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00" tabRatio="723" firstSheet="2" activeTab="2"/>
  </bookViews>
  <sheets>
    <sheet name="10 programa" sheetId="40" state="hidden" r:id="rId1"/>
    <sheet name="Lyginamasis variantas" sheetId="43" state="hidden" r:id="rId2"/>
    <sheet name="MVP 2017" sheetId="42" r:id="rId3"/>
    <sheet name="Lyginamasis" sheetId="44" r:id="rId4"/>
  </sheets>
  <definedNames>
    <definedName name="_xlnm.Print_Area" localSheetId="0">'10 programa'!$A$1:$N$222</definedName>
    <definedName name="_xlnm.Print_Area" localSheetId="3">Lyginamasis!$A$1:$Q$219</definedName>
    <definedName name="_xlnm.Print_Area" localSheetId="1">'Lyginamasis variantas'!$A$1:$Q$220</definedName>
    <definedName name="_xlnm.Print_Area" localSheetId="2">'MVP 2017'!$A$1:$M$222</definedName>
    <definedName name="_xlnm.Print_Titles" localSheetId="0">'10 programa'!$8:$11</definedName>
    <definedName name="_xlnm.Print_Titles" localSheetId="3">Lyginamasis!$6:$9</definedName>
    <definedName name="_xlnm.Print_Titles" localSheetId="1">'Lyginamasis variantas'!$6:$9</definedName>
    <definedName name="_xlnm.Print_Titles" localSheetId="2">'MVP 2017'!$8:$11</definedName>
  </definedNames>
  <calcPr calcId="145621"/>
</workbook>
</file>

<file path=xl/calcChain.xml><?xml version="1.0" encoding="utf-8"?>
<calcChain xmlns="http://schemas.openxmlformats.org/spreadsheetml/2006/main">
  <c r="K30" i="42" l="1"/>
  <c r="M28" i="44"/>
  <c r="K20" i="42"/>
  <c r="M18" i="44"/>
  <c r="L28" i="44"/>
  <c r="L18" i="44"/>
  <c r="M127" i="44" l="1"/>
  <c r="M123" i="44"/>
  <c r="M122" i="44"/>
  <c r="L122" i="44"/>
  <c r="M114" i="44"/>
  <c r="M113" i="44"/>
  <c r="L113" i="44"/>
  <c r="K70" i="42" l="1"/>
  <c r="K48" i="42"/>
  <c r="K32" i="42"/>
  <c r="K31" i="42"/>
  <c r="K26" i="42"/>
  <c r="K21" i="42"/>
  <c r="L29" i="44" l="1"/>
  <c r="M29" i="44" s="1"/>
  <c r="M30" i="44"/>
  <c r="L30" i="44"/>
  <c r="M68" i="44"/>
  <c r="L68" i="44"/>
  <c r="M49" i="44"/>
  <c r="M46" i="44"/>
  <c r="L46" i="44"/>
  <c r="M22" i="44"/>
  <c r="M19" i="44"/>
  <c r="L19" i="44"/>
  <c r="M27" i="44"/>
  <c r="M24" i="44"/>
  <c r="L24" i="44"/>
  <c r="M34" i="44" l="1"/>
  <c r="M71" i="44" s="1"/>
  <c r="M93" i="44" s="1"/>
  <c r="M94" i="44" s="1"/>
  <c r="K187" i="42" l="1"/>
  <c r="L216" i="44"/>
  <c r="L215" i="44"/>
  <c r="L213" i="44"/>
  <c r="L211" i="44"/>
  <c r="L210" i="44"/>
  <c r="L209" i="44"/>
  <c r="L208" i="44"/>
  <c r="L185" i="44"/>
  <c r="L193" i="44"/>
  <c r="L200" i="44" s="1"/>
  <c r="L191" i="44"/>
  <c r="L189" i="44"/>
  <c r="L187" i="44"/>
  <c r="L177" i="44"/>
  <c r="L167" i="44"/>
  <c r="L165" i="44"/>
  <c r="L158" i="44"/>
  <c r="L156" i="44"/>
  <c r="L152" i="44"/>
  <c r="L146" i="44"/>
  <c r="L143" i="44"/>
  <c r="L138" i="44"/>
  <c r="L136" i="44"/>
  <c r="L134" i="44"/>
  <c r="L131" i="44"/>
  <c r="L123" i="44"/>
  <c r="L121" i="44"/>
  <c r="L119" i="44"/>
  <c r="L114" i="44"/>
  <c r="L112" i="44"/>
  <c r="L109" i="44"/>
  <c r="L106" i="44"/>
  <c r="L103" i="44"/>
  <c r="L100" i="44"/>
  <c r="L92" i="44"/>
  <c r="L88" i="44"/>
  <c r="L86" i="44"/>
  <c r="L82" i="44"/>
  <c r="L55" i="44"/>
  <c r="L49" i="44"/>
  <c r="L44" i="44"/>
  <c r="L39" i="44"/>
  <c r="L212" i="44"/>
  <c r="M212" i="44" s="1"/>
  <c r="L27" i="44"/>
  <c r="L22" i="44"/>
  <c r="K22" i="44"/>
  <c r="K27" i="44"/>
  <c r="K28" i="44"/>
  <c r="K29" i="44"/>
  <c r="K212" i="44" s="1"/>
  <c r="K39" i="44"/>
  <c r="K44" i="44"/>
  <c r="K49" i="44"/>
  <c r="K55" i="44"/>
  <c r="K82" i="44"/>
  <c r="K86" i="44"/>
  <c r="K88" i="44"/>
  <c r="K92" i="44"/>
  <c r="K100" i="44"/>
  <c r="K103" i="44"/>
  <c r="K106" i="44"/>
  <c r="K109" i="44"/>
  <c r="K112" i="44"/>
  <c r="K114" i="44"/>
  <c r="K119" i="44"/>
  <c r="K121" i="44"/>
  <c r="K123" i="44"/>
  <c r="K131" i="44"/>
  <c r="K134" i="44"/>
  <c r="K136" i="44"/>
  <c r="K138" i="44"/>
  <c r="K143" i="44"/>
  <c r="K146" i="44"/>
  <c r="K152" i="44"/>
  <c r="K156" i="44"/>
  <c r="K158" i="44"/>
  <c r="K165" i="44"/>
  <c r="K167" i="44"/>
  <c r="K177" i="44"/>
  <c r="K187" i="44" s="1"/>
  <c r="K185" i="44"/>
  <c r="M185" i="44" s="1"/>
  <c r="M187" i="44" s="1"/>
  <c r="M201" i="44" s="1"/>
  <c r="M202" i="44" s="1"/>
  <c r="M203" i="44" s="1"/>
  <c r="K189" i="44"/>
  <c r="K191" i="44"/>
  <c r="K193" i="44"/>
  <c r="K200" i="44" s="1"/>
  <c r="K209" i="44"/>
  <c r="K210" i="44"/>
  <c r="K211" i="44"/>
  <c r="K213" i="44"/>
  <c r="K215" i="44"/>
  <c r="K216" i="44"/>
  <c r="O195" i="44"/>
  <c r="P178" i="44"/>
  <c r="O156" i="44"/>
  <c r="Q144" i="44"/>
  <c r="P130" i="44"/>
  <c r="P129" i="44"/>
  <c r="Q101" i="44"/>
  <c r="P99" i="44"/>
  <c r="P98" i="44"/>
  <c r="Q80" i="44"/>
  <c r="O80" i="44"/>
  <c r="O70" i="44"/>
  <c r="P62" i="44"/>
  <c r="O46" i="44"/>
  <c r="O45" i="44" s="1"/>
  <c r="Q33" i="44"/>
  <c r="P33" i="44"/>
  <c r="O29" i="44"/>
  <c r="P21" i="44"/>
  <c r="P20" i="44"/>
  <c r="Q19" i="44"/>
  <c r="L34" i="44" l="1"/>
  <c r="L71" i="44" s="1"/>
  <c r="L93" i="44" s="1"/>
  <c r="L94" i="44" s="1"/>
  <c r="L127" i="44"/>
  <c r="L153" i="44" s="1"/>
  <c r="L168" i="44"/>
  <c r="K127" i="44"/>
  <c r="K214" i="44"/>
  <c r="L139" i="44"/>
  <c r="L147" i="44"/>
  <c r="L201" i="44"/>
  <c r="K168" i="44"/>
  <c r="K201" i="44"/>
  <c r="K139" i="44"/>
  <c r="K34" i="44"/>
  <c r="K147" i="44"/>
  <c r="K208" i="44"/>
  <c r="K207" i="44" s="1"/>
  <c r="K217" i="44" s="1"/>
  <c r="P124" i="44"/>
  <c r="P18" i="44"/>
  <c r="P19" i="44"/>
  <c r="M208" i="44" l="1"/>
  <c r="M207" i="44" s="1"/>
  <c r="M217" i="44" s="1"/>
  <c r="K71" i="44"/>
  <c r="L202" i="44"/>
  <c r="L203" i="44" s="1"/>
  <c r="K153" i="44"/>
  <c r="K202" i="44" s="1"/>
  <c r="P63" i="44"/>
  <c r="H174" i="40"/>
  <c r="I172" i="43"/>
  <c r="K93" i="44" l="1"/>
  <c r="H16" i="40"/>
  <c r="I14" i="43"/>
  <c r="K94" i="44" l="1"/>
  <c r="K215" i="42"/>
  <c r="L216" i="43"/>
  <c r="K216" i="43"/>
  <c r="I216" i="43"/>
  <c r="H216" i="43"/>
  <c r="I218" i="40"/>
  <c r="H218" i="40"/>
  <c r="K203" i="44" l="1"/>
  <c r="N23" i="42"/>
  <c r="L207" i="44" l="1"/>
  <c r="L214" i="44"/>
  <c r="N22" i="42"/>
  <c r="L217" i="44" l="1"/>
  <c r="N180" i="42"/>
  <c r="O103" i="42" l="1"/>
  <c r="H90" i="40" l="1"/>
  <c r="H220" i="40"/>
  <c r="O35" i="42" l="1"/>
  <c r="O146" i="42" l="1"/>
  <c r="N100" i="42"/>
  <c r="N131" i="42" l="1"/>
  <c r="I80" i="40"/>
  <c r="H80" i="40"/>
  <c r="N132" i="42"/>
  <c r="I96" i="43"/>
  <c r="J196" i="43" l="1"/>
  <c r="J15" i="43"/>
  <c r="I79" i="43"/>
  <c r="K57" i="42" l="1"/>
  <c r="K84" i="42"/>
  <c r="K94" i="42"/>
  <c r="K121" i="42"/>
  <c r="K154" i="42"/>
  <c r="K167" i="42"/>
  <c r="K169" i="42"/>
  <c r="K218" i="42"/>
  <c r="K217" i="42"/>
  <c r="K213" i="42"/>
  <c r="K212" i="42"/>
  <c r="K211" i="42"/>
  <c r="K216" i="42" l="1"/>
  <c r="I89" i="43"/>
  <c r="K46" i="42"/>
  <c r="K41" i="42"/>
  <c r="K29" i="42"/>
  <c r="K24" i="42"/>
  <c r="N35" i="42"/>
  <c r="J17" i="43"/>
  <c r="J214" i="43" s="1"/>
  <c r="J14" i="43"/>
  <c r="I162" i="43"/>
  <c r="O82" i="42" l="1"/>
  <c r="J78" i="43"/>
  <c r="J216" i="43" s="1"/>
  <c r="J77" i="43"/>
  <c r="K71" i="43"/>
  <c r="L71" i="43" s="1"/>
  <c r="J71" i="43"/>
  <c r="M48" i="42"/>
  <c r="M47" i="42" s="1"/>
  <c r="O21" i="42"/>
  <c r="N20" i="42" l="1"/>
  <c r="K36" i="42"/>
  <c r="J79" i="43"/>
  <c r="K214" i="42"/>
  <c r="N21" i="42"/>
  <c r="J87" i="43"/>
  <c r="J86" i="43"/>
  <c r="N64" i="42"/>
  <c r="J218" i="43" l="1"/>
  <c r="J217" i="43" s="1"/>
  <c r="J68" i="43"/>
  <c r="J89" i="43"/>
  <c r="N65" i="42"/>
  <c r="N101" i="42"/>
  <c r="J90" i="43" l="1"/>
  <c r="J91" i="43" s="1"/>
  <c r="J95" i="43"/>
  <c r="J94" i="43"/>
  <c r="K114" i="42"/>
  <c r="J127" i="43" l="1"/>
  <c r="H197" i="40"/>
  <c r="I195" i="43"/>
  <c r="K195" i="42"/>
  <c r="K202" i="42" s="1"/>
  <c r="K179" i="42"/>
  <c r="N126" i="42" l="1"/>
  <c r="I204" i="43"/>
  <c r="J195" i="43"/>
  <c r="K189" i="42"/>
  <c r="K210" i="42"/>
  <c r="K209" i="42" s="1"/>
  <c r="J173" i="43"/>
  <c r="H206" i="40"/>
  <c r="J129" i="43" l="1"/>
  <c r="H214" i="40"/>
  <c r="I212" i="43"/>
  <c r="J215" i="43" l="1"/>
  <c r="J212" i="43"/>
  <c r="K140" i="42"/>
  <c r="H216" i="40" l="1"/>
  <c r="L214" i="43"/>
  <c r="K214" i="43"/>
  <c r="I214" i="43"/>
  <c r="H214" i="43"/>
  <c r="I219" i="43"/>
  <c r="I218" i="43"/>
  <c r="I215" i="43"/>
  <c r="I213" i="43"/>
  <c r="I217" i="43" l="1"/>
  <c r="P44" i="43"/>
  <c r="I194" i="43"/>
  <c r="I191" i="43"/>
  <c r="I189" i="43"/>
  <c r="I169" i="43"/>
  <c r="I167" i="43"/>
  <c r="I161" i="43"/>
  <c r="I158" i="43"/>
  <c r="R14" i="43" s="1"/>
  <c r="I155" i="43"/>
  <c r="I150" i="43"/>
  <c r="I127" i="43"/>
  <c r="I85" i="43"/>
  <c r="I83" i="43"/>
  <c r="I68" i="43"/>
  <c r="L219" i="43"/>
  <c r="K219" i="43"/>
  <c r="H219" i="43"/>
  <c r="L218" i="43"/>
  <c r="K218" i="43"/>
  <c r="H218" i="43"/>
  <c r="L215" i="43"/>
  <c r="K215" i="43"/>
  <c r="H215" i="43"/>
  <c r="L213" i="43"/>
  <c r="K213" i="43"/>
  <c r="H213" i="43"/>
  <c r="L211" i="43"/>
  <c r="L204" i="43"/>
  <c r="K204" i="43"/>
  <c r="H204" i="43"/>
  <c r="N199" i="43"/>
  <c r="L194" i="43"/>
  <c r="K194" i="43"/>
  <c r="H194" i="43"/>
  <c r="L191" i="43"/>
  <c r="K191" i="43"/>
  <c r="H191" i="43"/>
  <c r="L189" i="43"/>
  <c r="K172" i="43"/>
  <c r="K189" i="43" s="1"/>
  <c r="H172" i="43"/>
  <c r="H169" i="43"/>
  <c r="K162" i="43"/>
  <c r="K167" i="43" s="1"/>
  <c r="H162" i="43"/>
  <c r="K161" i="43"/>
  <c r="H161" i="43"/>
  <c r="N159" i="43"/>
  <c r="H158" i="43"/>
  <c r="H155" i="43"/>
  <c r="L150" i="43"/>
  <c r="K150" i="43"/>
  <c r="H150" i="43"/>
  <c r="L139" i="43"/>
  <c r="K139" i="43"/>
  <c r="H128" i="43"/>
  <c r="L127" i="43"/>
  <c r="K127" i="43"/>
  <c r="H127" i="43"/>
  <c r="L89" i="43"/>
  <c r="K89" i="43"/>
  <c r="H89" i="43"/>
  <c r="L85" i="43"/>
  <c r="K85" i="43"/>
  <c r="H85" i="43"/>
  <c r="L83" i="43"/>
  <c r="K83" i="43"/>
  <c r="H83" i="43"/>
  <c r="L79" i="43"/>
  <c r="K79" i="43"/>
  <c r="H79" i="43"/>
  <c r="N77" i="43"/>
  <c r="L68" i="43"/>
  <c r="K68" i="43"/>
  <c r="H68" i="43"/>
  <c r="N67" i="43"/>
  <c r="N45" i="43"/>
  <c r="N44" i="43" s="1"/>
  <c r="O44" i="43"/>
  <c r="N30" i="43"/>
  <c r="I90" i="43" l="1"/>
  <c r="L217" i="43"/>
  <c r="L210" i="43"/>
  <c r="L220" i="43" s="1"/>
  <c r="K217" i="43"/>
  <c r="H217" i="43"/>
  <c r="I159" i="43"/>
  <c r="H189" i="43"/>
  <c r="J172" i="43"/>
  <c r="J189" i="43" s="1"/>
  <c r="J205" i="43" s="1"/>
  <c r="H167" i="43"/>
  <c r="J162" i="43"/>
  <c r="J167" i="43" s="1"/>
  <c r="J170" i="43" s="1"/>
  <c r="H139" i="43"/>
  <c r="J128" i="43"/>
  <c r="I205" i="43"/>
  <c r="I139" i="43"/>
  <c r="I211" i="43"/>
  <c r="I210" i="43" s="1"/>
  <c r="K156" i="43"/>
  <c r="K170" i="43"/>
  <c r="I156" i="43"/>
  <c r="L156" i="43"/>
  <c r="K205" i="43"/>
  <c r="K206" i="43" s="1"/>
  <c r="H211" i="43"/>
  <c r="K211" i="43"/>
  <c r="I91" i="43"/>
  <c r="I170" i="43"/>
  <c r="H156" i="43"/>
  <c r="H205" i="43"/>
  <c r="L90" i="43"/>
  <c r="L91" i="43" s="1"/>
  <c r="H90" i="43"/>
  <c r="H91" i="43" s="1"/>
  <c r="K90" i="43"/>
  <c r="K91" i="43" s="1"/>
  <c r="L205" i="43"/>
  <c r="H159" i="43"/>
  <c r="H170" i="43" s="1"/>
  <c r="H210" i="43" l="1"/>
  <c r="H220" i="43" s="1"/>
  <c r="K210" i="43"/>
  <c r="K220" i="43" s="1"/>
  <c r="J139" i="43"/>
  <c r="J156" i="43" s="1"/>
  <c r="J206" i="43" s="1"/>
  <c r="J207" i="43" s="1"/>
  <c r="J211" i="43"/>
  <c r="J210" i="43" s="1"/>
  <c r="K207" i="43"/>
  <c r="I206" i="43"/>
  <c r="I207" i="43" s="1"/>
  <c r="L206" i="43"/>
  <c r="L207" i="43" s="1"/>
  <c r="H206" i="43"/>
  <c r="H207" i="43" s="1"/>
  <c r="L161" i="40"/>
  <c r="H160" i="40"/>
  <c r="O16" i="40" s="1"/>
  <c r="I220" i="43" l="1"/>
  <c r="J220" i="43" s="1"/>
  <c r="M158" i="42"/>
  <c r="I174" i="40"/>
  <c r="J222" i="43" l="1"/>
  <c r="M197" i="42"/>
  <c r="K193" i="42"/>
  <c r="K160" i="42"/>
  <c r="K158" i="42"/>
  <c r="K148" i="42"/>
  <c r="K145" i="42"/>
  <c r="K138" i="42"/>
  <c r="K136" i="42"/>
  <c r="K125" i="42"/>
  <c r="K123" i="42"/>
  <c r="K116" i="42"/>
  <c r="K111" i="42"/>
  <c r="K108" i="42"/>
  <c r="K105" i="42"/>
  <c r="K102" i="42"/>
  <c r="K90" i="42"/>
  <c r="K88" i="42"/>
  <c r="M82" i="42"/>
  <c r="M72" i="42"/>
  <c r="M31" i="42"/>
  <c r="K170" i="42" l="1"/>
  <c r="K149" i="42"/>
  <c r="K129" i="42"/>
  <c r="K51" i="42"/>
  <c r="K73" i="42" s="1"/>
  <c r="K191" i="42"/>
  <c r="K133" i="42"/>
  <c r="K141" i="42" s="1"/>
  <c r="K155" i="42" l="1"/>
  <c r="K203" i="42"/>
  <c r="K95" i="42"/>
  <c r="K96" i="42" s="1"/>
  <c r="K204" i="42" l="1"/>
  <c r="K205" i="42" s="1"/>
  <c r="H157" i="40"/>
  <c r="K219" i="42" l="1"/>
  <c r="H171" i="40"/>
  <c r="I164" i="40"/>
  <c r="H141" i="40" l="1"/>
  <c r="H69" i="40" l="1"/>
  <c r="I128" i="40" l="1"/>
  <c r="J206" i="40"/>
  <c r="I206" i="40"/>
  <c r="H191" i="40"/>
  <c r="I152" i="40"/>
  <c r="J152" i="40"/>
  <c r="H152" i="40"/>
  <c r="H128" i="40"/>
  <c r="I169" i="40" l="1"/>
  <c r="H169" i="40"/>
  <c r="I141" i="40" l="1"/>
  <c r="J141" i="40"/>
  <c r="H158" i="40"/>
  <c r="J128" i="40"/>
  <c r="J158" i="40" l="1"/>
  <c r="I158" i="40"/>
  <c r="I69" i="40" l="1"/>
  <c r="J69" i="40"/>
  <c r="J221" i="40" l="1"/>
  <c r="I221" i="40"/>
  <c r="J220" i="40"/>
  <c r="J219" i="40" s="1"/>
  <c r="I220" i="40"/>
  <c r="H221" i="40"/>
  <c r="H219" i="40" s="1"/>
  <c r="L201" i="40"/>
  <c r="J193" i="40"/>
  <c r="I193" i="40"/>
  <c r="H193" i="40"/>
  <c r="I163" i="40"/>
  <c r="H163" i="40"/>
  <c r="H161" i="40"/>
  <c r="J196" i="40"/>
  <c r="I196" i="40"/>
  <c r="H196" i="40"/>
  <c r="J90" i="40"/>
  <c r="I90" i="40"/>
  <c r="J86" i="40"/>
  <c r="I86" i="40"/>
  <c r="H86" i="40"/>
  <c r="J84" i="40"/>
  <c r="I84" i="40"/>
  <c r="H84" i="40"/>
  <c r="J80" i="40"/>
  <c r="L78" i="40"/>
  <c r="L68" i="40"/>
  <c r="L46" i="40"/>
  <c r="L45" i="40" s="1"/>
  <c r="N45" i="40"/>
  <c r="M45" i="40"/>
  <c r="L31" i="40"/>
  <c r="I219" i="40" l="1"/>
  <c r="H172" i="40"/>
  <c r="I172" i="40"/>
  <c r="H207" i="40"/>
  <c r="H217" i="40"/>
  <c r="H213" i="40"/>
  <c r="J217" i="40"/>
  <c r="J191" i="40"/>
  <c r="J207" i="40" s="1"/>
  <c r="H215" i="40"/>
  <c r="H212" i="40" l="1"/>
  <c r="H222" i="40" s="1"/>
  <c r="J215" i="40"/>
  <c r="I191" i="40"/>
  <c r="I207" i="40" s="1"/>
  <c r="I217" i="40"/>
  <c r="I215" i="40"/>
  <c r="H91" i="40"/>
  <c r="J213" i="40"/>
  <c r="I213" i="40"/>
  <c r="I212" i="40" l="1"/>
  <c r="H92" i="40"/>
  <c r="J208" i="40"/>
  <c r="I208" i="40"/>
  <c r="I91" i="40"/>
  <c r="J91" i="40"/>
  <c r="J92" i="40" s="1"/>
  <c r="J218" i="40" l="1"/>
  <c r="J212" i="40" s="1"/>
  <c r="J209" i="40"/>
  <c r="I92" i="40"/>
  <c r="I209" i="40" s="1"/>
  <c r="J222" i="40" l="1"/>
  <c r="I222" i="40"/>
  <c r="H208" i="40"/>
  <c r="H209" i="40" s="1"/>
</calcChain>
</file>

<file path=xl/comments1.xml><?xml version="1.0" encoding="utf-8"?>
<comments xmlns="http://schemas.openxmlformats.org/spreadsheetml/2006/main">
  <authors>
    <author>Snieguole Kacerauskaite</author>
  </authors>
  <commentList>
    <comment ref="K35" authorId="0">
      <text>
        <r>
          <rPr>
            <sz val="9"/>
            <color indexed="81"/>
            <rFont val="Tahoma"/>
            <family val="2"/>
            <charset val="186"/>
          </rPr>
          <t>Ekologiniame projekte  dalyvauja 45 7-8 klasių mokiniai</t>
        </r>
      </text>
    </comment>
    <comment ref="K52" authorId="0">
      <text>
        <r>
          <rPr>
            <sz val="9"/>
            <color indexed="81"/>
            <rFont val="Tahoma"/>
            <family val="2"/>
            <charset val="186"/>
          </rPr>
          <t xml:space="preserve">Projekte „IMPROVING STEM EDUCATION“ bus įgyvendinama Klaipėdos miesto pilotinėse bendrojo ugdymo mokyklose formalųjį matematikos, fizikos, chemijos, technologijų ugdymą papildanti programa „Laivų inžinerija“, sukurta metodinė medžiaga mokytojams ir užduočių rinkinys mokiniams, vykdomi mokytojų ir mokinių mokymai bei organizuotas vizitas į Suomiją gerosios patirties perėmimui. Bus įsigyta šiuolaikinė ugdymo įranga, atliktas programos įgyvendinimo stebėjimas ir rezultatų pilotinis testavimas </t>
        </r>
      </text>
    </comment>
    <comment ref="E55" authorId="0">
      <text>
        <r>
          <rPr>
            <sz val="9"/>
            <color indexed="81"/>
            <rFont val="Tahoma"/>
            <family val="2"/>
            <charset val="186"/>
          </rPr>
          <t>"Diegti ir plėtoti nuotolinį mokymą užtikrinant nuosekliojo ir nepertraukiamo mokymosi galimybes pagal bendrojo ugdymo programas"</t>
        </r>
      </text>
    </comment>
    <comment ref="E87" authorId="0">
      <text>
        <r>
          <rPr>
            <sz val="9"/>
            <color indexed="81"/>
            <rFont val="Tahoma"/>
            <family val="2"/>
            <charset val="186"/>
          </rPr>
          <t>"Didinti švietimo ir kitų paslaugų mokiniui prieinamumą ir kompleksiškumą diegiant e. paslaugas"</t>
        </r>
      </text>
    </comment>
    <comment ref="G131" authorId="0">
      <text>
        <r>
          <rPr>
            <b/>
            <sz val="9"/>
            <color indexed="81"/>
            <rFont val="Tahoma"/>
            <family val="2"/>
            <charset val="186"/>
          </rPr>
          <t>Vienuolių lėšos</t>
        </r>
        <r>
          <rPr>
            <sz val="9"/>
            <color indexed="81"/>
            <rFont val="Tahoma"/>
            <family val="2"/>
            <charset val="186"/>
          </rPr>
          <t xml:space="preserve">
</t>
        </r>
      </text>
    </comment>
    <comment ref="K166" authorId="0">
      <text>
        <r>
          <rPr>
            <b/>
            <sz val="9"/>
            <color indexed="81"/>
            <rFont val="Tahoma"/>
            <family val="2"/>
            <charset val="186"/>
          </rPr>
          <t>lėšų poreikis 8,9 tūkst. eurų</t>
        </r>
        <r>
          <rPr>
            <sz val="9"/>
            <color indexed="81"/>
            <rFont val="Tahoma"/>
            <family val="2"/>
            <charset val="186"/>
          </rPr>
          <t xml:space="preserve">
</t>
        </r>
      </text>
    </comment>
    <comment ref="D177" authorId="0">
      <text>
        <r>
          <rPr>
            <b/>
            <sz val="9"/>
            <color indexed="81"/>
            <rFont val="Tahoma"/>
            <family val="2"/>
            <charset val="186"/>
          </rPr>
          <t>Įeina:</t>
        </r>
        <r>
          <rPr>
            <sz val="9"/>
            <color indexed="81"/>
            <rFont val="Tahoma"/>
            <family val="2"/>
            <charset val="186"/>
          </rPr>
          <t xml:space="preserve">
1) Klaipėdos Litorinos mokyklos vidaus nuotekų ir vėdinimo sistemos remontas - 6 t. € ir 
2) Patalpų pritaikymas Klaipėdos Karalienės Luizės jaunimo centro Atvirų jaunimo erdvių veiklai - 35 t. €
</t>
        </r>
        <r>
          <rPr>
            <sz val="9"/>
            <color indexed="81"/>
            <rFont val="Tahoma"/>
            <family val="2"/>
            <charset val="186"/>
          </rPr>
          <t xml:space="preserve">
</t>
        </r>
      </text>
    </comment>
    <comment ref="D180" authorId="0">
      <text>
        <r>
          <rPr>
            <b/>
            <sz val="9"/>
            <color indexed="81"/>
            <rFont val="Tahoma"/>
            <family val="2"/>
            <charset val="186"/>
          </rPr>
          <t>Snieguole Kacerauskaite:</t>
        </r>
        <r>
          <rPr>
            <sz val="9"/>
            <color indexed="81"/>
            <rFont val="Tahoma"/>
            <family val="2"/>
            <charset val="186"/>
          </rPr>
          <t xml:space="preserve">
VDG, l/d "Liepaitė" ir MSC </t>
        </r>
      </text>
    </comment>
    <comment ref="D186" authorId="0">
      <text>
        <r>
          <rPr>
            <b/>
            <sz val="9"/>
            <color indexed="81"/>
            <rFont val="Tahoma"/>
            <family val="2"/>
            <charset val="186"/>
          </rPr>
          <t>Snieguole Kacerauskaite:</t>
        </r>
        <r>
          <rPr>
            <sz val="9"/>
            <color indexed="81"/>
            <rFont val="Tahoma"/>
            <family val="2"/>
            <charset val="186"/>
          </rPr>
          <t xml:space="preserve">
l/d "Pagrandukas", l/d "Traukinukas", l/d "Bangelė", „Putinėlis“ ir Šaltinėlio mokykla-darželis (teritorijos apšvietimo remontas)</t>
        </r>
      </text>
    </comment>
    <comment ref="D187" authorId="0">
      <text>
        <r>
          <rPr>
            <b/>
            <sz val="9"/>
            <color indexed="81"/>
            <rFont val="Tahoma"/>
            <family val="2"/>
            <charset val="186"/>
          </rPr>
          <t>Snieguole Kacerauskaite:</t>
        </r>
        <r>
          <rPr>
            <sz val="9"/>
            <color indexed="81"/>
            <rFont val="Tahoma"/>
            <family val="2"/>
            <charset val="186"/>
          </rPr>
          <t xml:space="preserve">
L/d "Sakalėlis", "Volungėlė", "Žiburėlis", "Svirpliukas"; "Varpelio", "Pakalnutės", "Pakalnutės" m/d; Suaugusiųjų gimnazija ir "Versmės" progimnazija</t>
        </r>
      </text>
    </comment>
    <comment ref="D189" authorId="0">
      <text>
        <r>
          <rPr>
            <sz val="9"/>
            <color indexed="81"/>
            <rFont val="Tahoma"/>
            <family val="2"/>
            <charset val="186"/>
          </rPr>
          <t xml:space="preserve">2015 m. l/d „Žemuogėle“, 2016 m. l/d „Želmenėlis“ ir „Pingviniukas“,            
</t>
        </r>
      </text>
    </comment>
    <comment ref="E189" authorId="0">
      <text>
        <r>
          <rPr>
            <sz val="9"/>
            <color indexed="81"/>
            <rFont val="Tahoma"/>
            <family val="2"/>
            <charset val="186"/>
          </rPr>
          <t>"Kompleksiškai sutvarkyti bendrojo ugdymo mokyklų ir ikimokyklinio ugdymo įstaigų teritorijas"</t>
        </r>
      </text>
    </comment>
    <comment ref="G205" authorId="0">
      <text>
        <r>
          <rPr>
            <sz val="9"/>
            <color indexed="81"/>
            <rFont val="Tahoma"/>
            <family val="2"/>
            <charset val="186"/>
          </rPr>
          <t>Būsto energijos taupymo agentūra</t>
        </r>
      </text>
    </comment>
  </commentList>
</comments>
</file>

<file path=xl/comments2.xml><?xml version="1.0" encoding="utf-8"?>
<comments xmlns="http://schemas.openxmlformats.org/spreadsheetml/2006/main">
  <authors>
    <author>Snieguole Kacerauskaite</author>
  </authors>
  <commentList>
    <comment ref="M34" authorId="0">
      <text>
        <r>
          <rPr>
            <sz val="9"/>
            <color indexed="81"/>
            <rFont val="Tahoma"/>
            <family val="2"/>
            <charset val="186"/>
          </rPr>
          <t>Ekologiniame projekte  dalyvauja 45 7-8 klasių mokiniai</t>
        </r>
      </text>
    </comment>
    <comment ref="M51" authorId="0">
      <text>
        <r>
          <rPr>
            <sz val="9"/>
            <color indexed="81"/>
            <rFont val="Tahoma"/>
            <family val="2"/>
            <charset val="186"/>
          </rPr>
          <t xml:space="preserve">Projekte „IMPROVING STEM EDUCATION“ bus įgyvendinama Klaipėdos miesto pilotinėse bendrojo ugdymo mokyklose formalųjį matematikos, fizikos, chemijos, technologijų ugdymą papildanti programa „Laivų inžinerija“, sukurta metodinė medžiaga mokytojams ir užduočių rinkinys mokiniams, vykdomi mokytojų ir mokinių mokymai bei organizuotas vizitas į Suomiją gerosios patirties perėmimui. Bus įsigyta šiuolaikinė ugdymo įranga, atliktas programos įgyvendinimo stebėjimas ir rezultatų pilotinis testavimas </t>
        </r>
      </text>
    </comment>
    <comment ref="E54" authorId="0">
      <text>
        <r>
          <rPr>
            <sz val="9"/>
            <color indexed="81"/>
            <rFont val="Tahoma"/>
            <family val="2"/>
            <charset val="186"/>
          </rPr>
          <t>"Diegti ir plėtoti nuotolinį mokymą užtikrinant nuosekliojo ir nepertraukiamo mokymosi galimybes pagal bendrojo ugdymo programas"</t>
        </r>
      </text>
    </comment>
    <comment ref="E86" authorId="0">
      <text>
        <r>
          <rPr>
            <sz val="9"/>
            <color indexed="81"/>
            <rFont val="Tahoma"/>
            <family val="2"/>
            <charset val="186"/>
          </rPr>
          <t>"Didinti švietimo ir kitų paslaugų mokiniui prieinamumą ir kompleksiškumą diegiant e. paslaugas"</t>
        </r>
      </text>
    </comment>
    <comment ref="G130" authorId="0">
      <text>
        <r>
          <rPr>
            <b/>
            <sz val="9"/>
            <color indexed="81"/>
            <rFont val="Tahoma"/>
            <family val="2"/>
            <charset val="186"/>
          </rPr>
          <t>Vienuolių lėšos</t>
        </r>
        <r>
          <rPr>
            <sz val="9"/>
            <color indexed="81"/>
            <rFont val="Tahoma"/>
            <family val="2"/>
            <charset val="186"/>
          </rPr>
          <t xml:space="preserve">
</t>
        </r>
      </text>
    </comment>
    <comment ref="M164" authorId="0">
      <text>
        <r>
          <rPr>
            <b/>
            <sz val="9"/>
            <color indexed="81"/>
            <rFont val="Tahoma"/>
            <family val="2"/>
            <charset val="186"/>
          </rPr>
          <t>lėšų poreikis 8,9 tūkst. eurų</t>
        </r>
        <r>
          <rPr>
            <sz val="9"/>
            <color indexed="81"/>
            <rFont val="Tahoma"/>
            <family val="2"/>
            <charset val="186"/>
          </rPr>
          <t xml:space="preserve">
</t>
        </r>
      </text>
    </comment>
    <comment ref="D175" authorId="0">
      <text>
        <r>
          <rPr>
            <b/>
            <sz val="9"/>
            <color indexed="81"/>
            <rFont val="Tahoma"/>
            <family val="2"/>
            <charset val="186"/>
          </rPr>
          <t>Įeina:</t>
        </r>
        <r>
          <rPr>
            <sz val="9"/>
            <color indexed="81"/>
            <rFont val="Tahoma"/>
            <family val="2"/>
            <charset val="186"/>
          </rPr>
          <t xml:space="preserve">
1) Klaipėdos Litorinos mokyklos vidaus nuotekų ir vėdinimo sistemos remontas - 6 t. € ir 
2) Patalpų pritaikymas Klaipėdos Karalienės Luizės jaunimo centro Atvirų jaunimo erdvių veiklai - 35 t. €
</t>
        </r>
        <r>
          <rPr>
            <sz val="9"/>
            <color indexed="81"/>
            <rFont val="Tahoma"/>
            <family val="2"/>
            <charset val="186"/>
          </rPr>
          <t xml:space="preserve">
</t>
        </r>
      </text>
    </comment>
    <comment ref="D178" authorId="0">
      <text>
        <r>
          <rPr>
            <b/>
            <sz val="9"/>
            <color indexed="81"/>
            <rFont val="Tahoma"/>
            <family val="2"/>
            <charset val="186"/>
          </rPr>
          <t>Snieguole Kacerauskaite:</t>
        </r>
        <r>
          <rPr>
            <sz val="9"/>
            <color indexed="81"/>
            <rFont val="Tahoma"/>
            <family val="2"/>
            <charset val="186"/>
          </rPr>
          <t xml:space="preserve">
VDG, l/d "Liepaitė" ir MSC </t>
        </r>
      </text>
    </comment>
    <comment ref="D184" authorId="0">
      <text>
        <r>
          <rPr>
            <b/>
            <sz val="9"/>
            <color indexed="81"/>
            <rFont val="Tahoma"/>
            <family val="2"/>
            <charset val="186"/>
          </rPr>
          <t>Snieguole Kacerauskaite:</t>
        </r>
        <r>
          <rPr>
            <sz val="9"/>
            <color indexed="81"/>
            <rFont val="Tahoma"/>
            <family val="2"/>
            <charset val="186"/>
          </rPr>
          <t xml:space="preserve">
l/d "Pagrandukas", l/d "Traukinukas", l/d "Bangelė", „Putinėlis“ ir Šaltinėlio mokykla-darželis (teritorijos apšvietimo remontas)</t>
        </r>
      </text>
    </comment>
    <comment ref="D185" authorId="0">
      <text>
        <r>
          <rPr>
            <b/>
            <sz val="9"/>
            <color indexed="81"/>
            <rFont val="Tahoma"/>
            <family val="2"/>
            <charset val="186"/>
          </rPr>
          <t>Snieguole Kacerauskaite:</t>
        </r>
        <r>
          <rPr>
            <sz val="9"/>
            <color indexed="81"/>
            <rFont val="Tahoma"/>
            <family val="2"/>
            <charset val="186"/>
          </rPr>
          <t xml:space="preserve">
L/d "Sakalėlis", "Volungėlė", "Žiburėlis", "Svirpliukas"; "Varpelio", "Pakalnutės", "Pakalnutės" m/d; Suaugusiųjų gimnazija ir "Versmės" progimnazija</t>
        </r>
      </text>
    </comment>
    <comment ref="D187" authorId="0">
      <text>
        <r>
          <rPr>
            <sz val="9"/>
            <color indexed="81"/>
            <rFont val="Tahoma"/>
            <family val="2"/>
            <charset val="186"/>
          </rPr>
          <t xml:space="preserve">2015 m. l/d „Žemuogėle“, 2016 m. l/d „Želmenėlis“ ir „Pingviniukas“            
</t>
        </r>
      </text>
    </comment>
    <comment ref="E187" authorId="0">
      <text>
        <r>
          <rPr>
            <sz val="9"/>
            <color indexed="81"/>
            <rFont val="Tahoma"/>
            <family val="2"/>
            <charset val="186"/>
          </rPr>
          <t>"Kompleksiškai sutvarkyti bendrojo ugdymo mokyklų ir ikimokyklinio ugdymo įstaigų teritorijas"</t>
        </r>
      </text>
    </comment>
    <comment ref="M187" authorId="0">
      <text>
        <r>
          <rPr>
            <b/>
            <sz val="9"/>
            <color indexed="81"/>
            <rFont val="Tahoma"/>
            <family val="2"/>
            <charset val="186"/>
          </rPr>
          <t xml:space="preserve">+170,0 tūkst. eurų. </t>
        </r>
        <r>
          <rPr>
            <sz val="9"/>
            <color indexed="81"/>
            <rFont val="Tahoma"/>
            <family val="2"/>
            <charset val="186"/>
          </rPr>
          <t xml:space="preserve">
</t>
        </r>
      </text>
    </comment>
    <comment ref="G203" authorId="0">
      <text>
        <r>
          <rPr>
            <sz val="9"/>
            <color indexed="81"/>
            <rFont val="Tahoma"/>
            <family val="2"/>
            <charset val="186"/>
          </rPr>
          <t>Būsto energijos taupymo agentūra</t>
        </r>
      </text>
    </comment>
  </commentList>
</comments>
</file>

<file path=xl/comments3.xml><?xml version="1.0" encoding="utf-8"?>
<comments xmlns="http://schemas.openxmlformats.org/spreadsheetml/2006/main">
  <authors>
    <author>Snieguole Kacerauskaite</author>
    <author>Ingrida Urbonaviciene</author>
    <author>Audra Cepiene</author>
  </authors>
  <commentList>
    <comment ref="L35" authorId="0">
      <text>
        <r>
          <rPr>
            <sz val="9"/>
            <color indexed="81"/>
            <rFont val="Tahoma"/>
            <family val="2"/>
            <charset val="186"/>
          </rPr>
          <t>Ekologiniame projekte  dalyvauja 45 7-8 klasių mokiniai</t>
        </r>
      </text>
    </comment>
    <comment ref="F58" authorId="0">
      <text>
        <r>
          <rPr>
            <sz val="9"/>
            <color indexed="81"/>
            <rFont val="Tahoma"/>
            <family val="2"/>
            <charset val="186"/>
          </rPr>
          <t>"Diegti ir plėtoti nuotolinį mokymą užtikrinant nuosekliojo ir nepertraukiamo mokymosi galimybes pagal bendrojo ugdymo programas"</t>
        </r>
      </text>
    </comment>
    <comment ref="K64" authorId="1">
      <text>
        <r>
          <rPr>
            <b/>
            <sz val="9"/>
            <color indexed="81"/>
            <rFont val="Tahoma"/>
            <family val="2"/>
            <charset val="186"/>
          </rPr>
          <t>Ingrida Urbonaviciene:</t>
        </r>
        <r>
          <rPr>
            <sz val="9"/>
            <color indexed="81"/>
            <rFont val="Tahoma"/>
            <family val="2"/>
            <charset val="186"/>
          </rPr>
          <t xml:space="preserve">
Pakalnutė 20,0, Šaltinėlis 37,7, Tauralaukis 5,6, Saulėtekis 125,0</t>
        </r>
      </text>
    </comment>
    <comment ref="K67" authorId="1">
      <text>
        <r>
          <rPr>
            <b/>
            <sz val="9"/>
            <color indexed="81"/>
            <rFont val="Tahoma"/>
            <family val="2"/>
            <charset val="186"/>
          </rPr>
          <t>Ingrida Urbonaviciene:</t>
        </r>
        <r>
          <rPr>
            <sz val="9"/>
            <color indexed="81"/>
            <rFont val="Tahoma"/>
            <family val="2"/>
            <charset val="186"/>
          </rPr>
          <t xml:space="preserve">
100 eurų, kai vaikų skaičius 397, 3 vaikai po 50</t>
        </r>
      </text>
    </comment>
    <comment ref="K69" authorId="0">
      <text>
        <r>
          <rPr>
            <b/>
            <sz val="9"/>
            <color indexed="81"/>
            <rFont val="Tahoma"/>
            <family val="2"/>
            <charset val="186"/>
          </rPr>
          <t xml:space="preserve">UKD įsakyme šios lėšos - prie įstaigų išlaikymo </t>
        </r>
        <r>
          <rPr>
            <sz val="9"/>
            <color indexed="81"/>
            <rFont val="Tahoma"/>
            <family val="2"/>
            <charset val="186"/>
          </rPr>
          <t xml:space="preserve">
</t>
        </r>
      </text>
    </comment>
    <comment ref="F91" authorId="0">
      <text>
        <r>
          <rPr>
            <sz val="9"/>
            <color indexed="81"/>
            <rFont val="Tahoma"/>
            <family val="2"/>
            <charset val="186"/>
          </rPr>
          <t>"Didinti švietimo ir kitų paslaugų mokiniui prieinamumą ir kompleksiškumą diegiant e. paslaugas"</t>
        </r>
      </text>
    </comment>
    <comment ref="J137" authorId="0">
      <text>
        <r>
          <rPr>
            <b/>
            <sz val="9"/>
            <color indexed="81"/>
            <rFont val="Tahoma"/>
            <family val="2"/>
            <charset val="186"/>
          </rPr>
          <t>Vienuolių lėšos</t>
        </r>
        <r>
          <rPr>
            <sz val="9"/>
            <color indexed="81"/>
            <rFont val="Tahoma"/>
            <family val="2"/>
            <charset val="186"/>
          </rPr>
          <t xml:space="preserve">
</t>
        </r>
      </text>
    </comment>
    <comment ref="M157" authorId="0">
      <text>
        <r>
          <rPr>
            <b/>
            <sz val="9"/>
            <color indexed="81"/>
            <rFont val="Tahoma"/>
            <family val="2"/>
            <charset val="186"/>
          </rPr>
          <t>Snieguole Kacerauskaite:</t>
        </r>
        <r>
          <rPr>
            <sz val="9"/>
            <color indexed="81"/>
            <rFont val="Tahoma"/>
            <family val="2"/>
            <charset val="186"/>
          </rPr>
          <t xml:space="preserve">
patikslintas „16“ - dalis įstaigų, planuotų 2017 m., nusipirko lovytes 2016 m. gruodį</t>
        </r>
      </text>
    </comment>
    <comment ref="M158" authorId="0">
      <text>
        <r>
          <rPr>
            <b/>
            <sz val="9"/>
            <color indexed="81"/>
            <rFont val="Tahoma"/>
            <family val="2"/>
            <charset val="186"/>
          </rPr>
          <t>Snieguole Kacerauskaite:</t>
        </r>
        <r>
          <rPr>
            <sz val="9"/>
            <color indexed="81"/>
            <rFont val="Tahoma"/>
            <family val="2"/>
            <charset val="186"/>
          </rPr>
          <t xml:space="preserve">
patikslintas „596“ - dalis įstaigų, planuotų 2017 m., nusipirko lovytes 2016 m. gruodį</t>
        </r>
      </text>
    </comment>
    <comment ref="E174" authorId="0">
      <text>
        <r>
          <rPr>
            <b/>
            <sz val="9"/>
            <color indexed="81"/>
            <rFont val="Tahoma"/>
            <family val="2"/>
            <charset val="186"/>
          </rPr>
          <t>Įeina:</t>
        </r>
        <r>
          <rPr>
            <sz val="9"/>
            <color indexed="81"/>
            <rFont val="Tahoma"/>
            <family val="2"/>
            <charset val="186"/>
          </rPr>
          <t xml:space="preserve">
1) Klaipėdos Litorinos mokyklos vidaus nuotekų ir vėdinimo sistemos remontas - 6 t. € ir 
2) Patalpų pritaikymas Klaipėdos Karalienės Luizės jaunimo centro Atvirų jaunimo erdvių veiklai - 35 t. €
Pilnas sąrašas 
</t>
        </r>
      </text>
    </comment>
    <comment ref="E177" authorId="0">
      <text>
        <r>
          <rPr>
            <b/>
            <sz val="9"/>
            <color indexed="81"/>
            <rFont val="Tahoma"/>
            <family val="2"/>
            <charset val="186"/>
          </rPr>
          <t>Snieguole Kacerauskaite:</t>
        </r>
        <r>
          <rPr>
            <sz val="9"/>
            <color indexed="81"/>
            <rFont val="Tahoma"/>
            <family val="2"/>
            <charset val="186"/>
          </rPr>
          <t xml:space="preserve">
VDG, l/d "Liepaitė" ir MSC </t>
        </r>
      </text>
    </comment>
    <comment ref="E184" authorId="0">
      <text>
        <r>
          <rPr>
            <b/>
            <sz val="9"/>
            <color indexed="81"/>
            <rFont val="Tahoma"/>
            <family val="2"/>
            <charset val="186"/>
          </rPr>
          <t>Snieguole Kacerauskaite:</t>
        </r>
        <r>
          <rPr>
            <sz val="9"/>
            <color indexed="81"/>
            <rFont val="Tahoma"/>
            <family val="2"/>
            <charset val="186"/>
          </rPr>
          <t xml:space="preserve">
l/d "Pagrandukas", l/d "Traukinukas", l/d "Bangelė", „Putinėlis“ ir Šaltinėlio mokykla-darželis (teritorijos apšvietimo remontas)</t>
        </r>
      </text>
    </comment>
    <comment ref="E185" authorId="0">
      <text>
        <r>
          <rPr>
            <b/>
            <sz val="9"/>
            <color indexed="81"/>
            <rFont val="Tahoma"/>
            <family val="2"/>
            <charset val="186"/>
          </rPr>
          <t>Snieguole Kacerauskaite:</t>
        </r>
        <r>
          <rPr>
            <sz val="9"/>
            <color indexed="81"/>
            <rFont val="Tahoma"/>
            <family val="2"/>
            <charset val="186"/>
          </rPr>
          <t xml:space="preserve">
L/d "Sakalėlis", "Volungėlė", "Žiburėlis", "Svirpliukas"; "Varpelio", "Pakalnutės", "Pakalnutės" m/d; Suaugusiųjų gimnazija ir "Versmės" progimnazija</t>
        </r>
      </text>
    </comment>
    <comment ref="E187" authorId="0">
      <text>
        <r>
          <rPr>
            <sz val="9"/>
            <color indexed="81"/>
            <rFont val="Tahoma"/>
            <family val="2"/>
            <charset val="186"/>
          </rPr>
          <t xml:space="preserve">2015 m. l/d „Žemuogėle“, 2016 m. l/d „Želmenėlis“, „Pingviniukas“ir „Papartėlis“          
</t>
        </r>
      </text>
    </comment>
    <comment ref="F187" authorId="0">
      <text>
        <r>
          <rPr>
            <sz val="9"/>
            <color indexed="81"/>
            <rFont val="Tahoma"/>
            <family val="2"/>
            <charset val="186"/>
          </rPr>
          <t>"Kompleksiškai sutvarkyti bendrojo ugdymo mokyklų ir ikimokyklinio ugdymo įstaigų teritorijas"</t>
        </r>
      </text>
    </comment>
    <comment ref="K199" authorId="2">
      <text>
        <r>
          <rPr>
            <sz val="9"/>
            <color indexed="81"/>
            <rFont val="Tahoma"/>
            <family val="2"/>
            <charset val="186"/>
          </rPr>
          <t>Iš viso projektui: 
382 000 Eur</t>
        </r>
      </text>
    </comment>
    <comment ref="J201" authorId="0">
      <text>
        <r>
          <rPr>
            <sz val="9"/>
            <color indexed="81"/>
            <rFont val="Tahoma"/>
            <family val="2"/>
            <charset val="186"/>
          </rPr>
          <t>Būsto energijos taupymo agentūra</t>
        </r>
      </text>
    </comment>
  </commentList>
</comments>
</file>

<file path=xl/comments4.xml><?xml version="1.0" encoding="utf-8"?>
<comments xmlns="http://schemas.openxmlformats.org/spreadsheetml/2006/main">
  <authors>
    <author>Snieguole Kacerauskaite</author>
    <author>Ingrida Urbonaviciene</author>
    <author>Audra Cepiene</author>
  </authors>
  <commentList>
    <comment ref="N33" authorId="0">
      <text>
        <r>
          <rPr>
            <sz val="9"/>
            <color indexed="81"/>
            <rFont val="Tahoma"/>
            <family val="2"/>
            <charset val="186"/>
          </rPr>
          <t>Ekologiniame projekte  dalyvauja 45 7-8 klasių mokiniai</t>
        </r>
      </text>
    </comment>
    <comment ref="F56" authorId="0">
      <text>
        <r>
          <rPr>
            <sz val="9"/>
            <color indexed="81"/>
            <rFont val="Tahoma"/>
            <family val="2"/>
            <charset val="186"/>
          </rPr>
          <t>"Diegti ir plėtoti nuotolinį mokymą užtikrinant nuosekliojo ir nepertraukiamo mokymosi galimybes pagal bendrojo ugdymo programas"</t>
        </r>
      </text>
    </comment>
    <comment ref="K62" authorId="1">
      <text>
        <r>
          <rPr>
            <b/>
            <sz val="9"/>
            <color indexed="81"/>
            <rFont val="Tahoma"/>
            <family val="2"/>
            <charset val="186"/>
          </rPr>
          <t>Ingrida Urbonaviciene:</t>
        </r>
        <r>
          <rPr>
            <sz val="9"/>
            <color indexed="81"/>
            <rFont val="Tahoma"/>
            <family val="2"/>
            <charset val="186"/>
          </rPr>
          <t xml:space="preserve">
Pakalnutė 20,0, Šaltinėlis 37,7, Tauralaukis 5,6, Saulėtekis 125,0</t>
        </r>
      </text>
    </comment>
    <comment ref="L62" authorId="1">
      <text>
        <r>
          <rPr>
            <b/>
            <sz val="9"/>
            <color indexed="81"/>
            <rFont val="Tahoma"/>
            <family val="2"/>
            <charset val="186"/>
          </rPr>
          <t>Ingrida Urbonaviciene:</t>
        </r>
        <r>
          <rPr>
            <sz val="9"/>
            <color indexed="81"/>
            <rFont val="Tahoma"/>
            <family val="2"/>
            <charset val="186"/>
          </rPr>
          <t xml:space="preserve">
Pakalnutė 20,0, Šaltinėlis 37,7, Tauralaukis 5,6, Saulėtekis 125,0</t>
        </r>
      </text>
    </comment>
    <comment ref="K65" authorId="1">
      <text>
        <r>
          <rPr>
            <b/>
            <sz val="9"/>
            <color indexed="81"/>
            <rFont val="Tahoma"/>
            <family val="2"/>
            <charset val="186"/>
          </rPr>
          <t>Ingrida Urbonaviciene:</t>
        </r>
        <r>
          <rPr>
            <sz val="9"/>
            <color indexed="81"/>
            <rFont val="Tahoma"/>
            <family val="2"/>
            <charset val="186"/>
          </rPr>
          <t xml:space="preserve">
100 eurų, kai vaikų skaičius 397, 3 vaikai po 50</t>
        </r>
      </text>
    </comment>
    <comment ref="L65" authorId="1">
      <text>
        <r>
          <rPr>
            <b/>
            <sz val="9"/>
            <color indexed="81"/>
            <rFont val="Tahoma"/>
            <family val="2"/>
            <charset val="186"/>
          </rPr>
          <t>Ingrida Urbonaviciene:</t>
        </r>
        <r>
          <rPr>
            <sz val="9"/>
            <color indexed="81"/>
            <rFont val="Tahoma"/>
            <family val="2"/>
            <charset val="186"/>
          </rPr>
          <t xml:space="preserve">
100 eurų, kai vaikų skaičius 397, 3 vaikai po 50</t>
        </r>
      </text>
    </comment>
    <comment ref="K67" authorId="0">
      <text>
        <r>
          <rPr>
            <b/>
            <sz val="9"/>
            <color indexed="81"/>
            <rFont val="Tahoma"/>
            <family val="2"/>
            <charset val="186"/>
          </rPr>
          <t xml:space="preserve">UKD įsakyme šios lėšos - prie įstaigų išlaikymo </t>
        </r>
        <r>
          <rPr>
            <sz val="9"/>
            <color indexed="81"/>
            <rFont val="Tahoma"/>
            <family val="2"/>
            <charset val="186"/>
          </rPr>
          <t xml:space="preserve">
</t>
        </r>
      </text>
    </comment>
    <comment ref="L67" authorId="0">
      <text>
        <r>
          <rPr>
            <b/>
            <sz val="9"/>
            <color indexed="81"/>
            <rFont val="Tahoma"/>
            <family val="2"/>
            <charset val="186"/>
          </rPr>
          <t xml:space="preserve">UKD įsakyme šios lėšos - prie įstaigų išlaikymo </t>
        </r>
        <r>
          <rPr>
            <sz val="9"/>
            <color indexed="81"/>
            <rFont val="Tahoma"/>
            <family val="2"/>
            <charset val="186"/>
          </rPr>
          <t xml:space="preserve">
</t>
        </r>
      </text>
    </comment>
    <comment ref="F89" authorId="0">
      <text>
        <r>
          <rPr>
            <sz val="9"/>
            <color indexed="81"/>
            <rFont val="Tahoma"/>
            <family val="2"/>
            <charset val="186"/>
          </rPr>
          <t>"Didinti švietimo ir kitų paslaugų mokiniui prieinamumą ir kompleksiškumą diegiant e. paslaugas"</t>
        </r>
      </text>
    </comment>
    <comment ref="J135" authorId="0">
      <text>
        <r>
          <rPr>
            <b/>
            <sz val="9"/>
            <color indexed="81"/>
            <rFont val="Tahoma"/>
            <family val="2"/>
            <charset val="186"/>
          </rPr>
          <t>Vienuolių lėšos</t>
        </r>
        <r>
          <rPr>
            <sz val="9"/>
            <color indexed="81"/>
            <rFont val="Tahoma"/>
            <family val="2"/>
            <charset val="186"/>
          </rPr>
          <t xml:space="preserve">
</t>
        </r>
      </text>
    </comment>
    <comment ref="O155" authorId="0">
      <text>
        <r>
          <rPr>
            <b/>
            <sz val="9"/>
            <color indexed="81"/>
            <rFont val="Tahoma"/>
            <family val="2"/>
            <charset val="186"/>
          </rPr>
          <t>Snieguole Kacerauskaite:</t>
        </r>
        <r>
          <rPr>
            <sz val="9"/>
            <color indexed="81"/>
            <rFont val="Tahoma"/>
            <family val="2"/>
            <charset val="186"/>
          </rPr>
          <t xml:space="preserve">
patikslintas „16“ - dalis įstaigų, planuotų 2017 m., nusipirko lovytes 2016 m. gruodį</t>
        </r>
      </text>
    </comment>
    <comment ref="O156" authorId="0">
      <text>
        <r>
          <rPr>
            <b/>
            <sz val="9"/>
            <color indexed="81"/>
            <rFont val="Tahoma"/>
            <family val="2"/>
            <charset val="186"/>
          </rPr>
          <t>Snieguole Kacerauskaite:</t>
        </r>
        <r>
          <rPr>
            <sz val="9"/>
            <color indexed="81"/>
            <rFont val="Tahoma"/>
            <family val="2"/>
            <charset val="186"/>
          </rPr>
          <t xml:space="preserve">
patikslintas „596“ - dalis įstaigų, planuotų 2017 m., nusipirko lovytes 2016 m. gruodį</t>
        </r>
      </text>
    </comment>
    <comment ref="E172" authorId="0">
      <text>
        <r>
          <rPr>
            <b/>
            <sz val="9"/>
            <color indexed="81"/>
            <rFont val="Tahoma"/>
            <family val="2"/>
            <charset val="186"/>
          </rPr>
          <t>Įeina:</t>
        </r>
        <r>
          <rPr>
            <sz val="9"/>
            <color indexed="81"/>
            <rFont val="Tahoma"/>
            <family val="2"/>
            <charset val="186"/>
          </rPr>
          <t xml:space="preserve">
1) Klaipėdos Litorinos mokyklos vidaus nuotekų ir vėdinimo sistemos remontas - 6 t. € ir 
2) Patalpų pritaikymas Klaipėdos Karalienės Luizės jaunimo centro Atvirų jaunimo erdvių veiklai - 35 t. €
Pilnas sąrašas 
</t>
        </r>
      </text>
    </comment>
    <comment ref="E175" authorId="0">
      <text>
        <r>
          <rPr>
            <b/>
            <sz val="9"/>
            <color indexed="81"/>
            <rFont val="Tahoma"/>
            <family val="2"/>
            <charset val="186"/>
          </rPr>
          <t>Snieguole Kacerauskaite:</t>
        </r>
        <r>
          <rPr>
            <sz val="9"/>
            <color indexed="81"/>
            <rFont val="Tahoma"/>
            <family val="2"/>
            <charset val="186"/>
          </rPr>
          <t xml:space="preserve">
VDG, l/d "Liepaitė" ir MSC </t>
        </r>
      </text>
    </comment>
    <comment ref="E182" authorId="0">
      <text>
        <r>
          <rPr>
            <b/>
            <sz val="9"/>
            <color indexed="81"/>
            <rFont val="Tahoma"/>
            <family val="2"/>
            <charset val="186"/>
          </rPr>
          <t>Snieguole Kacerauskaite:</t>
        </r>
        <r>
          <rPr>
            <sz val="9"/>
            <color indexed="81"/>
            <rFont val="Tahoma"/>
            <family val="2"/>
            <charset val="186"/>
          </rPr>
          <t xml:space="preserve">
l/d "Pagrandukas", l/d "Traukinukas", l/d "Bangelė", „Putinėlis“ ir Šaltinėlio mokykla-darželis (teritorijos apšvietimo remontas)</t>
        </r>
      </text>
    </comment>
    <comment ref="E183" authorId="0">
      <text>
        <r>
          <rPr>
            <b/>
            <sz val="9"/>
            <color indexed="81"/>
            <rFont val="Tahoma"/>
            <family val="2"/>
            <charset val="186"/>
          </rPr>
          <t>Snieguole Kacerauskaite:</t>
        </r>
        <r>
          <rPr>
            <sz val="9"/>
            <color indexed="81"/>
            <rFont val="Tahoma"/>
            <family val="2"/>
            <charset val="186"/>
          </rPr>
          <t xml:space="preserve">
L/d "Sakalėlis", "Volungėlė", "Žiburėlis", "Svirpliukas"; "Varpelio", "Pakalnutės", "Pakalnutės" m/d; Suaugusiųjų gimnazija ir "Versmės" progimnazija</t>
        </r>
      </text>
    </comment>
    <comment ref="E185" authorId="0">
      <text>
        <r>
          <rPr>
            <sz val="9"/>
            <color indexed="81"/>
            <rFont val="Tahoma"/>
            <family val="2"/>
            <charset val="186"/>
          </rPr>
          <t xml:space="preserve">2015 m. l/d „Žemuogėle“, 2016 m. l/d „Želmenėlis“, „Pingviniukas“ir „Papartėlis“          
</t>
        </r>
      </text>
    </comment>
    <comment ref="F185" authorId="0">
      <text>
        <r>
          <rPr>
            <sz val="9"/>
            <color indexed="81"/>
            <rFont val="Tahoma"/>
            <family val="2"/>
            <charset val="186"/>
          </rPr>
          <t>"Kompleksiškai sutvarkyti bendrojo ugdymo mokyklų ir ikimokyklinio ugdymo įstaigų teritorijas"</t>
        </r>
      </text>
    </comment>
    <comment ref="K197" authorId="2">
      <text>
        <r>
          <rPr>
            <sz val="9"/>
            <color indexed="81"/>
            <rFont val="Tahoma"/>
            <family val="2"/>
            <charset val="186"/>
          </rPr>
          <t>Iš viso projektui: 
382 000 Eur</t>
        </r>
      </text>
    </comment>
    <comment ref="J199" authorId="0">
      <text>
        <r>
          <rPr>
            <sz val="9"/>
            <color indexed="81"/>
            <rFont val="Tahoma"/>
            <family val="2"/>
            <charset val="186"/>
          </rPr>
          <t>Būsto energijos taupymo agentūra</t>
        </r>
      </text>
    </comment>
  </commentList>
</comments>
</file>

<file path=xl/sharedStrings.xml><?xml version="1.0" encoding="utf-8"?>
<sst xmlns="http://schemas.openxmlformats.org/spreadsheetml/2006/main" count="1988" uniqueCount="349">
  <si>
    <t>Finansavimo šaltinių suvestinė</t>
  </si>
  <si>
    <t>Finansavimo šaltiniai</t>
  </si>
  <si>
    <t>I</t>
  </si>
  <si>
    <t>ES</t>
  </si>
  <si>
    <t>10</t>
  </si>
  <si>
    <t>Iš viso tikslui:</t>
  </si>
  <si>
    <t>Iš viso programai:</t>
  </si>
  <si>
    <t>Programos tikslo kodas</t>
  </si>
  <si>
    <t>Uždavinio kodas</t>
  </si>
  <si>
    <t>Priemonės kodas</t>
  </si>
  <si>
    <t>Priemonės požymis</t>
  </si>
  <si>
    <t>Asignavimų valdytojo kodas</t>
  </si>
  <si>
    <t>Finansavimo šaltinis</t>
  </si>
  <si>
    <t>Iš viso</t>
  </si>
  <si>
    <t>01</t>
  </si>
  <si>
    <t>SB</t>
  </si>
  <si>
    <t>Iš viso:</t>
  </si>
  <si>
    <t>02</t>
  </si>
  <si>
    <t>SB(VB)</t>
  </si>
  <si>
    <t>03</t>
  </si>
  <si>
    <t>Iš viso uždaviniui:</t>
  </si>
  <si>
    <t>04</t>
  </si>
  <si>
    <t>05</t>
  </si>
  <si>
    <t>Pavadinimas</t>
  </si>
  <si>
    <t>SAVIVALDYBĖS  LĖŠOS, IŠ VISO:</t>
  </si>
  <si>
    <t>KITI ŠALTINIAI, IŠ VISO:</t>
  </si>
  <si>
    <t>IŠ VISO:</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</si>
  <si>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</si>
  <si>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</si>
  <si>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</si>
  <si>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UGDYMO PROCESO UŽTIKRINIMO PROGRAMOS (NR. 10)</t>
  </si>
  <si>
    <t>10 Ugdymo proceso užtikrinimo programa</t>
  </si>
  <si>
    <r>
      <t xml:space="preserve">Pajamų įmokos už paslaugas </t>
    </r>
    <r>
      <rPr>
        <b/>
        <sz val="10"/>
        <rFont val="Times New Roman"/>
        <family val="1"/>
      </rPr>
      <t>SB(SP)</t>
    </r>
  </si>
  <si>
    <t>Edukacinių renginių organizavimas, dalyvavimas respublikiniuose renginiuose, kitų projektų vykdymas</t>
  </si>
  <si>
    <t>Neformaliojo švietimo įstaigų pastatų rekonstrukcija:</t>
  </si>
  <si>
    <t>Renovuoti ugdymo įstaigų pastatus ir patalpas</t>
  </si>
  <si>
    <t>Organizuoti materialinį, ūkinį ir techninį ugdymo įstaigų aptarnavimą</t>
  </si>
  <si>
    <t>Ugdymo įstaigų ūkinio aptarnavimo organizavimas:</t>
  </si>
  <si>
    <t>Užtikrinti kokybišką ugdymo proceso organizavimą</t>
  </si>
  <si>
    <t>Gerinti ugdymo sąlygas ir aplinką</t>
  </si>
  <si>
    <t>P1</t>
  </si>
  <si>
    <t>Mokinių pavėžėjimo užtikrinimas</t>
  </si>
  <si>
    <t>Ryšių kabelių kanalų nuoma</t>
  </si>
  <si>
    <t>Šilumos ir karšto vandens tiekimo sistemų renovacija ir remontas</t>
  </si>
  <si>
    <t>Švietimo įstaigų pastatų apsauga</t>
  </si>
  <si>
    <t>Įstaigų skaičius</t>
  </si>
  <si>
    <t>Priešgaisrinių reikalavimų vykdymas švietimo įstaigose</t>
  </si>
  <si>
    <t>Produkto kriterijaus</t>
  </si>
  <si>
    <t>Kabelio tinklo ilgis, km</t>
  </si>
  <si>
    <t>Švietimo įstaigų paprastasis remontas</t>
  </si>
  <si>
    <t>SB(SP)</t>
  </si>
  <si>
    <t>Veiklos organizavimo užtikrinimas švietimo įstaigose:</t>
  </si>
  <si>
    <t>Kvalifikacinių programų skaičius</t>
  </si>
  <si>
    <t>Metodinių būrelių skaičius mieste</t>
  </si>
  <si>
    <t>1.4.1.9.</t>
  </si>
  <si>
    <t>1.4.3.3.</t>
  </si>
  <si>
    <t>1.4.3.9.</t>
  </si>
  <si>
    <t>1.4.1.8.</t>
  </si>
  <si>
    <t>1.4.3.5.</t>
  </si>
  <si>
    <t>Švietimo įstaigų sanitarinių patalpų remontas</t>
  </si>
  <si>
    <t>Dalyvių skaičius</t>
  </si>
  <si>
    <r>
      <t xml:space="preserve">BĮ Klaipėdos pedagoginės psichologinės tarnybos </t>
    </r>
    <r>
      <rPr>
        <sz val="10"/>
        <rFont val="Times New Roman"/>
        <family val="1"/>
        <charset val="186"/>
      </rPr>
      <t>veiklos užtikrinimas</t>
    </r>
  </si>
  <si>
    <t>Vykdytojas (skyrius / asmuo)</t>
  </si>
  <si>
    <t>Projektų skyrius</t>
  </si>
  <si>
    <t>Švietimo skyrius</t>
  </si>
  <si>
    <t>Kt</t>
  </si>
  <si>
    <t>Socialinės infrastruktūros priežiūros skyrius</t>
  </si>
  <si>
    <r>
      <t xml:space="preserve">Kiti finansavimo šaltiniai </t>
    </r>
    <r>
      <rPr>
        <b/>
        <sz val="10"/>
        <rFont val="Times New Roman"/>
        <family val="1"/>
        <charset val="186"/>
      </rPr>
      <t>Kt</t>
    </r>
  </si>
  <si>
    <r>
      <t>BĮ Klaipėdos pedagogų švietimo ir kultūros centro</t>
    </r>
    <r>
      <rPr>
        <sz val="10"/>
        <rFont val="Times New Roman"/>
        <family val="1"/>
        <charset val="186"/>
      </rPr>
      <t xml:space="preserve"> veiklos užtikrinimas</t>
    </r>
  </si>
  <si>
    <t>Iš viso priemonei:</t>
  </si>
  <si>
    <t xml:space="preserve"> TIKSLŲ, UŽDAVINIŲ, PRIEMONIŲ, PRIEMONIŲ IŠLAIDŲ IR PRODUKTO KRITERIJŲ SUVESTINĖ</t>
  </si>
  <si>
    <t>2017-ieji metai</t>
  </si>
  <si>
    <t>Parengtas techninis projektas, vnt.</t>
  </si>
  <si>
    <t xml:space="preserve">jose ugdoma vaikų </t>
  </si>
  <si>
    <t>jose ugdoma vaikų</t>
  </si>
  <si>
    <t xml:space="preserve">iš jų mokinių </t>
  </si>
  <si>
    <t>Vasaros poilsio organizavimas</t>
  </si>
  <si>
    <t>Atestuotų vadovų skaičius</t>
  </si>
  <si>
    <t>Rugsėjo 1-osios šventės organizavimas (masinis renginys „Švyturio“ arenoje)</t>
  </si>
  <si>
    <t xml:space="preserve">Brandos egzaminų administravimas </t>
  </si>
  <si>
    <t>Įgyvendintų programų skaičius</t>
  </si>
  <si>
    <t>Elektroninio mokinio pažymėjimo diegimas ir naudojimo užtikrinimas bendrojo ugdymo, neformaliojo švietimo ir sporto įstaigose</t>
  </si>
  <si>
    <t>Vaikų skaičius</t>
  </si>
  <si>
    <t>Vaikiškų lovyčių įsigijimas ikimokyklinėse įstaigose</t>
  </si>
  <si>
    <t>Planas</t>
  </si>
  <si>
    <t>Ikimokyklinių nevalstybinių įstaigų skaičius,</t>
  </si>
  <si>
    <t>Pradinių mokyklų ir mokyklų-darželių skaičius</t>
  </si>
  <si>
    <t>Ugdoma vaikų, skaičius,</t>
  </si>
  <si>
    <t>Organizuota egzaminų, skaičius</t>
  </si>
  <si>
    <t>Suorganizuota renginių, skaičius</t>
  </si>
  <si>
    <t>Įstaigų, kuriose atlikti remonto darbai, skaičius</t>
  </si>
  <si>
    <t>Įstaigų, kuriose likviduoti pažeidimai, skaičius</t>
  </si>
  <si>
    <t>Įstaigų, kuriose suremontuota sanitarinių patalpų, skaičius</t>
  </si>
  <si>
    <t>Mokinių, kuriems kompensuojamos pavėžėjimo išlaidos, skaičius</t>
  </si>
  <si>
    <t>2018-ieji metai</t>
  </si>
  <si>
    <t>Švietimo įstaigų elektros instaliacijos remontas</t>
  </si>
  <si>
    <t>Naujos ikimokyklinio ugdymo įstaigos statyba šiaurinėje miesto dalyje</t>
  </si>
  <si>
    <t xml:space="preserve">Parengtas techninis projektas, vnt.  </t>
  </si>
  <si>
    <t>Atlikta statybos darbų, proc.</t>
  </si>
  <si>
    <t>Parengtas techninis projektas</t>
  </si>
  <si>
    <t xml:space="preserve"> </t>
  </si>
  <si>
    <t xml:space="preserve">Atlikta modernizavimo darbų, proc.
</t>
  </si>
  <si>
    <t xml:space="preserve">Atlikta rekonstrukcija, proc. 
</t>
  </si>
  <si>
    <t xml:space="preserve">Savivaldybės įstaigų skaičius, </t>
  </si>
  <si>
    <t>47</t>
  </si>
  <si>
    <t>7970</t>
  </si>
  <si>
    <t>SB(SPL)</t>
  </si>
  <si>
    <t>jose ugdoma mokinių</t>
  </si>
  <si>
    <t xml:space="preserve">Nevalstybinių įstaigų skaičius, </t>
  </si>
  <si>
    <t xml:space="preserve">03 Strateginis tikslas. Užtikrinti gyventojams aukštą švietimo, kultūros, socialinių, sporto ir sveikatos apsaugos paslaugų kokybę ir prieinamumą </t>
  </si>
  <si>
    <t>Aptarnautų asmenų skaičius</t>
  </si>
  <si>
    <t>Aptarnauta asmenų, iš jų:</t>
  </si>
  <si>
    <t>Renginių skaičius</t>
  </si>
  <si>
    <t>Savivaldybės administracijos vaiko gerovės komisijos veiklos užtikrinimas</t>
  </si>
  <si>
    <t xml:space="preserve">Programų skaičius, </t>
  </si>
  <si>
    <t xml:space="preserve">Savivaldybės švietimo įstaigų vadovų atestavimas ir miesto metodinių būrelių veiklos užtikrinimas </t>
  </si>
  <si>
    <t>Prevencinių renginių skaičius</t>
  </si>
  <si>
    <t>Nuotoliniu būdu mokomų mokinių skaičius, vnt.</t>
  </si>
  <si>
    <t>Nuotolinio mokymo savivaldybės švietimo įstaigose diegimas ir plėtojimas</t>
  </si>
  <si>
    <t xml:space="preserve">Įrengimų įsigijimas švietimo įstaigų maisto blokuose </t>
  </si>
  <si>
    <t>Įstaigų, įsigijusių įrengimus, skaičius</t>
  </si>
  <si>
    <t>Įsigyta įrengimų, vnt.</t>
  </si>
  <si>
    <r>
      <t xml:space="preserve">Ugdymo proceso ir aplinkos užtikrinimas </t>
    </r>
    <r>
      <rPr>
        <b/>
        <sz val="10"/>
        <rFont val="Times New Roman"/>
        <family val="1"/>
        <charset val="186"/>
      </rPr>
      <t>savivaldybės ir nevalstybinėse ikimokyklinio ugdymo įstaigose</t>
    </r>
  </si>
  <si>
    <r>
      <t xml:space="preserve">Ugdymo proceso ir aplinkos užtikrinimas </t>
    </r>
    <r>
      <rPr>
        <b/>
        <sz val="10"/>
        <rFont val="Times New Roman"/>
        <family val="1"/>
        <charset val="186"/>
      </rPr>
      <t xml:space="preserve">savivaldybės ir nevalstybinėse bendrojo ugdymo mokyklose </t>
    </r>
  </si>
  <si>
    <r>
      <t xml:space="preserve">Pajamų imokų likutis </t>
    </r>
    <r>
      <rPr>
        <b/>
        <sz val="10"/>
        <rFont val="Times New Roman"/>
        <family val="1"/>
        <charset val="186"/>
      </rPr>
      <t>SB(SPL)</t>
    </r>
  </si>
  <si>
    <t>Sudaryti sąlygas ugdytis ir gerinti ugdymo proceso kokybę</t>
  </si>
  <si>
    <t>Švietimo įstaigų persikėlimo į kitas patalpas išlaidų apmokėjimas</t>
  </si>
  <si>
    <t>Perkeltа įstaigų, skaičius</t>
  </si>
  <si>
    <t>Įstaigų, kuriose pakeisti langai, skaičius</t>
  </si>
  <si>
    <t>Įstaigų, kuriose suremontuotos patalpos,  skaičius</t>
  </si>
  <si>
    <t>Šilumos  ir karšto vandens tiekimo sistemų priežiūra</t>
  </si>
  <si>
    <t>Įstaigų, kurių teritorijos aptvertos, skaičius</t>
  </si>
  <si>
    <t xml:space="preserve">Aprūpinti švietimo įstaigas reikalingu inventoriumi  </t>
  </si>
  <si>
    <t>Pakeistа lovyčių, skaičius</t>
  </si>
  <si>
    <t>Ugdymo proceso užtikrinimas  Klaipėdos sutrikusio vystymosi kūdikių namuose</t>
  </si>
  <si>
    <t>Įstaigų ir vaikų jose skaičius, vnt.</t>
  </si>
  <si>
    <t>Patalpų pritaikymas Klaipėdos miesto pedagogų švietimo ir kultūros centro veiklai (Baltijos pr. 51)</t>
  </si>
  <si>
    <r>
      <t xml:space="preserve">Ugdymo proceso ir aplinkos užtikrinimas </t>
    </r>
    <r>
      <rPr>
        <b/>
        <sz val="10"/>
        <rFont val="Times New Roman"/>
        <family val="1"/>
        <charset val="186"/>
      </rPr>
      <t>savivaldybės pradinėje mokykloje ir mokyklose-darželiuose</t>
    </r>
  </si>
  <si>
    <r>
      <t xml:space="preserve">Ugdymo proceso ir aplinkos užtikrinimas </t>
    </r>
    <r>
      <rPr>
        <b/>
        <sz val="10"/>
        <rFont val="Times New Roman"/>
        <family val="1"/>
        <charset val="186"/>
      </rPr>
      <t>neformaliojo vaikų švietimo įstaigose</t>
    </r>
  </si>
  <si>
    <r>
      <t xml:space="preserve">Klaipėdos regos ugdymo centro </t>
    </r>
    <r>
      <rPr>
        <sz val="10"/>
        <rFont val="Times New Roman"/>
        <family val="1"/>
        <charset val="186"/>
      </rPr>
      <t>veiklos užtikrinimas</t>
    </r>
  </si>
  <si>
    <t>Dalyvaujančių renginuose mokinių skaičius, vnt.</t>
  </si>
  <si>
    <t>Įrengtas liftas, vnt.</t>
  </si>
  <si>
    <t>Atlikta modernizavimo darbų ir įsigyta įrangos, proc.</t>
  </si>
  <si>
    <t xml:space="preserve">Dviračių stovų įrengimas bendrojo lavinimo mokyklose </t>
  </si>
  <si>
    <t>2018-ųjų metų lėšų projektas</t>
  </si>
  <si>
    <t>2017 m. lėšų projektas</t>
  </si>
  <si>
    <t>2018 m. lėšų projektas</t>
  </si>
  <si>
    <t>tūkst. Eur</t>
  </si>
  <si>
    <t>Neformaliojo ugdymo įstaigų skaičius,</t>
  </si>
  <si>
    <t xml:space="preserve">Įstaigų, kuriose įdiegtas nuotolinis mokymas,skaičius </t>
  </si>
  <si>
    <t>Įrengtų naujų grupių savivaldybės įstaigose skaičius, vnt.</t>
  </si>
  <si>
    <t>Įsteigtų naujų ugdymo vietų skaičius savivaldybės įstaigose, vnt.</t>
  </si>
  <si>
    <t>Įsigyta įranga, proc.</t>
  </si>
  <si>
    <t>Bendrojo ugdymo mokyklos pastato statyba šiaurinėje miesto dalyje</t>
  </si>
  <si>
    <t>Ikimokyklinio ugdymo mokyklų pastatų modernizavimas ir plėtra:</t>
  </si>
  <si>
    <t>Vaikų, už kurių išlaikymą ikimokyklinėse ir priešmokyklinėse įstaigose yra kompensuojamos išlaidos, skaičius</t>
  </si>
  <si>
    <t xml:space="preserve">                      vaikų –</t>
  </si>
  <si>
    <t xml:space="preserve">                       mokinių –</t>
  </si>
  <si>
    <t>Vaikų, kuriems iš dalies kompensuojamas ugdymas nevalstybinėse įstaigose, skaičius</t>
  </si>
  <si>
    <t>Sporto mokyklas lankančių vaikų, kurių ugdymas finansuojamas iš mokinio krepšelio lėšų, skaičius</t>
  </si>
  <si>
    <t>jose dalyvaujančių vaikų skaičius</t>
  </si>
  <si>
    <t>Vaikų, kuriems skirtos minimalios priežiūros priemonės, skaičius</t>
  </si>
  <si>
    <t>Parengta techninių projektų, skaičius</t>
  </si>
  <si>
    <t>Renovuota, suremontuota sistemų, skaičius</t>
  </si>
  <si>
    <t>Įstaigų, kurių šilumos ir karšto vandens tiekimo sistemos prižiūrimos, skaičius</t>
  </si>
  <si>
    <t>Įstaigos, kuriose atlikti elektros instaliacijos remonto darbai, skaičius</t>
  </si>
  <si>
    <t>Įgyvendinta programų, skaičius</t>
  </si>
  <si>
    <t>Įrengta naujų klasių pirmokams savivaldybės įstaigose, skaičius</t>
  </si>
  <si>
    <t>Ugdymo vietų skaičiaus didinimas</t>
  </si>
  <si>
    <t>Neformaliojo vaikų švietimo programų įgyvendinimas ir neformaliojo vaikų švietimo paslaugų plėtra</t>
  </si>
  <si>
    <t>100</t>
  </si>
  <si>
    <t>2019-ųjų metų lėšų projektas</t>
  </si>
  <si>
    <t>2019 m. lėšų projektas</t>
  </si>
  <si>
    <t xml:space="preserve">   </t>
  </si>
  <si>
    <t>2019-ieji metai</t>
  </si>
  <si>
    <t>Parengtas techninis projektas, vnt</t>
  </si>
  <si>
    <t>Parengtas investicijų projektas, vnt.</t>
  </si>
  <si>
    <t>Parengta techninis  projektas, vnt.</t>
  </si>
  <si>
    <t xml:space="preserve">Klaipėdos lopšelio-darželio „Puriena“ pastato Naikupės g. 27 rekonstravimas, pristatant priestatą </t>
  </si>
  <si>
    <t>Atlikta modernizavimo darbų, proc.</t>
  </si>
  <si>
    <t>Klaipėdos karalienės Luizės jaunimo centro (Puodžių g.) modernizavimas, plėtojant neformaliojo ugdymosi galimybes (bendra projekto vertė – 644 411,77 Eur, iš jų: ES lėšos – 547 750 Eur, SB lėšos – 96 661,77 Eur)</t>
  </si>
  <si>
    <t>30</t>
  </si>
  <si>
    <t>60</t>
  </si>
  <si>
    <t>1. Projekto „Bendrojo ugdymo mokyklų (progimnazijų, pagrindinių mokyklų) modernizavimas ir šiuolaikinių mokymosi erdvių kūrimas“ įgyvendinimas</t>
  </si>
  <si>
    <t>2. Projekto „Naujų erdvių kūrimas Gedminų progimnazijoje“ įgyvendinimas</t>
  </si>
  <si>
    <t>Statybos ir infrastruktūros plėtros skyrius</t>
  </si>
  <si>
    <t>Švietimo įstaigų patalpų šildymas</t>
  </si>
  <si>
    <t xml:space="preserve">Šîldoma įstaigų, skaičius  </t>
  </si>
  <si>
    <t>Aptarnaujamų įstaigų skaičius, skaičius</t>
  </si>
  <si>
    <t>Įstaigų, kuriose diegiamos automatizuotos šilumos punkto  kontrolės ir valdymo sistemos, skaičius</t>
  </si>
  <si>
    <t>Parengta techninių darbo projektų , vnt.</t>
  </si>
  <si>
    <t>Įstaigų (lopšelis-darželis „Aitvarėlis“, lopšelis-darželis „Ąžuoliukas“, lopšelis-darželis „Versmė“, progimnazija „Verdenė“), kuriose įrengtos saulės (fotovoltinės) elektrinės, skaičius</t>
  </si>
  <si>
    <t>Švietimo įstaigų stogų remontas</t>
  </si>
  <si>
    <t>Įstaigų, kurių pastatų stogai suremontuoti, skaičius</t>
  </si>
  <si>
    <t>Saugoma pastatų, objektų skaičius</t>
  </si>
  <si>
    <t>Sendvario progimnazijos dalyvavimas projekte „Padarykime tai“</t>
  </si>
  <si>
    <t>Įgyvendintas projektas, proc.</t>
  </si>
  <si>
    <t>85</t>
  </si>
  <si>
    <t>Dalyvaujančių mokyklų projekte skaičius</t>
  </si>
  <si>
    <t>STEAM laboratorijose ugdomų vaikų skaičius</t>
  </si>
  <si>
    <t>Įstaigų skaičius ugdymo prieinamumui užtikrinti</t>
  </si>
  <si>
    <t xml:space="preserve">Ugdymo prieinamumo ir ugdymo formų įvairovės užtikrinimas </t>
  </si>
  <si>
    <t>Lėšos kompensavimui už maitinimo paslaugą</t>
  </si>
  <si>
    <t>Neformaliojo vaikų ir suaugusiųjų švietimo organizavimas:</t>
  </si>
  <si>
    <t>Įstaigų, kuriose įdiegtas e. mokinio pažymėjimas, skaičius</t>
  </si>
  <si>
    <t>Įrengta dviračių stovų (vienas stovas 7-iems dviračiams), mokyklų skaičius</t>
  </si>
  <si>
    <t>Transporto priemonės įsigijimas Klaipėdos karalienės Luizės jaunimo centre</t>
  </si>
  <si>
    <t>Įsigytas mikroautobusas</t>
  </si>
  <si>
    <t xml:space="preserve">Klaipėdos lopšelyje-darželyje „Puriena“  </t>
  </si>
  <si>
    <t>Įsigytų baldų skaičius, vnt.</t>
  </si>
  <si>
    <t>Atnaujinta stadionų danga, proc.</t>
  </si>
  <si>
    <t>Centralizuotas paviršinių (lietaus) nuotekų tvarkymas (paslaugos apmokėjimas)</t>
  </si>
  <si>
    <t>Įstaigų, už kurias mokamas mokestis skaičius, vnt.</t>
  </si>
  <si>
    <t>Priemonių įsigijimas Klaipėdos karalienės Luizės jaunimo centro Atvirų jaunimo erdvių veiklos gerinimui</t>
  </si>
  <si>
    <t xml:space="preserve">            </t>
  </si>
  <si>
    <t xml:space="preserve">                  suaugusiųjų –</t>
  </si>
  <si>
    <r>
      <rPr>
        <b/>
        <sz val="10"/>
        <rFont val="Times New Roman"/>
        <family val="1"/>
      </rPr>
      <t>Neformaliojo</t>
    </r>
    <r>
      <rPr>
        <sz val="10"/>
        <rFont val="Times New Roman"/>
        <family val="1"/>
      </rPr>
      <t xml:space="preserve"> vaikų ugdymo proceso užtikrinimas biudžetinėse </t>
    </r>
    <r>
      <rPr>
        <b/>
        <sz val="10"/>
        <rFont val="Times New Roman"/>
        <family val="1"/>
      </rPr>
      <t xml:space="preserve">sporto mokyklose </t>
    </r>
  </si>
  <si>
    <r>
      <rPr>
        <b/>
        <sz val="10"/>
        <rFont val="Times New Roman"/>
        <family val="1"/>
        <charset val="186"/>
      </rPr>
      <t>„Aitvaro“ gimnazijos</t>
    </r>
    <r>
      <rPr>
        <sz val="10"/>
        <rFont val="Times New Roman"/>
        <family val="1"/>
        <charset val="186"/>
      </rPr>
      <t xml:space="preserve"> (Paryžiaus Komunos g. 18) aprūpinimas gamtos, technologijų ir kitų laboratorijų įranga</t>
    </r>
  </si>
  <si>
    <r>
      <rPr>
        <b/>
        <sz val="10"/>
        <rFont val="Times New Roman"/>
        <family val="1"/>
        <charset val="186"/>
      </rPr>
      <t xml:space="preserve">„Ąžuolyno“ gimnazijos </t>
    </r>
    <r>
      <rPr>
        <sz val="10"/>
        <rFont val="Times New Roman"/>
        <family val="1"/>
        <charset val="186"/>
      </rPr>
      <t>(Paryžiaus Komunos g. 16) aprūpinimas gamtos, technologijų ir kitų laboratorijų įranga</t>
    </r>
  </si>
  <si>
    <t>Atlikta darbų, proc.</t>
  </si>
  <si>
    <t>Darbuotojų skaičiaus ikimokyklinio ir priešmokyklinio ugdymo įstaigų grupėse užtikrinimas vykdant higienos normos reikalavimus</t>
  </si>
  <si>
    <t>Gedminų progimnazijos modernizavimas:</t>
  </si>
  <si>
    <r>
      <t xml:space="preserve">Lifto įrengimas </t>
    </r>
    <r>
      <rPr>
        <b/>
        <sz val="10"/>
        <rFont val="Times New Roman"/>
        <family val="1"/>
        <charset val="186"/>
      </rPr>
      <t xml:space="preserve">Martyno Mažvydo progimnazijoje </t>
    </r>
  </si>
  <si>
    <t>Bendrojo ugdymo mokyklų pastatų ir aplinkos modernizavimas ir plėtra:</t>
  </si>
  <si>
    <t xml:space="preserve">Baldų ir įrangos atnaujinimas:  </t>
  </si>
  <si>
    <t>Modernizuota edukacinių erdvių (sporto salių), skaičius</t>
  </si>
  <si>
    <t>Įsteigtų etatų skaičius</t>
  </si>
  <si>
    <t>Įsigyta priemonių (org. technikos, baldų, muzikos instrumentų, dailės priemonių ir kt.), vnt.</t>
  </si>
  <si>
    <t>Automatizuotos šilumos punkto  kontrolės ir valdymo sistemų aptarnavimas švietimo įstaigų pastatuose</t>
  </si>
  <si>
    <t>Atsinaujinančių energijos išteklių  panaudojimas švietimo įstaigų pastatuose</t>
  </si>
  <si>
    <t>Ikimokyklinio ugdymo įstaigų teritorijų aptvėrimas</t>
  </si>
  <si>
    <t>Mokinių, aprūpintų elektroniniais pažymėjimais skaičius, vnt.</t>
  </si>
  <si>
    <t>2017-ųjų metų asignavimų planas</t>
  </si>
  <si>
    <t>Klaipėdos lopšelio-darželio „Nykštukas“ teritorijos drenažo tinklų įrengimas</t>
  </si>
  <si>
    <t xml:space="preserve"> 2017–2019 M. KLAIPĖDOS MIESTO SAVIVALDYBĖS </t>
  </si>
  <si>
    <t xml:space="preserve">Klaipėdos karalienės Luizės jaunimo centro (Puodžių g.) modernizavimas, plėtojant neformaliojo ugdymosi galimybes </t>
  </si>
  <si>
    <t>SB'</t>
  </si>
  <si>
    <r>
      <rPr>
        <b/>
        <sz val="10"/>
        <rFont val="Times New Roman"/>
        <family val="1"/>
        <charset val="186"/>
      </rPr>
      <t xml:space="preserve">Tauralaukio progimnazijos </t>
    </r>
    <r>
      <rPr>
        <sz val="10"/>
        <rFont val="Times New Roman"/>
        <family val="1"/>
        <charset val="186"/>
      </rPr>
      <t>pastato (Klaipėdos g. 31) rekonstravimas siekiant išplėsti ugdymui skirtas patalpas</t>
    </r>
    <r>
      <rPr>
        <sz val="10"/>
        <color rgb="FFFF0000"/>
        <rFont val="Times New Roman"/>
        <family val="1"/>
        <charset val="186"/>
      </rPr>
      <t xml:space="preserve"> </t>
    </r>
  </si>
  <si>
    <t>Šilumos ir karšto vandens tiekimo sistemų priežiūra</t>
  </si>
  <si>
    <t>Įstaigų, kuriose užtikrintas sistemos palaikymas, skaičius</t>
  </si>
  <si>
    <t>Dalyvavimas tarptautiniame projekte „Švietimo gerinimas mokslo, technologijų, inžinerijos, matematikos srityse“ 2017–2018 m.</t>
  </si>
  <si>
    <t>Lėšos kompensuoti už maitinimo paslaugą</t>
  </si>
  <si>
    <t>Neformaliojo suaugusiųjų švietimo ir tęstinio mokymosi 2016–2019 metais veiksmų plano įgyvendinimas</t>
  </si>
  <si>
    <t>Modernių ugdymosi erdvių sukūrimas progimnazijose (Simono Dacho, Martyno Mažvydo, „Smeltės“, „Versmės“, Liudviko Stulpino) ir gimnazijose („Aukuro“, „Varpo“)</t>
  </si>
  <si>
    <t>„Gilijos“ pradinės mokyklos (Taikos pr. 68) pastato energinio efektyvumo didinimas</t>
  </si>
  <si>
    <r>
      <t>Klaipėdo</t>
    </r>
    <r>
      <rPr>
        <b/>
        <sz val="10"/>
        <rFont val="Times New Roman"/>
        <family val="1"/>
        <charset val="186"/>
      </rPr>
      <t xml:space="preserve">s Prano Mašioto progimnazijos </t>
    </r>
    <r>
      <rPr>
        <sz val="10"/>
        <rFont val="Times New Roman"/>
        <family val="1"/>
        <charset val="186"/>
      </rPr>
      <t>pastato energinio efektyvumo didinimas</t>
    </r>
  </si>
  <si>
    <r>
      <rPr>
        <b/>
        <sz val="10"/>
        <rFont val="Times New Roman"/>
        <family val="1"/>
        <charset val="186"/>
      </rPr>
      <t>Prano Mašioto progimnazijos</t>
    </r>
    <r>
      <rPr>
        <sz val="10"/>
        <rFont val="Times New Roman"/>
        <family val="1"/>
        <charset val="186"/>
      </rPr>
      <t xml:space="preserve"> stadiono dangos atnaujinimas </t>
    </r>
  </si>
  <si>
    <t>Energinio efektyvumo didinimas lopšeliuose-darželiuose (2016 m. –  „Svirpliukas“, 2017 m. –  „Svirpliukas“, „Žiogelis“, „Vėrinėlis“,  „Saulutės“ m.-d., 2018 m. – „Radastėlė“, „Bangelė“, „Putinėlis“, „Žilvitis“, „Boružėlė“)</t>
  </si>
  <si>
    <t>Jeronimo Kačinsko muzikos mokyklos (Statybininkų pr. 5) pastato energinio efektyvumo didinimas</t>
  </si>
  <si>
    <t>Klaipėdos laisvalaikio centro pastato (Šermukšnių g. 11, klubas „Saulutė“) energinio efektyvumo didinimas</t>
  </si>
  <si>
    <t xml:space="preserve">Įrenginių įsigijimas švietimo įstaigų maisto blokuose </t>
  </si>
  <si>
    <t>Įstaigų, įsigijusių įrenginius, skaičius</t>
  </si>
  <si>
    <t>Mokymo įstaigų vidaus patalpų remontas po šiluminės renovacijos (2017 m. – „Varpo“ gimnazijos aktų salės ir bibliotekos remontas)</t>
  </si>
  <si>
    <t>Švietimo įstaigų langų pakeitimas (vaikų laisvalaikio centrai – klubai „Draugystė“, „Liepsnelė“ ir choreografijos studija „Inkarėlis“)</t>
  </si>
  <si>
    <t>Švietimo įstaigų energinių išteklių efektyvinimas:</t>
  </si>
  <si>
    <t xml:space="preserve">Savivaldybės biudžetinės įstaigos bandomojo energijos vartojimo efektyvumo didinimo investicijų projekto parengimas </t>
  </si>
  <si>
    <t>Parengtas investicijų projektas (l.-d. „Klevelis“), vnt.</t>
  </si>
  <si>
    <t>Įstaigų, už kurias mokamas mokestis, skaičius, vnt.</t>
  </si>
  <si>
    <t>Mokinių, aprūpintų elektroniniais pažymėjimais, skaičius, vnt.</t>
  </si>
  <si>
    <t xml:space="preserve">Atliktas energinis auditas, vnt. </t>
  </si>
  <si>
    <t>Atliktas energinis auditas, vnt.</t>
  </si>
  <si>
    <t>Atlikta sporto salės rekonstravimo darbų, proc.</t>
  </si>
  <si>
    <t xml:space="preserve">Atlikta rekonstravimo darbų, proc. </t>
  </si>
  <si>
    <t>Atlikta rekonstravimo darbų, proc.</t>
  </si>
  <si>
    <t xml:space="preserve">Atliktas rekonstravimas, proc. 
</t>
  </si>
  <si>
    <t>Neformaliojo švietimo įstaigų pastatų rekonstravimas:</t>
  </si>
  <si>
    <t>Mokymosi aplinkos pritaikymas švietimo reikmėms:</t>
  </si>
  <si>
    <t>Įrengta moderni auditorija, vnt.</t>
  </si>
  <si>
    <t>Suremontuotų  patalpų skaičius, vnt.</t>
  </si>
  <si>
    <t xml:space="preserve">Patalpų pritaikymas ugdymui Klaipėdos Baltijos gimnazijoje (Baltijos pr. 51)  (2016 m. – bibliotekos-skaityklos veiklai) </t>
  </si>
  <si>
    <t xml:space="preserve"> 2017 M. KLAIPĖDOS MIESTO SAVIVALDYBĖS ADMINISTRACIJOS</t>
  </si>
  <si>
    <t>Papriemonės kodas</t>
  </si>
  <si>
    <t>06</t>
  </si>
  <si>
    <t>07</t>
  </si>
  <si>
    <t>08</t>
  </si>
  <si>
    <t>09</t>
  </si>
  <si>
    <t>11</t>
  </si>
  <si>
    <t>12</t>
  </si>
  <si>
    <t>13</t>
  </si>
  <si>
    <t>14</t>
  </si>
  <si>
    <t>15</t>
  </si>
  <si>
    <t>Apskaitos kodas</t>
  </si>
  <si>
    <t>Švietimo įstaigų langų pakeitimas (vaikų laisvalaikio centrai klubai „Draugystė“, „Liepsnelė“ ir choreografijos studija „Inkarėlis“)</t>
  </si>
  <si>
    <t>2017 metų asignavimų planas</t>
  </si>
  <si>
    <t>2017 metai</t>
  </si>
  <si>
    <t>10010310-10.010313</t>
  </si>
  <si>
    <t>1.4.3.3</t>
  </si>
  <si>
    <t>Klaipėdos miesto savivaldybės tarybos                                            2016 m. gruodžio 22 d. sprendimo Nr. T2-290</t>
  </si>
  <si>
    <t>Lyginamasis variantas</t>
  </si>
  <si>
    <t>Siūlomas keisti 2017-ųjų metų asignavimų planas</t>
  </si>
  <si>
    <t>Skirtumas</t>
  </si>
  <si>
    <t>Paaiškinimai</t>
  </si>
  <si>
    <t>Klaipėdos miesto savivaldybės miesto ugdymo proceso užtikrinimo plėtros programos (Nr. 10) aprašymo priedas</t>
  </si>
  <si>
    <t>Siūlomas keisti 2017 metų asignavimų planas</t>
  </si>
  <si>
    <t>Klaipėdos lopšelio-darželio „Atžalynas“ (Panevėžio g. 3) pastato modernizavimas</t>
  </si>
  <si>
    <t>SB(L)</t>
  </si>
  <si>
    <t>Pagamintas ir įrengtas informacinis stendas</t>
  </si>
  <si>
    <r>
      <t xml:space="preserve">Apyvartos lėšų likutis </t>
    </r>
    <r>
      <rPr>
        <b/>
        <sz val="10"/>
        <rFont val="Times New Roman"/>
        <family val="1"/>
        <charset val="186"/>
      </rPr>
      <t>SB(L)</t>
    </r>
  </si>
  <si>
    <r>
      <rPr>
        <strike/>
        <sz val="10"/>
        <color rgb="FFFF0000"/>
        <rFont val="Times New Roman"/>
        <family val="1"/>
        <charset val="186"/>
      </rPr>
      <t xml:space="preserve">716 </t>
    </r>
    <r>
      <rPr>
        <sz val="10"/>
        <color rgb="FFFF0000"/>
        <rFont val="Times New Roman"/>
        <family val="1"/>
        <charset val="186"/>
      </rPr>
      <t>1671</t>
    </r>
  </si>
  <si>
    <r>
      <rPr>
        <strike/>
        <sz val="10"/>
        <color rgb="FFFF0000"/>
        <rFont val="Times New Roman"/>
        <family val="1"/>
        <charset val="186"/>
      </rPr>
      <t xml:space="preserve">720 </t>
    </r>
    <r>
      <rPr>
        <sz val="10"/>
        <color rgb="FFFF0000"/>
        <rFont val="Times New Roman"/>
        <family val="1"/>
        <charset val="186"/>
      </rPr>
      <t>1660</t>
    </r>
  </si>
  <si>
    <t xml:space="preserve">Patalpų pritaikymas ugdymui Klaipėdos Baltijos gimnazijoje (Baltijos pr. 51)  </t>
  </si>
  <si>
    <t>Klaipėdos Vytauto Didžiojo gimnazijos S. Daukanto g. 31 pastato patalpų einamasis remontas bei vėdinimo sistemos įrengimas senajame pastato korpuse</t>
  </si>
  <si>
    <t>Atlikta einamojo remonto darbų, proc</t>
  </si>
  <si>
    <t>Parengtas vėdinimo sistemos įrengimo projektas</t>
  </si>
  <si>
    <t>1</t>
  </si>
  <si>
    <r>
      <t xml:space="preserve">Atlikta </t>
    </r>
    <r>
      <rPr>
        <strike/>
        <sz val="10"/>
        <color rgb="FFFF0000"/>
        <rFont val="Times New Roman"/>
        <family val="1"/>
        <charset val="186"/>
      </rPr>
      <t>rekonstravimo</t>
    </r>
    <r>
      <rPr>
        <sz val="10"/>
        <color rgb="FFFF0000"/>
        <rFont val="Times New Roman"/>
        <family val="1"/>
        <charset val="186"/>
      </rPr>
      <t xml:space="preserve"> </t>
    </r>
    <r>
      <rPr>
        <sz val="10"/>
        <rFont val="Times New Roman"/>
        <family val="1"/>
      </rPr>
      <t>einamojo remonto darbų, proc.</t>
    </r>
  </si>
  <si>
    <t>Įrengta vėdinimo sistema, proc.</t>
  </si>
  <si>
    <r>
      <t xml:space="preserve">Klaipėdos Vytauto Didžiojo gimnazijos S. Daukanto g. 31 pastato </t>
    </r>
    <r>
      <rPr>
        <strike/>
        <sz val="10"/>
        <color rgb="FFFF0000"/>
        <rFont val="Times New Roman"/>
        <family val="1"/>
        <charset val="186"/>
      </rPr>
      <t xml:space="preserve">atnaujinimas (modernizavimas) </t>
    </r>
    <r>
      <rPr>
        <sz val="10"/>
        <rFont val="Times New Roman"/>
        <family val="1"/>
      </rPr>
      <t xml:space="preserve"> patalpų einamasis remontas bei vėdinimo sistemos įrengimas senajame pastato korpuse</t>
    </r>
  </si>
  <si>
    <t>SB(l)</t>
  </si>
  <si>
    <t>SB(ES)</t>
  </si>
  <si>
    <r>
      <rPr>
        <strike/>
        <sz val="10"/>
        <color rgb="FFFF0000"/>
        <rFont val="Times New Roman"/>
        <family val="1"/>
        <charset val="186"/>
      </rPr>
      <t xml:space="preserve">145 </t>
    </r>
    <r>
      <rPr>
        <b/>
        <sz val="10"/>
        <color rgb="FFFF0000"/>
        <rFont val="Times New Roman"/>
        <family val="1"/>
        <charset val="186"/>
      </rPr>
      <t>661</t>
    </r>
  </si>
  <si>
    <r>
      <rPr>
        <b/>
        <sz val="10"/>
        <rFont val="Times New Roman"/>
        <family val="1"/>
        <charset val="186"/>
      </rPr>
      <t xml:space="preserve">Tauralaukio progimnazijos </t>
    </r>
    <r>
      <rPr>
        <sz val="10"/>
        <rFont val="Times New Roman"/>
        <family val="1"/>
        <charset val="186"/>
      </rPr>
      <t xml:space="preserve">pastato (Klaipėdos g. 31) rekonstravimas siekiant išplėsti ugdymui skirtas patalpas </t>
    </r>
  </si>
  <si>
    <t>(Klaipėdos miesto savivaldybės tarybos                                 2017 m. kovo ... d. sprendimo Nr. T2-XX    redakcija)</t>
  </si>
  <si>
    <r>
      <rPr>
        <b/>
        <sz val="10"/>
        <color rgb="FFFF0000"/>
        <rFont val="Times New Roman"/>
        <family val="1"/>
        <charset val="186"/>
      </rPr>
      <t>40</t>
    </r>
    <r>
      <rPr>
        <strike/>
        <sz val="10"/>
        <rFont val="Times New Roman"/>
        <family val="1"/>
        <charset val="186"/>
      </rPr>
      <t xml:space="preserve"> 30</t>
    </r>
  </si>
  <si>
    <t xml:space="preserve">Įrengtos žaliuzės nuo saulės, langų sk. </t>
  </si>
  <si>
    <t>Atsižvelgus į planuojamų darbų pobūdį, siūloma patikslinti papriemonės pavadinimą ir kriterijus. 2017 m. apsispręsta atlikti viso priestato  ir centrinio korpuso 2-3 aukštų einamąjį remontą, bei parengti centrinio korpuso vėdinimo sistemos įrengimo projektą. 2018 m. pagal parengtą projektą bus įrengta vėdinimo sistema ir 2018-2019 m. atliktas centrinio korpuso patalpų einamasis remontas</t>
  </si>
  <si>
    <t>Savivaldybės švietimo pažangos ataskaitos parengimas</t>
  </si>
  <si>
    <t>Parengta ataskaita</t>
  </si>
  <si>
    <t>Bendrojo ugdymo mokyklų tinklo pertvarkos 2016–2020 metų bendrojo plano pakeitimo parengimas</t>
  </si>
  <si>
    <t>Pakeistas Bendrasis planas</t>
  </si>
  <si>
    <r>
      <t xml:space="preserve">Europos Sąjungos paramos lėšos, kurios įtrauktos į Savivaldybės biudžetą </t>
    </r>
    <r>
      <rPr>
        <b/>
        <sz val="10"/>
        <rFont val="Times New Roman"/>
        <family val="1"/>
        <charset val="186"/>
      </rPr>
      <t>SB(ES)</t>
    </r>
  </si>
  <si>
    <r>
      <t xml:space="preserve">Europos Sąjungos paramos lėšos, kurios įtrauktos į Savivaldybės biudžetą </t>
    </r>
    <r>
      <rPr>
        <b/>
        <sz val="10"/>
        <rFont val="Times New Roman"/>
        <family val="1"/>
        <charset val="186"/>
      </rPr>
      <t>SB</t>
    </r>
    <r>
      <rPr>
        <sz val="10"/>
        <rFont val="Times New Roman"/>
        <family val="1"/>
      </rPr>
      <t>(</t>
    </r>
    <r>
      <rPr>
        <b/>
        <sz val="10"/>
        <rFont val="Times New Roman"/>
        <family val="1"/>
        <charset val="186"/>
      </rPr>
      <t>ES)</t>
    </r>
  </si>
  <si>
    <t>Ištaisyta techninė klaida</t>
  </si>
  <si>
    <r>
      <rPr>
        <sz val="9"/>
        <color rgb="FFFF0000"/>
        <rFont val="Times New Roman"/>
        <family val="1"/>
        <charset val="186"/>
      </rPr>
      <t xml:space="preserve">2562 </t>
    </r>
    <r>
      <rPr>
        <strike/>
        <sz val="9"/>
        <rFont val="Times New Roman"/>
        <family val="1"/>
        <charset val="186"/>
      </rPr>
      <t>2350</t>
    </r>
  </si>
  <si>
    <r>
      <rPr>
        <sz val="9"/>
        <color rgb="FFFF0000"/>
        <rFont val="Times New Roman"/>
        <family val="1"/>
        <charset val="186"/>
      </rPr>
      <t xml:space="preserve">2570 </t>
    </r>
    <r>
      <rPr>
        <strike/>
        <sz val="9"/>
        <rFont val="Times New Roman"/>
        <family val="1"/>
        <charset val="186"/>
      </rPr>
      <t>2377</t>
    </r>
  </si>
  <si>
    <r>
      <rPr>
        <sz val="9"/>
        <color rgb="FFFF0000"/>
        <rFont val="Times New Roman"/>
        <family val="1"/>
        <charset val="186"/>
      </rPr>
      <t>2570</t>
    </r>
    <r>
      <rPr>
        <sz val="9"/>
        <rFont val="Times New Roman"/>
        <family val="1"/>
        <charset val="186"/>
      </rPr>
      <t xml:space="preserve"> </t>
    </r>
    <r>
      <rPr>
        <strike/>
        <sz val="9"/>
        <rFont val="Times New Roman"/>
        <family val="1"/>
        <charset val="186"/>
      </rPr>
      <t>2377</t>
    </r>
  </si>
  <si>
    <t>Siūloma padidinti finansavimo apimtį priemonei, siekiant užbaigti visų miesto ikimokyklinių įstaigų aptvėrimo darbus 2017 m. ir atitinkamai pakoreguoti kriterijų</t>
  </si>
  <si>
    <t>Keičiama pagal 2017 m. vasario 23 d. savivaldybės tarybos sprendimu Nr. T2-25 patvirtintą 2017 m. savivaldybės biudžetą</t>
  </si>
  <si>
    <t>Keičiama pagal 2017-02-23 savivaldybės tarybos sprendimu Nr. T2-25 patvirtintą 2017 m. savivaldybės biudžetą</t>
  </si>
  <si>
    <t>Pagal sutartinius įsipareigojimus statybos darbai lopšelyje-darželyje „Puriena“ turėtų būti baigti 2017-08-31. Norint pradėti įstaigos veiklą būtina užtikrinti Higienos normų 51. 2. punkto reikalavimą, kad „grupių žaidimų, miegamojo poilsio patalpose/erdvėse, apšviečiamose tiesioginiais saulės spinduliais, turi būti įrengtos užuolaidos, žaliuzės ar kitos apsaugos nuo saulės priemonės“</t>
  </si>
  <si>
    <t xml:space="preserve">Įstaigų, kuriose įdiegtas nuotolinis mokymas, skaičius </t>
  </si>
  <si>
    <t>Modernių ugdymosi erdvių sukūrimas progimnazijose (2017 m. – Simono Dacho,  „Versmės“ ir „Aukuro“ gimnazijose)</t>
  </si>
  <si>
    <t>Energinio efektyvumo didinimas lopšeliuose-darželiuose (2017 m. –  „Svirpliukas“, „Žiogelis“, „Vėrinėlis“,  „Saulutės“ m.-d., 2018 m. – „Radastėlė“, „Bangelė“, „Putinėlis“, „Žilvitis“, „Boružėlė“)</t>
  </si>
  <si>
    <r>
      <rPr>
        <b/>
        <sz val="10"/>
        <rFont val="Times New Roman"/>
        <family val="1"/>
        <charset val="186"/>
      </rPr>
      <t xml:space="preserve">Klaipėdos Tauralaukio progimnazijos </t>
    </r>
    <r>
      <rPr>
        <sz val="10"/>
        <rFont val="Times New Roman"/>
        <family val="1"/>
        <charset val="186"/>
      </rPr>
      <t>pastato (Klaipėdos g. 31) rekonstravimas siekiant išplėsti ugdymui skirtas patalpas</t>
    </r>
  </si>
  <si>
    <r>
      <rPr>
        <b/>
        <sz val="10"/>
        <rFont val="Times New Roman"/>
        <family val="1"/>
        <charset val="186"/>
      </rPr>
      <t>Klaipėdos „Aitvaro“ gimnazijos</t>
    </r>
    <r>
      <rPr>
        <sz val="10"/>
        <rFont val="Times New Roman"/>
        <family val="1"/>
        <charset val="186"/>
      </rPr>
      <t xml:space="preserve"> (Paryžiaus Komunos g. 18) aprūpinimas gamtos, technologijų ir kitų laboratorijų įranga</t>
    </r>
  </si>
  <si>
    <r>
      <rPr>
        <b/>
        <sz val="10"/>
        <rFont val="Times New Roman"/>
        <family val="1"/>
        <charset val="186"/>
      </rPr>
      <t xml:space="preserve">Klaipėdos „Ąžuolyno“ gimnazijos </t>
    </r>
    <r>
      <rPr>
        <sz val="10"/>
        <rFont val="Times New Roman"/>
        <family val="1"/>
        <charset val="186"/>
      </rPr>
      <t>(Paryžiaus Komunos g. 16) aprūpinimas gamtos, technologijų ir kitų laboratorijų įranga</t>
    </r>
  </si>
  <si>
    <r>
      <t xml:space="preserve">Lifto įrengimas </t>
    </r>
    <r>
      <rPr>
        <b/>
        <sz val="10"/>
        <rFont val="Times New Roman"/>
        <family val="1"/>
        <charset val="186"/>
      </rPr>
      <t xml:space="preserve">Klaipėdos Martyno Mažvydo progimnazijoje </t>
    </r>
  </si>
  <si>
    <t>Klaipėdos Gedminų progimnazijos modernizavimas:</t>
  </si>
  <si>
    <r>
      <t>Stadiono dangos atnaujinimas Klaipėdos P</t>
    </r>
    <r>
      <rPr>
        <b/>
        <sz val="10"/>
        <rFont val="Times New Roman"/>
        <family val="1"/>
        <charset val="186"/>
      </rPr>
      <t>rano Mašioto progimnazijoje</t>
    </r>
  </si>
  <si>
    <t>Mokymo įstaigų vidaus patalpų remontas po šiluminės renovacijos (2016 m. – Vydūno gimnazijos, 2017 m. – „Varpo“ gimnazijos aktų salė ir biblioteka)</t>
  </si>
  <si>
    <t>Parengta techninių projektų, vnt.</t>
  </si>
  <si>
    <t>_____________________________</t>
  </si>
  <si>
    <r>
      <t xml:space="preserve">Europos Sąjungos paramos lėšos, kurios įtrauktos į savivaldybės biudžetą </t>
    </r>
    <r>
      <rPr>
        <b/>
        <sz val="10"/>
        <rFont val="Times New Roman"/>
        <family val="1"/>
        <charset val="186"/>
      </rPr>
      <t>SB</t>
    </r>
    <r>
      <rPr>
        <sz val="10"/>
        <rFont val="Times New Roman"/>
        <family val="1"/>
      </rPr>
      <t>(</t>
    </r>
    <r>
      <rPr>
        <b/>
        <sz val="10"/>
        <rFont val="Times New Roman"/>
        <family val="1"/>
        <charset val="186"/>
      </rPr>
      <t>ES)</t>
    </r>
  </si>
  <si>
    <t xml:space="preserve">PATVIRTINTA
Klaipėdos miesto savivaldybės administracijos direktoriaus 2017 m. kovo 14 d. įsakymu Nr. AD1-642   </t>
  </si>
  <si>
    <t>Siūlomas keisti 2017-ųjų metų asignavimų planas*</t>
  </si>
  <si>
    <t>Siūloma keisti 2017-ųjų metų asignavimų planas</t>
  </si>
  <si>
    <r>
      <rPr>
        <strike/>
        <sz val="10"/>
        <rFont val="Times New Roman"/>
        <family val="1"/>
        <charset val="186"/>
      </rPr>
      <t>Klaipėdos</t>
    </r>
    <r>
      <rPr>
        <sz val="10"/>
        <rFont val="Times New Roman"/>
        <family val="1"/>
        <charset val="186"/>
      </rPr>
      <t xml:space="preserve"> „Gilijos“ pradinės mokyklos (Taikos pr. 68) pastato energinio efektyvumo didinimas</t>
    </r>
  </si>
  <si>
    <t xml:space="preserve">* pagal Klaipėdos miesto savivaldybės tarybos 2017-04-27 sprendimą Nr. T2-80
</t>
  </si>
  <si>
    <t xml:space="preserve">(Klaipėdos miesto savivaldybės administracijos direktoriaus 2017 m. gegužės 8 d. įsakymo Nr. AD1-1137 redakcija)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</si>
</sst>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86"/>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b/>
      <u/>
      <sz val="10"/>
      <name val="Times New Roman"/>
      <family val="1"/>
      <charset val="186"/>
    </font>
    <font>
      <sz val="9"/>
      <color indexed="81"/>
      <name val="Tahoma"/>
      <family val="2"/>
      <charset val="186"/>
    </font>
    <font>
      <sz val="12"/>
      <name val="Times New Roman"/>
      <family val="1"/>
      <charset val="186"/>
    </font>
    <font>
      <b/>
      <sz val="9"/>
      <color indexed="81"/>
      <name val="Tahoma"/>
      <family val="2"/>
      <charset val="186"/>
    </font>
    <font>
      <i/>
      <sz val="10"/>
      <name val="Times New Roman"/>
      <family val="1"/>
      <charset val="186"/>
    </font>
    <font>
      <b/>
      <sz val="12"/>
      <name val="Times New Roman"/>
      <family val="1"/>
      <charset val="186"/>
    </font>
    <font>
      <sz val="9"/>
      <name val="Times New Roman"/>
      <family val="1"/>
    </font>
    <font>
      <b/>
      <sz val="9"/>
      <name val="Times New Roman"/>
      <family val="1"/>
    </font>
    <font>
      <sz val="8"/>
      <name val="Times New Roman"/>
      <family val="1"/>
      <charset val="186"/>
    </font>
    <font>
      <sz val="10"/>
      <color theme="1"/>
      <name val="Times New Roman"/>
      <family val="1"/>
    </font>
    <font>
      <sz val="10"/>
      <color rgb="FFFF0000"/>
      <name val="Times New Roman"/>
      <family val="1"/>
      <charset val="186"/>
    </font>
    <font>
      <sz val="10"/>
      <color rgb="FFFF0000"/>
      <name val="Times New Roman"/>
      <family val="1"/>
    </font>
    <font>
      <strike/>
      <sz val="10"/>
      <color rgb="FFFF0000"/>
      <name val="Times New Roman"/>
      <family val="1"/>
      <charset val="186"/>
    </font>
    <font>
      <strike/>
      <sz val="10"/>
      <name val="Times New Roman"/>
      <family val="1"/>
    </font>
    <font>
      <b/>
      <sz val="10"/>
      <color rgb="FFFF0000"/>
      <name val="Times New Roman"/>
      <family val="1"/>
      <charset val="186"/>
    </font>
    <font>
      <strike/>
      <sz val="10"/>
      <name val="Times New Roman"/>
      <family val="1"/>
      <charset val="186"/>
    </font>
    <font>
      <sz val="10"/>
      <color theme="0"/>
      <name val="Times New Roman"/>
      <family val="1"/>
      <charset val="186"/>
    </font>
    <font>
      <sz val="10"/>
      <color theme="0"/>
      <name val="Times New Roman"/>
      <family val="1"/>
    </font>
    <font>
      <sz val="12"/>
      <color theme="0"/>
      <name val="Times New Roman"/>
      <family val="1"/>
      <charset val="186"/>
    </font>
    <font>
      <sz val="10"/>
      <color theme="0"/>
      <name val="Arial"/>
      <family val="2"/>
      <charset val="186"/>
    </font>
    <font>
      <strike/>
      <sz val="9"/>
      <name val="Times New Roman"/>
      <family val="1"/>
      <charset val="186"/>
    </font>
    <font>
      <sz val="9"/>
      <color rgb="FFFF0000"/>
      <name val="Times New Roman"/>
      <family val="1"/>
      <charset val="186"/>
    </font>
    <font>
      <sz val="9"/>
      <name val="Times New Roman"/>
      <family val="1"/>
      <charset val="186"/>
    </font>
    <font>
      <sz val="12"/>
      <name val="Times New Roman"/>
      <family val="1"/>
    </font>
  </fonts>
  <fills count="9">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8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3" fillId="0" borderId="0"/>
  </cellStyleXfs>
  <cellXfs count="2121">
    <xf numFmtId="0" fontId="0" fillId="0" borderId="0" xfId="0"/>
    <xf numFmtId="0" fontId="1" fillId="0" borderId="0" xfId="0" applyFont="1" applyBorder="1" applyAlignment="1">
      <alignment vertical="top"/>
    </xf>
    <xf numFmtId="49" fontId="2" fillId="2"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5" fillId="2" borderId="13" xfId="0" applyNumberFormat="1" applyFont="1" applyFill="1" applyBorder="1" applyAlignment="1">
      <alignment vertical="top"/>
    </xf>
    <xf numFmtId="49" fontId="2" fillId="2" borderId="14" xfId="0" applyNumberFormat="1" applyFont="1" applyFill="1" applyBorder="1" applyAlignment="1">
      <alignment horizontal="center" vertical="top"/>
    </xf>
    <xf numFmtId="49" fontId="5" fillId="3" borderId="12" xfId="0" applyNumberFormat="1" applyFont="1" applyFill="1" applyBorder="1" applyAlignment="1">
      <alignment horizontal="center" vertical="top"/>
    </xf>
    <xf numFmtId="49" fontId="5" fillId="3" borderId="16" xfId="0" applyNumberFormat="1" applyFont="1" applyFill="1" applyBorder="1" applyAlignment="1">
      <alignment vertical="top"/>
    </xf>
    <xf numFmtId="49" fontId="5" fillId="3" borderId="17" xfId="0" applyNumberFormat="1" applyFont="1" applyFill="1" applyBorder="1" applyAlignment="1">
      <alignment vertical="top"/>
    </xf>
    <xf numFmtId="49" fontId="5" fillId="2" borderId="18" xfId="0" applyNumberFormat="1" applyFont="1" applyFill="1" applyBorder="1" applyAlignment="1">
      <alignment vertical="top"/>
    </xf>
    <xf numFmtId="49" fontId="2" fillId="3"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49" fontId="2" fillId="4" borderId="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49" fontId="2" fillId="5" borderId="68" xfId="0" applyNumberFormat="1" applyFont="1" applyFill="1" applyBorder="1" applyAlignment="1">
      <alignment vertical="top"/>
    </xf>
    <xf numFmtId="49" fontId="2" fillId="5" borderId="32" xfId="0" applyNumberFormat="1" applyFont="1" applyFill="1" applyBorder="1" applyAlignment="1">
      <alignment vertical="top"/>
    </xf>
    <xf numFmtId="49" fontId="2" fillId="5" borderId="64" xfId="0" applyNumberFormat="1" applyFont="1" applyFill="1" applyBorder="1" applyAlignment="1">
      <alignment vertical="top"/>
    </xf>
    <xf numFmtId="49" fontId="2" fillId="2" borderId="11" xfId="0" applyNumberFormat="1" applyFont="1" applyFill="1" applyBorder="1" applyAlignment="1">
      <alignment horizontal="left" vertical="top"/>
    </xf>
    <xf numFmtId="49" fontId="5" fillId="5" borderId="18" xfId="0" applyNumberFormat="1" applyFont="1" applyFill="1" applyBorder="1" applyAlignment="1">
      <alignment vertical="top"/>
    </xf>
    <xf numFmtId="49" fontId="5" fillId="3" borderId="40" xfId="0" applyNumberFormat="1" applyFont="1" applyFill="1" applyBorder="1" applyAlignment="1">
      <alignment vertical="top"/>
    </xf>
    <xf numFmtId="49" fontId="5" fillId="5" borderId="32" xfId="0" applyNumberFormat="1" applyFont="1" applyFill="1" applyBorder="1" applyAlignment="1">
      <alignment vertical="top"/>
    </xf>
    <xf numFmtId="49" fontId="5" fillId="3" borderId="20" xfId="0" applyNumberFormat="1" applyFont="1" applyFill="1" applyBorder="1" applyAlignment="1">
      <alignment vertical="top"/>
    </xf>
    <xf numFmtId="0" fontId="4" fillId="0" borderId="0" xfId="0" applyFont="1" applyBorder="1" applyAlignment="1">
      <alignment vertical="top"/>
    </xf>
    <xf numFmtId="0" fontId="1" fillId="0" borderId="37" xfId="0" applyFont="1" applyFill="1" applyBorder="1" applyAlignment="1">
      <alignment vertical="top" wrapText="1"/>
    </xf>
    <xf numFmtId="49" fontId="2" fillId="2" borderId="19" xfId="0" applyNumberFormat="1" applyFont="1" applyFill="1" applyBorder="1" applyAlignment="1">
      <alignment vertical="top"/>
    </xf>
    <xf numFmtId="0" fontId="4" fillId="7" borderId="59" xfId="0" applyFont="1" applyFill="1" applyBorder="1" applyAlignment="1">
      <alignment horizontal="center" vertical="top" wrapText="1"/>
    </xf>
    <xf numFmtId="0" fontId="2" fillId="8" borderId="47" xfId="0" applyFont="1" applyFill="1" applyBorder="1" applyAlignment="1">
      <alignment horizontal="center" vertical="top" wrapText="1"/>
    </xf>
    <xf numFmtId="3" fontId="4" fillId="0" borderId="62" xfId="0" applyNumberFormat="1" applyFont="1" applyBorder="1" applyAlignment="1">
      <alignment horizontal="center" vertical="top"/>
    </xf>
    <xf numFmtId="3" fontId="1" fillId="0" borderId="42" xfId="0" applyNumberFormat="1" applyFont="1" applyFill="1" applyBorder="1" applyAlignment="1">
      <alignment horizontal="center" vertical="top"/>
    </xf>
    <xf numFmtId="3" fontId="1" fillId="0" borderId="60" xfId="0" applyNumberFormat="1" applyFont="1" applyFill="1" applyBorder="1" applyAlignment="1">
      <alignment horizontal="center" vertical="top"/>
    </xf>
    <xf numFmtId="3" fontId="1" fillId="7" borderId="59"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1" fillId="0" borderId="8" xfId="0" applyNumberFormat="1" applyFont="1" applyBorder="1" applyAlignment="1">
      <alignment horizontal="center" vertical="top"/>
    </xf>
    <xf numFmtId="3" fontId="4" fillId="7" borderId="18" xfId="0" applyNumberFormat="1" applyFont="1" applyFill="1" applyBorder="1" applyAlignment="1">
      <alignment horizontal="center" vertical="top"/>
    </xf>
    <xf numFmtId="3" fontId="1" fillId="7" borderId="8" xfId="0" applyNumberFormat="1" applyFont="1" applyFill="1" applyBorder="1" applyAlignment="1">
      <alignment horizontal="center" vertical="top"/>
    </xf>
    <xf numFmtId="3" fontId="4" fillId="0" borderId="8" xfId="0" applyNumberFormat="1" applyFont="1" applyBorder="1" applyAlignment="1">
      <alignment horizontal="center" vertical="top"/>
    </xf>
    <xf numFmtId="3" fontId="5" fillId="7" borderId="0"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0" borderId="57" xfId="0" applyNumberFormat="1" applyFont="1" applyFill="1" applyBorder="1" applyAlignment="1">
      <alignment horizontal="center" vertical="top"/>
    </xf>
    <xf numFmtId="3" fontId="5" fillId="8" borderId="55"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2" fillId="8" borderId="55" xfId="0" applyNumberFormat="1" applyFont="1" applyFill="1" applyBorder="1" applyAlignment="1">
      <alignment horizontal="center" vertical="top"/>
    </xf>
    <xf numFmtId="3" fontId="4" fillId="7" borderId="0" xfId="0" applyNumberFormat="1" applyFont="1" applyFill="1" applyBorder="1" applyAlignment="1">
      <alignment horizontal="center" vertical="top"/>
    </xf>
    <xf numFmtId="3" fontId="4" fillId="0" borderId="10" xfId="0" applyNumberFormat="1" applyFont="1" applyBorder="1" applyAlignment="1">
      <alignment horizontal="center" vertical="top"/>
    </xf>
    <xf numFmtId="3" fontId="4" fillId="0" borderId="5" xfId="0" applyNumberFormat="1" applyFont="1" applyBorder="1" applyAlignment="1">
      <alignment horizontal="center" vertical="top"/>
    </xf>
    <xf numFmtId="3" fontId="4" fillId="0" borderId="8" xfId="0" applyNumberFormat="1" applyFont="1" applyFill="1" applyBorder="1" applyAlignment="1">
      <alignment horizontal="center" vertical="top"/>
    </xf>
    <xf numFmtId="3" fontId="4" fillId="5" borderId="33" xfId="0" applyNumberFormat="1" applyFont="1" applyFill="1" applyBorder="1" applyAlignment="1">
      <alignment horizontal="center" vertical="top"/>
    </xf>
    <xf numFmtId="3" fontId="4" fillId="5" borderId="60" xfId="0" applyNumberFormat="1" applyFont="1" applyFill="1" applyBorder="1" applyAlignment="1">
      <alignment horizontal="center" vertical="top"/>
    </xf>
    <xf numFmtId="3" fontId="4" fillId="0" borderId="2" xfId="0" applyNumberFormat="1" applyFont="1" applyFill="1" applyBorder="1" applyAlignment="1">
      <alignment horizontal="center" vertical="top"/>
    </xf>
    <xf numFmtId="3" fontId="4" fillId="5" borderId="17" xfId="0" applyNumberFormat="1" applyFont="1" applyFill="1" applyBorder="1" applyAlignment="1">
      <alignment horizontal="center" vertical="top"/>
    </xf>
    <xf numFmtId="3" fontId="4" fillId="5" borderId="42"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3" fontId="4" fillId="5" borderId="31" xfId="0" applyNumberFormat="1" applyFont="1" applyFill="1" applyBorder="1" applyAlignment="1">
      <alignment horizontal="center" vertical="top"/>
    </xf>
    <xf numFmtId="3" fontId="4" fillId="0" borderId="61" xfId="0" applyNumberFormat="1" applyFont="1" applyFill="1" applyBorder="1" applyAlignment="1">
      <alignment horizontal="center" vertical="top" wrapText="1"/>
    </xf>
    <xf numFmtId="3" fontId="4" fillId="7" borderId="66" xfId="0" applyNumberFormat="1" applyFont="1" applyFill="1" applyBorder="1" applyAlignment="1">
      <alignment horizontal="center" vertical="top"/>
    </xf>
    <xf numFmtId="3" fontId="4" fillId="7" borderId="52" xfId="0" applyNumberFormat="1" applyFont="1" applyFill="1" applyBorder="1" applyAlignment="1">
      <alignment horizontal="center" vertical="top"/>
    </xf>
    <xf numFmtId="3" fontId="5" fillId="8" borderId="65" xfId="0" applyNumberFormat="1" applyFont="1" applyFill="1" applyBorder="1" applyAlignment="1">
      <alignment horizontal="center" vertical="top" wrapText="1"/>
    </xf>
    <xf numFmtId="3" fontId="5" fillId="8" borderId="6" xfId="0" applyNumberFormat="1" applyFont="1" applyFill="1" applyBorder="1" applyAlignment="1">
      <alignment horizontal="center" vertical="top"/>
    </xf>
    <xf numFmtId="3" fontId="1" fillId="5" borderId="3" xfId="0" applyNumberFormat="1" applyFont="1" applyFill="1" applyBorder="1" applyAlignment="1">
      <alignment horizontal="center" vertical="top"/>
    </xf>
    <xf numFmtId="3" fontId="1" fillId="5" borderId="0" xfId="0" applyNumberFormat="1" applyFont="1" applyFill="1" applyBorder="1" applyAlignment="1">
      <alignment horizontal="center" vertical="top"/>
    </xf>
    <xf numFmtId="3" fontId="1" fillId="5" borderId="60"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4" fillId="7" borderId="59" xfId="0" applyNumberFormat="1" applyFont="1" applyFill="1" applyBorder="1" applyAlignment="1">
      <alignment horizontal="center" vertical="top"/>
    </xf>
    <xf numFmtId="3" fontId="1" fillId="0" borderId="10" xfId="0" applyNumberFormat="1" applyFont="1" applyBorder="1" applyAlignment="1">
      <alignment horizontal="center" vertical="top"/>
    </xf>
    <xf numFmtId="3" fontId="2" fillId="8" borderId="55"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3" fontId="1" fillId="5" borderId="13" xfId="0" applyNumberFormat="1" applyFont="1" applyFill="1" applyBorder="1" applyAlignment="1">
      <alignment horizontal="center" vertical="top"/>
    </xf>
    <xf numFmtId="3" fontId="1" fillId="0" borderId="17" xfId="0" applyNumberFormat="1" applyFont="1" applyFill="1" applyBorder="1" applyAlignment="1">
      <alignment horizontal="center" vertical="top" wrapText="1"/>
    </xf>
    <xf numFmtId="3" fontId="1" fillId="7" borderId="62" xfId="0" applyNumberFormat="1" applyFont="1" applyFill="1" applyBorder="1" applyAlignment="1">
      <alignment horizontal="center" vertical="top"/>
    </xf>
    <xf numFmtId="3" fontId="2" fillId="8" borderId="47"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xf>
    <xf numFmtId="3" fontId="1" fillId="0" borderId="34" xfId="0" applyNumberFormat="1" applyFont="1" applyBorder="1" applyAlignment="1">
      <alignment horizontal="center" vertical="top" wrapText="1"/>
    </xf>
    <xf numFmtId="3" fontId="1" fillId="5" borderId="57" xfId="0" applyNumberFormat="1" applyFont="1" applyFill="1" applyBorder="1" applyAlignment="1">
      <alignment horizontal="center" vertical="top" wrapText="1"/>
    </xf>
    <xf numFmtId="3" fontId="1" fillId="5" borderId="34" xfId="0" applyNumberFormat="1" applyFont="1" applyFill="1" applyBorder="1" applyAlignment="1">
      <alignment horizontal="center" vertical="top" wrapText="1"/>
    </xf>
    <xf numFmtId="3" fontId="4" fillId="0" borderId="0" xfId="0" applyNumberFormat="1" applyFont="1" applyBorder="1" applyAlignment="1">
      <alignment horizontal="center" vertical="top"/>
    </xf>
    <xf numFmtId="3" fontId="1" fillId="0" borderId="0" xfId="0" applyNumberFormat="1" applyFont="1" applyBorder="1" applyAlignment="1">
      <alignment vertical="top"/>
    </xf>
    <xf numFmtId="3" fontId="1" fillId="0" borderId="0" xfId="0" applyNumberFormat="1" applyFont="1" applyAlignment="1">
      <alignment vertical="top"/>
    </xf>
    <xf numFmtId="3" fontId="1" fillId="0" borderId="42" xfId="0" applyNumberFormat="1" applyFont="1" applyBorder="1" applyAlignment="1">
      <alignment horizontal="center" vertical="top"/>
    </xf>
    <xf numFmtId="3" fontId="1" fillId="0" borderId="60" xfId="0" applyNumberFormat="1" applyFont="1" applyBorder="1" applyAlignment="1">
      <alignment horizontal="center" vertical="top"/>
    </xf>
    <xf numFmtId="3" fontId="1" fillId="0" borderId="0" xfId="0" applyNumberFormat="1" applyFont="1" applyBorder="1" applyAlignment="1">
      <alignment horizontal="center" vertical="top"/>
    </xf>
    <xf numFmtId="3" fontId="1" fillId="0" borderId="3" xfId="0" applyNumberFormat="1" applyFont="1" applyFill="1" applyBorder="1" applyAlignment="1">
      <alignment horizontal="center" vertical="top"/>
    </xf>
    <xf numFmtId="3" fontId="1" fillId="7" borderId="52" xfId="0" applyNumberFormat="1" applyFont="1" applyFill="1" applyBorder="1" applyAlignment="1">
      <alignment horizontal="center" vertical="top"/>
    </xf>
    <xf numFmtId="3" fontId="4" fillId="7" borderId="27" xfId="0" applyNumberFormat="1" applyFont="1" applyFill="1" applyBorder="1" applyAlignment="1">
      <alignment horizontal="center" vertical="top"/>
    </xf>
    <xf numFmtId="3" fontId="1" fillId="0" borderId="26" xfId="0" applyNumberFormat="1" applyFont="1" applyFill="1" applyBorder="1" applyAlignment="1">
      <alignment horizontal="center" vertical="top"/>
    </xf>
    <xf numFmtId="3" fontId="1" fillId="0" borderId="39" xfId="0" applyNumberFormat="1" applyFont="1" applyBorder="1" applyAlignment="1">
      <alignment horizontal="center" vertical="top"/>
    </xf>
    <xf numFmtId="3" fontId="4" fillId="7" borderId="18" xfId="0" applyNumberFormat="1" applyFont="1" applyFill="1" applyBorder="1" applyAlignment="1">
      <alignment horizontal="center" vertical="top" wrapText="1"/>
    </xf>
    <xf numFmtId="3" fontId="1" fillId="0" borderId="0" xfId="0" applyNumberFormat="1" applyFont="1" applyFill="1" applyBorder="1" applyAlignment="1">
      <alignment vertical="top"/>
    </xf>
    <xf numFmtId="3" fontId="2" fillId="0" borderId="19" xfId="0" applyNumberFormat="1" applyFont="1" applyFill="1" applyBorder="1" applyAlignment="1">
      <alignment horizontal="center" vertical="top"/>
    </xf>
    <xf numFmtId="3" fontId="1" fillId="0" borderId="0" xfId="0" applyNumberFormat="1" applyFont="1" applyAlignment="1">
      <alignment horizontal="center" vertical="top"/>
    </xf>
    <xf numFmtId="3" fontId="5" fillId="0" borderId="0" xfId="0" applyNumberFormat="1" applyFont="1" applyBorder="1" applyAlignment="1">
      <alignment horizontal="center" vertical="top"/>
    </xf>
    <xf numFmtId="3" fontId="1" fillId="0" borderId="44" xfId="0" applyNumberFormat="1" applyFont="1" applyBorder="1" applyAlignment="1">
      <alignment horizontal="center" vertical="top"/>
    </xf>
    <xf numFmtId="3" fontId="1" fillId="5" borderId="42" xfId="0" applyNumberFormat="1" applyFont="1" applyFill="1" applyBorder="1" applyAlignment="1">
      <alignment horizontal="center" vertical="top"/>
    </xf>
    <xf numFmtId="3" fontId="1" fillId="0" borderId="13" xfId="0" applyNumberFormat="1" applyFont="1" applyBorder="1" applyAlignment="1">
      <alignment horizontal="center" vertical="top" wrapText="1"/>
    </xf>
    <xf numFmtId="3" fontId="2" fillId="0" borderId="64" xfId="0" applyNumberFormat="1" applyFont="1" applyBorder="1" applyAlignment="1">
      <alignment horizontal="center" vertical="top"/>
    </xf>
    <xf numFmtId="3" fontId="1" fillId="5" borderId="16" xfId="0" applyNumberFormat="1" applyFont="1" applyFill="1" applyBorder="1" applyAlignment="1">
      <alignment horizontal="center" vertical="top"/>
    </xf>
    <xf numFmtId="3" fontId="1" fillId="0" borderId="8" xfId="0" applyNumberFormat="1" applyFont="1" applyFill="1" applyBorder="1" applyAlignment="1">
      <alignment vertical="top" wrapText="1"/>
    </xf>
    <xf numFmtId="3" fontId="1" fillId="5" borderId="18" xfId="0" applyNumberFormat="1" applyFont="1" applyFill="1" applyBorder="1" applyAlignment="1">
      <alignment vertical="top" wrapText="1"/>
    </xf>
    <xf numFmtId="3" fontId="1" fillId="7" borderId="18" xfId="0" applyNumberFormat="1" applyFont="1" applyFill="1" applyBorder="1" applyAlignment="1">
      <alignment horizontal="center" vertical="top" wrapText="1"/>
    </xf>
    <xf numFmtId="3" fontId="1" fillId="7" borderId="31" xfId="0" applyNumberFormat="1" applyFont="1" applyFill="1" applyBorder="1" applyAlignment="1">
      <alignment horizontal="center" vertical="top" wrapText="1"/>
    </xf>
    <xf numFmtId="3" fontId="4" fillId="0" borderId="0" xfId="0" applyNumberFormat="1" applyFont="1" applyBorder="1" applyAlignment="1">
      <alignment vertical="top"/>
    </xf>
    <xf numFmtId="3" fontId="5" fillId="0" borderId="18" xfId="0" applyNumberFormat="1" applyFont="1" applyFill="1" applyBorder="1" applyAlignment="1">
      <alignment horizontal="center" vertical="top" wrapText="1"/>
    </xf>
    <xf numFmtId="3" fontId="2" fillId="0" borderId="0" xfId="0" applyNumberFormat="1" applyFont="1" applyFill="1" applyBorder="1" applyAlignment="1">
      <alignment vertical="top" wrapText="1"/>
    </xf>
    <xf numFmtId="3" fontId="3" fillId="0" borderId="0" xfId="0" applyNumberFormat="1" applyFont="1" applyBorder="1" applyAlignment="1">
      <alignment horizontal="center" vertical="top"/>
    </xf>
    <xf numFmtId="3" fontId="3" fillId="0" borderId="0" xfId="0" applyNumberFormat="1" applyFont="1" applyBorder="1" applyAlignment="1">
      <alignment vertical="top"/>
    </xf>
    <xf numFmtId="3" fontId="5" fillId="0" borderId="3" xfId="0" applyNumberFormat="1" applyFont="1" applyBorder="1" applyAlignment="1">
      <alignment horizontal="center" vertical="top"/>
    </xf>
    <xf numFmtId="3" fontId="5" fillId="0" borderId="57" xfId="0" applyNumberFormat="1" applyFont="1" applyBorder="1" applyAlignment="1">
      <alignment horizontal="center" vertical="top"/>
    </xf>
    <xf numFmtId="3" fontId="4" fillId="0" borderId="39" xfId="0" applyNumberFormat="1" applyFont="1" applyFill="1" applyBorder="1" applyAlignment="1">
      <alignment horizontal="center" vertical="top" wrapText="1"/>
    </xf>
    <xf numFmtId="3" fontId="1" fillId="0" borderId="38" xfId="0" applyNumberFormat="1" applyFont="1" applyBorder="1" applyAlignment="1">
      <alignment horizontal="center" vertical="top"/>
    </xf>
    <xf numFmtId="3" fontId="1" fillId="0" borderId="21" xfId="0" applyNumberFormat="1" applyFont="1" applyBorder="1" applyAlignment="1">
      <alignment horizontal="center" vertical="top"/>
    </xf>
    <xf numFmtId="3" fontId="1" fillId="0" borderId="59" xfId="0" applyNumberFormat="1" applyFont="1" applyBorder="1" applyAlignment="1">
      <alignment horizontal="center" vertical="top"/>
    </xf>
    <xf numFmtId="3" fontId="1" fillId="0" borderId="13"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3" fontId="1" fillId="0" borderId="13" xfId="0" applyNumberFormat="1" applyFont="1" applyBorder="1" applyAlignment="1">
      <alignment horizontal="center" vertical="top"/>
    </xf>
    <xf numFmtId="3" fontId="1" fillId="0" borderId="18" xfId="0" applyNumberFormat="1" applyFont="1" applyFill="1" applyBorder="1" applyAlignment="1">
      <alignment horizontal="center" vertical="top"/>
    </xf>
    <xf numFmtId="3" fontId="4" fillId="5" borderId="18" xfId="0" applyNumberFormat="1" applyFont="1" applyFill="1" applyBorder="1" applyAlignment="1">
      <alignment horizontal="center" vertical="top"/>
    </xf>
    <xf numFmtId="3" fontId="4" fillId="7" borderId="59" xfId="0" applyNumberFormat="1" applyFont="1" applyFill="1" applyBorder="1" applyAlignment="1">
      <alignment horizontal="center" vertical="top" wrapText="1"/>
    </xf>
    <xf numFmtId="3" fontId="4" fillId="7" borderId="39"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49" fontId="1" fillId="0" borderId="0" xfId="0" applyNumberFormat="1" applyFont="1" applyAlignment="1">
      <alignment vertical="top"/>
    </xf>
    <xf numFmtId="49" fontId="1" fillId="0" borderId="0" xfId="0" applyNumberFormat="1" applyFont="1" applyBorder="1" applyAlignment="1">
      <alignment vertical="top"/>
    </xf>
    <xf numFmtId="3" fontId="4" fillId="0" borderId="18" xfId="0" applyNumberFormat="1" applyFont="1" applyFill="1" applyBorder="1" applyAlignment="1">
      <alignment vertical="top" wrapText="1"/>
    </xf>
    <xf numFmtId="3" fontId="1" fillId="0" borderId="59" xfId="0" applyNumberFormat="1" applyFont="1" applyFill="1" applyBorder="1" applyAlignment="1">
      <alignment horizontal="center" vertical="top"/>
    </xf>
    <xf numFmtId="3" fontId="4" fillId="0" borderId="31" xfId="0" applyNumberFormat="1" applyFont="1" applyFill="1" applyBorder="1" applyAlignment="1">
      <alignment horizontal="center" vertical="top" wrapText="1"/>
    </xf>
    <xf numFmtId="3" fontId="1" fillId="0" borderId="41" xfId="0" applyNumberFormat="1" applyFont="1" applyBorder="1" applyAlignment="1">
      <alignment vertical="top" wrapText="1"/>
    </xf>
    <xf numFmtId="3" fontId="4" fillId="5" borderId="17" xfId="0" applyNumberFormat="1" applyFont="1" applyFill="1" applyBorder="1" applyAlignment="1">
      <alignment horizontal="left" vertical="top"/>
    </xf>
    <xf numFmtId="3" fontId="2" fillId="5" borderId="13"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xf>
    <xf numFmtId="3" fontId="1" fillId="0" borderId="31" xfId="0" applyNumberFormat="1" applyFont="1" applyFill="1" applyBorder="1" applyAlignment="1">
      <alignment horizontal="center" vertical="top" wrapText="1"/>
    </xf>
    <xf numFmtId="49" fontId="2" fillId="5" borderId="0" xfId="0" applyNumberFormat="1" applyFont="1" applyFill="1" applyBorder="1" applyAlignment="1">
      <alignment horizontal="center" vertical="top"/>
    </xf>
    <xf numFmtId="3" fontId="1" fillId="7" borderId="34" xfId="0" applyNumberFormat="1" applyFont="1" applyFill="1" applyBorder="1" applyAlignment="1">
      <alignment horizontal="center" vertical="top"/>
    </xf>
    <xf numFmtId="3" fontId="1" fillId="5" borderId="66" xfId="0" applyNumberFormat="1" applyFont="1" applyFill="1" applyBorder="1" applyAlignment="1">
      <alignment horizontal="center" vertical="top"/>
    </xf>
    <xf numFmtId="3" fontId="1" fillId="0" borderId="7" xfId="0" applyNumberFormat="1" applyFont="1" applyFill="1" applyBorder="1" applyAlignment="1">
      <alignment horizontal="center" vertical="top" wrapText="1"/>
    </xf>
    <xf numFmtId="49" fontId="2" fillId="5" borderId="13" xfId="0" applyNumberFormat="1" applyFont="1" applyFill="1" applyBorder="1" applyAlignment="1">
      <alignment vertical="top"/>
    </xf>
    <xf numFmtId="49" fontId="2" fillId="5" borderId="18" xfId="0" applyNumberFormat="1" applyFont="1" applyFill="1" applyBorder="1" applyAlignment="1">
      <alignment vertical="top"/>
    </xf>
    <xf numFmtId="3" fontId="1" fillId="7" borderId="65" xfId="0" applyNumberFormat="1" applyFont="1" applyFill="1" applyBorder="1" applyAlignment="1">
      <alignment horizontal="center" vertical="top"/>
    </xf>
    <xf numFmtId="3" fontId="1" fillId="0" borderId="66"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3" fontId="1" fillId="5" borderId="17" xfId="0" applyNumberFormat="1" applyFont="1" applyFill="1" applyBorder="1" applyAlignment="1">
      <alignment horizontal="center" vertical="top"/>
    </xf>
    <xf numFmtId="3" fontId="1" fillId="0" borderId="48" xfId="0" applyNumberFormat="1" applyFont="1" applyBorder="1" applyAlignment="1">
      <alignment vertical="top" wrapText="1"/>
    </xf>
    <xf numFmtId="3" fontId="1" fillId="5" borderId="66" xfId="0" applyNumberFormat="1" applyFont="1" applyFill="1" applyBorder="1" applyAlignment="1">
      <alignment vertical="top" wrapText="1"/>
    </xf>
    <xf numFmtId="3" fontId="1" fillId="7" borderId="57" xfId="0" applyNumberFormat="1" applyFont="1" applyFill="1" applyBorder="1" applyAlignment="1">
      <alignment horizontal="center" vertical="top"/>
    </xf>
    <xf numFmtId="3" fontId="1" fillId="7" borderId="66" xfId="0" applyNumberFormat="1" applyFont="1" applyFill="1" applyBorder="1" applyAlignment="1">
      <alignment vertical="top" wrapText="1"/>
    </xf>
    <xf numFmtId="3" fontId="1" fillId="0" borderId="0" xfId="0" applyNumberFormat="1" applyFont="1" applyBorder="1" applyAlignment="1">
      <alignment horizontal="left" vertical="top"/>
    </xf>
    <xf numFmtId="3" fontId="2" fillId="8" borderId="61" xfId="0" applyNumberFormat="1" applyFont="1" applyFill="1" applyBorder="1" applyAlignment="1">
      <alignment horizontal="center" vertical="top"/>
    </xf>
    <xf numFmtId="3" fontId="5" fillId="0" borderId="18" xfId="0" applyNumberFormat="1" applyFont="1" applyFill="1" applyBorder="1" applyAlignment="1">
      <alignment vertical="top" wrapText="1"/>
    </xf>
    <xf numFmtId="3" fontId="4" fillId="0" borderId="2" xfId="0" applyNumberFormat="1" applyFont="1" applyBorder="1" applyAlignment="1">
      <alignment horizontal="center" vertical="top"/>
    </xf>
    <xf numFmtId="3" fontId="4" fillId="5" borderId="66" xfId="0" applyNumberFormat="1" applyFont="1" applyFill="1" applyBorder="1" applyAlignment="1">
      <alignment horizontal="center" vertical="top" wrapText="1"/>
    </xf>
    <xf numFmtId="3" fontId="4" fillId="5" borderId="52" xfId="0" applyNumberFormat="1" applyFont="1" applyFill="1" applyBorder="1" applyAlignment="1">
      <alignment horizontal="center" vertical="top" wrapText="1"/>
    </xf>
    <xf numFmtId="3" fontId="4" fillId="0" borderId="40" xfId="0" applyNumberFormat="1" applyFont="1" applyBorder="1" applyAlignment="1">
      <alignment vertical="top" wrapText="1"/>
    </xf>
    <xf numFmtId="3" fontId="4" fillId="5" borderId="31" xfId="0" applyNumberFormat="1" applyFont="1" applyFill="1" applyBorder="1" applyAlignment="1">
      <alignment horizontal="center" vertical="top" wrapText="1"/>
    </xf>
    <xf numFmtId="3" fontId="4" fillId="5" borderId="59" xfId="0" applyNumberFormat="1" applyFont="1" applyFill="1" applyBorder="1" applyAlignment="1">
      <alignment horizontal="center" vertical="top" wrapText="1"/>
    </xf>
    <xf numFmtId="3" fontId="4" fillId="5" borderId="39" xfId="0" applyNumberFormat="1" applyFont="1" applyFill="1" applyBorder="1" applyAlignment="1">
      <alignment horizontal="center" vertical="top" wrapText="1"/>
    </xf>
    <xf numFmtId="3" fontId="4" fillId="0" borderId="18" xfId="0" applyNumberFormat="1" applyFont="1" applyBorder="1" applyAlignment="1">
      <alignment vertical="top"/>
    </xf>
    <xf numFmtId="3" fontId="4" fillId="0" borderId="56" xfId="0" applyNumberFormat="1" applyFont="1" applyBorder="1" applyAlignment="1">
      <alignment vertical="top" wrapText="1"/>
    </xf>
    <xf numFmtId="3" fontId="4" fillId="0" borderId="39" xfId="0" applyNumberFormat="1" applyFont="1" applyBorder="1" applyAlignment="1">
      <alignment horizontal="center" vertical="top"/>
    </xf>
    <xf numFmtId="3" fontId="4" fillId="0" borderId="9" xfId="0" applyNumberFormat="1" applyFont="1" applyBorder="1" applyAlignment="1">
      <alignment horizontal="center" vertical="top"/>
    </xf>
    <xf numFmtId="3" fontId="4" fillId="0" borderId="17" xfId="0" applyNumberFormat="1" applyFont="1" applyBorder="1" applyAlignment="1">
      <alignment vertical="top"/>
    </xf>
    <xf numFmtId="3" fontId="4" fillId="0" borderId="65" xfId="0" applyNumberFormat="1" applyFont="1" applyBorder="1" applyAlignment="1">
      <alignment horizontal="center" vertical="top"/>
    </xf>
    <xf numFmtId="3" fontId="1" fillId="7" borderId="59" xfId="0" applyNumberFormat="1" applyFont="1" applyFill="1" applyBorder="1" applyAlignment="1">
      <alignment horizontal="center" vertical="top" wrapText="1"/>
    </xf>
    <xf numFmtId="3" fontId="1" fillId="7" borderId="39" xfId="0" applyNumberFormat="1" applyFont="1" applyFill="1" applyBorder="1" applyAlignment="1">
      <alignment horizontal="center" vertical="top" wrapText="1"/>
    </xf>
    <xf numFmtId="3" fontId="1" fillId="0" borderId="37" xfId="0" applyNumberFormat="1" applyFont="1" applyBorder="1" applyAlignment="1">
      <alignment vertical="top" wrapText="1"/>
    </xf>
    <xf numFmtId="3" fontId="1" fillId="7" borderId="0" xfId="0" applyNumberFormat="1" applyFont="1" applyFill="1" applyBorder="1" applyAlignment="1">
      <alignment vertical="top"/>
    </xf>
    <xf numFmtId="3" fontId="4" fillId="0" borderId="59" xfId="0" applyNumberFormat="1" applyFont="1" applyBorder="1" applyAlignment="1">
      <alignment horizontal="center" vertical="top"/>
    </xf>
    <xf numFmtId="3" fontId="2" fillId="0" borderId="3" xfId="0" applyNumberFormat="1" applyFont="1" applyBorder="1" applyAlignment="1">
      <alignment horizontal="center" vertical="top"/>
    </xf>
    <xf numFmtId="3" fontId="5" fillId="0" borderId="13" xfId="0" applyNumberFormat="1" applyFont="1" applyFill="1" applyBorder="1" applyAlignment="1">
      <alignment horizontal="center" vertical="top" wrapText="1"/>
    </xf>
    <xf numFmtId="3" fontId="1" fillId="0" borderId="4" xfId="0" applyNumberFormat="1" applyFont="1" applyBorder="1" applyAlignment="1">
      <alignment horizontal="center" vertical="top"/>
    </xf>
    <xf numFmtId="3" fontId="1" fillId="0" borderId="40" xfId="0" applyNumberFormat="1" applyFont="1" applyBorder="1" applyAlignment="1">
      <alignment vertical="top" wrapText="1"/>
    </xf>
    <xf numFmtId="3" fontId="2" fillId="0" borderId="13" xfId="0" applyNumberFormat="1" applyFont="1" applyFill="1" applyBorder="1" applyAlignment="1">
      <alignment vertical="top" textRotation="90" wrapText="1"/>
    </xf>
    <xf numFmtId="3" fontId="2" fillId="0" borderId="19" xfId="0" applyNumberFormat="1" applyFont="1" applyFill="1" applyBorder="1" applyAlignment="1">
      <alignment vertical="top" textRotation="90" wrapText="1"/>
    </xf>
    <xf numFmtId="3" fontId="1" fillId="0" borderId="18" xfId="0" applyNumberFormat="1" applyFont="1" applyBorder="1" applyAlignment="1">
      <alignment horizontal="center" vertical="top"/>
    </xf>
    <xf numFmtId="3" fontId="1" fillId="0" borderId="31" xfId="0" applyNumberFormat="1" applyFont="1" applyBorder="1" applyAlignment="1">
      <alignment horizontal="center" vertical="top"/>
    </xf>
    <xf numFmtId="3" fontId="2" fillId="0" borderId="38" xfId="0" applyNumberFormat="1" applyFont="1" applyBorder="1" applyAlignment="1">
      <alignment horizontal="center" vertical="top"/>
    </xf>
    <xf numFmtId="3" fontId="2" fillId="0" borderId="21" xfId="0" applyNumberFormat="1" applyFont="1" applyBorder="1" applyAlignment="1">
      <alignment horizontal="center" vertical="top"/>
    </xf>
    <xf numFmtId="3" fontId="1" fillId="0" borderId="66" xfId="0" applyNumberFormat="1" applyFont="1" applyBorder="1" applyAlignment="1">
      <alignment horizontal="center" vertical="top"/>
    </xf>
    <xf numFmtId="3" fontId="1" fillId="0" borderId="52" xfId="0" applyNumberFormat="1" applyFont="1" applyBorder="1" applyAlignment="1">
      <alignment horizontal="center" vertical="top"/>
    </xf>
    <xf numFmtId="3" fontId="1" fillId="0" borderId="36" xfId="0" applyNumberFormat="1" applyFont="1" applyBorder="1" applyAlignment="1">
      <alignment vertical="top" wrapText="1"/>
    </xf>
    <xf numFmtId="3" fontId="4" fillId="5" borderId="61" xfId="0" applyNumberFormat="1" applyFont="1" applyFill="1" applyBorder="1" applyAlignment="1">
      <alignment vertical="top" wrapText="1"/>
    </xf>
    <xf numFmtId="3" fontId="1" fillId="0" borderId="52" xfId="0" applyNumberFormat="1" applyFont="1" applyBorder="1" applyAlignment="1">
      <alignment horizontal="center" vertical="top" wrapText="1"/>
    </xf>
    <xf numFmtId="3" fontId="4" fillId="7" borderId="34" xfId="0" applyNumberFormat="1" applyFont="1" applyFill="1" applyBorder="1" applyAlignment="1">
      <alignment horizontal="center" vertical="top"/>
    </xf>
    <xf numFmtId="3" fontId="4" fillId="7" borderId="57" xfId="0" applyNumberFormat="1" applyFont="1" applyFill="1" applyBorder="1" applyAlignment="1">
      <alignment horizontal="center" vertical="top"/>
    </xf>
    <xf numFmtId="3" fontId="2" fillId="0" borderId="32" xfId="0" applyNumberFormat="1" applyFont="1" applyFill="1" applyBorder="1" applyAlignment="1">
      <alignment horizontal="center" vertical="top" textRotation="90" wrapText="1"/>
    </xf>
    <xf numFmtId="3" fontId="1" fillId="0" borderId="60" xfId="0" applyNumberFormat="1" applyFont="1" applyFill="1" applyBorder="1" applyAlignment="1">
      <alignment horizontal="center" vertical="top" wrapText="1"/>
    </xf>
    <xf numFmtId="3" fontId="4" fillId="7" borderId="33" xfId="0" applyNumberFormat="1" applyFont="1" applyFill="1" applyBorder="1" applyAlignment="1">
      <alignment horizontal="center" vertical="top"/>
    </xf>
    <xf numFmtId="3" fontId="1" fillId="0" borderId="61" xfId="0" applyNumberFormat="1" applyFont="1" applyBorder="1" applyAlignment="1">
      <alignment vertical="top" wrapText="1"/>
    </xf>
    <xf numFmtId="3" fontId="1" fillId="7" borderId="36" xfId="0" applyNumberFormat="1" applyFont="1" applyFill="1" applyBorder="1" applyAlignment="1">
      <alignment vertical="top" wrapText="1"/>
    </xf>
    <xf numFmtId="3" fontId="4" fillId="0" borderId="33" xfId="0" applyNumberFormat="1" applyFont="1" applyBorder="1" applyAlignment="1">
      <alignment horizontal="center" vertical="top"/>
    </xf>
    <xf numFmtId="3" fontId="4" fillId="0" borderId="51" xfId="0" applyNumberFormat="1" applyFont="1" applyFill="1" applyBorder="1" applyAlignment="1">
      <alignment horizontal="center" vertical="top" wrapText="1"/>
    </xf>
    <xf numFmtId="3" fontId="1" fillId="7" borderId="1" xfId="0" applyNumberFormat="1" applyFont="1" applyFill="1" applyBorder="1" applyAlignment="1">
      <alignment vertical="top" wrapText="1"/>
    </xf>
    <xf numFmtId="3" fontId="2" fillId="0" borderId="32" xfId="0" applyNumberFormat="1" applyFont="1" applyFill="1" applyBorder="1" applyAlignment="1">
      <alignment horizontal="center" vertical="top"/>
    </xf>
    <xf numFmtId="49" fontId="5" fillId="3" borderId="12" xfId="0" applyNumberFormat="1" applyFont="1" applyFill="1" applyBorder="1" applyAlignment="1">
      <alignment vertical="top"/>
    </xf>
    <xf numFmtId="49" fontId="2" fillId="3" borderId="23" xfId="0" applyNumberFormat="1" applyFont="1" applyFill="1" applyBorder="1" applyAlignment="1">
      <alignment horizontal="center" vertical="top"/>
    </xf>
    <xf numFmtId="49" fontId="2" fillId="3" borderId="22" xfId="0" applyNumberFormat="1" applyFont="1" applyFill="1" applyBorder="1" applyAlignment="1">
      <alignment vertical="top"/>
    </xf>
    <xf numFmtId="49" fontId="2" fillId="2" borderId="13" xfId="0" applyNumberFormat="1" applyFont="1" applyFill="1" applyBorder="1" applyAlignment="1">
      <alignment vertical="top"/>
    </xf>
    <xf numFmtId="49" fontId="2" fillId="3" borderId="40" xfId="0" applyNumberFormat="1" applyFont="1" applyFill="1" applyBorder="1" applyAlignment="1">
      <alignment vertical="top"/>
    </xf>
    <xf numFmtId="49" fontId="2" fillId="2" borderId="18" xfId="0" applyNumberFormat="1" applyFont="1" applyFill="1" applyBorder="1" applyAlignment="1">
      <alignment vertical="top"/>
    </xf>
    <xf numFmtId="3" fontId="1" fillId="7" borderId="37" xfId="0" applyNumberFormat="1" applyFont="1" applyFill="1" applyBorder="1" applyAlignment="1">
      <alignment vertical="top" wrapText="1"/>
    </xf>
    <xf numFmtId="3" fontId="4" fillId="7" borderId="32" xfId="0" applyNumberFormat="1" applyFont="1" applyFill="1" applyBorder="1" applyAlignment="1">
      <alignment horizontal="center" vertical="top"/>
    </xf>
    <xf numFmtId="3" fontId="5" fillId="5" borderId="41" xfId="0" applyNumberFormat="1" applyFont="1" applyFill="1" applyBorder="1" applyAlignment="1">
      <alignment horizontal="left" vertical="top" wrapText="1"/>
    </xf>
    <xf numFmtId="3" fontId="4" fillId="7" borderId="31" xfId="0" applyNumberFormat="1" applyFont="1" applyFill="1" applyBorder="1" applyAlignment="1">
      <alignment horizontal="center" vertical="top"/>
    </xf>
    <xf numFmtId="3" fontId="1" fillId="5" borderId="42" xfId="0" applyNumberFormat="1" applyFont="1" applyFill="1" applyBorder="1" applyAlignment="1">
      <alignment vertical="top" wrapText="1"/>
    </xf>
    <xf numFmtId="3" fontId="4" fillId="7" borderId="39" xfId="0" applyNumberFormat="1" applyFont="1" applyFill="1" applyBorder="1" applyAlignment="1">
      <alignment horizontal="center" vertical="top"/>
    </xf>
    <xf numFmtId="3" fontId="4" fillId="7" borderId="60" xfId="0" applyNumberFormat="1" applyFont="1" applyFill="1" applyBorder="1" applyAlignment="1">
      <alignment horizontal="center" vertical="top"/>
    </xf>
    <xf numFmtId="3" fontId="1" fillId="7" borderId="53" xfId="0" applyNumberFormat="1" applyFont="1" applyFill="1" applyBorder="1" applyAlignment="1">
      <alignment horizontal="left" vertical="top" wrapText="1"/>
    </xf>
    <xf numFmtId="3" fontId="4" fillId="5" borderId="32" xfId="0" applyNumberFormat="1" applyFont="1" applyFill="1" applyBorder="1" applyAlignment="1">
      <alignment horizontal="center" vertical="top"/>
    </xf>
    <xf numFmtId="3" fontId="1" fillId="0" borderId="2" xfId="0" applyNumberFormat="1" applyFont="1" applyFill="1" applyBorder="1" applyAlignment="1">
      <alignment horizontal="center" vertical="top" wrapText="1"/>
    </xf>
    <xf numFmtId="3" fontId="4" fillId="0" borderId="9" xfId="0" applyNumberFormat="1" applyFont="1" applyFill="1" applyBorder="1" applyAlignment="1">
      <alignment horizontal="center" vertical="top" wrapText="1"/>
    </xf>
    <xf numFmtId="3" fontId="1" fillId="0" borderId="22" xfId="0" applyNumberFormat="1" applyFont="1" applyBorder="1" applyAlignment="1">
      <alignment vertical="top" wrapText="1"/>
    </xf>
    <xf numFmtId="3" fontId="1" fillId="0" borderId="19" xfId="0" applyNumberFormat="1" applyFont="1" applyBorder="1" applyAlignment="1">
      <alignment horizontal="center" vertical="top"/>
    </xf>
    <xf numFmtId="49" fontId="1" fillId="0" borderId="0" xfId="0" applyNumberFormat="1" applyFont="1" applyBorder="1" applyAlignment="1">
      <alignment horizontal="center" vertical="top" wrapText="1"/>
    </xf>
    <xf numFmtId="3" fontId="4" fillId="0" borderId="0" xfId="0" applyNumberFormat="1" applyFont="1" applyAlignment="1">
      <alignment horizontal="center" vertical="top"/>
    </xf>
    <xf numFmtId="164" fontId="1" fillId="0" borderId="3"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7" borderId="16" xfId="0" applyNumberFormat="1" applyFont="1" applyFill="1" applyBorder="1" applyAlignment="1">
      <alignment horizontal="center" vertical="top"/>
    </xf>
    <xf numFmtId="164" fontId="1" fillId="7" borderId="10" xfId="0" applyNumberFormat="1" applyFont="1" applyFill="1" applyBorder="1" applyAlignment="1">
      <alignment horizontal="center" vertical="top"/>
    </xf>
    <xf numFmtId="164" fontId="1" fillId="7" borderId="0" xfId="0" applyNumberFormat="1" applyFont="1" applyFill="1" applyBorder="1" applyAlignment="1">
      <alignment horizontal="center" vertical="top"/>
    </xf>
    <xf numFmtId="164" fontId="1" fillId="7" borderId="8"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164" fontId="4" fillId="7" borderId="7"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164" fontId="1" fillId="7" borderId="17" xfId="0" applyNumberFormat="1" applyFont="1" applyFill="1" applyBorder="1" applyAlignment="1">
      <alignment horizontal="center" vertical="top"/>
    </xf>
    <xf numFmtId="164" fontId="1" fillId="7" borderId="7" xfId="0" applyNumberFormat="1" applyFont="1" applyFill="1" applyBorder="1" applyAlignment="1">
      <alignment horizontal="center" vertical="top"/>
    </xf>
    <xf numFmtId="164" fontId="1" fillId="7" borderId="24"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 fillId="0" borderId="61" xfId="0" applyNumberFormat="1" applyFont="1" applyFill="1" applyBorder="1" applyAlignment="1">
      <alignment horizontal="center" vertical="top"/>
    </xf>
    <xf numFmtId="164" fontId="5" fillId="8" borderId="47" xfId="0" applyNumberFormat="1" applyFont="1" applyFill="1" applyBorder="1" applyAlignment="1">
      <alignment horizontal="center" vertical="top"/>
    </xf>
    <xf numFmtId="164" fontId="2" fillId="8" borderId="47"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164" fontId="2" fillId="8" borderId="55" xfId="0" applyNumberFormat="1" applyFont="1" applyFill="1" applyBorder="1" applyAlignment="1">
      <alignment horizontal="center" vertical="top"/>
    </xf>
    <xf numFmtId="164" fontId="4" fillId="0" borderId="2"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4" fontId="1" fillId="0" borderId="2"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164" fontId="1" fillId="0" borderId="24" xfId="0" applyNumberFormat="1" applyFont="1" applyFill="1" applyBorder="1" applyAlignment="1">
      <alignment horizontal="center" vertical="top"/>
    </xf>
    <xf numFmtId="164" fontId="2" fillId="8" borderId="50"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2" fillId="2" borderId="12" xfId="0" applyNumberFormat="1" applyFont="1" applyFill="1" applyBorder="1" applyAlignment="1">
      <alignment horizontal="center" vertical="top"/>
    </xf>
    <xf numFmtId="164" fontId="2" fillId="2" borderId="23" xfId="0" applyNumberFormat="1" applyFont="1" applyFill="1" applyBorder="1" applyAlignment="1">
      <alignment horizontal="center" vertical="top"/>
    </xf>
    <xf numFmtId="164" fontId="2" fillId="4" borderId="56" xfId="0" applyNumberFormat="1" applyFont="1" applyFill="1" applyBorder="1" applyAlignment="1">
      <alignment horizontal="center" vertical="top"/>
    </xf>
    <xf numFmtId="164" fontId="2" fillId="4" borderId="20" xfId="0" applyNumberFormat="1" applyFont="1" applyFill="1" applyBorder="1" applyAlignment="1">
      <alignment horizontal="center" vertical="top"/>
    </xf>
    <xf numFmtId="164" fontId="4" fillId="0" borderId="5" xfId="0" applyNumberFormat="1" applyFont="1" applyFill="1" applyBorder="1" applyAlignment="1">
      <alignment horizontal="center" vertical="top" wrapText="1"/>
    </xf>
    <xf numFmtId="164" fontId="4" fillId="0" borderId="6" xfId="0" applyNumberFormat="1" applyFont="1" applyBorder="1" applyAlignment="1">
      <alignment horizontal="center" vertical="top" wrapText="1"/>
    </xf>
    <xf numFmtId="164" fontId="4" fillId="0" borderId="55" xfId="0" applyNumberFormat="1" applyFont="1" applyFill="1" applyBorder="1" applyAlignment="1">
      <alignment horizontal="center" vertical="top" wrapText="1"/>
    </xf>
    <xf numFmtId="164" fontId="5" fillId="8" borderId="23" xfId="0" applyNumberFormat="1" applyFont="1" applyFill="1" applyBorder="1" applyAlignment="1">
      <alignment horizontal="center" vertical="top" wrapText="1"/>
    </xf>
    <xf numFmtId="164" fontId="1" fillId="0" borderId="0" xfId="0" applyNumberFormat="1" applyFont="1" applyBorder="1" applyAlignment="1">
      <alignment vertical="top"/>
    </xf>
    <xf numFmtId="164" fontId="1" fillId="0" borderId="0" xfId="0" applyNumberFormat="1" applyFont="1" applyAlignment="1">
      <alignment vertical="top"/>
    </xf>
    <xf numFmtId="164" fontId="1" fillId="0" borderId="0" xfId="0" applyNumberFormat="1" applyFont="1" applyBorder="1" applyAlignment="1">
      <alignment horizontal="center" vertical="top"/>
    </xf>
    <xf numFmtId="164" fontId="4" fillId="7" borderId="17" xfId="0" applyNumberFormat="1" applyFont="1" applyFill="1" applyBorder="1" applyAlignment="1">
      <alignment horizontal="center" vertical="top"/>
    </xf>
    <xf numFmtId="3" fontId="1" fillId="7" borderId="32" xfId="0" applyNumberFormat="1" applyFont="1" applyFill="1" applyBorder="1" applyAlignment="1">
      <alignment horizontal="center" vertical="top" wrapText="1"/>
    </xf>
    <xf numFmtId="164" fontId="1" fillId="7" borderId="28" xfId="0" applyNumberFormat="1" applyFont="1" applyFill="1" applyBorder="1" applyAlignment="1">
      <alignment horizontal="center" vertical="top"/>
    </xf>
    <xf numFmtId="164" fontId="1" fillId="5" borderId="10" xfId="0" applyNumberFormat="1" applyFont="1" applyFill="1" applyBorder="1" applyAlignment="1">
      <alignment horizontal="center" vertical="top"/>
    </xf>
    <xf numFmtId="164" fontId="4" fillId="7" borderId="65" xfId="0" applyNumberFormat="1" applyFont="1" applyFill="1" applyBorder="1" applyAlignment="1">
      <alignment horizontal="center" vertical="top"/>
    </xf>
    <xf numFmtId="3" fontId="2" fillId="0" borderId="0" xfId="0" applyNumberFormat="1" applyFont="1" applyFill="1" applyBorder="1" applyAlignment="1">
      <alignment horizontal="center" vertical="top" wrapText="1"/>
    </xf>
    <xf numFmtId="3" fontId="1" fillId="5" borderId="35" xfId="0" applyNumberFormat="1" applyFont="1" applyFill="1" applyBorder="1" applyAlignment="1">
      <alignment vertical="top" wrapText="1"/>
    </xf>
    <xf numFmtId="3" fontId="1" fillId="0" borderId="30" xfId="0" applyNumberFormat="1" applyFont="1" applyBorder="1" applyAlignment="1">
      <alignment horizontal="center" vertical="top"/>
    </xf>
    <xf numFmtId="3" fontId="1" fillId="7" borderId="41" xfId="0" applyNumberFormat="1" applyFont="1" applyFill="1" applyBorder="1" applyAlignment="1">
      <alignment vertical="top" wrapText="1"/>
    </xf>
    <xf numFmtId="3" fontId="1" fillId="7" borderId="60" xfId="0" applyNumberFormat="1" applyFont="1" applyFill="1" applyBorder="1" applyAlignment="1">
      <alignment horizontal="center" vertical="top" wrapText="1"/>
    </xf>
    <xf numFmtId="3" fontId="4" fillId="0" borderId="27" xfId="0" applyNumberFormat="1" applyFont="1" applyBorder="1" applyAlignment="1">
      <alignment horizontal="center" vertical="top" wrapText="1"/>
    </xf>
    <xf numFmtId="3" fontId="5" fillId="0" borderId="18" xfId="0" applyNumberFormat="1" applyFont="1" applyBorder="1" applyAlignment="1">
      <alignment horizontal="center" vertical="top"/>
    </xf>
    <xf numFmtId="3" fontId="4" fillId="7" borderId="53" xfId="0" applyNumberFormat="1" applyFont="1" applyFill="1" applyBorder="1" applyAlignment="1">
      <alignment horizontal="center" vertical="top"/>
    </xf>
    <xf numFmtId="3" fontId="5" fillId="7" borderId="57" xfId="0" applyNumberFormat="1" applyFont="1" applyFill="1" applyBorder="1" applyAlignment="1">
      <alignment horizontal="center" vertical="top"/>
    </xf>
    <xf numFmtId="3" fontId="4" fillId="0" borderId="0" xfId="0" applyNumberFormat="1" applyFont="1" applyBorder="1" applyAlignment="1">
      <alignment horizontal="center" vertical="top" wrapText="1"/>
    </xf>
    <xf numFmtId="3" fontId="5" fillId="7" borderId="29" xfId="0" applyNumberFormat="1" applyFont="1" applyFill="1" applyBorder="1" applyAlignment="1">
      <alignment horizontal="left" vertical="top" wrapText="1"/>
    </xf>
    <xf numFmtId="164" fontId="4" fillId="0" borderId="9" xfId="0" applyNumberFormat="1" applyFont="1" applyFill="1" applyBorder="1" applyAlignment="1">
      <alignment horizontal="center" vertical="top"/>
    </xf>
    <xf numFmtId="3" fontId="4" fillId="0" borderId="74" xfId="0" applyNumberFormat="1" applyFont="1" applyFill="1" applyBorder="1" applyAlignment="1">
      <alignment horizontal="center" vertical="top"/>
    </xf>
    <xf numFmtId="164" fontId="1" fillId="0" borderId="5"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3" fontId="1" fillId="0" borderId="32" xfId="0" applyNumberFormat="1" applyFont="1" applyBorder="1" applyAlignment="1">
      <alignment horizontal="center" vertical="top"/>
    </xf>
    <xf numFmtId="164" fontId="1" fillId="7" borderId="15" xfId="0" applyNumberFormat="1" applyFont="1" applyFill="1" applyBorder="1" applyAlignment="1">
      <alignment horizontal="center" vertical="top"/>
    </xf>
    <xf numFmtId="3" fontId="8" fillId="0" borderId="0" xfId="0" applyNumberFormat="1" applyFont="1" applyBorder="1" applyAlignment="1">
      <alignment vertical="top"/>
    </xf>
    <xf numFmtId="164" fontId="2" fillId="4" borderId="75" xfId="0" applyNumberFormat="1" applyFont="1" applyFill="1" applyBorder="1" applyAlignment="1">
      <alignment horizontal="center" vertical="top"/>
    </xf>
    <xf numFmtId="164" fontId="1" fillId="7" borderId="18" xfId="0" applyNumberFormat="1" applyFont="1" applyFill="1" applyBorder="1" applyAlignment="1">
      <alignment horizontal="center" vertical="top"/>
    </xf>
    <xf numFmtId="164" fontId="2" fillId="3" borderId="19" xfId="0" applyNumberFormat="1" applyFont="1" applyFill="1" applyBorder="1" applyAlignment="1">
      <alignment horizontal="center" vertical="top"/>
    </xf>
    <xf numFmtId="164" fontId="5" fillId="4" borderId="23" xfId="0" applyNumberFormat="1" applyFont="1" applyFill="1" applyBorder="1" applyAlignment="1">
      <alignment horizontal="center" vertical="top" wrapText="1"/>
    </xf>
    <xf numFmtId="3" fontId="1" fillId="7" borderId="18" xfId="0" applyNumberFormat="1" applyFont="1" applyFill="1" applyBorder="1" applyAlignment="1">
      <alignment vertical="top" wrapText="1"/>
    </xf>
    <xf numFmtId="164" fontId="1" fillId="7" borderId="57" xfId="0" applyNumberFormat="1" applyFont="1" applyFill="1" applyBorder="1" applyAlignment="1">
      <alignment horizontal="center" vertical="top"/>
    </xf>
    <xf numFmtId="164" fontId="1" fillId="0" borderId="27" xfId="0" applyNumberFormat="1" applyFont="1" applyFill="1" applyBorder="1" applyAlignment="1">
      <alignment horizontal="center" vertical="top"/>
    </xf>
    <xf numFmtId="164" fontId="4" fillId="0" borderId="58" xfId="0" applyNumberFormat="1" applyFont="1" applyFill="1" applyBorder="1" applyAlignment="1">
      <alignment horizontal="center" vertical="top"/>
    </xf>
    <xf numFmtId="3" fontId="1" fillId="5" borderId="65" xfId="0" applyNumberFormat="1" applyFont="1" applyFill="1" applyBorder="1" applyAlignment="1">
      <alignment vertical="top" wrapText="1"/>
    </xf>
    <xf numFmtId="3" fontId="1" fillId="5" borderId="17" xfId="0" applyNumberFormat="1" applyFont="1" applyFill="1" applyBorder="1" applyAlignment="1">
      <alignment vertical="top" wrapText="1"/>
    </xf>
    <xf numFmtId="3" fontId="1" fillId="7" borderId="17" xfId="0" applyNumberFormat="1" applyFont="1" applyFill="1" applyBorder="1" applyAlignment="1">
      <alignment vertical="top" wrapText="1"/>
    </xf>
    <xf numFmtId="3" fontId="1" fillId="7" borderId="61" xfId="0" applyNumberFormat="1" applyFont="1" applyFill="1" applyBorder="1" applyAlignment="1">
      <alignment vertical="top" wrapText="1"/>
    </xf>
    <xf numFmtId="3" fontId="2" fillId="0" borderId="31" xfId="0" applyNumberFormat="1" applyFont="1" applyBorder="1" applyAlignment="1">
      <alignment vertical="top"/>
    </xf>
    <xf numFmtId="3" fontId="1" fillId="0" borderId="66" xfId="0" applyNumberFormat="1" applyFont="1" applyBorder="1" applyAlignment="1">
      <alignment horizontal="center" vertical="top" wrapText="1"/>
    </xf>
    <xf numFmtId="3" fontId="4" fillId="0" borderId="66" xfId="0" applyNumberFormat="1" applyFont="1" applyFill="1" applyBorder="1" applyAlignment="1">
      <alignment horizontal="center" vertical="top" wrapText="1"/>
    </xf>
    <xf numFmtId="3" fontId="1" fillId="7" borderId="66" xfId="0" applyNumberFormat="1" applyFont="1" applyFill="1" applyBorder="1" applyAlignment="1">
      <alignment horizontal="center" vertical="top"/>
    </xf>
    <xf numFmtId="3" fontId="1" fillId="7" borderId="53" xfId="0" applyNumberFormat="1" applyFont="1" applyFill="1" applyBorder="1" applyAlignment="1">
      <alignment horizontal="center" vertical="top" wrapText="1"/>
    </xf>
    <xf numFmtId="164" fontId="1" fillId="7" borderId="5" xfId="0" applyNumberFormat="1" applyFont="1" applyFill="1" applyBorder="1" applyAlignment="1">
      <alignment horizontal="center" vertical="top"/>
    </xf>
    <xf numFmtId="3" fontId="4" fillId="7" borderId="52" xfId="0" applyNumberFormat="1" applyFont="1" applyFill="1" applyBorder="1" applyAlignment="1">
      <alignment horizontal="center" vertical="top" wrapText="1"/>
    </xf>
    <xf numFmtId="3" fontId="1" fillId="0" borderId="56" xfId="0" applyNumberFormat="1" applyFont="1" applyFill="1" applyBorder="1" applyAlignment="1">
      <alignment horizontal="left" vertical="top" wrapText="1"/>
    </xf>
    <xf numFmtId="3" fontId="2" fillId="0" borderId="32" xfId="0" applyNumberFormat="1" applyFont="1" applyBorder="1" applyAlignment="1">
      <alignment vertical="top"/>
    </xf>
    <xf numFmtId="49" fontId="2" fillId="3" borderId="20" xfId="0" applyNumberFormat="1" applyFont="1" applyFill="1" applyBorder="1" applyAlignment="1">
      <alignment vertical="top"/>
    </xf>
    <xf numFmtId="164" fontId="4" fillId="7" borderId="28" xfId="0" applyNumberFormat="1" applyFont="1" applyFill="1" applyBorder="1" applyAlignment="1">
      <alignment horizontal="center" vertical="top"/>
    </xf>
    <xf numFmtId="3" fontId="4" fillId="7" borderId="44" xfId="0" applyNumberFormat="1" applyFont="1" applyFill="1" applyBorder="1" applyAlignment="1">
      <alignment horizontal="center" vertical="top" wrapText="1"/>
    </xf>
    <xf numFmtId="3" fontId="1" fillId="0" borderId="62" xfId="0" applyNumberFormat="1" applyFont="1" applyBorder="1" applyAlignment="1">
      <alignment vertical="top" wrapText="1"/>
    </xf>
    <xf numFmtId="3" fontId="1" fillId="7" borderId="42" xfId="0" applyNumberFormat="1" applyFont="1" applyFill="1" applyBorder="1" applyAlignment="1">
      <alignment horizontal="center" vertical="top" wrapText="1"/>
    </xf>
    <xf numFmtId="164" fontId="1" fillId="7" borderId="62" xfId="0" applyNumberFormat="1" applyFont="1" applyFill="1" applyBorder="1" applyAlignment="1">
      <alignment horizontal="center" vertical="top"/>
    </xf>
    <xf numFmtId="3" fontId="1" fillId="7" borderId="62" xfId="0" applyNumberFormat="1" applyFont="1" applyFill="1" applyBorder="1" applyAlignment="1">
      <alignment vertical="top" wrapText="1"/>
    </xf>
    <xf numFmtId="3" fontId="4" fillId="7" borderId="66" xfId="0" applyNumberFormat="1" applyFont="1" applyFill="1" applyBorder="1" applyAlignment="1">
      <alignment horizontal="center" vertical="top" wrapText="1"/>
    </xf>
    <xf numFmtId="3" fontId="4" fillId="5" borderId="51" xfId="0" applyNumberFormat="1" applyFont="1" applyFill="1" applyBorder="1" applyAlignment="1">
      <alignment horizontal="center" vertical="top" wrapText="1"/>
    </xf>
    <xf numFmtId="3" fontId="4" fillId="7" borderId="51" xfId="0" applyNumberFormat="1" applyFont="1" applyFill="1" applyBorder="1" applyAlignment="1">
      <alignment horizontal="center" vertical="top" wrapText="1"/>
    </xf>
    <xf numFmtId="3" fontId="1" fillId="0" borderId="53" xfId="0" applyNumberFormat="1" applyFont="1" applyFill="1" applyBorder="1" applyAlignment="1">
      <alignment horizontal="center" vertical="top" wrapText="1"/>
    </xf>
    <xf numFmtId="3" fontId="1" fillId="0" borderId="51" xfId="0" applyNumberFormat="1" applyFont="1" applyBorder="1" applyAlignment="1">
      <alignment horizontal="center" vertical="top"/>
    </xf>
    <xf numFmtId="3" fontId="1" fillId="7" borderId="33" xfId="0" applyNumberFormat="1" applyFont="1" applyFill="1" applyBorder="1" applyAlignment="1">
      <alignment horizontal="center" vertical="top"/>
    </xf>
    <xf numFmtId="3" fontId="1" fillId="0" borderId="33" xfId="0" applyNumberFormat="1" applyFont="1" applyBorder="1" applyAlignment="1">
      <alignment horizontal="center" vertical="top"/>
    </xf>
    <xf numFmtId="3" fontId="4" fillId="5" borderId="32" xfId="0" applyNumberFormat="1" applyFont="1" applyFill="1" applyBorder="1" applyAlignment="1">
      <alignment horizontal="center" vertical="top" wrapText="1"/>
    </xf>
    <xf numFmtId="3" fontId="1" fillId="0" borderId="51" xfId="0" applyNumberFormat="1" applyFont="1" applyBorder="1" applyAlignment="1">
      <alignment horizontal="center" vertical="top" wrapText="1"/>
    </xf>
    <xf numFmtId="3" fontId="4" fillId="7" borderId="32"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3" fontId="1" fillId="0" borderId="53" xfId="0" applyNumberFormat="1" applyFont="1" applyBorder="1" applyAlignment="1">
      <alignment horizontal="center" vertical="top"/>
    </xf>
    <xf numFmtId="3" fontId="1" fillId="7" borderId="51" xfId="0" applyNumberFormat="1" applyFont="1" applyFill="1" applyBorder="1" applyAlignment="1">
      <alignment horizontal="center" vertical="top"/>
    </xf>
    <xf numFmtId="3" fontId="4" fillId="7" borderId="33" xfId="0" applyNumberFormat="1" applyFont="1" applyFill="1" applyBorder="1" applyAlignment="1">
      <alignment horizontal="center" vertical="top" wrapText="1"/>
    </xf>
    <xf numFmtId="3" fontId="5" fillId="7" borderId="67" xfId="0" applyNumberFormat="1" applyFont="1" applyFill="1" applyBorder="1" applyAlignment="1">
      <alignment horizontal="center" vertical="top" wrapText="1"/>
    </xf>
    <xf numFmtId="3" fontId="1" fillId="5" borderId="56" xfId="0" applyNumberFormat="1" applyFont="1" applyFill="1" applyBorder="1" applyAlignment="1">
      <alignment vertical="top" wrapText="1"/>
    </xf>
    <xf numFmtId="3" fontId="1" fillId="0" borderId="26" xfId="0" applyNumberFormat="1" applyFont="1" applyFill="1" applyBorder="1" applyAlignment="1">
      <alignment horizontal="center" vertical="top" wrapText="1"/>
    </xf>
    <xf numFmtId="3" fontId="4" fillId="7" borderId="5" xfId="0" applyNumberFormat="1" applyFont="1" applyFill="1" applyBorder="1" applyAlignment="1">
      <alignment horizontal="center" vertical="top" wrapText="1"/>
    </xf>
    <xf numFmtId="3" fontId="1" fillId="0" borderId="7" xfId="0" applyNumberFormat="1" applyFont="1" applyBorder="1" applyAlignment="1">
      <alignment horizontal="center" vertical="top" wrapText="1"/>
    </xf>
    <xf numFmtId="3" fontId="4" fillId="7" borderId="53" xfId="0" applyNumberFormat="1" applyFont="1" applyFill="1" applyBorder="1" applyAlignment="1">
      <alignment horizontal="center" vertical="top" wrapText="1"/>
    </xf>
    <xf numFmtId="164" fontId="1" fillId="7" borderId="3" xfId="0" applyNumberFormat="1" applyFont="1" applyFill="1" applyBorder="1" applyAlignment="1">
      <alignment horizontal="center" vertical="top"/>
    </xf>
    <xf numFmtId="164" fontId="1" fillId="5" borderId="27" xfId="0" applyNumberFormat="1" applyFont="1" applyFill="1" applyBorder="1" applyAlignment="1">
      <alignment horizontal="center" vertical="top" wrapText="1"/>
    </xf>
    <xf numFmtId="3" fontId="1" fillId="0" borderId="64" xfId="0" applyNumberFormat="1" applyFont="1" applyBorder="1" applyAlignment="1">
      <alignment horizontal="center" vertical="top"/>
    </xf>
    <xf numFmtId="3" fontId="1" fillId="0" borderId="68" xfId="0" applyNumberFormat="1" applyFont="1" applyBorder="1" applyAlignment="1">
      <alignment horizontal="center" vertical="top"/>
    </xf>
    <xf numFmtId="3" fontId="1" fillId="0" borderId="46" xfId="0" applyNumberFormat="1" applyFont="1" applyBorder="1" applyAlignment="1">
      <alignment horizontal="center" vertical="top"/>
    </xf>
    <xf numFmtId="3" fontId="1" fillId="0" borderId="71" xfId="0" applyNumberFormat="1" applyFont="1" applyBorder="1" applyAlignment="1">
      <alignment horizontal="center" vertical="top"/>
    </xf>
    <xf numFmtId="164" fontId="4" fillId="0" borderId="0" xfId="0" applyNumberFormat="1" applyFont="1" applyBorder="1" applyAlignment="1">
      <alignment horizontal="center" vertical="top"/>
    </xf>
    <xf numFmtId="164" fontId="2" fillId="3" borderId="12" xfId="0" applyNumberFormat="1" applyFont="1" applyFill="1" applyBorder="1" applyAlignment="1">
      <alignment horizontal="center" vertical="top"/>
    </xf>
    <xf numFmtId="164" fontId="2" fillId="8" borderId="55" xfId="0" applyNumberFormat="1" applyFont="1" applyFill="1" applyBorder="1" applyAlignment="1">
      <alignment horizontal="center" vertical="top" wrapText="1"/>
    </xf>
    <xf numFmtId="164" fontId="4" fillId="7" borderId="62" xfId="0" applyNumberFormat="1" applyFont="1" applyFill="1" applyBorder="1" applyAlignment="1">
      <alignment horizontal="center" vertical="top"/>
    </xf>
    <xf numFmtId="3" fontId="2" fillId="5" borderId="43" xfId="0" applyNumberFormat="1" applyFont="1" applyFill="1" applyBorder="1" applyAlignment="1">
      <alignment horizontal="center" vertical="top"/>
    </xf>
    <xf numFmtId="164" fontId="1" fillId="5" borderId="24" xfId="0" applyNumberFormat="1" applyFont="1" applyFill="1" applyBorder="1" applyAlignment="1">
      <alignment horizontal="center" vertical="top"/>
    </xf>
    <xf numFmtId="3" fontId="3" fillId="0" borderId="0" xfId="0" applyNumberFormat="1" applyFont="1"/>
    <xf numFmtId="164" fontId="1" fillId="0" borderId="16" xfId="0" applyNumberFormat="1" applyFont="1" applyFill="1" applyBorder="1" applyAlignment="1">
      <alignment horizontal="center" vertical="top"/>
    </xf>
    <xf numFmtId="164" fontId="1" fillId="0" borderId="62" xfId="0" applyNumberFormat="1" applyFont="1" applyFill="1" applyBorder="1" applyAlignment="1">
      <alignment horizontal="center" vertical="top"/>
    </xf>
    <xf numFmtId="164" fontId="1" fillId="0" borderId="65" xfId="0" applyNumberFormat="1" applyFont="1" applyFill="1" applyBorder="1" applyAlignment="1">
      <alignment horizontal="center" vertical="top"/>
    </xf>
    <xf numFmtId="164" fontId="1" fillId="5" borderId="61" xfId="0" applyNumberFormat="1" applyFont="1" applyFill="1" applyBorder="1" applyAlignment="1">
      <alignment horizontal="center" vertical="top" wrapText="1"/>
    </xf>
    <xf numFmtId="3" fontId="1" fillId="7" borderId="20" xfId="0" applyNumberFormat="1" applyFont="1" applyFill="1" applyBorder="1" applyAlignment="1">
      <alignment vertical="top" wrapText="1"/>
    </xf>
    <xf numFmtId="3" fontId="1" fillId="0" borderId="35" xfId="0" applyNumberFormat="1" applyFont="1" applyBorder="1" applyAlignment="1">
      <alignment horizontal="left" vertical="top" wrapText="1"/>
    </xf>
    <xf numFmtId="3" fontId="1" fillId="0" borderId="58" xfId="0" applyNumberFormat="1" applyFont="1" applyBorder="1" applyAlignment="1">
      <alignment horizontal="center" vertical="top" wrapText="1"/>
    </xf>
    <xf numFmtId="164" fontId="2" fillId="4" borderId="74" xfId="0" applyNumberFormat="1" applyFont="1" applyFill="1" applyBorder="1" applyAlignment="1">
      <alignment horizontal="center" vertical="top" wrapText="1"/>
    </xf>
    <xf numFmtId="164" fontId="2" fillId="4" borderId="9" xfId="0" applyNumberFormat="1" applyFont="1" applyFill="1" applyBorder="1" applyAlignment="1">
      <alignment horizontal="center" vertical="top" wrapText="1"/>
    </xf>
    <xf numFmtId="3" fontId="4" fillId="0" borderId="0" xfId="0" applyNumberFormat="1" applyFont="1" applyAlignment="1">
      <alignment horizontal="center" vertical="top" wrapText="1"/>
    </xf>
    <xf numFmtId="164" fontId="1" fillId="0" borderId="0" xfId="0" applyNumberFormat="1" applyFont="1" applyAlignment="1">
      <alignment horizontal="center" vertical="top"/>
    </xf>
    <xf numFmtId="3" fontId="2" fillId="5" borderId="21" xfId="0" applyNumberFormat="1" applyFont="1" applyFill="1" applyBorder="1" applyAlignment="1">
      <alignment horizontal="center" vertical="top"/>
    </xf>
    <xf numFmtId="3" fontId="2" fillId="0" borderId="63" xfId="0" applyNumberFormat="1" applyFont="1" applyFill="1" applyBorder="1" applyAlignment="1">
      <alignment horizontal="center" vertical="top" wrapText="1"/>
    </xf>
    <xf numFmtId="3" fontId="2" fillId="0" borderId="75" xfId="0" applyNumberFormat="1" applyFont="1" applyFill="1" applyBorder="1" applyAlignment="1">
      <alignment horizontal="center" vertical="top" wrapText="1"/>
    </xf>
    <xf numFmtId="3" fontId="1" fillId="0" borderId="20" xfId="0" applyNumberFormat="1" applyFont="1" applyBorder="1" applyAlignment="1">
      <alignment vertical="top" wrapText="1"/>
    </xf>
    <xf numFmtId="164" fontId="1" fillId="5" borderId="10" xfId="0" applyNumberFormat="1" applyFont="1" applyFill="1" applyBorder="1" applyAlignment="1">
      <alignment horizontal="center" vertical="top" wrapText="1"/>
    </xf>
    <xf numFmtId="164" fontId="1" fillId="5" borderId="6" xfId="0" applyNumberFormat="1" applyFont="1" applyFill="1" applyBorder="1" applyAlignment="1">
      <alignment horizontal="center" vertical="top" wrapText="1"/>
    </xf>
    <xf numFmtId="3" fontId="1" fillId="7" borderId="21" xfId="0" applyNumberFormat="1" applyFont="1" applyFill="1" applyBorder="1" applyAlignment="1">
      <alignment horizontal="center" vertical="top"/>
    </xf>
    <xf numFmtId="3" fontId="4" fillId="0" borderId="64" xfId="0" applyNumberFormat="1" applyFont="1" applyBorder="1" applyAlignment="1">
      <alignment horizontal="center" vertical="top"/>
    </xf>
    <xf numFmtId="164" fontId="4" fillId="7" borderId="9" xfId="0" applyNumberFormat="1" applyFont="1" applyFill="1" applyBorder="1" applyAlignment="1">
      <alignment horizontal="center" vertical="top"/>
    </xf>
    <xf numFmtId="164" fontId="4" fillId="7" borderId="2" xfId="0" applyNumberFormat="1" applyFont="1" applyFill="1" applyBorder="1" applyAlignment="1">
      <alignment horizontal="center" vertical="top"/>
    </xf>
    <xf numFmtId="3" fontId="4" fillId="0" borderId="0" xfId="0" applyNumberFormat="1" applyFont="1" applyFill="1" applyBorder="1" applyAlignment="1">
      <alignment horizontal="center" vertical="top" wrapText="1"/>
    </xf>
    <xf numFmtId="3" fontId="5" fillId="8" borderId="34" xfId="0" applyNumberFormat="1" applyFont="1" applyFill="1" applyBorder="1" applyAlignment="1">
      <alignment horizontal="center" vertical="top" wrapText="1"/>
    </xf>
    <xf numFmtId="164" fontId="4" fillId="5" borderId="16" xfId="0" applyNumberFormat="1" applyFont="1" applyFill="1" applyBorder="1" applyAlignment="1">
      <alignment horizontal="center" vertical="top"/>
    </xf>
    <xf numFmtId="3" fontId="4" fillId="0" borderId="22" xfId="0" applyNumberFormat="1" applyFont="1" applyBorder="1" applyAlignment="1">
      <alignment vertical="top"/>
    </xf>
    <xf numFmtId="164" fontId="4" fillId="7" borderId="57" xfId="0" applyNumberFormat="1" applyFont="1" applyFill="1" applyBorder="1" applyAlignment="1">
      <alignment horizontal="center" vertical="top"/>
    </xf>
    <xf numFmtId="164" fontId="4" fillId="7" borderId="5" xfId="0" applyNumberFormat="1" applyFont="1" applyFill="1" applyBorder="1" applyAlignment="1">
      <alignment horizontal="center" vertical="top"/>
    </xf>
    <xf numFmtId="3" fontId="4" fillId="0" borderId="32" xfId="0" applyNumberFormat="1" applyFont="1" applyBorder="1" applyAlignment="1">
      <alignment horizontal="center" vertical="top"/>
    </xf>
    <xf numFmtId="164" fontId="4" fillId="0" borderId="8" xfId="0" applyNumberFormat="1" applyFont="1" applyBorder="1" applyAlignment="1">
      <alignment horizontal="center" vertical="top"/>
    </xf>
    <xf numFmtId="3" fontId="4" fillId="5" borderId="33" xfId="0" applyNumberFormat="1" applyFont="1" applyFill="1" applyBorder="1" applyAlignment="1">
      <alignment horizontal="center" vertical="top" wrapText="1"/>
    </xf>
    <xf numFmtId="3" fontId="4" fillId="5" borderId="42" xfId="0" applyNumberFormat="1" applyFont="1" applyFill="1" applyBorder="1" applyAlignment="1">
      <alignment horizontal="center" vertical="top" wrapText="1"/>
    </xf>
    <xf numFmtId="3" fontId="4" fillId="5" borderId="57" xfId="0" applyNumberFormat="1" applyFont="1" applyFill="1" applyBorder="1" applyAlignment="1">
      <alignment horizontal="center" vertical="top" wrapText="1"/>
    </xf>
    <xf numFmtId="3" fontId="4" fillId="5" borderId="60" xfId="0" applyNumberFormat="1" applyFont="1" applyFill="1" applyBorder="1" applyAlignment="1">
      <alignment horizontal="center" vertical="top" wrapText="1"/>
    </xf>
    <xf numFmtId="164" fontId="4" fillId="7" borderId="67" xfId="0" applyNumberFormat="1" applyFont="1" applyFill="1" applyBorder="1" applyAlignment="1">
      <alignment horizontal="center" vertical="top"/>
    </xf>
    <xf numFmtId="164" fontId="4" fillId="7" borderId="0" xfId="0" applyNumberFormat="1" applyFont="1" applyFill="1" applyBorder="1" applyAlignment="1">
      <alignment horizontal="center" vertical="top"/>
    </xf>
    <xf numFmtId="3" fontId="4" fillId="0" borderId="40" xfId="0" applyNumberFormat="1" applyFont="1" applyBorder="1" applyAlignment="1">
      <alignment vertical="top"/>
    </xf>
    <xf numFmtId="164" fontId="5" fillId="8" borderId="61" xfId="0" applyNumberFormat="1" applyFont="1" applyFill="1" applyBorder="1" applyAlignment="1">
      <alignment horizontal="center" vertical="top"/>
    </xf>
    <xf numFmtId="3" fontId="4" fillId="0" borderId="22" xfId="0" applyNumberFormat="1" applyFont="1" applyFill="1" applyBorder="1" applyAlignment="1">
      <alignment vertical="top" wrapText="1"/>
    </xf>
    <xf numFmtId="3" fontId="4" fillId="0" borderId="40" xfId="0" applyNumberFormat="1" applyFont="1" applyFill="1" applyBorder="1" applyAlignment="1">
      <alignment vertical="top" wrapText="1"/>
    </xf>
    <xf numFmtId="164" fontId="4" fillId="7" borderId="8" xfId="0" applyNumberFormat="1" applyFont="1" applyFill="1" applyBorder="1" applyAlignment="1">
      <alignment horizontal="center" vertical="top"/>
    </xf>
    <xf numFmtId="3" fontId="4" fillId="0" borderId="33" xfId="0" applyNumberFormat="1" applyFont="1" applyFill="1" applyBorder="1" applyAlignment="1">
      <alignment horizontal="center" vertical="top" wrapText="1"/>
    </xf>
    <xf numFmtId="3" fontId="4" fillId="0" borderId="32" xfId="0" applyNumberFormat="1" applyFont="1" applyFill="1" applyBorder="1" applyAlignment="1">
      <alignment horizontal="center" vertical="top" wrapText="1"/>
    </xf>
    <xf numFmtId="3" fontId="4" fillId="7" borderId="42" xfId="0" applyNumberFormat="1" applyFont="1" applyFill="1" applyBorder="1" applyAlignment="1">
      <alignment horizontal="center" vertical="top" wrapText="1"/>
    </xf>
    <xf numFmtId="3" fontId="4" fillId="7" borderId="60" xfId="0" applyNumberFormat="1" applyFont="1" applyFill="1" applyBorder="1" applyAlignment="1">
      <alignment horizontal="center" vertical="top" wrapText="1"/>
    </xf>
    <xf numFmtId="49" fontId="4" fillId="5" borderId="18" xfId="0" applyNumberFormat="1" applyFont="1" applyFill="1" applyBorder="1" applyAlignment="1">
      <alignment horizontal="center" vertical="top" wrapText="1"/>
    </xf>
    <xf numFmtId="49" fontId="4" fillId="5" borderId="0" xfId="0" applyNumberFormat="1" applyFont="1" applyFill="1" applyBorder="1" applyAlignment="1">
      <alignment horizontal="center" vertical="top" wrapText="1"/>
    </xf>
    <xf numFmtId="49" fontId="4" fillId="0" borderId="39" xfId="0" applyNumberFormat="1" applyFont="1" applyFill="1" applyBorder="1" applyAlignment="1">
      <alignment horizontal="center" vertical="top" wrapText="1"/>
    </xf>
    <xf numFmtId="3" fontId="4" fillId="0" borderId="20" xfId="0" applyNumberFormat="1" applyFont="1" applyFill="1" applyBorder="1" applyAlignment="1">
      <alignment vertical="top" wrapText="1"/>
    </xf>
    <xf numFmtId="3" fontId="4" fillId="0" borderId="38" xfId="0" applyNumberFormat="1" applyFont="1" applyFill="1" applyBorder="1" applyAlignment="1">
      <alignment horizontal="center" vertical="top" wrapText="1"/>
    </xf>
    <xf numFmtId="3" fontId="4" fillId="0" borderId="32" xfId="0" applyNumberFormat="1" applyFont="1" applyBorder="1" applyAlignment="1">
      <alignment vertical="top"/>
    </xf>
    <xf numFmtId="3" fontId="4" fillId="0" borderId="31" xfId="0" applyNumberFormat="1" applyFont="1" applyBorder="1" applyAlignment="1">
      <alignment vertical="top"/>
    </xf>
    <xf numFmtId="3" fontId="4" fillId="0" borderId="17" xfId="0" applyNumberFormat="1" applyFont="1" applyFill="1" applyBorder="1" applyAlignment="1">
      <alignment vertical="top" wrapText="1"/>
    </xf>
    <xf numFmtId="3" fontId="4" fillId="0" borderId="42" xfId="0" applyNumberFormat="1" applyFont="1" applyBorder="1" applyAlignment="1">
      <alignment vertical="top"/>
    </xf>
    <xf numFmtId="3" fontId="4" fillId="0" borderId="53" xfId="0" applyNumberFormat="1" applyFont="1" applyBorder="1" applyAlignment="1">
      <alignment vertical="top"/>
    </xf>
    <xf numFmtId="3" fontId="4" fillId="0" borderId="60" xfId="0" applyNumberFormat="1" applyFont="1" applyBorder="1" applyAlignment="1">
      <alignment vertical="top"/>
    </xf>
    <xf numFmtId="164" fontId="4" fillId="7" borderId="27" xfId="0" applyNumberFormat="1" applyFont="1" applyFill="1" applyBorder="1" applyAlignment="1">
      <alignment horizontal="center" vertical="top"/>
    </xf>
    <xf numFmtId="164" fontId="4" fillId="7" borderId="6" xfId="0" applyNumberFormat="1" applyFont="1" applyFill="1" applyBorder="1" applyAlignment="1">
      <alignment horizontal="center" vertical="top"/>
    </xf>
    <xf numFmtId="3" fontId="4" fillId="5" borderId="16" xfId="0" applyNumberFormat="1" applyFont="1" applyFill="1" applyBorder="1" applyAlignment="1">
      <alignment horizontal="left" vertical="top"/>
    </xf>
    <xf numFmtId="3" fontId="4" fillId="0" borderId="30" xfId="0" applyNumberFormat="1" applyFont="1" applyFill="1" applyBorder="1" applyAlignment="1">
      <alignment horizontal="center" vertical="top" wrapText="1"/>
    </xf>
    <xf numFmtId="3" fontId="4" fillId="5" borderId="21" xfId="0" applyNumberFormat="1" applyFont="1" applyFill="1" applyBorder="1" applyAlignment="1">
      <alignment horizontal="center" vertical="top"/>
    </xf>
    <xf numFmtId="3" fontId="4" fillId="0" borderId="52" xfId="0" applyNumberFormat="1" applyFont="1" applyBorder="1" applyAlignment="1">
      <alignment horizontal="center" vertical="top" wrapText="1"/>
    </xf>
    <xf numFmtId="3" fontId="4" fillId="0" borderId="48" xfId="0" applyNumberFormat="1" applyFont="1" applyBorder="1" applyAlignment="1">
      <alignment horizontal="left" vertical="top" wrapText="1"/>
    </xf>
    <xf numFmtId="3" fontId="1" fillId="0" borderId="23" xfId="0" applyNumberFormat="1" applyFont="1" applyBorder="1" applyAlignment="1">
      <alignment horizontal="center" vertical="top"/>
    </xf>
    <xf numFmtId="164" fontId="1" fillId="7" borderId="31" xfId="0" applyNumberFormat="1" applyFont="1" applyFill="1" applyBorder="1" applyAlignment="1">
      <alignment horizontal="center" vertical="top"/>
    </xf>
    <xf numFmtId="3" fontId="1" fillId="0" borderId="60" xfId="0" applyNumberFormat="1" applyFont="1" applyBorder="1" applyAlignment="1">
      <alignment horizontal="center" vertical="top" wrapText="1"/>
    </xf>
    <xf numFmtId="164" fontId="1" fillId="0" borderId="17" xfId="0" applyNumberFormat="1" applyFont="1" applyBorder="1" applyAlignment="1">
      <alignment horizontal="center" vertical="top"/>
    </xf>
    <xf numFmtId="3" fontId="1" fillId="7" borderId="40" xfId="0" applyNumberFormat="1" applyFont="1" applyFill="1" applyBorder="1" applyAlignment="1">
      <alignment vertical="top" wrapText="1"/>
    </xf>
    <xf numFmtId="3" fontId="1" fillId="0" borderId="6" xfId="0" applyNumberFormat="1" applyFont="1" applyBorder="1" applyAlignment="1">
      <alignment horizontal="center" vertical="top"/>
    </xf>
    <xf numFmtId="3" fontId="1" fillId="7" borderId="33" xfId="0" applyNumberFormat="1" applyFont="1" applyFill="1" applyBorder="1" applyAlignment="1">
      <alignment horizontal="center" vertical="top" wrapText="1"/>
    </xf>
    <xf numFmtId="0" fontId="1" fillId="0" borderId="30" xfId="0" applyFont="1" applyBorder="1" applyAlignment="1">
      <alignment horizontal="center" vertical="top"/>
    </xf>
    <xf numFmtId="164" fontId="2" fillId="8" borderId="47" xfId="0" applyNumberFormat="1" applyFont="1" applyFill="1" applyBorder="1" applyAlignment="1">
      <alignment horizontal="center" vertical="top" wrapText="1"/>
    </xf>
    <xf numFmtId="0" fontId="12" fillId="7" borderId="19" xfId="0" applyFont="1" applyFill="1" applyBorder="1" applyAlignment="1">
      <alignment horizontal="center" vertical="top"/>
    </xf>
    <xf numFmtId="0" fontId="12" fillId="7" borderId="68" xfId="0" applyFont="1" applyFill="1" applyBorder="1" applyAlignment="1">
      <alignment horizontal="center" vertical="top"/>
    </xf>
    <xf numFmtId="0" fontId="12" fillId="7" borderId="21" xfId="0" applyFont="1" applyFill="1" applyBorder="1" applyAlignment="1">
      <alignment horizontal="center" vertical="top"/>
    </xf>
    <xf numFmtId="164" fontId="1" fillId="7" borderId="61" xfId="0" applyNumberFormat="1" applyFont="1" applyFill="1" applyBorder="1" applyAlignment="1">
      <alignment horizontal="center" vertical="top"/>
    </xf>
    <xf numFmtId="164" fontId="1" fillId="7" borderId="39" xfId="0" applyNumberFormat="1" applyFont="1" applyFill="1" applyBorder="1" applyAlignment="1">
      <alignment horizontal="center" vertical="top"/>
    </xf>
    <xf numFmtId="3" fontId="12" fillId="7" borderId="52" xfId="0" applyNumberFormat="1" applyFont="1" applyFill="1" applyBorder="1" applyAlignment="1">
      <alignment horizontal="center" vertical="top"/>
    </xf>
    <xf numFmtId="3" fontId="1" fillId="5" borderId="59" xfId="0" applyNumberFormat="1" applyFont="1" applyFill="1" applyBorder="1" applyAlignment="1">
      <alignment horizontal="center" vertical="top" wrapText="1"/>
    </xf>
    <xf numFmtId="164" fontId="1" fillId="7" borderId="6" xfId="0" applyNumberFormat="1" applyFont="1" applyFill="1" applyBorder="1" applyAlignment="1">
      <alignment horizontal="center" vertical="top"/>
    </xf>
    <xf numFmtId="3" fontId="1" fillId="7" borderId="59" xfId="0" applyNumberFormat="1" applyFont="1" applyFill="1" applyBorder="1" applyAlignment="1">
      <alignment vertical="top" wrapText="1"/>
    </xf>
    <xf numFmtId="3" fontId="1" fillId="5" borderId="61" xfId="0" applyNumberFormat="1" applyFont="1" applyFill="1" applyBorder="1" applyAlignment="1">
      <alignment vertical="top" wrapText="1"/>
    </xf>
    <xf numFmtId="3" fontId="1" fillId="0" borderId="39" xfId="0" applyNumberFormat="1" applyFont="1" applyBorder="1" applyAlignment="1">
      <alignment horizontal="center" vertical="top" wrapText="1"/>
    </xf>
    <xf numFmtId="3" fontId="1" fillId="5" borderId="66" xfId="0" applyNumberFormat="1" applyFont="1" applyFill="1" applyBorder="1" applyAlignment="1">
      <alignment horizontal="center" vertical="top" wrapText="1"/>
    </xf>
    <xf numFmtId="3" fontId="1" fillId="5" borderId="52" xfId="0" applyNumberFormat="1" applyFont="1" applyFill="1" applyBorder="1" applyAlignment="1">
      <alignment horizontal="center" vertical="top" wrapText="1"/>
    </xf>
    <xf numFmtId="3" fontId="1" fillId="0" borderId="19" xfId="0" applyNumberFormat="1" applyFont="1" applyFill="1" applyBorder="1" applyAlignment="1">
      <alignment vertical="top" wrapText="1"/>
    </xf>
    <xf numFmtId="3" fontId="1" fillId="0" borderId="49" xfId="0" applyNumberFormat="1" applyFont="1" applyFill="1" applyBorder="1" applyAlignment="1">
      <alignment vertical="top" wrapText="1"/>
    </xf>
    <xf numFmtId="3" fontId="2" fillId="5" borderId="19" xfId="0" applyNumberFormat="1" applyFont="1" applyFill="1" applyBorder="1" applyAlignment="1">
      <alignment horizontal="center" vertical="top"/>
    </xf>
    <xf numFmtId="3" fontId="1" fillId="0" borderId="16" xfId="0" applyNumberFormat="1" applyFont="1" applyBorder="1" applyAlignment="1">
      <alignment vertical="top" wrapText="1"/>
    </xf>
    <xf numFmtId="3" fontId="1" fillId="0" borderId="65" xfId="0" applyNumberFormat="1" applyFont="1" applyBorder="1" applyAlignment="1">
      <alignment vertical="top" wrapText="1"/>
    </xf>
    <xf numFmtId="3" fontId="1" fillId="0" borderId="18" xfId="0" applyNumberFormat="1" applyFont="1" applyFill="1" applyBorder="1" applyAlignment="1">
      <alignment vertical="top" wrapText="1"/>
    </xf>
    <xf numFmtId="3" fontId="1" fillId="0" borderId="69" xfId="0" applyNumberFormat="1" applyFont="1" applyBorder="1" applyAlignment="1">
      <alignment horizontal="center" vertical="top" wrapText="1"/>
    </xf>
    <xf numFmtId="3" fontId="1" fillId="7" borderId="13" xfId="0" applyNumberFormat="1" applyFont="1" applyFill="1" applyBorder="1" applyAlignment="1">
      <alignment horizontal="center" vertical="top" wrapText="1"/>
    </xf>
    <xf numFmtId="3" fontId="1" fillId="7" borderId="64" xfId="0" applyNumberFormat="1" applyFont="1" applyFill="1" applyBorder="1" applyAlignment="1">
      <alignment horizontal="center" vertical="top" wrapText="1"/>
    </xf>
    <xf numFmtId="3" fontId="1" fillId="7" borderId="38" xfId="0" applyNumberFormat="1" applyFont="1" applyFill="1" applyBorder="1" applyAlignment="1">
      <alignment horizontal="center" vertical="top" wrapText="1"/>
    </xf>
    <xf numFmtId="3" fontId="1" fillId="7" borderId="4" xfId="0" applyNumberFormat="1" applyFont="1" applyFill="1" applyBorder="1" applyAlignment="1">
      <alignment horizontal="center" vertical="top" wrapText="1"/>
    </xf>
    <xf numFmtId="3" fontId="1" fillId="7" borderId="46" xfId="0" applyNumberFormat="1" applyFont="1" applyFill="1" applyBorder="1" applyAlignment="1">
      <alignment horizontal="center" vertical="top" wrapText="1"/>
    </xf>
    <xf numFmtId="3" fontId="1" fillId="7" borderId="44"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3" fontId="1" fillId="7" borderId="29" xfId="0" applyNumberFormat="1" applyFont="1" applyFill="1" applyBorder="1" applyAlignment="1">
      <alignment horizontal="center" vertical="top" wrapText="1"/>
    </xf>
    <xf numFmtId="3" fontId="1" fillId="0" borderId="69" xfId="0" applyNumberFormat="1" applyFont="1" applyFill="1" applyBorder="1" applyAlignment="1">
      <alignment horizontal="center" vertical="top" wrapText="1"/>
    </xf>
    <xf numFmtId="164" fontId="2" fillId="8" borderId="45" xfId="0" applyNumberFormat="1" applyFont="1" applyFill="1" applyBorder="1" applyAlignment="1">
      <alignment horizontal="center" vertical="top" wrapText="1"/>
    </xf>
    <xf numFmtId="164" fontId="2" fillId="3" borderId="23"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180" wrapText="1"/>
    </xf>
    <xf numFmtId="3" fontId="1" fillId="0" borderId="3"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xf>
    <xf numFmtId="3" fontId="5" fillId="8" borderId="27" xfId="0" applyNumberFormat="1" applyFont="1" applyFill="1" applyBorder="1" applyAlignment="1">
      <alignment horizontal="center" vertical="top" wrapText="1"/>
    </xf>
    <xf numFmtId="3" fontId="5" fillId="7" borderId="27" xfId="0" applyNumberFormat="1" applyFont="1" applyFill="1" applyBorder="1" applyAlignment="1">
      <alignment horizontal="center" vertical="top"/>
    </xf>
    <xf numFmtId="3" fontId="4" fillId="7" borderId="31" xfId="0" applyNumberFormat="1" applyFont="1" applyFill="1" applyBorder="1" applyAlignment="1">
      <alignment horizontal="center" vertical="top" wrapText="1"/>
    </xf>
    <xf numFmtId="3" fontId="4" fillId="7" borderId="27" xfId="0" applyNumberFormat="1" applyFont="1" applyFill="1" applyBorder="1" applyAlignment="1">
      <alignment horizontal="center" vertical="top" wrapText="1"/>
    </xf>
    <xf numFmtId="164" fontId="5" fillId="8" borderId="33" xfId="0" applyNumberFormat="1" applyFont="1" applyFill="1" applyBorder="1" applyAlignment="1">
      <alignment horizontal="center" vertical="top"/>
    </xf>
    <xf numFmtId="164" fontId="1" fillId="7" borderId="34" xfId="0" applyNumberFormat="1" applyFont="1" applyFill="1" applyBorder="1" applyAlignment="1">
      <alignment horizontal="center" vertical="top"/>
    </xf>
    <xf numFmtId="164" fontId="2" fillId="8" borderId="2" xfId="0" applyNumberFormat="1" applyFont="1" applyFill="1" applyBorder="1" applyAlignment="1">
      <alignment horizontal="center" vertical="top"/>
    </xf>
    <xf numFmtId="164" fontId="2" fillId="8" borderId="34" xfId="0" applyNumberFormat="1" applyFont="1" applyFill="1" applyBorder="1" applyAlignment="1">
      <alignment horizontal="center" vertical="top"/>
    </xf>
    <xf numFmtId="3" fontId="4" fillId="7" borderId="37" xfId="0" applyNumberFormat="1" applyFont="1" applyFill="1" applyBorder="1" applyAlignment="1">
      <alignment vertical="top" wrapText="1"/>
    </xf>
    <xf numFmtId="3" fontId="4" fillId="7" borderId="57" xfId="0" applyNumberFormat="1" applyFont="1" applyFill="1" applyBorder="1" applyAlignment="1">
      <alignment horizontal="center" vertical="top" wrapText="1"/>
    </xf>
    <xf numFmtId="3" fontId="10" fillId="7" borderId="66" xfId="0" applyNumberFormat="1" applyFont="1" applyFill="1" applyBorder="1" applyAlignment="1">
      <alignment horizontal="left" vertical="top" wrapText="1"/>
    </xf>
    <xf numFmtId="3" fontId="4" fillId="7" borderId="34" xfId="0" applyNumberFormat="1" applyFont="1" applyFill="1" applyBorder="1" applyAlignment="1">
      <alignment horizontal="center" vertical="top" wrapText="1"/>
    </xf>
    <xf numFmtId="3" fontId="4" fillId="5" borderId="18" xfId="0" applyNumberFormat="1" applyFont="1" applyFill="1" applyBorder="1" applyAlignment="1">
      <alignment vertical="top" wrapText="1"/>
    </xf>
    <xf numFmtId="3" fontId="5" fillId="0" borderId="32" xfId="0" applyNumberFormat="1" applyFont="1" applyFill="1" applyBorder="1" applyAlignment="1">
      <alignment horizontal="center" vertical="top" wrapText="1"/>
    </xf>
    <xf numFmtId="0" fontId="3" fillId="7" borderId="20" xfId="0" applyFont="1" applyFill="1" applyBorder="1" applyAlignment="1">
      <alignment vertical="top" wrapText="1"/>
    </xf>
    <xf numFmtId="49" fontId="4" fillId="7" borderId="68" xfId="0" applyNumberFormat="1" applyFont="1" applyFill="1" applyBorder="1" applyAlignment="1">
      <alignment horizontal="center" vertical="top"/>
    </xf>
    <xf numFmtId="0" fontId="3" fillId="7" borderId="19" xfId="0" applyFont="1" applyFill="1" applyBorder="1" applyAlignment="1">
      <alignment vertical="top"/>
    </xf>
    <xf numFmtId="164" fontId="2" fillId="8" borderId="36" xfId="0" applyNumberFormat="1" applyFont="1" applyFill="1" applyBorder="1" applyAlignment="1">
      <alignment horizontal="center" vertical="top"/>
    </xf>
    <xf numFmtId="164" fontId="1" fillId="7" borderId="8" xfId="0" applyNumberFormat="1" applyFont="1" applyFill="1" applyBorder="1" applyAlignment="1">
      <alignment horizontal="center" vertical="top" wrapText="1"/>
    </xf>
    <xf numFmtId="164" fontId="1" fillId="7" borderId="7" xfId="0" applyNumberFormat="1" applyFont="1" applyFill="1" applyBorder="1" applyAlignment="1">
      <alignment horizontal="center" vertical="top" wrapText="1"/>
    </xf>
    <xf numFmtId="164" fontId="2" fillId="8" borderId="0" xfId="0" applyNumberFormat="1" applyFont="1" applyFill="1" applyBorder="1" applyAlignment="1">
      <alignment horizontal="center" vertical="top" wrapText="1"/>
    </xf>
    <xf numFmtId="3" fontId="2" fillId="0" borderId="59" xfId="0" applyNumberFormat="1" applyFont="1" applyBorder="1" applyAlignment="1">
      <alignment vertical="top"/>
    </xf>
    <xf numFmtId="3" fontId="2" fillId="8" borderId="2" xfId="0" applyNumberFormat="1" applyFont="1" applyFill="1" applyBorder="1" applyAlignment="1">
      <alignment horizontal="center" vertical="top" wrapText="1"/>
    </xf>
    <xf numFmtId="164" fontId="1" fillId="7" borderId="57" xfId="0" applyNumberFormat="1" applyFont="1" applyFill="1" applyBorder="1" applyAlignment="1">
      <alignment horizontal="center" vertical="top" wrapText="1"/>
    </xf>
    <xf numFmtId="164" fontId="1" fillId="7" borderId="27" xfId="0" applyNumberFormat="1" applyFont="1" applyFill="1" applyBorder="1" applyAlignment="1">
      <alignment horizontal="center" vertical="top" wrapText="1"/>
    </xf>
    <xf numFmtId="3" fontId="2" fillId="0" borderId="57" xfId="0" applyNumberFormat="1" applyFont="1" applyBorder="1" applyAlignment="1">
      <alignment horizontal="center" vertical="top"/>
    </xf>
    <xf numFmtId="3" fontId="1" fillId="7" borderId="65" xfId="0" applyNumberFormat="1" applyFont="1" applyFill="1" applyBorder="1" applyAlignment="1">
      <alignment horizontal="left" vertical="top" wrapText="1"/>
    </xf>
    <xf numFmtId="3" fontId="1" fillId="7" borderId="56" xfId="0" applyNumberFormat="1" applyFont="1" applyFill="1" applyBorder="1" applyAlignment="1">
      <alignment vertical="top" wrapText="1"/>
    </xf>
    <xf numFmtId="3" fontId="1" fillId="7" borderId="19" xfId="0" applyNumberFormat="1" applyFont="1" applyFill="1" applyBorder="1" applyAlignment="1">
      <alignment horizontal="center" vertical="top" wrapText="1"/>
    </xf>
    <xf numFmtId="3" fontId="1" fillId="7" borderId="43" xfId="0" applyNumberFormat="1" applyFont="1" applyFill="1" applyBorder="1" applyAlignment="1">
      <alignment horizontal="center" vertical="top" wrapText="1"/>
    </xf>
    <xf numFmtId="3" fontId="1" fillId="7" borderId="21" xfId="0" applyNumberFormat="1" applyFont="1" applyFill="1" applyBorder="1" applyAlignment="1">
      <alignment horizontal="center" vertical="top" wrapText="1"/>
    </xf>
    <xf numFmtId="3" fontId="1" fillId="5" borderId="7" xfId="0" applyNumberFormat="1" applyFont="1" applyFill="1" applyBorder="1" applyAlignment="1">
      <alignment horizontal="center" vertical="top" wrapText="1"/>
    </xf>
    <xf numFmtId="164" fontId="1" fillId="0" borderId="62" xfId="0" applyNumberFormat="1" applyFont="1" applyBorder="1" applyAlignment="1">
      <alignment horizontal="center" vertical="top"/>
    </xf>
    <xf numFmtId="164" fontId="1" fillId="5" borderId="17" xfId="0" applyNumberFormat="1" applyFont="1" applyFill="1" applyBorder="1" applyAlignment="1">
      <alignment horizontal="center" vertical="top"/>
    </xf>
    <xf numFmtId="164" fontId="2" fillId="8" borderId="65" xfId="0" applyNumberFormat="1" applyFont="1" applyFill="1" applyBorder="1" applyAlignment="1">
      <alignment horizontal="center" vertical="top"/>
    </xf>
    <xf numFmtId="3" fontId="1" fillId="0" borderId="61" xfId="0" applyNumberFormat="1" applyFont="1" applyBorder="1" applyAlignment="1">
      <alignment horizontal="center" vertical="top"/>
    </xf>
    <xf numFmtId="3" fontId="1" fillId="0" borderId="9" xfId="0" applyNumberFormat="1" applyFont="1" applyBorder="1" applyAlignment="1">
      <alignment horizontal="center" vertical="top"/>
    </xf>
    <xf numFmtId="164" fontId="1" fillId="7" borderId="74" xfId="0" applyNumberFormat="1" applyFont="1" applyFill="1" applyBorder="1" applyAlignment="1">
      <alignment horizontal="center" vertical="top" wrapText="1"/>
    </xf>
    <xf numFmtId="3" fontId="1" fillId="0" borderId="5" xfId="0" applyNumberFormat="1" applyFont="1" applyBorder="1" applyAlignment="1">
      <alignment horizontal="center" vertical="top"/>
    </xf>
    <xf numFmtId="164" fontId="1" fillId="7" borderId="17" xfId="0" applyNumberFormat="1" applyFont="1" applyFill="1" applyBorder="1" applyAlignment="1">
      <alignment horizontal="center" vertical="top" wrapText="1"/>
    </xf>
    <xf numFmtId="164" fontId="1" fillId="0" borderId="8" xfId="0" applyNumberFormat="1" applyFont="1" applyBorder="1" applyAlignment="1">
      <alignment horizontal="center" vertical="top" wrapText="1"/>
    </xf>
    <xf numFmtId="164" fontId="1" fillId="7" borderId="62" xfId="0" applyNumberFormat="1" applyFont="1" applyFill="1" applyBorder="1" applyAlignment="1">
      <alignment horizontal="center" vertical="top" wrapText="1"/>
    </xf>
    <xf numFmtId="3" fontId="1" fillId="0" borderId="65" xfId="0" applyNumberFormat="1" applyFont="1" applyFill="1" applyBorder="1" applyAlignment="1">
      <alignment horizontal="center" vertical="top" wrapText="1"/>
    </xf>
    <xf numFmtId="3" fontId="1" fillId="0" borderId="62" xfId="0" applyNumberFormat="1" applyFont="1" applyFill="1" applyBorder="1" applyAlignment="1">
      <alignment horizontal="center" vertical="top" wrapText="1"/>
    </xf>
    <xf numFmtId="3" fontId="1" fillId="5" borderId="57" xfId="0" applyNumberFormat="1" applyFont="1" applyFill="1" applyBorder="1" applyAlignment="1">
      <alignment horizontal="center" vertical="top"/>
    </xf>
    <xf numFmtId="3" fontId="1" fillId="5" borderId="34" xfId="0" applyNumberFormat="1" applyFont="1" applyFill="1" applyBorder="1" applyAlignment="1">
      <alignment horizontal="center" vertical="top"/>
    </xf>
    <xf numFmtId="3" fontId="1" fillId="5" borderId="52" xfId="0" applyNumberFormat="1" applyFont="1" applyFill="1" applyBorder="1" applyAlignment="1">
      <alignment horizontal="center" vertical="top"/>
    </xf>
    <xf numFmtId="3" fontId="1" fillId="0" borderId="61" xfId="0" applyNumberFormat="1" applyFont="1" applyFill="1" applyBorder="1" applyAlignment="1">
      <alignment horizontal="center" vertical="top" wrapText="1"/>
    </xf>
    <xf numFmtId="3" fontId="1" fillId="0" borderId="74" xfId="0" applyNumberFormat="1" applyFont="1" applyBorder="1" applyAlignment="1">
      <alignment horizontal="center" vertical="top"/>
    </xf>
    <xf numFmtId="3" fontId="2" fillId="0" borderId="0" xfId="0" applyNumberFormat="1" applyFont="1" applyFill="1" applyBorder="1" applyAlignment="1">
      <alignment vertical="top" textRotation="180" wrapText="1"/>
    </xf>
    <xf numFmtId="49" fontId="2" fillId="0" borderId="18" xfId="0" applyNumberFormat="1" applyFont="1" applyBorder="1" applyAlignment="1">
      <alignment horizontal="center" vertical="top"/>
    </xf>
    <xf numFmtId="0" fontId="1" fillId="0" borderId="17" xfId="0" applyFont="1" applyFill="1" applyBorder="1" applyAlignment="1">
      <alignment horizontal="center" vertical="top" wrapText="1"/>
    </xf>
    <xf numFmtId="164" fontId="1" fillId="5" borderId="8" xfId="0" applyNumberFormat="1" applyFont="1" applyFill="1" applyBorder="1" applyAlignment="1">
      <alignment horizontal="center" vertical="top"/>
    </xf>
    <xf numFmtId="164" fontId="1" fillId="5" borderId="7" xfId="0" applyNumberFormat="1" applyFont="1" applyFill="1" applyBorder="1" applyAlignment="1">
      <alignment horizontal="center" vertical="top"/>
    </xf>
    <xf numFmtId="3" fontId="1" fillId="7" borderId="28" xfId="0" applyNumberFormat="1" applyFont="1" applyFill="1" applyBorder="1" applyAlignment="1">
      <alignment horizontal="center" vertical="top"/>
    </xf>
    <xf numFmtId="0" fontId="1" fillId="0" borderId="62" xfId="0" applyFont="1" applyFill="1" applyBorder="1" applyAlignment="1">
      <alignment horizontal="center" vertical="top" wrapText="1"/>
    </xf>
    <xf numFmtId="0" fontId="1" fillId="0" borderId="36" xfId="0" applyFont="1" applyFill="1" applyBorder="1" applyAlignment="1">
      <alignment vertical="top" wrapText="1"/>
    </xf>
    <xf numFmtId="0" fontId="1" fillId="0" borderId="61" xfId="0" applyFont="1" applyFill="1" applyBorder="1" applyAlignment="1">
      <alignment horizontal="center" vertical="top" wrapText="1"/>
    </xf>
    <xf numFmtId="49" fontId="2" fillId="0" borderId="18" xfId="0" applyNumberFormat="1" applyFont="1" applyBorder="1" applyAlignment="1">
      <alignment horizontal="center" vertical="top" wrapText="1"/>
    </xf>
    <xf numFmtId="0" fontId="1" fillId="0" borderId="41" xfId="0" applyFont="1" applyFill="1" applyBorder="1" applyAlignment="1">
      <alignment vertical="top" wrapText="1"/>
    </xf>
    <xf numFmtId="49" fontId="2" fillId="2" borderId="67" xfId="0" applyNumberFormat="1" applyFont="1" applyFill="1" applyBorder="1" applyAlignment="1">
      <alignment horizontal="center" vertical="top"/>
    </xf>
    <xf numFmtId="49" fontId="2" fillId="0" borderId="32" xfId="0" applyNumberFormat="1" applyFont="1" applyBorder="1" applyAlignment="1">
      <alignment horizontal="center" vertical="top" wrapText="1"/>
    </xf>
    <xf numFmtId="3" fontId="2" fillId="0" borderId="43" xfId="0" applyNumberFormat="1" applyFont="1" applyFill="1" applyBorder="1" applyAlignment="1">
      <alignment vertical="top" textRotation="180" wrapText="1"/>
    </xf>
    <xf numFmtId="0" fontId="14" fillId="7" borderId="33" xfId="0" applyFont="1" applyFill="1" applyBorder="1" applyAlignment="1">
      <alignment horizontal="center" vertical="top" wrapText="1"/>
    </xf>
    <xf numFmtId="0" fontId="1" fillId="7" borderId="33" xfId="0" applyFont="1" applyFill="1" applyBorder="1" applyAlignment="1">
      <alignment vertical="top" wrapText="1"/>
    </xf>
    <xf numFmtId="3" fontId="2" fillId="7" borderId="29" xfId="0" applyNumberFormat="1" applyFont="1" applyFill="1" applyBorder="1" applyAlignment="1">
      <alignment horizontal="left" vertical="top" wrapText="1"/>
    </xf>
    <xf numFmtId="3" fontId="2" fillId="0" borderId="3" xfId="0" applyNumberFormat="1" applyFont="1" applyFill="1" applyBorder="1" applyAlignment="1">
      <alignment horizontal="center" vertical="top" textRotation="90" wrapText="1"/>
    </xf>
    <xf numFmtId="3" fontId="2" fillId="0" borderId="13" xfId="0" applyNumberFormat="1" applyFont="1" applyFill="1" applyBorder="1" applyAlignment="1">
      <alignment horizontal="center" vertical="top"/>
    </xf>
    <xf numFmtId="3" fontId="2" fillId="7" borderId="16" xfId="0" applyNumberFormat="1" applyFont="1" applyFill="1" applyBorder="1" applyAlignment="1">
      <alignment horizontal="center" vertical="top" wrapText="1"/>
    </xf>
    <xf numFmtId="164" fontId="2" fillId="7" borderId="16" xfId="0" applyNumberFormat="1" applyFont="1" applyFill="1" applyBorder="1" applyAlignment="1">
      <alignment horizontal="center" vertical="top"/>
    </xf>
    <xf numFmtId="164" fontId="5" fillId="8" borderId="48" xfId="0" applyNumberFormat="1" applyFont="1" applyFill="1" applyBorder="1" applyAlignment="1">
      <alignment horizontal="center" vertical="top"/>
    </xf>
    <xf numFmtId="3" fontId="2" fillId="7" borderId="32" xfId="0" applyNumberFormat="1" applyFont="1" applyFill="1" applyBorder="1" applyAlignment="1">
      <alignment horizontal="center" vertical="top" wrapText="1"/>
    </xf>
    <xf numFmtId="3" fontId="4" fillId="7" borderId="61" xfId="0" applyNumberFormat="1" applyFont="1" applyFill="1" applyBorder="1" applyAlignment="1">
      <alignment horizontal="center" vertical="top" wrapText="1"/>
    </xf>
    <xf numFmtId="3" fontId="4" fillId="7" borderId="61" xfId="0" applyNumberFormat="1" applyFont="1" applyFill="1" applyBorder="1" applyAlignment="1">
      <alignment horizontal="left" vertical="top" wrapText="1"/>
    </xf>
    <xf numFmtId="3" fontId="1" fillId="5" borderId="42" xfId="0" applyNumberFormat="1" applyFont="1" applyFill="1" applyBorder="1" applyAlignment="1">
      <alignment horizontal="center" vertical="top" wrapText="1"/>
    </xf>
    <xf numFmtId="164" fontId="5" fillId="7" borderId="7" xfId="0" applyNumberFormat="1" applyFont="1" applyFill="1" applyBorder="1" applyAlignment="1">
      <alignment horizontal="center" vertical="top"/>
    </xf>
    <xf numFmtId="49" fontId="2" fillId="5" borderId="19" xfId="0" applyNumberFormat="1" applyFont="1" applyFill="1" applyBorder="1" applyAlignment="1">
      <alignment vertical="top"/>
    </xf>
    <xf numFmtId="49" fontId="2" fillId="5" borderId="67" xfId="0" applyNumberFormat="1" applyFont="1" applyFill="1" applyBorder="1" applyAlignment="1">
      <alignment horizontal="center" vertical="top"/>
    </xf>
    <xf numFmtId="49" fontId="2" fillId="5" borderId="64" xfId="0" applyNumberFormat="1" applyFont="1" applyFill="1" applyBorder="1" applyAlignment="1">
      <alignment horizontal="center" vertical="top"/>
    </xf>
    <xf numFmtId="49" fontId="2" fillId="5" borderId="68"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3" borderId="40" xfId="0" applyNumberFormat="1" applyFont="1" applyFill="1" applyBorder="1" applyAlignment="1">
      <alignment horizontal="center" vertical="top"/>
    </xf>
    <xf numFmtId="49" fontId="5" fillId="3" borderId="56" xfId="0" applyNumberFormat="1" applyFont="1" applyFill="1" applyBorder="1" applyAlignment="1">
      <alignment horizontal="center" vertical="top"/>
    </xf>
    <xf numFmtId="3" fontId="2" fillId="5" borderId="38" xfId="0" applyNumberFormat="1" applyFont="1" applyFill="1" applyBorder="1" applyAlignment="1">
      <alignment horizontal="center" vertical="top"/>
    </xf>
    <xf numFmtId="3" fontId="2" fillId="5" borderId="31" xfId="0" applyNumberFormat="1" applyFont="1" applyFill="1" applyBorder="1" applyAlignment="1">
      <alignment horizontal="center" vertical="top"/>
    </xf>
    <xf numFmtId="3" fontId="1" fillId="0" borderId="5" xfId="0" applyNumberFormat="1" applyFont="1" applyFill="1" applyBorder="1" applyAlignment="1">
      <alignment horizontal="center" vertical="top" wrapText="1"/>
    </xf>
    <xf numFmtId="49" fontId="5" fillId="3" borderId="16"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3" fontId="1" fillId="7" borderId="66" xfId="0" applyNumberFormat="1" applyFont="1" applyFill="1" applyBorder="1" applyAlignment="1">
      <alignment horizontal="left" vertical="top" wrapText="1"/>
    </xf>
    <xf numFmtId="3" fontId="4" fillId="0" borderId="13" xfId="0" applyNumberFormat="1" applyFont="1" applyBorder="1" applyAlignment="1">
      <alignment horizontal="center" vertical="top"/>
    </xf>
    <xf numFmtId="3" fontId="4" fillId="0" borderId="18" xfId="0" applyNumberFormat="1" applyFont="1" applyBorder="1" applyAlignment="1">
      <alignment horizontal="center" vertical="top"/>
    </xf>
    <xf numFmtId="3" fontId="4" fillId="0" borderId="38"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0" borderId="61" xfId="0" applyNumberFormat="1" applyFont="1" applyBorder="1" applyAlignment="1">
      <alignment horizontal="left" vertical="top" wrapText="1"/>
    </xf>
    <xf numFmtId="3" fontId="4" fillId="0" borderId="17" xfId="0" applyNumberFormat="1" applyFont="1" applyBorder="1" applyAlignment="1">
      <alignment horizontal="left" vertical="top" wrapText="1"/>
    </xf>
    <xf numFmtId="3" fontId="4" fillId="5" borderId="0"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xf>
    <xf numFmtId="3" fontId="1" fillId="0" borderId="47" xfId="0" applyNumberFormat="1" applyFont="1" applyFill="1" applyBorder="1" applyAlignment="1">
      <alignment horizontal="left" vertical="top" wrapText="1"/>
    </xf>
    <xf numFmtId="3" fontId="4" fillId="5" borderId="0" xfId="0" applyNumberFormat="1" applyFont="1" applyFill="1" applyBorder="1" applyAlignment="1">
      <alignment horizontal="center" vertical="top"/>
    </xf>
    <xf numFmtId="3" fontId="1" fillId="0" borderId="49" xfId="0" applyNumberFormat="1" applyFont="1" applyBorder="1" applyAlignment="1">
      <alignment horizontal="center" vertical="top" wrapText="1"/>
    </xf>
    <xf numFmtId="3" fontId="4" fillId="0" borderId="18" xfId="0" applyNumberFormat="1" applyFont="1" applyFill="1" applyBorder="1" applyAlignment="1">
      <alignment horizontal="center" vertical="top"/>
    </xf>
    <xf numFmtId="3" fontId="1" fillId="0" borderId="62" xfId="0" applyNumberFormat="1" applyFont="1" applyFill="1" applyBorder="1" applyAlignment="1">
      <alignment horizontal="left" vertical="top" wrapText="1"/>
    </xf>
    <xf numFmtId="3" fontId="1" fillId="0" borderId="59" xfId="0" applyNumberFormat="1" applyFont="1" applyBorder="1" applyAlignment="1">
      <alignment horizontal="center" vertical="top" wrapText="1"/>
    </xf>
    <xf numFmtId="3" fontId="1" fillId="0" borderId="42" xfId="0" applyNumberFormat="1" applyFont="1" applyBorder="1" applyAlignment="1">
      <alignment horizontal="center" vertical="top" wrapText="1"/>
    </xf>
    <xf numFmtId="3" fontId="2" fillId="0" borderId="67" xfId="0" applyNumberFormat="1" applyFont="1" applyFill="1" applyBorder="1" applyAlignment="1">
      <alignment horizontal="center" vertical="top" textRotation="90" wrapText="1"/>
    </xf>
    <xf numFmtId="3" fontId="2" fillId="0" borderId="32" xfId="0" applyNumberFormat="1" applyFont="1" applyBorder="1" applyAlignment="1">
      <alignment horizontal="center" vertical="top"/>
    </xf>
    <xf numFmtId="3" fontId="1" fillId="7" borderId="17" xfId="0" applyNumberFormat="1" applyFont="1" applyFill="1" applyBorder="1" applyAlignment="1">
      <alignment horizontal="center" vertical="top" wrapText="1"/>
    </xf>
    <xf numFmtId="3" fontId="1" fillId="0" borderId="53" xfId="0" applyNumberFormat="1" applyFont="1" applyBorder="1" applyAlignment="1">
      <alignment horizontal="center" vertical="top" wrapText="1"/>
    </xf>
    <xf numFmtId="3" fontId="1" fillId="0" borderId="33" xfId="0" applyNumberFormat="1" applyFont="1" applyBorder="1" applyAlignment="1">
      <alignment horizontal="center" vertical="top" wrapText="1"/>
    </xf>
    <xf numFmtId="3" fontId="1" fillId="7" borderId="61" xfId="0" applyNumberFormat="1" applyFont="1" applyFill="1" applyBorder="1" applyAlignment="1">
      <alignment horizontal="left" vertical="top" wrapText="1"/>
    </xf>
    <xf numFmtId="3" fontId="1" fillId="5" borderId="60" xfId="0" applyNumberFormat="1" applyFont="1" applyFill="1" applyBorder="1" applyAlignment="1">
      <alignment horizontal="center" vertical="top" wrapText="1"/>
    </xf>
    <xf numFmtId="0" fontId="14" fillId="7" borderId="42" xfId="0" applyFont="1" applyFill="1" applyBorder="1" applyAlignment="1">
      <alignment horizontal="center" vertical="top" wrapText="1"/>
    </xf>
    <xf numFmtId="0" fontId="4" fillId="7" borderId="42" xfId="0" applyFont="1" applyFill="1" applyBorder="1" applyAlignment="1">
      <alignment vertical="top" wrapText="1"/>
    </xf>
    <xf numFmtId="49" fontId="2" fillId="7" borderId="32" xfId="0" applyNumberFormat="1" applyFont="1" applyFill="1" applyBorder="1" applyAlignment="1">
      <alignment horizontal="center" vertical="top"/>
    </xf>
    <xf numFmtId="49" fontId="2" fillId="7" borderId="18" xfId="0" applyNumberFormat="1" applyFont="1" applyFill="1" applyBorder="1" applyAlignment="1">
      <alignment horizontal="center" vertical="top"/>
    </xf>
    <xf numFmtId="3" fontId="1" fillId="0" borderId="0" xfId="0" applyNumberFormat="1" applyFont="1" applyFill="1" applyBorder="1" applyAlignment="1">
      <alignment horizontal="center" vertical="center" wrapText="1"/>
    </xf>
    <xf numFmtId="0" fontId="1" fillId="7" borderId="42" xfId="0" applyFont="1" applyFill="1" applyBorder="1" applyAlignment="1">
      <alignment vertical="top" wrapText="1"/>
    </xf>
    <xf numFmtId="3" fontId="1" fillId="5" borderId="40" xfId="0" applyNumberFormat="1" applyFont="1" applyFill="1" applyBorder="1" applyAlignment="1">
      <alignment vertical="top" wrapText="1"/>
    </xf>
    <xf numFmtId="0" fontId="12" fillId="0" borderId="44" xfId="0" applyFont="1" applyBorder="1" applyAlignment="1">
      <alignment horizontal="center" vertical="top"/>
    </xf>
    <xf numFmtId="3" fontId="4" fillId="7" borderId="41" xfId="0" applyNumberFormat="1" applyFont="1" applyFill="1" applyBorder="1" applyAlignment="1">
      <alignment vertical="top" wrapText="1"/>
    </xf>
    <xf numFmtId="3" fontId="4" fillId="0" borderId="53" xfId="0" applyNumberFormat="1" applyFont="1" applyFill="1" applyBorder="1" applyAlignment="1">
      <alignment horizontal="center" vertical="top" wrapText="1"/>
    </xf>
    <xf numFmtId="3" fontId="4" fillId="0" borderId="60" xfId="0" applyNumberFormat="1" applyFont="1" applyFill="1" applyBorder="1" applyAlignment="1">
      <alignment horizontal="center" vertical="top" wrapText="1"/>
    </xf>
    <xf numFmtId="3" fontId="4" fillId="0" borderId="17" xfId="0" applyNumberFormat="1" applyFont="1" applyBorder="1" applyAlignment="1">
      <alignment horizontal="center" vertical="top"/>
    </xf>
    <xf numFmtId="3" fontId="4" fillId="0" borderId="17" xfId="0" applyNumberFormat="1" applyFont="1" applyFill="1" applyBorder="1" applyAlignment="1">
      <alignment horizontal="center" vertical="top"/>
    </xf>
    <xf numFmtId="3" fontId="1" fillId="0" borderId="16" xfId="0" applyNumberFormat="1" applyFont="1" applyBorder="1" applyAlignment="1">
      <alignment horizontal="center" vertical="top"/>
    </xf>
    <xf numFmtId="3" fontId="1" fillId="0" borderId="17" xfId="0" applyNumberFormat="1" applyFont="1" applyBorder="1" applyAlignment="1">
      <alignment horizontal="center" vertical="top"/>
    </xf>
    <xf numFmtId="3" fontId="1" fillId="7" borderId="16" xfId="0" applyNumberFormat="1" applyFont="1" applyFill="1" applyBorder="1" applyAlignment="1">
      <alignment horizontal="center" vertical="top"/>
    </xf>
    <xf numFmtId="164" fontId="2" fillId="2" borderId="72" xfId="0" applyNumberFormat="1" applyFont="1" applyFill="1" applyBorder="1" applyAlignment="1">
      <alignment horizontal="center" vertical="top"/>
    </xf>
    <xf numFmtId="164" fontId="2" fillId="3" borderId="72" xfId="0" applyNumberFormat="1" applyFont="1" applyFill="1" applyBorder="1" applyAlignment="1">
      <alignment horizontal="center" vertical="top"/>
    </xf>
    <xf numFmtId="164" fontId="1" fillId="0" borderId="8" xfId="0" applyNumberFormat="1" applyFont="1" applyBorder="1" applyAlignment="1">
      <alignment horizontal="center" vertical="top"/>
    </xf>
    <xf numFmtId="3" fontId="4" fillId="0" borderId="74" xfId="0" applyNumberFormat="1" applyFont="1" applyFill="1" applyBorder="1" applyAlignment="1">
      <alignment horizontal="center" vertical="top" wrapText="1"/>
    </xf>
    <xf numFmtId="3" fontId="1" fillId="7" borderId="61"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2" fillId="8" borderId="65" xfId="0" applyNumberFormat="1" applyFont="1" applyFill="1" applyBorder="1" applyAlignment="1">
      <alignment horizontal="center" vertical="top" wrapText="1"/>
    </xf>
    <xf numFmtId="3" fontId="1" fillId="7" borderId="62" xfId="0" applyNumberFormat="1" applyFont="1" applyFill="1" applyBorder="1" applyAlignment="1">
      <alignment horizontal="center" vertical="top" wrapText="1"/>
    </xf>
    <xf numFmtId="164" fontId="4" fillId="0" borderId="73" xfId="0" applyNumberFormat="1" applyFont="1" applyFill="1" applyBorder="1" applyAlignment="1">
      <alignment horizontal="center" vertical="top"/>
    </xf>
    <xf numFmtId="164" fontId="4" fillId="7" borderId="8" xfId="0" applyNumberFormat="1" applyFont="1" applyFill="1" applyBorder="1" applyAlignment="1">
      <alignment horizontal="center" vertical="top" wrapText="1"/>
    </xf>
    <xf numFmtId="164" fontId="5" fillId="8" borderId="55" xfId="0" applyNumberFormat="1" applyFont="1" applyFill="1" applyBorder="1" applyAlignment="1">
      <alignment horizontal="center" vertical="top" wrapText="1"/>
    </xf>
    <xf numFmtId="164" fontId="1" fillId="7" borderId="5" xfId="0" applyNumberFormat="1" applyFont="1" applyFill="1" applyBorder="1" applyAlignment="1">
      <alignment horizontal="center" vertical="top" wrapText="1"/>
    </xf>
    <xf numFmtId="164" fontId="2" fillId="2" borderId="49" xfId="0" applyNumberFormat="1" applyFont="1" applyFill="1" applyBorder="1" applyAlignment="1">
      <alignment horizontal="center" vertical="top"/>
    </xf>
    <xf numFmtId="164" fontId="2" fillId="3" borderId="75" xfId="0" applyNumberFormat="1" applyFont="1" applyFill="1" applyBorder="1" applyAlignment="1">
      <alignment horizontal="center" vertical="top"/>
    </xf>
    <xf numFmtId="164" fontId="1" fillId="7" borderId="6" xfId="0" applyNumberFormat="1" applyFont="1" applyFill="1" applyBorder="1" applyAlignment="1">
      <alignment horizontal="center" vertical="top" wrapText="1"/>
    </xf>
    <xf numFmtId="164" fontId="2" fillId="3" borderId="49" xfId="0" applyNumberFormat="1" applyFont="1" applyFill="1" applyBorder="1" applyAlignment="1">
      <alignment horizontal="center" vertical="top"/>
    </xf>
    <xf numFmtId="164" fontId="2" fillId="4" borderId="49" xfId="0" applyNumberFormat="1" applyFont="1" applyFill="1" applyBorder="1" applyAlignment="1">
      <alignment horizontal="center" vertical="top"/>
    </xf>
    <xf numFmtId="3" fontId="4" fillId="7" borderId="47" xfId="0" applyNumberFormat="1" applyFont="1" applyFill="1" applyBorder="1" applyAlignment="1">
      <alignment horizontal="left" vertical="top" wrapText="1"/>
    </xf>
    <xf numFmtId="3" fontId="4" fillId="7" borderId="4" xfId="0" applyNumberFormat="1" applyFont="1" applyFill="1" applyBorder="1" applyAlignment="1">
      <alignment horizontal="center" vertical="top"/>
    </xf>
    <xf numFmtId="164" fontId="4" fillId="0" borderId="12"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4" fillId="0" borderId="65" xfId="0" applyNumberFormat="1" applyFont="1" applyFill="1" applyBorder="1" applyAlignment="1">
      <alignment horizontal="center" vertical="top" wrapText="1"/>
    </xf>
    <xf numFmtId="164" fontId="4" fillId="0" borderId="62" xfId="0" applyNumberFormat="1" applyFont="1" applyFill="1" applyBorder="1" applyAlignment="1">
      <alignment horizontal="center" vertical="top" wrapText="1"/>
    </xf>
    <xf numFmtId="164" fontId="4" fillId="0" borderId="61" xfId="0" applyNumberFormat="1" applyFont="1" applyBorder="1" applyAlignment="1">
      <alignment horizontal="center" vertical="top" wrapText="1"/>
    </xf>
    <xf numFmtId="164" fontId="5" fillId="4" borderId="12" xfId="0" applyNumberFormat="1" applyFont="1" applyFill="1" applyBorder="1" applyAlignment="1">
      <alignment horizontal="center" vertical="top" wrapText="1"/>
    </xf>
    <xf numFmtId="164" fontId="4" fillId="0" borderId="47" xfId="0" applyNumberFormat="1" applyFont="1" applyFill="1" applyBorder="1" applyAlignment="1">
      <alignment horizontal="center" vertical="top" wrapText="1"/>
    </xf>
    <xf numFmtId="164" fontId="5" fillId="8" borderId="12" xfId="0" applyNumberFormat="1" applyFont="1" applyFill="1" applyBorder="1" applyAlignment="1">
      <alignment horizontal="center" vertical="top" wrapText="1"/>
    </xf>
    <xf numFmtId="164" fontId="4" fillId="0" borderId="0" xfId="0" applyNumberFormat="1" applyFont="1" applyBorder="1" applyAlignment="1">
      <alignment vertical="top"/>
    </xf>
    <xf numFmtId="3" fontId="6" fillId="0" borderId="18" xfId="0" applyNumberFormat="1" applyFont="1" applyFill="1" applyBorder="1" applyAlignment="1">
      <alignment horizontal="left" vertical="top" wrapText="1"/>
    </xf>
    <xf numFmtId="3" fontId="4" fillId="0" borderId="8" xfId="0" applyNumberFormat="1" applyFont="1" applyBorder="1" applyAlignment="1">
      <alignment vertical="top"/>
    </xf>
    <xf numFmtId="164" fontId="4" fillId="0" borderId="34" xfId="0" applyNumberFormat="1" applyFont="1" applyBorder="1" applyAlignment="1">
      <alignment horizontal="center" vertical="top"/>
    </xf>
    <xf numFmtId="164" fontId="4" fillId="0" borderId="9" xfId="0" applyNumberFormat="1" applyFont="1" applyBorder="1" applyAlignment="1">
      <alignment horizontal="center" vertical="top"/>
    </xf>
    <xf numFmtId="3" fontId="4" fillId="7" borderId="17" xfId="0" applyNumberFormat="1" applyFont="1" applyFill="1" applyBorder="1" applyAlignment="1">
      <alignment horizontal="center" vertical="top"/>
    </xf>
    <xf numFmtId="3" fontId="5" fillId="7" borderId="17" xfId="0" applyNumberFormat="1" applyFont="1" applyFill="1" applyBorder="1" applyAlignment="1">
      <alignment horizontal="center" vertical="top"/>
    </xf>
    <xf numFmtId="164" fontId="5" fillId="7" borderId="8" xfId="0" applyNumberFormat="1" applyFont="1" applyFill="1" applyBorder="1" applyAlignment="1">
      <alignment horizontal="center" vertical="top"/>
    </xf>
    <xf numFmtId="164" fontId="5" fillId="7" borderId="0" xfId="0" applyNumberFormat="1" applyFont="1" applyFill="1" applyBorder="1" applyAlignment="1">
      <alignment horizontal="center" vertical="top"/>
    </xf>
    <xf numFmtId="164" fontId="5" fillId="7" borderId="31" xfId="0" applyNumberFormat="1" applyFont="1" applyFill="1" applyBorder="1" applyAlignment="1">
      <alignment horizontal="center" vertical="top"/>
    </xf>
    <xf numFmtId="3" fontId="4" fillId="7" borderId="17" xfId="0" applyNumberFormat="1" applyFont="1" applyFill="1" applyBorder="1" applyAlignment="1">
      <alignment horizontal="center" vertical="top" wrapText="1"/>
    </xf>
    <xf numFmtId="3" fontId="4" fillId="0" borderId="41" xfId="0" applyNumberFormat="1" applyFont="1" applyBorder="1" applyAlignment="1">
      <alignment vertical="top"/>
    </xf>
    <xf numFmtId="3" fontId="4" fillId="7" borderId="51" xfId="0" applyNumberFormat="1" applyFont="1" applyFill="1" applyBorder="1" applyAlignment="1">
      <alignment horizontal="center" vertical="top"/>
    </xf>
    <xf numFmtId="3" fontId="4" fillId="0" borderId="41" xfId="0" applyNumberFormat="1" applyFont="1" applyFill="1" applyBorder="1" applyAlignment="1">
      <alignment vertical="top" wrapText="1"/>
    </xf>
    <xf numFmtId="3" fontId="4" fillId="0" borderId="17" xfId="0" applyNumberFormat="1" applyFont="1" applyBorder="1" applyAlignment="1">
      <alignment vertical="top" wrapText="1"/>
    </xf>
    <xf numFmtId="3" fontId="4" fillId="5" borderId="61" xfId="0" applyNumberFormat="1" applyFont="1" applyFill="1" applyBorder="1" applyAlignment="1">
      <alignment horizontal="left" vertical="top"/>
    </xf>
    <xf numFmtId="3" fontId="4" fillId="5" borderId="62" xfId="0" applyNumberFormat="1" applyFont="1" applyFill="1" applyBorder="1" applyAlignment="1">
      <alignment horizontal="center" vertical="top"/>
    </xf>
    <xf numFmtId="3" fontId="4" fillId="5" borderId="53" xfId="0" applyNumberFormat="1" applyFont="1" applyFill="1" applyBorder="1" applyAlignment="1">
      <alignment horizontal="center" vertical="top"/>
    </xf>
    <xf numFmtId="3" fontId="1" fillId="7" borderId="57" xfId="0" applyNumberFormat="1" applyFont="1" applyFill="1" applyBorder="1" applyAlignment="1">
      <alignment vertical="top" wrapText="1"/>
    </xf>
    <xf numFmtId="3" fontId="4" fillId="0" borderId="36" xfId="0" applyNumberFormat="1" applyFont="1" applyBorder="1" applyAlignment="1">
      <alignment horizontal="left" vertical="top" wrapText="1"/>
    </xf>
    <xf numFmtId="3" fontId="4" fillId="5" borderId="17" xfId="0" applyNumberFormat="1" applyFont="1" applyFill="1" applyBorder="1" applyAlignment="1">
      <alignment vertical="top" wrapText="1"/>
    </xf>
    <xf numFmtId="3" fontId="4" fillId="0" borderId="61" xfId="0" applyNumberFormat="1" applyFont="1" applyBorder="1" applyAlignment="1">
      <alignment vertical="top" wrapText="1"/>
    </xf>
    <xf numFmtId="0" fontId="1" fillId="0" borderId="66" xfId="0" applyFont="1" applyBorder="1" applyAlignment="1">
      <alignment horizontal="center" vertical="top"/>
    </xf>
    <xf numFmtId="0" fontId="1" fillId="0" borderId="52" xfId="0" applyFont="1" applyBorder="1" applyAlignment="1">
      <alignment horizontal="center" vertical="top"/>
    </xf>
    <xf numFmtId="0" fontId="12" fillId="0" borderId="66" xfId="0" applyFont="1" applyBorder="1" applyAlignment="1">
      <alignment horizontal="center" vertical="top"/>
    </xf>
    <xf numFmtId="0" fontId="12" fillId="0" borderId="52" xfId="0" applyFont="1" applyBorder="1" applyAlignment="1">
      <alignment horizontal="center" vertical="top"/>
    </xf>
    <xf numFmtId="3" fontId="1" fillId="7" borderId="32" xfId="0" applyNumberFormat="1" applyFont="1" applyFill="1" applyBorder="1" applyAlignment="1">
      <alignment horizontal="left" vertical="top" wrapText="1"/>
    </xf>
    <xf numFmtId="3" fontId="5" fillId="0" borderId="31" xfId="0" applyNumberFormat="1" applyFont="1" applyBorder="1" applyAlignment="1">
      <alignment vertical="top"/>
    </xf>
    <xf numFmtId="3" fontId="5" fillId="0" borderId="32" xfId="0" applyNumberFormat="1" applyFont="1" applyBorder="1" applyAlignment="1">
      <alignment vertical="top"/>
    </xf>
    <xf numFmtId="3" fontId="5" fillId="0" borderId="53" xfId="0" applyNumberFormat="1" applyFont="1" applyBorder="1" applyAlignment="1">
      <alignment vertical="top"/>
    </xf>
    <xf numFmtId="3" fontId="5" fillId="0" borderId="38" xfId="0" applyNumberFormat="1" applyFont="1" applyBorder="1" applyAlignment="1">
      <alignment horizontal="center" vertical="top"/>
    </xf>
    <xf numFmtId="3" fontId="5" fillId="0" borderId="21" xfId="0" applyNumberFormat="1" applyFont="1" applyBorder="1" applyAlignment="1">
      <alignment horizontal="center" vertical="top"/>
    </xf>
    <xf numFmtId="3" fontId="5" fillId="0" borderId="53" xfId="0" applyNumberFormat="1" applyFont="1" applyFill="1" applyBorder="1" applyAlignment="1">
      <alignment horizontal="center" vertical="top" wrapText="1"/>
    </xf>
    <xf numFmtId="3" fontId="5" fillId="0" borderId="32" xfId="0" applyNumberFormat="1" applyFont="1" applyFill="1" applyBorder="1" applyAlignment="1">
      <alignment vertical="top"/>
    </xf>
    <xf numFmtId="3" fontId="5" fillId="5" borderId="38" xfId="0" applyNumberFormat="1" applyFont="1" applyFill="1" applyBorder="1" applyAlignment="1">
      <alignment horizontal="center" vertical="top"/>
    </xf>
    <xf numFmtId="3" fontId="5" fillId="5" borderId="31" xfId="0" applyNumberFormat="1" applyFont="1" applyFill="1" applyBorder="1" applyAlignment="1">
      <alignment horizontal="center" vertical="top"/>
    </xf>
    <xf numFmtId="3" fontId="5" fillId="5" borderId="21" xfId="0" applyNumberFormat="1" applyFont="1" applyFill="1" applyBorder="1" applyAlignment="1">
      <alignment horizontal="center" vertical="top"/>
    </xf>
    <xf numFmtId="3" fontId="5" fillId="0" borderId="64" xfId="0" applyNumberFormat="1" applyFont="1" applyBorder="1" applyAlignment="1">
      <alignment horizontal="center" vertical="top"/>
    </xf>
    <xf numFmtId="3" fontId="5" fillId="7" borderId="32" xfId="0" applyNumberFormat="1" applyFont="1" applyFill="1" applyBorder="1" applyAlignment="1">
      <alignment horizontal="center" vertical="top" wrapText="1"/>
    </xf>
    <xf numFmtId="3" fontId="5" fillId="0" borderId="0" xfId="0" applyNumberFormat="1" applyFont="1" applyAlignment="1">
      <alignment horizontal="center" vertical="top"/>
    </xf>
    <xf numFmtId="3" fontId="1" fillId="0" borderId="17" xfId="0" applyNumberFormat="1" applyFont="1" applyBorder="1" applyAlignment="1">
      <alignment horizontal="left" vertical="top" wrapText="1"/>
    </xf>
    <xf numFmtId="3" fontId="5" fillId="0" borderId="18" xfId="0" applyNumberFormat="1" applyFont="1" applyBorder="1" applyAlignment="1">
      <alignment vertical="top"/>
    </xf>
    <xf numFmtId="49" fontId="1" fillId="7" borderId="59" xfId="0" applyNumberFormat="1" applyFont="1" applyFill="1" applyBorder="1" applyAlignment="1">
      <alignment horizontal="center" vertical="top"/>
    </xf>
    <xf numFmtId="49" fontId="1" fillId="7" borderId="28" xfId="0" applyNumberFormat="1" applyFont="1" applyFill="1" applyBorder="1" applyAlignment="1">
      <alignment horizontal="center" vertical="top"/>
    </xf>
    <xf numFmtId="3" fontId="4" fillId="0" borderId="16"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164" fontId="2" fillId="7" borderId="8" xfId="0" applyNumberFormat="1" applyFont="1" applyFill="1" applyBorder="1" applyAlignment="1">
      <alignment horizontal="center" vertical="top" wrapText="1"/>
    </xf>
    <xf numFmtId="164" fontId="2" fillId="7" borderId="7" xfId="0" applyNumberFormat="1" applyFont="1" applyFill="1" applyBorder="1" applyAlignment="1">
      <alignment horizontal="center" vertical="top" wrapText="1"/>
    </xf>
    <xf numFmtId="3" fontId="2" fillId="7" borderId="17" xfId="0" applyNumberFormat="1" applyFont="1" applyFill="1" applyBorder="1" applyAlignment="1">
      <alignment horizontal="center" vertical="top" wrapText="1"/>
    </xf>
    <xf numFmtId="164" fontId="2" fillId="7" borderId="8" xfId="0" applyNumberFormat="1" applyFont="1" applyFill="1" applyBorder="1" applyAlignment="1">
      <alignment horizontal="center" vertical="top"/>
    </xf>
    <xf numFmtId="164" fontId="2" fillId="7" borderId="7" xfId="0" applyNumberFormat="1" applyFont="1" applyFill="1" applyBorder="1" applyAlignment="1">
      <alignment horizontal="center" vertical="top"/>
    </xf>
    <xf numFmtId="3" fontId="1" fillId="0" borderId="0" xfId="0" applyNumberFormat="1" applyFont="1" applyFill="1" applyBorder="1" applyAlignment="1">
      <alignment vertical="top" wrapText="1"/>
    </xf>
    <xf numFmtId="164" fontId="1" fillId="7" borderId="16" xfId="0" applyNumberFormat="1" applyFont="1" applyFill="1" applyBorder="1" applyAlignment="1">
      <alignment horizontal="center" vertical="top" wrapText="1"/>
    </xf>
    <xf numFmtId="164" fontId="1" fillId="0" borderId="10"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164" fontId="4" fillId="7" borderId="7" xfId="0" applyNumberFormat="1" applyFont="1" applyFill="1" applyBorder="1" applyAlignment="1">
      <alignment horizontal="center" vertical="top" wrapText="1"/>
    </xf>
    <xf numFmtId="164" fontId="3" fillId="7" borderId="7" xfId="0" applyNumberFormat="1" applyFont="1" applyFill="1" applyBorder="1" applyAlignment="1">
      <alignment horizontal="center" vertical="top" wrapText="1"/>
    </xf>
    <xf numFmtId="3" fontId="4" fillId="7" borderId="16" xfId="0" applyNumberFormat="1" applyFont="1" applyFill="1" applyBorder="1" applyAlignment="1">
      <alignment horizontal="center" vertical="top" wrapText="1"/>
    </xf>
    <xf numFmtId="164" fontId="4" fillId="7" borderId="10" xfId="0" applyNumberFormat="1" applyFont="1" applyFill="1" applyBorder="1" applyAlignment="1">
      <alignment horizontal="center" vertical="top"/>
    </xf>
    <xf numFmtId="3" fontId="2" fillId="0" borderId="0" xfId="0" applyNumberFormat="1" applyFont="1" applyFill="1" applyBorder="1" applyAlignment="1">
      <alignment horizontal="center" vertical="top" textRotation="90" wrapText="1"/>
    </xf>
    <xf numFmtId="3" fontId="4" fillId="5" borderId="66" xfId="0" applyNumberFormat="1" applyFont="1" applyFill="1" applyBorder="1" applyAlignment="1">
      <alignment vertical="top" wrapText="1"/>
    </xf>
    <xf numFmtId="164" fontId="1" fillId="0" borderId="7" xfId="0" applyNumberFormat="1" applyFont="1" applyBorder="1" applyAlignment="1">
      <alignment horizontal="center" vertical="top"/>
    </xf>
    <xf numFmtId="3" fontId="5" fillId="8" borderId="55" xfId="0" applyNumberFormat="1" applyFont="1" applyFill="1" applyBorder="1" applyAlignment="1">
      <alignment horizontal="center" vertical="top" wrapText="1"/>
    </xf>
    <xf numFmtId="3" fontId="2" fillId="5" borderId="29" xfId="0" applyNumberFormat="1" applyFont="1" applyFill="1" applyBorder="1" applyAlignment="1">
      <alignment vertical="top" wrapText="1"/>
    </xf>
    <xf numFmtId="3" fontId="2" fillId="0" borderId="42" xfId="0" applyNumberFormat="1" applyFont="1" applyFill="1" applyBorder="1" applyAlignment="1">
      <alignment horizontal="center" vertical="top" textRotation="180" wrapText="1"/>
    </xf>
    <xf numFmtId="3" fontId="1" fillId="0" borderId="62" xfId="0" applyNumberFormat="1" applyFont="1" applyFill="1" applyBorder="1" applyAlignment="1">
      <alignment horizontal="center" vertical="top"/>
    </xf>
    <xf numFmtId="3" fontId="4" fillId="7" borderId="40" xfId="0" applyNumberFormat="1" applyFont="1" applyFill="1" applyBorder="1" applyAlignment="1">
      <alignment vertical="top" wrapText="1"/>
    </xf>
    <xf numFmtId="3" fontId="4" fillId="5" borderId="39" xfId="0" applyNumberFormat="1" applyFont="1" applyFill="1" applyBorder="1" applyAlignment="1">
      <alignment horizontal="center" vertical="top"/>
    </xf>
    <xf numFmtId="3" fontId="1" fillId="7" borderId="62" xfId="0" applyNumberFormat="1" applyFont="1" applyFill="1" applyBorder="1" applyAlignment="1">
      <alignment horizontal="left" vertical="top" wrapText="1"/>
    </xf>
    <xf numFmtId="3" fontId="1" fillId="7" borderId="7" xfId="0" applyNumberFormat="1" applyFont="1" applyFill="1" applyBorder="1" applyAlignment="1">
      <alignment horizontal="center" vertical="top"/>
    </xf>
    <xf numFmtId="3" fontId="2" fillId="5" borderId="42" xfId="0" applyNumberFormat="1" applyFont="1" applyFill="1" applyBorder="1" applyAlignment="1">
      <alignment horizontal="center" vertical="top" wrapText="1"/>
    </xf>
    <xf numFmtId="3" fontId="4" fillId="0" borderId="65" xfId="0" applyNumberFormat="1" applyFont="1" applyFill="1" applyBorder="1" applyAlignment="1">
      <alignment horizontal="center" vertical="top" wrapText="1"/>
    </xf>
    <xf numFmtId="3" fontId="1" fillId="0" borderId="62" xfId="0" applyNumberFormat="1" applyFont="1" applyBorder="1" applyAlignment="1">
      <alignment horizontal="left" vertical="top" wrapText="1"/>
    </xf>
    <xf numFmtId="3" fontId="1" fillId="7" borderId="13" xfId="0" applyNumberFormat="1" applyFont="1" applyFill="1" applyBorder="1" applyAlignment="1">
      <alignment vertical="top" wrapText="1"/>
    </xf>
    <xf numFmtId="3" fontId="4" fillId="0" borderId="61" xfId="0" applyNumberFormat="1" applyFont="1" applyBorder="1" applyAlignment="1">
      <alignment horizontal="center" vertical="top"/>
    </xf>
    <xf numFmtId="3" fontId="1" fillId="0" borderId="5" xfId="0" applyNumberFormat="1" applyFont="1" applyBorder="1" applyAlignment="1">
      <alignment horizontal="center" vertical="top" wrapText="1"/>
    </xf>
    <xf numFmtId="3" fontId="1" fillId="7" borderId="39"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164" fontId="2" fillId="3" borderId="20"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3" fontId="4" fillId="5" borderId="2" xfId="0" applyNumberFormat="1" applyFont="1" applyFill="1" applyBorder="1" applyAlignment="1">
      <alignment horizontal="center" vertical="top"/>
    </xf>
    <xf numFmtId="3" fontId="4" fillId="5" borderId="8" xfId="0" applyNumberFormat="1" applyFont="1" applyFill="1" applyBorder="1" applyAlignment="1">
      <alignment horizontal="center" vertical="top"/>
    </xf>
    <xf numFmtId="3" fontId="4" fillId="7" borderId="8" xfId="0" applyNumberFormat="1" applyFont="1" applyFill="1" applyBorder="1" applyAlignment="1">
      <alignment horizontal="center" vertical="top"/>
    </xf>
    <xf numFmtId="3" fontId="5" fillId="7" borderId="8" xfId="0" applyNumberFormat="1" applyFont="1" applyFill="1" applyBorder="1" applyAlignment="1">
      <alignment horizontal="center" vertical="top" wrapText="1"/>
    </xf>
    <xf numFmtId="3" fontId="4" fillId="7" borderId="2" xfId="0" applyNumberFormat="1" applyFont="1" applyFill="1" applyBorder="1" applyAlignment="1">
      <alignment horizontal="center" vertical="top" wrapText="1"/>
    </xf>
    <xf numFmtId="49" fontId="5" fillId="5" borderId="68" xfId="0" applyNumberFormat="1" applyFont="1" applyFill="1" applyBorder="1" applyAlignment="1">
      <alignment horizontal="center" vertical="top"/>
    </xf>
    <xf numFmtId="49" fontId="1" fillId="7" borderId="61" xfId="0" applyNumberFormat="1" applyFont="1" applyFill="1" applyBorder="1" applyAlignment="1">
      <alignment horizontal="left" vertical="top" wrapText="1"/>
    </xf>
    <xf numFmtId="164" fontId="3" fillId="7" borderId="26" xfId="0" applyNumberFormat="1" applyFont="1" applyFill="1" applyBorder="1" applyAlignment="1">
      <alignment horizontal="center" vertical="top" wrapText="1"/>
    </xf>
    <xf numFmtId="164" fontId="3" fillId="7" borderId="34" xfId="0" applyNumberFormat="1" applyFont="1" applyFill="1" applyBorder="1" applyAlignment="1">
      <alignment horizontal="center" vertical="top" wrapText="1"/>
    </xf>
    <xf numFmtId="3" fontId="4" fillId="0" borderId="59" xfId="0" applyNumberFormat="1" applyFont="1" applyFill="1" applyBorder="1" applyAlignment="1">
      <alignment horizontal="center" vertical="top"/>
    </xf>
    <xf numFmtId="0" fontId="1" fillId="7" borderId="59" xfId="0" applyFont="1" applyFill="1" applyBorder="1" applyAlignment="1">
      <alignment vertical="top" wrapText="1"/>
    </xf>
    <xf numFmtId="3" fontId="1" fillId="5" borderId="51" xfId="0" applyNumberFormat="1" applyFont="1" applyFill="1" applyBorder="1" applyAlignment="1">
      <alignment horizontal="center" vertical="top"/>
    </xf>
    <xf numFmtId="3" fontId="2" fillId="0" borderId="32" xfId="0" applyNumberFormat="1" applyFont="1" applyFill="1" applyBorder="1" applyAlignment="1">
      <alignment vertical="top" textRotation="180" wrapText="1"/>
    </xf>
    <xf numFmtId="3" fontId="1" fillId="5" borderId="59" xfId="0" applyNumberFormat="1" applyFont="1" applyFill="1" applyBorder="1" applyAlignment="1">
      <alignment vertical="top" wrapText="1"/>
    </xf>
    <xf numFmtId="164" fontId="1" fillId="7" borderId="61" xfId="0" applyNumberFormat="1" applyFont="1" applyFill="1" applyBorder="1" applyAlignment="1">
      <alignment horizontal="center" vertical="top" wrapText="1"/>
    </xf>
    <xf numFmtId="49" fontId="2" fillId="2" borderId="75" xfId="0" applyNumberFormat="1" applyFont="1" applyFill="1" applyBorder="1" applyAlignment="1">
      <alignment horizontal="center" vertical="top"/>
    </xf>
    <xf numFmtId="3" fontId="2" fillId="5" borderId="64" xfId="0" applyNumberFormat="1" applyFont="1" applyFill="1" applyBorder="1" applyAlignment="1">
      <alignment vertical="top" wrapText="1"/>
    </xf>
    <xf numFmtId="3" fontId="2" fillId="5" borderId="32" xfId="0" applyNumberFormat="1" applyFont="1" applyFill="1" applyBorder="1" applyAlignment="1">
      <alignment vertical="top" wrapText="1"/>
    </xf>
    <xf numFmtId="3" fontId="2" fillId="5" borderId="38" xfId="0" applyNumberFormat="1" applyFont="1" applyFill="1" applyBorder="1" applyAlignment="1">
      <alignment vertical="top" wrapText="1"/>
    </xf>
    <xf numFmtId="3" fontId="2" fillId="5" borderId="31" xfId="0" applyNumberFormat="1" applyFont="1" applyFill="1" applyBorder="1" applyAlignment="1">
      <alignment vertical="top" wrapText="1"/>
    </xf>
    <xf numFmtId="3" fontId="4" fillId="0" borderId="17"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xf>
    <xf numFmtId="3" fontId="2" fillId="5" borderId="29" xfId="0" applyNumberFormat="1" applyFont="1" applyFill="1" applyBorder="1" applyAlignment="1">
      <alignment horizontal="center" vertical="top" wrapText="1"/>
    </xf>
    <xf numFmtId="3" fontId="4" fillId="0" borderId="9" xfId="0" applyNumberFormat="1" applyFont="1" applyBorder="1" applyAlignment="1">
      <alignment horizontal="center" vertical="top" wrapText="1"/>
    </xf>
    <xf numFmtId="3" fontId="1" fillId="0" borderId="74" xfId="0" applyNumberFormat="1" applyFont="1" applyBorder="1" applyAlignment="1">
      <alignment horizontal="left" vertical="top" wrapText="1"/>
    </xf>
    <xf numFmtId="49" fontId="2" fillId="0" borderId="68" xfId="0" applyNumberFormat="1" applyFont="1" applyBorder="1" applyAlignment="1">
      <alignment horizontal="center" vertical="top" wrapText="1"/>
    </xf>
    <xf numFmtId="3" fontId="4" fillId="0" borderId="19" xfId="0" applyNumberFormat="1" applyFont="1" applyFill="1" applyBorder="1" applyAlignment="1">
      <alignment horizontal="left" vertical="top" wrapText="1"/>
    </xf>
    <xf numFmtId="3" fontId="1" fillId="7" borderId="37" xfId="0" applyNumberFormat="1" applyFont="1" applyFill="1" applyBorder="1" applyAlignment="1">
      <alignment horizontal="left" vertical="top" wrapText="1"/>
    </xf>
    <xf numFmtId="49" fontId="2" fillId="5" borderId="32" xfId="0" applyNumberFormat="1" applyFont="1" applyFill="1" applyBorder="1" applyAlignment="1">
      <alignment horizontal="center" vertical="top"/>
    </xf>
    <xf numFmtId="3" fontId="2" fillId="7" borderId="18" xfId="0" applyNumberFormat="1" applyFont="1" applyFill="1" applyBorder="1" applyAlignment="1">
      <alignment horizontal="left" vertical="top" wrapText="1"/>
    </xf>
    <xf numFmtId="3" fontId="4" fillId="5" borderId="7" xfId="0" applyNumberFormat="1" applyFont="1" applyFill="1" applyBorder="1" applyAlignment="1">
      <alignment horizontal="center" vertical="top" wrapText="1"/>
    </xf>
    <xf numFmtId="3" fontId="4" fillId="0" borderId="44" xfId="0" applyNumberFormat="1" applyFont="1" applyBorder="1" applyAlignment="1">
      <alignment horizontal="center" vertical="top"/>
    </xf>
    <xf numFmtId="49" fontId="4" fillId="5" borderId="31" xfId="0" applyNumberFormat="1" applyFont="1" applyFill="1" applyBorder="1" applyAlignment="1">
      <alignment horizontal="center" vertical="top" wrapText="1"/>
    </xf>
    <xf numFmtId="3" fontId="4" fillId="7" borderId="21" xfId="0" applyNumberFormat="1" applyFont="1" applyFill="1" applyBorder="1" applyAlignment="1">
      <alignment horizontal="center" vertical="top" wrapText="1"/>
    </xf>
    <xf numFmtId="3" fontId="1" fillId="7" borderId="72"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3" fontId="1" fillId="5" borderId="39" xfId="0" applyNumberFormat="1" applyFont="1" applyFill="1" applyBorder="1" applyAlignment="1">
      <alignment horizontal="center" vertical="top" wrapText="1"/>
    </xf>
    <xf numFmtId="3" fontId="1" fillId="7" borderId="30" xfId="0" applyNumberFormat="1" applyFont="1" applyFill="1" applyBorder="1" applyAlignment="1">
      <alignment horizontal="center" vertical="top" wrapText="1"/>
    </xf>
    <xf numFmtId="3" fontId="1" fillId="0" borderId="30" xfId="0" applyNumberFormat="1" applyFont="1" applyFill="1" applyBorder="1" applyAlignment="1">
      <alignment horizontal="center" vertical="top"/>
    </xf>
    <xf numFmtId="3" fontId="4" fillId="7" borderId="28" xfId="0" applyNumberFormat="1" applyFont="1" applyFill="1" applyBorder="1" applyAlignment="1">
      <alignment horizontal="center" vertical="top" wrapText="1"/>
    </xf>
    <xf numFmtId="3" fontId="4" fillId="7" borderId="15" xfId="0" applyNumberFormat="1" applyFont="1" applyFill="1" applyBorder="1" applyAlignment="1">
      <alignment horizontal="center" vertical="top" wrapText="1"/>
    </xf>
    <xf numFmtId="0" fontId="14" fillId="7" borderId="31" xfId="0" applyFont="1" applyFill="1" applyBorder="1" applyAlignment="1">
      <alignment horizontal="center" vertical="top" wrapText="1"/>
    </xf>
    <xf numFmtId="0" fontId="14" fillId="7" borderId="60" xfId="0" applyFont="1" applyFill="1" applyBorder="1" applyAlignment="1">
      <alignment horizontal="center" vertical="top" wrapText="1"/>
    </xf>
    <xf numFmtId="49" fontId="4" fillId="7" borderId="21" xfId="0" applyNumberFormat="1" applyFont="1" applyFill="1" applyBorder="1" applyAlignment="1">
      <alignment horizontal="center" vertical="top"/>
    </xf>
    <xf numFmtId="3" fontId="4" fillId="0" borderId="30" xfId="0" applyNumberFormat="1" applyFont="1" applyFill="1" applyBorder="1" applyAlignment="1">
      <alignment horizontal="center" vertical="top"/>
    </xf>
    <xf numFmtId="3" fontId="1" fillId="5" borderId="7" xfId="0" applyNumberFormat="1" applyFont="1" applyFill="1" applyBorder="1" applyAlignment="1">
      <alignment horizontal="center" vertical="top"/>
    </xf>
    <xf numFmtId="3" fontId="1" fillId="0" borderId="52" xfId="0" applyNumberFormat="1" applyFont="1" applyFill="1" applyBorder="1" applyAlignment="1">
      <alignment horizontal="center" vertical="top"/>
    </xf>
    <xf numFmtId="3" fontId="1" fillId="0" borderId="39" xfId="0" applyNumberFormat="1" applyFont="1" applyFill="1" applyBorder="1" applyAlignment="1">
      <alignment horizontal="center" vertical="top"/>
    </xf>
    <xf numFmtId="3" fontId="1" fillId="0" borderId="73" xfId="0" applyNumberFormat="1" applyFont="1" applyBorder="1" applyAlignment="1">
      <alignment horizontal="center" vertical="top" wrapText="1"/>
    </xf>
    <xf numFmtId="3" fontId="1" fillId="0" borderId="26" xfId="0" applyNumberFormat="1" applyFont="1" applyBorder="1" applyAlignment="1">
      <alignment horizontal="center" vertical="top" wrapText="1"/>
    </xf>
    <xf numFmtId="3" fontId="1" fillId="5" borderId="38" xfId="0" applyNumberFormat="1" applyFont="1" applyFill="1" applyBorder="1" applyAlignment="1">
      <alignment horizontal="center" vertical="top"/>
    </xf>
    <xf numFmtId="3" fontId="1" fillId="0" borderId="38" xfId="0" applyNumberFormat="1" applyFont="1" applyBorder="1" applyAlignment="1">
      <alignment horizontal="center" vertical="top" wrapText="1"/>
    </xf>
    <xf numFmtId="49" fontId="4" fillId="0" borderId="0" xfId="0" applyNumberFormat="1" applyFont="1" applyAlignment="1">
      <alignment vertical="top"/>
    </xf>
    <xf numFmtId="49" fontId="4" fillId="5" borderId="18" xfId="0" applyNumberFormat="1" applyFont="1" applyFill="1" applyBorder="1" applyAlignment="1">
      <alignment vertical="top"/>
    </xf>
    <xf numFmtId="49" fontId="4" fillId="5" borderId="32" xfId="0" applyNumberFormat="1" applyFont="1" applyFill="1" applyBorder="1" applyAlignment="1">
      <alignment horizontal="center" vertical="top"/>
    </xf>
    <xf numFmtId="49" fontId="4" fillId="5" borderId="32" xfId="0" applyNumberFormat="1" applyFont="1" applyFill="1" applyBorder="1" applyAlignment="1">
      <alignment vertical="top"/>
    </xf>
    <xf numFmtId="49" fontId="4" fillId="5" borderId="68" xfId="0" applyNumberFormat="1" applyFont="1" applyFill="1" applyBorder="1" applyAlignment="1">
      <alignment vertical="top"/>
    </xf>
    <xf numFmtId="49" fontId="4" fillId="5" borderId="68" xfId="0" applyNumberFormat="1" applyFont="1" applyFill="1" applyBorder="1" applyAlignment="1">
      <alignment horizontal="center" vertical="top"/>
    </xf>
    <xf numFmtId="49" fontId="4" fillId="7" borderId="32" xfId="0" applyNumberFormat="1" applyFont="1" applyFill="1" applyBorder="1" applyAlignment="1">
      <alignment horizontal="center" vertical="top"/>
    </xf>
    <xf numFmtId="49" fontId="4" fillId="0" borderId="0" xfId="0" applyNumberFormat="1" applyFont="1" applyBorder="1" applyAlignment="1">
      <alignment vertical="top"/>
    </xf>
    <xf numFmtId="49" fontId="4" fillId="5" borderId="71" xfId="0" applyNumberFormat="1" applyFont="1" applyFill="1" applyBorder="1" applyAlignment="1">
      <alignment horizontal="center" vertical="top"/>
    </xf>
    <xf numFmtId="49" fontId="4" fillId="5" borderId="13" xfId="0" applyNumberFormat="1" applyFont="1" applyFill="1" applyBorder="1" applyAlignment="1">
      <alignment vertical="top"/>
    </xf>
    <xf numFmtId="49" fontId="4" fillId="5" borderId="64" xfId="0" applyNumberFormat="1" applyFont="1" applyFill="1" applyBorder="1" applyAlignment="1">
      <alignment horizontal="center" vertical="top"/>
    </xf>
    <xf numFmtId="49" fontId="4" fillId="5" borderId="33" xfId="0" applyNumberFormat="1" applyFont="1" applyFill="1" applyBorder="1" applyAlignment="1">
      <alignment horizontal="center" vertical="top"/>
    </xf>
    <xf numFmtId="49" fontId="4" fillId="5" borderId="19" xfId="0" applyNumberFormat="1" applyFont="1" applyFill="1" applyBorder="1" applyAlignment="1">
      <alignment vertical="top"/>
    </xf>
    <xf numFmtId="49" fontId="4" fillId="0" borderId="68" xfId="0" applyNumberFormat="1" applyFont="1" applyBorder="1" applyAlignment="1">
      <alignment horizontal="center" vertical="top" wrapText="1"/>
    </xf>
    <xf numFmtId="49" fontId="4" fillId="5" borderId="59" xfId="0" applyNumberFormat="1" applyFont="1" applyFill="1" applyBorder="1" applyAlignment="1">
      <alignment vertical="top"/>
    </xf>
    <xf numFmtId="49" fontId="4" fillId="5" borderId="66" xfId="0" applyNumberFormat="1" applyFont="1" applyFill="1" applyBorder="1" applyAlignment="1">
      <alignment vertical="top"/>
    </xf>
    <xf numFmtId="49" fontId="4" fillId="5" borderId="66" xfId="0" applyNumberFormat="1" applyFont="1" applyFill="1" applyBorder="1" applyAlignment="1">
      <alignment horizontal="center" vertical="top"/>
    </xf>
    <xf numFmtId="3" fontId="5" fillId="0" borderId="57" xfId="0" applyNumberFormat="1" applyFont="1" applyFill="1" applyBorder="1" applyAlignment="1">
      <alignment horizontal="center" vertical="top" wrapText="1"/>
    </xf>
    <xf numFmtId="3" fontId="5" fillId="7" borderId="53" xfId="0" applyNumberFormat="1" applyFont="1" applyFill="1" applyBorder="1" applyAlignment="1">
      <alignment horizontal="center" vertical="top" wrapText="1"/>
    </xf>
    <xf numFmtId="3" fontId="5" fillId="7" borderId="42" xfId="0" applyNumberFormat="1" applyFont="1" applyFill="1" applyBorder="1" applyAlignment="1">
      <alignment vertical="top" wrapText="1"/>
    </xf>
    <xf numFmtId="164" fontId="1" fillId="0" borderId="41" xfId="0" applyNumberFormat="1" applyFont="1" applyFill="1" applyBorder="1" applyAlignment="1">
      <alignment horizontal="center" vertical="top"/>
    </xf>
    <xf numFmtId="3" fontId="1" fillId="5" borderId="41" xfId="0" applyNumberFormat="1" applyFont="1" applyFill="1" applyBorder="1" applyAlignment="1">
      <alignment vertical="top" wrapText="1"/>
    </xf>
    <xf numFmtId="3" fontId="2" fillId="8" borderId="61" xfId="0" applyNumberFormat="1" applyFont="1" applyFill="1" applyBorder="1" applyAlignment="1">
      <alignment horizontal="center" vertical="top" wrapText="1"/>
    </xf>
    <xf numFmtId="164" fontId="4" fillId="0" borderId="74" xfId="0" applyNumberFormat="1" applyFont="1" applyBorder="1" applyAlignment="1">
      <alignment horizontal="center" vertical="center" wrapText="1"/>
    </xf>
    <xf numFmtId="3" fontId="1" fillId="7" borderId="74" xfId="0" applyNumberFormat="1" applyFont="1" applyFill="1" applyBorder="1" applyAlignment="1">
      <alignment vertical="top" wrapText="1"/>
    </xf>
    <xf numFmtId="3" fontId="5" fillId="5" borderId="40" xfId="0" applyNumberFormat="1" applyFont="1" applyFill="1" applyBorder="1" applyAlignment="1">
      <alignment horizontal="left" vertical="top" wrapText="1"/>
    </xf>
    <xf numFmtId="3" fontId="4" fillId="7" borderId="15" xfId="0" applyNumberFormat="1" applyFont="1" applyFill="1" applyBorder="1" applyAlignment="1">
      <alignment horizontal="center" vertical="top"/>
    </xf>
    <xf numFmtId="3" fontId="2" fillId="5" borderId="42" xfId="0" applyNumberFormat="1" applyFont="1" applyFill="1" applyBorder="1" applyAlignment="1">
      <alignment vertical="top" wrapText="1"/>
    </xf>
    <xf numFmtId="3" fontId="2" fillId="0" borderId="53" xfId="0" applyNumberFormat="1" applyFont="1" applyFill="1" applyBorder="1" applyAlignment="1">
      <alignment horizontal="center" vertical="top" textRotation="180" wrapText="1"/>
    </xf>
    <xf numFmtId="3" fontId="1" fillId="0" borderId="57" xfId="0" applyNumberFormat="1" applyFont="1" applyFill="1" applyBorder="1" applyAlignment="1">
      <alignment horizontal="center" vertical="top" wrapText="1"/>
    </xf>
    <xf numFmtId="164" fontId="1" fillId="7" borderId="2" xfId="0" applyNumberFormat="1" applyFont="1" applyFill="1" applyBorder="1" applyAlignment="1">
      <alignment horizontal="center" vertical="top"/>
    </xf>
    <xf numFmtId="164" fontId="1" fillId="0" borderId="2" xfId="0" applyNumberFormat="1" applyFont="1" applyBorder="1" applyAlignment="1">
      <alignment horizontal="center" vertical="top"/>
    </xf>
    <xf numFmtId="164" fontId="1" fillId="0" borderId="9" xfId="0" applyNumberFormat="1" applyFont="1" applyFill="1" applyBorder="1" applyAlignment="1">
      <alignment horizontal="center" vertical="top"/>
    </xf>
    <xf numFmtId="164" fontId="5" fillId="8" borderId="55" xfId="0" applyNumberFormat="1" applyFont="1" applyFill="1" applyBorder="1" applyAlignment="1">
      <alignment horizontal="center" vertical="top"/>
    </xf>
    <xf numFmtId="164" fontId="2" fillId="8" borderId="6" xfId="0" applyNumberFormat="1" applyFont="1" applyFill="1" applyBorder="1" applyAlignment="1">
      <alignment horizontal="center" vertical="top"/>
    </xf>
    <xf numFmtId="164" fontId="4" fillId="7" borderId="6" xfId="0" applyNumberFormat="1" applyFont="1" applyFill="1" applyBorder="1" applyAlignment="1">
      <alignment horizontal="center" vertical="top" wrapText="1"/>
    </xf>
    <xf numFmtId="164" fontId="4" fillId="7" borderId="5" xfId="0" applyNumberFormat="1" applyFont="1" applyFill="1" applyBorder="1" applyAlignment="1">
      <alignment horizontal="center" vertical="top" wrapText="1"/>
    </xf>
    <xf numFmtId="164" fontId="5" fillId="8" borderId="2" xfId="0" applyNumberFormat="1" applyFont="1" applyFill="1" applyBorder="1" applyAlignment="1">
      <alignment horizontal="center" vertical="top"/>
    </xf>
    <xf numFmtId="164" fontId="4" fillId="7" borderId="2" xfId="0" applyNumberFormat="1" applyFont="1" applyFill="1" applyBorder="1" applyAlignment="1">
      <alignment horizontal="center" vertical="top" wrapText="1"/>
    </xf>
    <xf numFmtId="164" fontId="4" fillId="0" borderId="8" xfId="0" applyNumberFormat="1" applyFont="1" applyFill="1" applyBorder="1" applyAlignment="1">
      <alignment horizontal="center" vertical="top"/>
    </xf>
    <xf numFmtId="49" fontId="4" fillId="5" borderId="42" xfId="0" applyNumberFormat="1" applyFont="1" applyFill="1" applyBorder="1" applyAlignment="1">
      <alignment vertical="top"/>
    </xf>
    <xf numFmtId="3" fontId="5" fillId="8" borderId="65" xfId="0" applyNumberFormat="1" applyFont="1" applyFill="1" applyBorder="1" applyAlignment="1">
      <alignment horizontal="center" vertical="top"/>
    </xf>
    <xf numFmtId="3" fontId="4" fillId="5" borderId="62" xfId="0" applyNumberFormat="1" applyFont="1" applyFill="1" applyBorder="1" applyAlignment="1">
      <alignment vertical="top" wrapText="1"/>
    </xf>
    <xf numFmtId="3" fontId="4" fillId="0" borderId="60" xfId="0" applyNumberFormat="1" applyFont="1" applyBorder="1" applyAlignment="1">
      <alignment horizontal="center" vertical="top" wrapText="1"/>
    </xf>
    <xf numFmtId="1" fontId="14" fillId="0" borderId="0" xfId="0" applyNumberFormat="1" applyFont="1" applyAlignment="1">
      <alignment horizontal="center" vertical="center" textRotation="90"/>
    </xf>
    <xf numFmtId="1" fontId="14" fillId="0" borderId="18" xfId="0" applyNumberFormat="1" applyFont="1" applyFill="1" applyBorder="1" applyAlignment="1">
      <alignment vertical="center" textRotation="90" wrapText="1"/>
    </xf>
    <xf numFmtId="1" fontId="14" fillId="0" borderId="42" xfId="0" applyNumberFormat="1" applyFont="1" applyFill="1" applyBorder="1" applyAlignment="1">
      <alignment vertical="center" textRotation="90" wrapText="1"/>
    </xf>
    <xf numFmtId="1" fontId="14" fillId="0" borderId="32" xfId="0" applyNumberFormat="1" applyFont="1" applyFill="1" applyBorder="1" applyAlignment="1">
      <alignment horizontal="center" vertical="center" textRotation="90" wrapText="1"/>
    </xf>
    <xf numFmtId="1" fontId="14" fillId="0" borderId="64" xfId="0" applyNumberFormat="1" applyFont="1" applyFill="1" applyBorder="1" applyAlignment="1">
      <alignment horizontal="center" vertical="center" textRotation="90" wrapText="1"/>
    </xf>
    <xf numFmtId="1" fontId="14" fillId="0" borderId="66" xfId="0" applyNumberFormat="1" applyFont="1" applyFill="1" applyBorder="1" applyAlignment="1">
      <alignment horizontal="center" vertical="center" textRotation="90" wrapText="1"/>
    </xf>
    <xf numFmtId="1" fontId="14" fillId="0" borderId="68" xfId="0" applyNumberFormat="1" applyFont="1" applyFill="1" applyBorder="1" applyAlignment="1">
      <alignment horizontal="center" vertical="center" textRotation="90" wrapText="1"/>
    </xf>
    <xf numFmtId="1" fontId="14" fillId="5" borderId="58" xfId="0" applyNumberFormat="1" applyFont="1" applyFill="1" applyBorder="1" applyAlignment="1">
      <alignment horizontal="center" vertical="center" textRotation="90" wrapText="1"/>
    </xf>
    <xf numFmtId="1" fontId="14" fillId="7" borderId="32" xfId="0" applyNumberFormat="1" applyFont="1" applyFill="1" applyBorder="1" applyAlignment="1">
      <alignment horizontal="center" vertical="center" textRotation="90" wrapText="1"/>
    </xf>
    <xf numFmtId="1" fontId="14" fillId="0" borderId="0" xfId="0" applyNumberFormat="1" applyFont="1" applyBorder="1" applyAlignment="1">
      <alignment horizontal="center" vertical="center" textRotation="90"/>
    </xf>
    <xf numFmtId="1" fontId="14" fillId="0" borderId="29" xfId="0" applyNumberFormat="1" applyFont="1" applyFill="1" applyBorder="1" applyAlignment="1">
      <alignment horizontal="center" vertical="center" textRotation="90" wrapText="1"/>
    </xf>
    <xf numFmtId="3" fontId="2" fillId="0" borderId="29" xfId="0" applyNumberFormat="1" applyFont="1" applyFill="1" applyBorder="1" applyAlignment="1">
      <alignment horizontal="center" vertical="top" textRotation="90" wrapText="1"/>
    </xf>
    <xf numFmtId="1" fontId="14" fillId="7" borderId="66" xfId="0" applyNumberFormat="1" applyFont="1" applyFill="1" applyBorder="1" applyAlignment="1">
      <alignment horizontal="center" vertical="center" textRotation="90" wrapText="1"/>
    </xf>
    <xf numFmtId="1" fontId="14" fillId="7" borderId="59" xfId="0" applyNumberFormat="1" applyFont="1" applyFill="1" applyBorder="1" applyAlignment="1">
      <alignment vertical="center" textRotation="90"/>
    </xf>
    <xf numFmtId="1" fontId="14" fillId="7" borderId="66" xfId="0" applyNumberFormat="1" applyFont="1" applyFill="1" applyBorder="1" applyAlignment="1">
      <alignment vertical="center" textRotation="90"/>
    </xf>
    <xf numFmtId="49" fontId="5" fillId="5" borderId="18" xfId="0" applyNumberFormat="1" applyFont="1" applyFill="1" applyBorder="1" applyAlignment="1">
      <alignment horizontal="center" vertical="top"/>
    </xf>
    <xf numFmtId="3" fontId="4" fillId="5" borderId="37" xfId="0" applyNumberFormat="1" applyFont="1" applyFill="1" applyBorder="1" applyAlignment="1">
      <alignment horizontal="left" vertical="top" wrapText="1"/>
    </xf>
    <xf numFmtId="49" fontId="5" fillId="5" borderId="13" xfId="0" applyNumberFormat="1" applyFont="1" applyFill="1" applyBorder="1" applyAlignment="1">
      <alignment horizontal="center" vertical="top"/>
    </xf>
    <xf numFmtId="3" fontId="4" fillId="7" borderId="0" xfId="0" applyNumberFormat="1" applyFont="1" applyFill="1" applyBorder="1" applyAlignment="1">
      <alignment horizontal="center" vertical="top" wrapText="1"/>
    </xf>
    <xf numFmtId="49" fontId="5" fillId="2" borderId="18" xfId="0" applyNumberFormat="1" applyFont="1" applyFill="1" applyBorder="1" applyAlignment="1">
      <alignment horizontal="center" vertical="top"/>
    </xf>
    <xf numFmtId="3" fontId="5" fillId="0" borderId="32" xfId="0" applyNumberFormat="1" applyFont="1" applyBorder="1" applyAlignment="1">
      <alignment horizontal="center" vertical="top"/>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4" fillId="0" borderId="18" xfId="0" applyNumberFormat="1" applyFont="1" applyFill="1" applyBorder="1" applyAlignment="1">
      <alignment horizontal="center" vertical="top" wrapText="1"/>
    </xf>
    <xf numFmtId="3" fontId="4" fillId="0" borderId="31" xfId="0" applyNumberFormat="1" applyFont="1" applyBorder="1" applyAlignment="1">
      <alignment horizontal="center" vertical="top" wrapText="1"/>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7" borderId="59" xfId="0" applyNumberFormat="1" applyFont="1" applyFill="1" applyBorder="1" applyAlignment="1">
      <alignment horizontal="left" vertical="top" wrapText="1"/>
    </xf>
    <xf numFmtId="3" fontId="1" fillId="7" borderId="42" xfId="0" applyNumberFormat="1" applyFont="1" applyFill="1" applyBorder="1" applyAlignment="1">
      <alignment horizontal="left" vertical="top" wrapText="1"/>
    </xf>
    <xf numFmtId="3" fontId="1" fillId="7" borderId="19"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2" fillId="0" borderId="31" xfId="0" applyNumberFormat="1" applyFont="1" applyBorder="1" applyAlignment="1">
      <alignment horizontal="center" vertical="top"/>
    </xf>
    <xf numFmtId="3" fontId="4" fillId="0" borderId="59" xfId="0" applyNumberFormat="1" applyFont="1" applyBorder="1" applyAlignment="1">
      <alignment horizontal="center" vertical="top" wrapText="1"/>
    </xf>
    <xf numFmtId="3" fontId="4" fillId="0" borderId="18" xfId="0" applyNumberFormat="1" applyFont="1" applyBorder="1" applyAlignment="1">
      <alignment horizontal="center" vertical="top" wrapText="1"/>
    </xf>
    <xf numFmtId="3" fontId="1" fillId="0" borderId="41" xfId="0" applyNumberFormat="1" applyFont="1" applyBorder="1" applyAlignment="1">
      <alignment horizontal="left" vertical="top" wrapText="1"/>
    </xf>
    <xf numFmtId="3" fontId="1" fillId="0" borderId="19"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3" fontId="2" fillId="0" borderId="19" xfId="0" applyNumberFormat="1" applyFont="1" applyFill="1" applyBorder="1" applyAlignment="1">
      <alignment horizontal="center" vertical="top" textRotation="90" wrapText="1"/>
    </xf>
    <xf numFmtId="3" fontId="2" fillId="0" borderId="38"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4" fillId="7" borderId="40"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2" fillId="0" borderId="31" xfId="0" applyNumberFormat="1" applyFont="1" applyFill="1" applyBorder="1" applyAlignment="1">
      <alignment horizontal="center" vertical="top"/>
    </xf>
    <xf numFmtId="3" fontId="1" fillId="5" borderId="42" xfId="0" applyNumberFormat="1" applyFont="1" applyFill="1" applyBorder="1" applyAlignment="1">
      <alignment horizontal="left" vertical="top" wrapText="1"/>
    </xf>
    <xf numFmtId="3" fontId="1" fillId="5" borderId="41"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7" borderId="40" xfId="0" applyNumberFormat="1" applyFont="1" applyFill="1" applyBorder="1" applyAlignment="1">
      <alignment horizontal="left" vertical="top" wrapText="1"/>
    </xf>
    <xf numFmtId="3" fontId="1" fillId="7" borderId="41" xfId="0" applyNumberFormat="1" applyFont="1" applyFill="1" applyBorder="1" applyAlignment="1">
      <alignment horizontal="left" vertical="top" wrapText="1"/>
    </xf>
    <xf numFmtId="3" fontId="2" fillId="0" borderId="18" xfId="0" applyNumberFormat="1" applyFont="1" applyBorder="1" applyAlignment="1">
      <alignment horizontal="center" vertical="top"/>
    </xf>
    <xf numFmtId="3" fontId="2" fillId="2" borderId="12" xfId="0" applyNumberFormat="1" applyFont="1" applyFill="1" applyBorder="1" applyAlignment="1">
      <alignment horizontal="center" vertical="top"/>
    </xf>
    <xf numFmtId="3" fontId="2" fillId="8" borderId="45" xfId="0" applyNumberFormat="1" applyFont="1" applyFill="1" applyBorder="1" applyAlignment="1">
      <alignment horizontal="center" vertical="top" wrapText="1"/>
    </xf>
    <xf numFmtId="49" fontId="2" fillId="3" borderId="16" xfId="0" applyNumberFormat="1" applyFont="1" applyFill="1" applyBorder="1" applyAlignment="1">
      <alignment horizontal="center" vertical="top"/>
    </xf>
    <xf numFmtId="49" fontId="2" fillId="3" borderId="56"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42"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7" borderId="53"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3" fontId="1" fillId="5" borderId="36" xfId="0" applyNumberFormat="1" applyFont="1" applyFill="1" applyBorder="1" applyAlignment="1">
      <alignment horizontal="left" vertical="top" wrapText="1"/>
    </xf>
    <xf numFmtId="3" fontId="1" fillId="7" borderId="16" xfId="0" applyNumberFormat="1" applyFont="1" applyFill="1" applyBorder="1" applyAlignment="1">
      <alignment horizontal="left" vertical="top" wrapText="1"/>
    </xf>
    <xf numFmtId="3" fontId="1" fillId="7" borderId="17" xfId="0" applyNumberFormat="1" applyFont="1" applyFill="1" applyBorder="1" applyAlignment="1">
      <alignment horizontal="left" vertical="top" wrapText="1"/>
    </xf>
    <xf numFmtId="3" fontId="1" fillId="7" borderId="8" xfId="0" applyNumberFormat="1" applyFont="1" applyFill="1" applyBorder="1" applyAlignment="1">
      <alignment horizontal="center" vertical="top" wrapText="1"/>
    </xf>
    <xf numFmtId="3" fontId="5" fillId="7" borderId="59" xfId="0" applyNumberFormat="1" applyFont="1" applyFill="1" applyBorder="1" applyAlignment="1">
      <alignment horizontal="left" vertical="top" wrapText="1"/>
    </xf>
    <xf numFmtId="3" fontId="4" fillId="7" borderId="8" xfId="0" applyNumberFormat="1" applyFont="1" applyFill="1" applyBorder="1" applyAlignment="1">
      <alignment horizontal="center" vertical="top" wrapText="1"/>
    </xf>
    <xf numFmtId="3" fontId="1" fillId="0" borderId="49" xfId="0" applyNumberFormat="1" applyFont="1" applyBorder="1" applyAlignment="1">
      <alignment horizontal="center" vertical="top"/>
    </xf>
    <xf numFmtId="164" fontId="1" fillId="7" borderId="56" xfId="0" applyNumberFormat="1" applyFont="1" applyFill="1" applyBorder="1" applyAlignment="1">
      <alignment horizontal="center" vertical="top"/>
    </xf>
    <xf numFmtId="164" fontId="1" fillId="7" borderId="49" xfId="0" applyNumberFormat="1" applyFont="1" applyFill="1" applyBorder="1" applyAlignment="1">
      <alignment horizontal="center" vertical="top"/>
    </xf>
    <xf numFmtId="3" fontId="4" fillId="0" borderId="49" xfId="0" applyNumberFormat="1" applyFont="1" applyBorder="1" applyAlignment="1">
      <alignment horizontal="center" vertical="top"/>
    </xf>
    <xf numFmtId="164" fontId="4" fillId="0" borderId="20" xfId="0" applyNumberFormat="1" applyFont="1" applyBorder="1" applyAlignment="1">
      <alignment horizontal="center" vertical="top"/>
    </xf>
    <xf numFmtId="3" fontId="4" fillId="0" borderId="6" xfId="0" applyNumberFormat="1" applyFont="1" applyBorder="1" applyAlignment="1">
      <alignment horizontal="center" vertical="top"/>
    </xf>
    <xf numFmtId="164" fontId="4" fillId="0" borderId="6" xfId="0" applyNumberFormat="1" applyFont="1" applyBorder="1" applyAlignment="1">
      <alignment horizontal="center" vertical="top"/>
    </xf>
    <xf numFmtId="3" fontId="4" fillId="7" borderId="37" xfId="0" applyNumberFormat="1" applyFont="1" applyFill="1" applyBorder="1" applyAlignment="1">
      <alignment horizontal="left" vertical="top" wrapText="1"/>
    </xf>
    <xf numFmtId="0" fontId="4" fillId="0" borderId="0" xfId="0" applyFont="1" applyAlignment="1">
      <alignment vertical="top"/>
    </xf>
    <xf numFmtId="0" fontId="4" fillId="0" borderId="0" xfId="0" applyFont="1" applyAlignment="1">
      <alignment vertical="center"/>
    </xf>
    <xf numFmtId="0" fontId="4" fillId="0" borderId="0" xfId="0" applyNumberFormat="1" applyFont="1" applyAlignment="1">
      <alignment vertical="top"/>
    </xf>
    <xf numFmtId="0" fontId="4" fillId="0" borderId="0" xfId="0" applyFont="1" applyAlignment="1">
      <alignment horizontal="center" vertical="top"/>
    </xf>
    <xf numFmtId="164" fontId="15" fillId="7" borderId="7" xfId="0" applyNumberFormat="1" applyFont="1" applyFill="1" applyBorder="1" applyAlignment="1">
      <alignment horizontal="center" vertical="top"/>
    </xf>
    <xf numFmtId="164" fontId="4" fillId="7" borderId="26" xfId="0" applyNumberFormat="1" applyFont="1" applyFill="1" applyBorder="1" applyAlignment="1">
      <alignment horizontal="center" vertical="top"/>
    </xf>
    <xf numFmtId="164" fontId="1" fillId="7" borderId="28" xfId="0" applyNumberFormat="1" applyFont="1" applyFill="1" applyBorder="1" applyAlignment="1">
      <alignment horizontal="center" vertical="top" wrapText="1"/>
    </xf>
    <xf numFmtId="164" fontId="1" fillId="7" borderId="15" xfId="0" applyNumberFormat="1" applyFont="1" applyFill="1" applyBorder="1" applyAlignment="1">
      <alignment horizontal="center" vertical="top" wrapText="1"/>
    </xf>
    <xf numFmtId="164" fontId="4" fillId="7" borderId="74" xfId="0" applyNumberFormat="1" applyFont="1" applyFill="1" applyBorder="1" applyAlignment="1">
      <alignment horizontal="center" vertical="top"/>
    </xf>
    <xf numFmtId="164" fontId="4" fillId="7" borderId="61" xfId="0" applyNumberFormat="1" applyFont="1" applyFill="1" applyBorder="1" applyAlignment="1">
      <alignment horizontal="center" vertical="top"/>
    </xf>
    <xf numFmtId="164" fontId="5" fillId="7" borderId="17" xfId="0" applyNumberFormat="1" applyFont="1" applyFill="1" applyBorder="1" applyAlignment="1">
      <alignment horizontal="center" vertical="top"/>
    </xf>
    <xf numFmtId="164" fontId="15" fillId="7" borderId="17" xfId="0" applyNumberFormat="1" applyFont="1" applyFill="1" applyBorder="1" applyAlignment="1">
      <alignment horizontal="center" vertical="top"/>
    </xf>
    <xf numFmtId="164" fontId="2" fillId="8" borderId="50" xfId="0" applyNumberFormat="1" applyFont="1" applyFill="1" applyBorder="1" applyAlignment="1">
      <alignment horizontal="center" vertical="top" wrapText="1"/>
    </xf>
    <xf numFmtId="164" fontId="4" fillId="7" borderId="42" xfId="0" applyNumberFormat="1" applyFont="1" applyFill="1" applyBorder="1" applyAlignment="1">
      <alignment horizontal="center" vertical="top"/>
    </xf>
    <xf numFmtId="164" fontId="4" fillId="7" borderId="59" xfId="0" applyNumberFormat="1" applyFont="1" applyFill="1" applyBorder="1" applyAlignment="1">
      <alignment horizontal="center" vertical="top"/>
    </xf>
    <xf numFmtId="164" fontId="4" fillId="7" borderId="18" xfId="0" applyNumberFormat="1" applyFont="1" applyFill="1" applyBorder="1" applyAlignment="1">
      <alignment horizontal="center" vertical="top"/>
    </xf>
    <xf numFmtId="164" fontId="5" fillId="7" borderId="18" xfId="0" applyNumberFormat="1" applyFont="1" applyFill="1" applyBorder="1" applyAlignment="1">
      <alignment horizontal="center" vertical="top"/>
    </xf>
    <xf numFmtId="164" fontId="15" fillId="7" borderId="18" xfId="0" applyNumberFormat="1" applyFont="1" applyFill="1" applyBorder="1" applyAlignment="1">
      <alignment horizontal="center" vertical="top"/>
    </xf>
    <xf numFmtId="164" fontId="1" fillId="7" borderId="42" xfId="0" applyNumberFormat="1" applyFont="1" applyFill="1" applyBorder="1" applyAlignment="1">
      <alignment horizontal="center" vertical="top"/>
    </xf>
    <xf numFmtId="164" fontId="1" fillId="7" borderId="59" xfId="0" applyNumberFormat="1" applyFont="1" applyFill="1" applyBorder="1" applyAlignment="1">
      <alignment horizontal="center" vertical="top"/>
    </xf>
    <xf numFmtId="164" fontId="1" fillId="0" borderId="18" xfId="0" applyNumberFormat="1" applyFont="1" applyFill="1" applyBorder="1" applyAlignment="1">
      <alignment horizontal="center" vertical="top"/>
    </xf>
    <xf numFmtId="164" fontId="2" fillId="8" borderId="4" xfId="0" applyNumberFormat="1" applyFont="1" applyFill="1" applyBorder="1" applyAlignment="1">
      <alignment horizontal="center" vertical="top" wrapText="1"/>
    </xf>
    <xf numFmtId="164" fontId="1" fillId="7" borderId="13" xfId="0" applyNumberFormat="1" applyFont="1" applyFill="1" applyBorder="1" applyAlignment="1">
      <alignment horizontal="center" vertical="top"/>
    </xf>
    <xf numFmtId="164" fontId="1" fillId="0" borderId="59" xfId="0" applyNumberFormat="1" applyFont="1" applyFill="1" applyBorder="1" applyAlignment="1">
      <alignment horizontal="center" vertical="top"/>
    </xf>
    <xf numFmtId="164" fontId="2" fillId="8" borderId="4" xfId="0" applyNumberFormat="1" applyFont="1" applyFill="1" applyBorder="1" applyAlignment="1">
      <alignment horizontal="center" vertical="top"/>
    </xf>
    <xf numFmtId="164" fontId="1" fillId="0" borderId="18" xfId="0" applyNumberFormat="1" applyFont="1" applyBorder="1" applyAlignment="1">
      <alignment horizontal="center" vertical="top"/>
    </xf>
    <xf numFmtId="164" fontId="2" fillId="2" borderId="11" xfId="0" applyNumberFormat="1" applyFont="1" applyFill="1" applyBorder="1" applyAlignment="1">
      <alignment horizontal="center" vertical="top"/>
    </xf>
    <xf numFmtId="164" fontId="2" fillId="3" borderId="11" xfId="0" applyNumberFormat="1" applyFont="1" applyFill="1" applyBorder="1" applyAlignment="1">
      <alignment horizontal="center" vertical="top"/>
    </xf>
    <xf numFmtId="3" fontId="4" fillId="0" borderId="7" xfId="0" applyNumberFormat="1" applyFont="1" applyBorder="1" applyAlignment="1">
      <alignment vertical="top"/>
    </xf>
    <xf numFmtId="0" fontId="4" fillId="7" borderId="39" xfId="0" applyFont="1" applyFill="1" applyBorder="1" applyAlignment="1">
      <alignment horizontal="center" vertical="top" wrapText="1"/>
    </xf>
    <xf numFmtId="0" fontId="4" fillId="7" borderId="60" xfId="0" applyFont="1" applyFill="1" applyBorder="1" applyAlignment="1">
      <alignment vertical="top" wrapText="1"/>
    </xf>
    <xf numFmtId="0" fontId="1" fillId="7" borderId="39" xfId="0" applyFont="1" applyFill="1" applyBorder="1" applyAlignment="1">
      <alignment vertical="top" wrapText="1"/>
    </xf>
    <xf numFmtId="0" fontId="3" fillId="7" borderId="21" xfId="0" applyFont="1" applyFill="1" applyBorder="1" applyAlignment="1">
      <alignment vertical="top"/>
    </xf>
    <xf numFmtId="3" fontId="1" fillId="7" borderId="69" xfId="0" applyNumberFormat="1" applyFont="1" applyFill="1" applyBorder="1" applyAlignment="1">
      <alignment horizontal="center" vertical="top" wrapText="1"/>
    </xf>
    <xf numFmtId="164" fontId="4" fillId="7" borderId="17" xfId="0" applyNumberFormat="1" applyFont="1" applyFill="1" applyBorder="1" applyAlignment="1">
      <alignment horizontal="center" vertical="top" wrapText="1"/>
    </xf>
    <xf numFmtId="164" fontId="5" fillId="8" borderId="47" xfId="0" applyNumberFormat="1" applyFont="1" applyFill="1" applyBorder="1" applyAlignment="1">
      <alignment horizontal="center" vertical="top" wrapText="1"/>
    </xf>
    <xf numFmtId="164" fontId="4" fillId="0" borderId="74" xfId="0" applyNumberFormat="1" applyFont="1" applyFill="1" applyBorder="1" applyAlignment="1">
      <alignment horizontal="center" vertical="top"/>
    </xf>
    <xf numFmtId="164" fontId="2" fillId="7" borderId="17"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4" fontId="1" fillId="0" borderId="66" xfId="0" applyNumberFormat="1" applyFont="1" applyFill="1" applyBorder="1" applyAlignment="1">
      <alignment horizontal="center" vertical="top"/>
    </xf>
    <xf numFmtId="164" fontId="4" fillId="7" borderId="18" xfId="0" applyNumberFormat="1" applyFont="1" applyFill="1" applyBorder="1" applyAlignment="1">
      <alignment horizontal="center" vertical="top" wrapText="1"/>
    </xf>
    <xf numFmtId="164" fontId="4" fillId="7" borderId="66" xfId="0" applyNumberFormat="1" applyFont="1" applyFill="1" applyBorder="1" applyAlignment="1">
      <alignment horizontal="center" vertical="top"/>
    </xf>
    <xf numFmtId="164" fontId="5" fillId="8" borderId="4" xfId="0" applyNumberFormat="1" applyFont="1" applyFill="1" applyBorder="1" applyAlignment="1">
      <alignment horizontal="center" vertical="top" wrapText="1"/>
    </xf>
    <xf numFmtId="164" fontId="2" fillId="7" borderId="18" xfId="0" applyNumberFormat="1" applyFont="1" applyFill="1" applyBorder="1" applyAlignment="1">
      <alignment horizontal="center" vertical="top"/>
    </xf>
    <xf numFmtId="164" fontId="1" fillId="7" borderId="18" xfId="0" applyNumberFormat="1" applyFont="1" applyFill="1" applyBorder="1" applyAlignment="1">
      <alignment horizontal="center" vertical="top" wrapText="1"/>
    </xf>
    <xf numFmtId="164" fontId="2" fillId="2" borderId="56" xfId="0" applyNumberFormat="1" applyFont="1" applyFill="1" applyBorder="1" applyAlignment="1">
      <alignment horizontal="center" vertical="top"/>
    </xf>
    <xf numFmtId="164" fontId="1" fillId="5" borderId="13" xfId="0" applyNumberFormat="1" applyFont="1" applyFill="1" applyBorder="1" applyAlignment="1">
      <alignment horizontal="center" vertical="top" wrapText="1"/>
    </xf>
    <xf numFmtId="164" fontId="1" fillId="5" borderId="59" xfId="0" applyNumberFormat="1" applyFont="1" applyFill="1" applyBorder="1" applyAlignment="1">
      <alignment horizontal="center" vertical="top" wrapText="1"/>
    </xf>
    <xf numFmtId="164" fontId="2" fillId="2" borderId="19" xfId="0" applyNumberFormat="1" applyFont="1" applyFill="1" applyBorder="1" applyAlignment="1">
      <alignment horizontal="center" vertical="top"/>
    </xf>
    <xf numFmtId="164" fontId="1" fillId="5" borderId="16" xfId="0" applyNumberFormat="1" applyFont="1" applyFill="1" applyBorder="1" applyAlignment="1">
      <alignment horizontal="center" vertical="top"/>
    </xf>
    <xf numFmtId="164" fontId="4" fillId="7" borderId="16" xfId="0" applyNumberFormat="1" applyFont="1" applyFill="1" applyBorder="1" applyAlignment="1">
      <alignment horizontal="center" vertical="top"/>
    </xf>
    <xf numFmtId="164" fontId="2" fillId="3" borderId="56" xfId="0" applyNumberFormat="1" applyFont="1" applyFill="1" applyBorder="1" applyAlignment="1">
      <alignment horizontal="center" vertical="top"/>
    </xf>
    <xf numFmtId="164" fontId="1" fillId="7" borderId="59" xfId="0" applyNumberFormat="1" applyFont="1" applyFill="1" applyBorder="1" applyAlignment="1">
      <alignment horizontal="center" vertical="top" wrapText="1"/>
    </xf>
    <xf numFmtId="164" fontId="1" fillId="5" borderId="18" xfId="0" applyNumberFormat="1" applyFont="1" applyFill="1" applyBorder="1" applyAlignment="1">
      <alignment horizontal="center" vertical="top"/>
    </xf>
    <xf numFmtId="164" fontId="1" fillId="7" borderId="42" xfId="0" applyNumberFormat="1" applyFont="1" applyFill="1" applyBorder="1" applyAlignment="1">
      <alignment horizontal="center" vertical="top" wrapText="1"/>
    </xf>
    <xf numFmtId="164" fontId="2" fillId="4" borderId="19" xfId="0" applyNumberFormat="1" applyFont="1" applyFill="1" applyBorder="1" applyAlignment="1">
      <alignment horizontal="center" vertical="top"/>
    </xf>
    <xf numFmtId="164" fontId="1" fillId="0" borderId="15" xfId="0" applyNumberFormat="1" applyFont="1" applyBorder="1" applyAlignment="1">
      <alignment horizontal="center" vertical="top"/>
    </xf>
    <xf numFmtId="164" fontId="4" fillId="0" borderId="45" xfId="0" applyNumberFormat="1" applyFont="1" applyFill="1" applyBorder="1" applyAlignment="1">
      <alignment horizontal="center" vertical="top" wrapText="1"/>
    </xf>
    <xf numFmtId="164" fontId="4" fillId="0" borderId="11" xfId="0" applyNumberFormat="1" applyFont="1" applyBorder="1" applyAlignment="1">
      <alignment horizontal="center" vertical="center" wrapText="1"/>
    </xf>
    <xf numFmtId="164" fontId="4" fillId="0" borderId="66" xfId="0" applyNumberFormat="1" applyFont="1" applyFill="1" applyBorder="1" applyAlignment="1">
      <alignment horizontal="center" vertical="top" wrapText="1"/>
    </xf>
    <xf numFmtId="164" fontId="4" fillId="0" borderId="42" xfId="0" applyNumberFormat="1"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164" fontId="5" fillId="8" borderId="11" xfId="0" applyNumberFormat="1" applyFont="1" applyFill="1" applyBorder="1" applyAlignment="1">
      <alignment horizontal="center" vertical="top" wrapText="1"/>
    </xf>
    <xf numFmtId="164" fontId="5" fillId="0" borderId="54" xfId="0" applyNumberFormat="1" applyFont="1" applyBorder="1" applyAlignment="1">
      <alignment horizontal="center" vertical="center" wrapText="1"/>
    </xf>
    <xf numFmtId="49" fontId="5" fillId="5" borderId="32"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0" borderId="42" xfId="0" applyNumberFormat="1" applyFont="1" applyBorder="1" applyAlignment="1">
      <alignment horizontal="center" vertical="top"/>
    </xf>
    <xf numFmtId="3" fontId="1" fillId="7" borderId="32" xfId="0" applyNumberFormat="1" applyFont="1" applyFill="1" applyBorder="1" applyAlignment="1">
      <alignment horizontal="center" vertical="top"/>
    </xf>
    <xf numFmtId="3" fontId="1" fillId="7" borderId="53" xfId="0" applyNumberFormat="1" applyFont="1" applyFill="1" applyBorder="1" applyAlignment="1">
      <alignment horizontal="center" vertical="top"/>
    </xf>
    <xf numFmtId="3" fontId="1" fillId="7" borderId="17" xfId="0" applyNumberFormat="1" applyFont="1" applyFill="1" applyBorder="1" applyAlignment="1">
      <alignment horizontal="left" vertical="top" wrapText="1"/>
    </xf>
    <xf numFmtId="3" fontId="1" fillId="7" borderId="5"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2" fillId="8" borderId="28" xfId="0" applyNumberFormat="1" applyFont="1" applyFill="1" applyBorder="1" applyAlignment="1">
      <alignment horizontal="center" vertical="top" wrapText="1"/>
    </xf>
    <xf numFmtId="164" fontId="2" fillId="8" borderId="27" xfId="0" applyNumberFormat="1" applyFont="1" applyFill="1" applyBorder="1" applyAlignment="1">
      <alignment horizontal="center" vertical="top"/>
    </xf>
    <xf numFmtId="3" fontId="2" fillId="7" borderId="19" xfId="0" applyNumberFormat="1" applyFont="1" applyFill="1" applyBorder="1" applyAlignment="1">
      <alignment vertical="top" wrapText="1"/>
    </xf>
    <xf numFmtId="3" fontId="4" fillId="0" borderId="73" xfId="0" applyNumberFormat="1" applyFont="1" applyFill="1" applyBorder="1" applyAlignment="1">
      <alignment horizontal="center" vertical="top" wrapText="1"/>
    </xf>
    <xf numFmtId="3" fontId="2" fillId="8" borderId="26" xfId="0" applyNumberFormat="1" applyFont="1" applyFill="1" applyBorder="1" applyAlignment="1">
      <alignment horizontal="center" vertical="top"/>
    </xf>
    <xf numFmtId="3" fontId="1" fillId="7" borderId="28" xfId="0" applyNumberFormat="1" applyFont="1" applyFill="1" applyBorder="1" applyAlignment="1">
      <alignment horizontal="center" vertical="top" wrapText="1"/>
    </xf>
    <xf numFmtId="3" fontId="1" fillId="7" borderId="7" xfId="0" applyNumberFormat="1" applyFont="1" applyFill="1" applyBorder="1" applyAlignment="1">
      <alignment horizontal="center" vertical="top" wrapText="1"/>
    </xf>
    <xf numFmtId="3" fontId="1" fillId="0" borderId="28" xfId="0" applyNumberFormat="1" applyFont="1" applyFill="1" applyBorder="1" applyAlignment="1">
      <alignment horizontal="center" vertical="top" wrapText="1"/>
    </xf>
    <xf numFmtId="3" fontId="2" fillId="7" borderId="8" xfId="0" applyNumberFormat="1" applyFont="1" applyFill="1" applyBorder="1" applyAlignment="1">
      <alignment horizontal="center" vertical="top"/>
    </xf>
    <xf numFmtId="3" fontId="2" fillId="7" borderId="8" xfId="0" applyNumberFormat="1" applyFont="1" applyFill="1" applyBorder="1" applyAlignment="1">
      <alignment horizontal="center" vertical="top" wrapText="1"/>
    </xf>
    <xf numFmtId="3" fontId="2" fillId="0" borderId="18" xfId="0" applyNumberFormat="1" applyFont="1" applyBorder="1" applyAlignment="1">
      <alignment vertical="top"/>
    </xf>
    <xf numFmtId="3" fontId="2" fillId="0" borderId="0" xfId="0" applyNumberFormat="1" applyFont="1" applyFill="1" applyBorder="1" applyAlignment="1">
      <alignment vertical="top"/>
    </xf>
    <xf numFmtId="3" fontId="2" fillId="0" borderId="31" xfId="0" applyNumberFormat="1" applyFont="1" applyFill="1" applyBorder="1" applyAlignment="1">
      <alignment vertical="top"/>
    </xf>
    <xf numFmtId="164" fontId="4" fillId="0" borderId="17" xfId="0" applyNumberFormat="1" applyFont="1" applyFill="1" applyBorder="1" applyAlignment="1">
      <alignment horizontal="center" vertical="top"/>
    </xf>
    <xf numFmtId="164" fontId="4" fillId="0" borderId="7"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164" fontId="16" fillId="0" borderId="18" xfId="0" applyNumberFormat="1" applyFont="1" applyFill="1" applyBorder="1" applyAlignment="1">
      <alignment horizontal="center" vertical="top"/>
    </xf>
    <xf numFmtId="164" fontId="16" fillId="0" borderId="7" xfId="0" applyNumberFormat="1" applyFont="1" applyFill="1" applyBorder="1" applyAlignment="1">
      <alignment horizontal="center" vertical="top"/>
    </xf>
    <xf numFmtId="3" fontId="1" fillId="0" borderId="68" xfId="0" applyNumberFormat="1" applyFont="1" applyBorder="1" applyAlignment="1">
      <alignment vertical="top"/>
    </xf>
    <xf numFmtId="3" fontId="1" fillId="0" borderId="19" xfId="0" applyNumberFormat="1" applyFont="1" applyBorder="1" applyAlignment="1">
      <alignment vertical="top"/>
    </xf>
    <xf numFmtId="3" fontId="1" fillId="7" borderId="5" xfId="0" applyNumberFormat="1" applyFont="1" applyFill="1" applyBorder="1" applyAlignment="1">
      <alignment horizontal="center" vertical="top"/>
    </xf>
    <xf numFmtId="3" fontId="17" fillId="0" borderId="0" xfId="0" applyNumberFormat="1" applyFont="1" applyBorder="1" applyAlignment="1">
      <alignment vertical="top" wrapText="1"/>
    </xf>
    <xf numFmtId="3" fontId="1" fillId="7" borderId="27" xfId="0" applyNumberFormat="1" applyFont="1" applyFill="1" applyBorder="1" applyAlignment="1">
      <alignment horizontal="center" vertical="top" wrapText="1"/>
    </xf>
    <xf numFmtId="3" fontId="2" fillId="0" borderId="32" xfId="0" applyNumberFormat="1" applyFont="1" applyBorder="1" applyAlignment="1">
      <alignment horizontal="center" vertical="top"/>
    </xf>
    <xf numFmtId="3" fontId="2" fillId="0" borderId="60" xfId="0" applyNumberFormat="1" applyFont="1" applyFill="1" applyBorder="1" applyAlignment="1">
      <alignment vertical="top"/>
    </xf>
    <xf numFmtId="3" fontId="1" fillId="0" borderId="40" xfId="0" applyNumberFormat="1" applyFont="1" applyBorder="1" applyAlignment="1">
      <alignment horizontal="left" vertical="top" wrapText="1"/>
    </xf>
    <xf numFmtId="164" fontId="1" fillId="5" borderId="61" xfId="0" applyNumberFormat="1" applyFont="1" applyFill="1" applyBorder="1" applyAlignment="1">
      <alignment horizontal="center" vertical="top"/>
    </xf>
    <xf numFmtId="3" fontId="4" fillId="7" borderId="65" xfId="0" applyNumberFormat="1" applyFont="1" applyFill="1" applyBorder="1" applyAlignment="1">
      <alignment horizontal="center" vertical="top" wrapText="1"/>
    </xf>
    <xf numFmtId="164" fontId="16" fillId="0" borderId="66" xfId="0" applyNumberFormat="1" applyFont="1" applyFill="1" applyBorder="1" applyAlignment="1">
      <alignment horizontal="center" vertical="top" wrapText="1"/>
    </xf>
    <xf numFmtId="3" fontId="1" fillId="5" borderId="18" xfId="0" applyNumberFormat="1" applyFont="1" applyFill="1" applyBorder="1" applyAlignment="1">
      <alignment horizontal="center" vertical="top"/>
    </xf>
    <xf numFmtId="164" fontId="1" fillId="5" borderId="65" xfId="0" applyNumberFormat="1" applyFont="1" applyFill="1" applyBorder="1" applyAlignment="1">
      <alignment horizontal="center" vertical="top"/>
    </xf>
    <xf numFmtId="164" fontId="1" fillId="5" borderId="26" xfId="0" applyNumberFormat="1" applyFont="1" applyFill="1" applyBorder="1" applyAlignment="1">
      <alignment horizontal="center" vertical="top"/>
    </xf>
    <xf numFmtId="164" fontId="17" fillId="5" borderId="66" xfId="0" applyNumberFormat="1" applyFont="1" applyFill="1" applyBorder="1" applyAlignment="1">
      <alignment horizontal="center" vertical="top"/>
    </xf>
    <xf numFmtId="164" fontId="17" fillId="5" borderId="13" xfId="0" applyNumberFormat="1" applyFont="1" applyFill="1" applyBorder="1" applyAlignment="1">
      <alignment horizontal="center" vertical="top"/>
    </xf>
    <xf numFmtId="164" fontId="16" fillId="7" borderId="13" xfId="0" applyNumberFormat="1" applyFont="1" applyFill="1" applyBorder="1" applyAlignment="1">
      <alignment horizontal="center" vertical="top"/>
    </xf>
    <xf numFmtId="164" fontId="16" fillId="7" borderId="24" xfId="0" applyNumberFormat="1" applyFont="1" applyFill="1" applyBorder="1" applyAlignment="1">
      <alignment horizontal="center" vertical="top"/>
    </xf>
    <xf numFmtId="164" fontId="16" fillId="7" borderId="66" xfId="0" applyNumberFormat="1" applyFont="1" applyFill="1" applyBorder="1" applyAlignment="1">
      <alignment horizontal="center" vertical="top"/>
    </xf>
    <xf numFmtId="164" fontId="16" fillId="7" borderId="26" xfId="0" applyNumberFormat="1" applyFont="1" applyFill="1" applyBorder="1" applyAlignment="1">
      <alignment horizontal="center" vertical="top"/>
    </xf>
    <xf numFmtId="3" fontId="16" fillId="0" borderId="59" xfId="0" applyNumberFormat="1" applyFont="1" applyBorder="1" applyAlignment="1">
      <alignment horizontal="center" vertical="top" wrapText="1"/>
    </xf>
    <xf numFmtId="3" fontId="16" fillId="0" borderId="33" xfId="0" applyNumberFormat="1" applyFont="1" applyBorder="1" applyAlignment="1">
      <alignment horizontal="center" vertical="top" wrapText="1"/>
    </xf>
    <xf numFmtId="3" fontId="16" fillId="7" borderId="39" xfId="0" applyNumberFormat="1" applyFont="1" applyFill="1" applyBorder="1" applyAlignment="1">
      <alignment horizontal="center" vertical="top" wrapText="1"/>
    </xf>
    <xf numFmtId="3" fontId="2" fillId="5" borderId="31" xfId="0" applyNumberFormat="1" applyFont="1" applyFill="1" applyBorder="1" applyAlignment="1">
      <alignment horizontal="center" vertical="top" wrapText="1"/>
    </xf>
    <xf numFmtId="3" fontId="2" fillId="5" borderId="38" xfId="0" applyNumberFormat="1" applyFont="1" applyFill="1" applyBorder="1" applyAlignment="1">
      <alignment horizontal="center" vertical="top" wrapText="1"/>
    </xf>
    <xf numFmtId="0" fontId="1" fillId="0" borderId="65" xfId="0" applyFont="1" applyFill="1" applyBorder="1" applyAlignment="1">
      <alignment horizontal="center" vertical="top" wrapText="1"/>
    </xf>
    <xf numFmtId="164" fontId="1" fillId="7" borderId="2"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7" borderId="42" xfId="0" applyNumberFormat="1" applyFont="1" applyFill="1" applyBorder="1" applyAlignment="1">
      <alignment horizontal="left" vertical="top" wrapText="1"/>
    </xf>
    <xf numFmtId="3" fontId="1" fillId="7" borderId="8" xfId="0" applyNumberFormat="1" applyFont="1" applyFill="1" applyBorder="1" applyAlignment="1">
      <alignment horizontal="center" vertical="top" wrapText="1"/>
    </xf>
    <xf numFmtId="49" fontId="1" fillId="7" borderId="62" xfId="0" applyNumberFormat="1" applyFont="1" applyFill="1" applyBorder="1" applyAlignment="1">
      <alignment vertical="top" wrapText="1"/>
    </xf>
    <xf numFmtId="49" fontId="1" fillId="7" borderId="65" xfId="0" applyNumberFormat="1" applyFont="1" applyFill="1" applyBorder="1" applyAlignment="1">
      <alignment vertical="top" wrapText="1"/>
    </xf>
    <xf numFmtId="49" fontId="1" fillId="7" borderId="52" xfId="0" applyNumberFormat="1" applyFont="1" applyFill="1" applyBorder="1" applyAlignment="1">
      <alignment horizontal="center" vertical="top"/>
    </xf>
    <xf numFmtId="49" fontId="17" fillId="7" borderId="65" xfId="0" applyNumberFormat="1" applyFont="1" applyFill="1" applyBorder="1" applyAlignment="1">
      <alignment vertical="top" wrapText="1"/>
    </xf>
    <xf numFmtId="49" fontId="17" fillId="7" borderId="59" xfId="0" applyNumberFormat="1" applyFont="1" applyFill="1" applyBorder="1" applyAlignment="1">
      <alignment horizontal="center" vertical="top"/>
    </xf>
    <xf numFmtId="49" fontId="17" fillId="7" borderId="62" xfId="0" applyNumberFormat="1" applyFont="1" applyFill="1" applyBorder="1" applyAlignment="1">
      <alignment vertical="top" wrapText="1"/>
    </xf>
    <xf numFmtId="49" fontId="2" fillId="2" borderId="18"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164" fontId="16" fillId="0" borderId="29" xfId="0" applyNumberFormat="1" applyFont="1" applyFill="1" applyBorder="1" applyAlignment="1">
      <alignment horizontal="center" vertical="top"/>
    </xf>
    <xf numFmtId="164" fontId="16" fillId="0" borderId="73"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5" fillId="0" borderId="32" xfId="0" applyNumberFormat="1" applyFont="1" applyBorder="1" applyAlignment="1">
      <alignment horizontal="center" vertical="top"/>
    </xf>
    <xf numFmtId="3" fontId="4" fillId="5" borderId="6" xfId="0" applyNumberFormat="1" applyFont="1" applyFill="1" applyBorder="1" applyAlignment="1">
      <alignment horizontal="center" vertical="top"/>
    </xf>
    <xf numFmtId="3" fontId="4" fillId="7" borderId="7" xfId="0" applyNumberFormat="1" applyFont="1" applyFill="1" applyBorder="1" applyAlignment="1">
      <alignment horizontal="center" vertical="top" wrapText="1"/>
    </xf>
    <xf numFmtId="164" fontId="17" fillId="0" borderId="13" xfId="0" applyNumberFormat="1" applyFont="1" applyFill="1" applyBorder="1" applyAlignment="1">
      <alignment horizontal="center" vertical="top"/>
    </xf>
    <xf numFmtId="164" fontId="17" fillId="0" borderId="24"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180" wrapText="1"/>
    </xf>
    <xf numFmtId="3" fontId="2" fillId="0" borderId="0" xfId="0" applyNumberFormat="1" applyFont="1" applyBorder="1" applyAlignment="1">
      <alignment horizontal="center" vertical="top"/>
    </xf>
    <xf numFmtId="3" fontId="1" fillId="0" borderId="17" xfId="0" applyNumberFormat="1" applyFont="1" applyFill="1" applyBorder="1" applyAlignment="1">
      <alignment horizontal="center" vertical="top"/>
    </xf>
    <xf numFmtId="164" fontId="17" fillId="0" borderId="66" xfId="0" applyNumberFormat="1" applyFont="1" applyFill="1" applyBorder="1" applyAlignment="1">
      <alignment horizontal="center" vertical="top"/>
    </xf>
    <xf numFmtId="164" fontId="17" fillId="0" borderId="26" xfId="0" applyNumberFormat="1" applyFont="1" applyFill="1" applyBorder="1" applyAlignment="1">
      <alignment horizontal="center" vertical="top"/>
    </xf>
    <xf numFmtId="49" fontId="1" fillId="7" borderId="31" xfId="0" applyNumberFormat="1" applyFont="1" applyFill="1" applyBorder="1" applyAlignment="1">
      <alignment horizontal="center" vertical="top"/>
    </xf>
    <xf numFmtId="3" fontId="1" fillId="5" borderId="6"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5" fillId="3" borderId="17" xfId="0" applyNumberFormat="1" applyFont="1" applyFill="1" applyBorder="1" applyAlignment="1">
      <alignment horizontal="center" vertical="top"/>
    </xf>
    <xf numFmtId="164" fontId="17" fillId="0" borderId="0" xfId="0" applyNumberFormat="1" applyFont="1" applyBorder="1" applyAlignment="1">
      <alignment horizontal="center" vertical="top"/>
    </xf>
    <xf numFmtId="164" fontId="17" fillId="0" borderId="18" xfId="0" applyNumberFormat="1" applyFont="1" applyBorder="1" applyAlignment="1">
      <alignment horizontal="center" vertical="top"/>
    </xf>
    <xf numFmtId="164" fontId="1" fillId="0" borderId="6" xfId="0" applyNumberFormat="1" applyFont="1" applyBorder="1" applyAlignment="1">
      <alignment horizontal="center" vertical="top"/>
    </xf>
    <xf numFmtId="164" fontId="1" fillId="0" borderId="61" xfId="0" applyNumberFormat="1" applyFont="1" applyBorder="1" applyAlignment="1">
      <alignment horizontal="center" vertical="top"/>
    </xf>
    <xf numFmtId="164" fontId="1" fillId="0" borderId="59" xfId="0" applyNumberFormat="1" applyFont="1" applyBorder="1" applyAlignment="1">
      <alignment horizontal="center" vertical="top"/>
    </xf>
    <xf numFmtId="164" fontId="17" fillId="0" borderId="27" xfId="0" applyNumberFormat="1" applyFont="1" applyBorder="1" applyAlignment="1">
      <alignment horizontal="center" vertical="top"/>
    </xf>
    <xf numFmtId="164" fontId="2" fillId="8" borderId="46" xfId="0" applyNumberFormat="1" applyFont="1" applyFill="1" applyBorder="1" applyAlignment="1">
      <alignment horizontal="center" vertical="top"/>
    </xf>
    <xf numFmtId="164" fontId="2" fillId="2" borderId="14" xfId="0" applyNumberFormat="1" applyFont="1" applyFill="1" applyBorder="1" applyAlignment="1">
      <alignment horizontal="center" vertical="top"/>
    </xf>
    <xf numFmtId="164" fontId="2" fillId="3" borderId="14"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5" fillId="0" borderId="32" xfId="0" applyNumberFormat="1" applyFont="1" applyBorder="1" applyAlignment="1">
      <alignment horizontal="center" vertical="top"/>
    </xf>
    <xf numFmtId="164" fontId="17" fillId="7" borderId="13" xfId="0" applyNumberFormat="1" applyFont="1" applyFill="1" applyBorder="1" applyAlignment="1">
      <alignment horizontal="center" vertical="top" wrapText="1"/>
    </xf>
    <xf numFmtId="164" fontId="17" fillId="7" borderId="3" xfId="0" applyNumberFormat="1" applyFont="1" applyFill="1" applyBorder="1" applyAlignment="1">
      <alignment horizontal="center" vertical="top" wrapText="1"/>
    </xf>
    <xf numFmtId="3" fontId="16" fillId="0" borderId="34" xfId="0" applyNumberFormat="1" applyFont="1" applyBorder="1" applyAlignment="1">
      <alignment horizontal="center" vertical="top" wrapText="1"/>
    </xf>
    <xf numFmtId="3" fontId="2" fillId="0" borderId="70" xfId="0" applyNumberFormat="1" applyFont="1" applyFill="1" applyBorder="1" applyAlignment="1">
      <alignment vertical="top" textRotation="90" wrapText="1"/>
    </xf>
    <xf numFmtId="3" fontId="5" fillId="0" borderId="39" xfId="0" applyNumberFormat="1" applyFont="1" applyFill="1" applyBorder="1" applyAlignment="1">
      <alignment horizontal="center" vertical="top"/>
    </xf>
    <xf numFmtId="3" fontId="2" fillId="0" borderId="43" xfId="0" applyNumberFormat="1" applyFont="1" applyFill="1" applyBorder="1" applyAlignment="1">
      <alignment vertical="top" textRotation="90" wrapText="1"/>
    </xf>
    <xf numFmtId="3" fontId="5" fillId="8" borderId="47" xfId="0" applyNumberFormat="1" applyFont="1" applyFill="1" applyBorder="1" applyAlignment="1">
      <alignment horizontal="center" vertical="top" wrapText="1"/>
    </xf>
    <xf numFmtId="3" fontId="1" fillId="5" borderId="31" xfId="0" applyNumberFormat="1" applyFont="1" applyFill="1" applyBorder="1" applyAlignment="1">
      <alignment horizontal="center" vertical="top" wrapText="1"/>
    </xf>
    <xf numFmtId="164" fontId="1" fillId="7" borderId="26" xfId="0" applyNumberFormat="1" applyFont="1" applyFill="1" applyBorder="1" applyAlignment="1">
      <alignment horizontal="center" vertical="top"/>
    </xf>
    <xf numFmtId="164" fontId="17" fillId="7" borderId="42" xfId="0" applyNumberFormat="1" applyFont="1" applyFill="1" applyBorder="1" applyAlignment="1">
      <alignment horizontal="center" vertical="top"/>
    </xf>
    <xf numFmtId="164" fontId="17" fillId="7" borderId="18" xfId="0" applyNumberFormat="1" applyFont="1" applyFill="1" applyBorder="1" applyAlignment="1">
      <alignment horizontal="center" vertical="top"/>
    </xf>
    <xf numFmtId="164" fontId="1" fillId="7" borderId="27" xfId="0" applyNumberFormat="1" applyFont="1" applyFill="1" applyBorder="1" applyAlignment="1">
      <alignment horizontal="center" vertical="top"/>
    </xf>
    <xf numFmtId="164" fontId="17" fillId="7" borderId="57" xfId="0" applyNumberFormat="1" applyFont="1" applyFill="1" applyBorder="1" applyAlignment="1">
      <alignment horizontal="center" vertical="top"/>
    </xf>
    <xf numFmtId="3" fontId="1" fillId="5" borderId="62" xfId="0" applyNumberFormat="1" applyFont="1" applyFill="1" applyBorder="1" applyAlignment="1">
      <alignment vertical="top" wrapText="1"/>
    </xf>
    <xf numFmtId="3" fontId="1" fillId="5" borderId="27" xfId="0" applyNumberFormat="1" applyFont="1" applyFill="1" applyBorder="1" applyAlignment="1">
      <alignment horizontal="center" vertical="top" wrapText="1"/>
    </xf>
    <xf numFmtId="3" fontId="4" fillId="0" borderId="6" xfId="0" applyNumberFormat="1" applyFont="1" applyBorder="1" applyAlignment="1">
      <alignment horizontal="center" vertical="top" wrapText="1"/>
    </xf>
    <xf numFmtId="3" fontId="4" fillId="0" borderId="8" xfId="0" applyNumberFormat="1" applyFont="1" applyBorder="1" applyAlignment="1">
      <alignment horizontal="center" vertical="top" wrapText="1"/>
    </xf>
    <xf numFmtId="3" fontId="4" fillId="0" borderId="8" xfId="0" applyNumberFormat="1" applyFont="1" applyFill="1" applyBorder="1" applyAlignment="1">
      <alignment horizontal="center" vertical="top" wrapText="1"/>
    </xf>
    <xf numFmtId="3" fontId="1" fillId="7" borderId="8"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164" fontId="16" fillId="7" borderId="52" xfId="0" applyNumberFormat="1" applyFont="1" applyFill="1" applyBorder="1" applyAlignment="1">
      <alignment horizontal="center" vertical="top"/>
    </xf>
    <xf numFmtId="3" fontId="4" fillId="0" borderId="65" xfId="0" applyNumberFormat="1" applyFont="1" applyFill="1" applyBorder="1" applyAlignment="1">
      <alignment horizontal="center" vertical="top"/>
    </xf>
    <xf numFmtId="164" fontId="4" fillId="7" borderId="34" xfId="0" applyNumberFormat="1" applyFont="1" applyFill="1" applyBorder="1" applyAlignment="1">
      <alignment horizontal="center" vertical="top"/>
    </xf>
    <xf numFmtId="164" fontId="4" fillId="7" borderId="52" xfId="0" applyNumberFormat="1" applyFont="1" applyFill="1" applyBorder="1" applyAlignment="1">
      <alignment horizontal="center" vertical="top"/>
    </xf>
    <xf numFmtId="3" fontId="4" fillId="7" borderId="2" xfId="0" applyNumberFormat="1" applyFont="1" applyFill="1" applyBorder="1" applyAlignment="1">
      <alignment horizontal="center" vertical="top"/>
    </xf>
    <xf numFmtId="49" fontId="4" fillId="5" borderId="8" xfId="0" applyNumberFormat="1"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3" fontId="4" fillId="0" borderId="5" xfId="0" applyNumberFormat="1" applyFont="1" applyBorder="1" applyAlignment="1">
      <alignment vertical="top"/>
    </xf>
    <xf numFmtId="3" fontId="4" fillId="5" borderId="5" xfId="0" applyNumberFormat="1" applyFont="1" applyFill="1" applyBorder="1" applyAlignment="1">
      <alignment horizontal="center" vertical="top"/>
    </xf>
    <xf numFmtId="14" fontId="8" fillId="0" borderId="8" xfId="0" applyNumberFormat="1" applyFont="1" applyBorder="1" applyAlignment="1">
      <alignment horizontal="left" vertical="top" wrapText="1"/>
    </xf>
    <xf numFmtId="3" fontId="1" fillId="0" borderId="2" xfId="0" applyNumberFormat="1" applyFont="1" applyBorder="1" applyAlignment="1">
      <alignment horizontal="center" vertical="top" wrapText="1"/>
    </xf>
    <xf numFmtId="3" fontId="1" fillId="7" borderId="2" xfId="0" applyNumberFormat="1" applyFont="1" applyFill="1" applyBorder="1" applyAlignment="1">
      <alignment horizontal="center" vertical="top"/>
    </xf>
    <xf numFmtId="0" fontId="1" fillId="0" borderId="2" xfId="0" applyFont="1" applyBorder="1" applyAlignment="1">
      <alignment horizontal="center" vertical="top"/>
    </xf>
    <xf numFmtId="0" fontId="12" fillId="0" borderId="2" xfId="0" applyFont="1" applyBorder="1" applyAlignment="1">
      <alignment horizontal="center" vertical="top"/>
    </xf>
    <xf numFmtId="0" fontId="12" fillId="7" borderId="49" xfId="0" applyFont="1" applyFill="1" applyBorder="1" applyAlignment="1">
      <alignment horizontal="center" vertical="top"/>
    </xf>
    <xf numFmtId="164" fontId="17" fillId="5" borderId="3" xfId="0" applyNumberFormat="1" applyFont="1" applyFill="1" applyBorder="1" applyAlignment="1">
      <alignment horizontal="center" vertical="top"/>
    </xf>
    <xf numFmtId="164" fontId="17" fillId="5" borderId="34" xfId="0" applyNumberFormat="1" applyFont="1" applyFill="1" applyBorder="1" applyAlignment="1">
      <alignment horizontal="center" vertical="top"/>
    </xf>
    <xf numFmtId="164" fontId="1" fillId="5" borderId="2" xfId="0" applyNumberFormat="1" applyFont="1" applyFill="1" applyBorder="1" applyAlignment="1">
      <alignment horizontal="center" vertical="top"/>
    </xf>
    <xf numFmtId="3" fontId="4" fillId="5" borderId="53" xfId="0" applyNumberFormat="1" applyFont="1" applyFill="1" applyBorder="1" applyAlignment="1">
      <alignment horizontal="center" vertical="top" wrapText="1"/>
    </xf>
    <xf numFmtId="164" fontId="1" fillId="0" borderId="66" xfId="0" applyNumberFormat="1" applyFont="1" applyBorder="1" applyAlignment="1">
      <alignment horizontal="center" vertical="top"/>
    </xf>
    <xf numFmtId="164" fontId="1" fillId="0" borderId="29" xfId="0" applyNumberFormat="1" applyFont="1" applyBorder="1" applyAlignment="1">
      <alignment horizontal="center" vertical="top"/>
    </xf>
    <xf numFmtId="164" fontId="1" fillId="0" borderId="42" xfId="0" applyNumberFormat="1" applyFont="1" applyBorder="1" applyAlignment="1">
      <alignment horizontal="center" vertical="top"/>
    </xf>
    <xf numFmtId="164" fontId="1" fillId="0" borderId="30" xfId="0" applyNumberFormat="1" applyFont="1" applyBorder="1" applyAlignment="1">
      <alignment horizontal="center" vertical="top"/>
    </xf>
    <xf numFmtId="164" fontId="1" fillId="0" borderId="52" xfId="0" applyNumberFormat="1" applyFont="1" applyBorder="1" applyAlignment="1">
      <alignment horizontal="center" vertical="top"/>
    </xf>
    <xf numFmtId="164" fontId="1" fillId="0" borderId="39" xfId="0" applyNumberFormat="1" applyFont="1" applyBorder="1" applyAlignment="1">
      <alignment horizontal="center" vertical="top"/>
    </xf>
    <xf numFmtId="164" fontId="4" fillId="0" borderId="6" xfId="0" applyNumberFormat="1" applyFont="1" applyFill="1" applyBorder="1" applyAlignment="1">
      <alignment horizontal="center" vertical="top"/>
    </xf>
    <xf numFmtId="3" fontId="1" fillId="7" borderId="30" xfId="0" applyNumberFormat="1" applyFont="1" applyFill="1" applyBorder="1" applyAlignment="1">
      <alignment horizontal="center" vertical="top"/>
    </xf>
    <xf numFmtId="164" fontId="1" fillId="7" borderId="12" xfId="0" applyNumberFormat="1" applyFont="1" applyFill="1" applyBorder="1" applyAlignment="1">
      <alignment horizontal="center" vertical="top"/>
    </xf>
    <xf numFmtId="164" fontId="1" fillId="0" borderId="36"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164" fontId="1" fillId="0" borderId="22" xfId="0" applyNumberFormat="1" applyFont="1" applyFill="1" applyBorder="1" applyAlignment="1">
      <alignment horizontal="center" vertical="top"/>
    </xf>
    <xf numFmtId="164" fontId="17" fillId="0" borderId="59" xfId="0" applyNumberFormat="1" applyFont="1" applyBorder="1" applyAlignment="1">
      <alignment horizontal="center" vertical="top"/>
    </xf>
    <xf numFmtId="3" fontId="4" fillId="7" borderId="42" xfId="0" applyNumberFormat="1" applyFont="1" applyFill="1" applyBorder="1" applyAlignment="1">
      <alignment horizontal="center" vertical="top"/>
    </xf>
    <xf numFmtId="164" fontId="4" fillId="0" borderId="26" xfId="0" applyNumberFormat="1" applyFont="1" applyFill="1" applyBorder="1" applyAlignment="1">
      <alignment horizontal="center" vertical="top" wrapText="1"/>
    </xf>
    <xf numFmtId="164" fontId="16" fillId="0" borderId="26" xfId="0" applyNumberFormat="1" applyFont="1" applyFill="1" applyBorder="1" applyAlignment="1">
      <alignment horizontal="center" vertical="top" wrapText="1"/>
    </xf>
    <xf numFmtId="164" fontId="16" fillId="0" borderId="59" xfId="0" applyNumberFormat="1" applyFont="1" applyBorder="1" applyAlignment="1">
      <alignment horizontal="center" vertical="top" wrapText="1"/>
    </xf>
    <xf numFmtId="3" fontId="5" fillId="0" borderId="30" xfId="0" applyNumberFormat="1" applyFont="1" applyBorder="1" applyAlignment="1">
      <alignment horizontal="center" vertical="top"/>
    </xf>
    <xf numFmtId="3" fontId="5" fillId="7" borderId="32" xfId="0" applyNumberFormat="1" applyFont="1" applyFill="1" applyBorder="1" applyAlignment="1">
      <alignment horizontal="center" vertical="top"/>
    </xf>
    <xf numFmtId="3" fontId="5" fillId="7" borderId="53" xfId="0" applyNumberFormat="1" applyFont="1" applyFill="1" applyBorder="1" applyAlignment="1">
      <alignment horizontal="center" vertical="top"/>
    </xf>
    <xf numFmtId="164" fontId="22" fillId="7" borderId="0" xfId="0" applyNumberFormat="1" applyFont="1" applyFill="1" applyBorder="1" applyAlignment="1">
      <alignment vertical="top"/>
    </xf>
    <xf numFmtId="3" fontId="23" fillId="0" borderId="0" xfId="0" applyNumberFormat="1" applyFont="1" applyBorder="1" applyAlignment="1">
      <alignment vertical="top"/>
    </xf>
    <xf numFmtId="3" fontId="24" fillId="0" borderId="0" xfId="0" applyNumberFormat="1" applyFont="1" applyBorder="1" applyAlignment="1">
      <alignment vertical="top"/>
    </xf>
    <xf numFmtId="3" fontId="22" fillId="0" borderId="0" xfId="0" applyNumberFormat="1" applyFont="1" applyBorder="1" applyAlignment="1">
      <alignment vertical="top"/>
    </xf>
    <xf numFmtId="164" fontId="22" fillId="0" borderId="0" xfId="0" applyNumberFormat="1" applyFont="1" applyBorder="1" applyAlignment="1">
      <alignment vertical="top"/>
    </xf>
    <xf numFmtId="164" fontId="23" fillId="0" borderId="0" xfId="0" applyNumberFormat="1" applyFont="1" applyBorder="1" applyAlignment="1">
      <alignment vertical="top"/>
    </xf>
    <xf numFmtId="3" fontId="22" fillId="7" borderId="0" xfId="0" applyNumberFormat="1" applyFont="1" applyFill="1" applyBorder="1" applyAlignment="1">
      <alignment vertical="top"/>
    </xf>
    <xf numFmtId="164" fontId="22" fillId="0" borderId="0" xfId="0" applyNumberFormat="1" applyFont="1" applyBorder="1" applyAlignment="1">
      <alignment horizontal="center" vertical="top"/>
    </xf>
    <xf numFmtId="164" fontId="23" fillId="7" borderId="0" xfId="0" applyNumberFormat="1" applyFont="1" applyFill="1" applyBorder="1" applyAlignment="1">
      <alignment vertical="top"/>
    </xf>
    <xf numFmtId="3" fontId="23" fillId="7" borderId="0" xfId="0" applyNumberFormat="1" applyFont="1" applyFill="1" applyBorder="1" applyAlignment="1">
      <alignment vertical="top"/>
    </xf>
    <xf numFmtId="164" fontId="23" fillId="0" borderId="0" xfId="0" applyNumberFormat="1" applyFont="1" applyBorder="1" applyAlignment="1">
      <alignment vertical="top" wrapText="1"/>
    </xf>
    <xf numFmtId="3" fontId="23" fillId="0" borderId="0" xfId="0" applyNumberFormat="1" applyFont="1" applyFill="1" applyBorder="1" applyAlignment="1">
      <alignment horizontal="left" vertical="center" wrapText="1"/>
    </xf>
    <xf numFmtId="164" fontId="23" fillId="0" borderId="0" xfId="0" applyNumberFormat="1" applyFont="1" applyFill="1" applyBorder="1" applyAlignment="1">
      <alignment horizontal="left" vertical="top" wrapText="1"/>
    </xf>
    <xf numFmtId="3" fontId="23" fillId="0" borderId="0" xfId="0" applyNumberFormat="1" applyFont="1" applyFill="1" applyBorder="1" applyAlignment="1">
      <alignment vertical="top"/>
    </xf>
    <xf numFmtId="3" fontId="23" fillId="7" borderId="0" xfId="0" applyNumberFormat="1" applyFont="1" applyFill="1" applyBorder="1" applyAlignment="1">
      <alignment horizontal="center" vertical="top"/>
    </xf>
    <xf numFmtId="3" fontId="23" fillId="0" borderId="0" xfId="0" applyNumberFormat="1" applyFont="1" applyBorder="1" applyAlignment="1">
      <alignment horizontal="center" vertical="top" wrapText="1"/>
    </xf>
    <xf numFmtId="0" fontId="23" fillId="0" borderId="0" xfId="0" applyFont="1" applyBorder="1" applyAlignment="1">
      <alignment vertical="top"/>
    </xf>
    <xf numFmtId="3" fontId="25" fillId="0" borderId="0" xfId="0" applyNumberFormat="1" applyFont="1" applyBorder="1" applyAlignment="1">
      <alignment vertical="top"/>
    </xf>
    <xf numFmtId="3" fontId="23" fillId="0" borderId="0" xfId="0" applyNumberFormat="1" applyFont="1" applyAlignment="1">
      <alignment vertical="top"/>
    </xf>
    <xf numFmtId="164" fontId="1" fillId="7" borderId="66" xfId="0" applyNumberFormat="1" applyFont="1" applyFill="1" applyBorder="1" applyAlignment="1">
      <alignment horizontal="center" vertical="top"/>
    </xf>
    <xf numFmtId="0" fontId="22" fillId="0" borderId="0" xfId="0" applyFont="1" applyBorder="1" applyAlignment="1">
      <alignment vertical="top"/>
    </xf>
    <xf numFmtId="3" fontId="23" fillId="7" borderId="17" xfId="0" applyNumberFormat="1" applyFont="1" applyFill="1" applyBorder="1" applyAlignment="1">
      <alignment vertical="top"/>
    </xf>
    <xf numFmtId="3" fontId="23" fillId="0" borderId="0" xfId="0" applyNumberFormat="1" applyFont="1" applyFill="1" applyBorder="1" applyAlignment="1">
      <alignment vertical="top" wrapText="1"/>
    </xf>
    <xf numFmtId="3" fontId="23" fillId="0" borderId="0" xfId="0" applyNumberFormat="1" applyFont="1" applyFill="1" applyBorder="1" applyAlignment="1">
      <alignment horizontal="center" vertical="top"/>
    </xf>
    <xf numFmtId="164" fontId="23" fillId="0" borderId="17" xfId="0" applyNumberFormat="1" applyFont="1" applyBorder="1" applyAlignment="1">
      <alignment vertical="top"/>
    </xf>
    <xf numFmtId="164" fontId="23" fillId="0" borderId="0" xfId="0" applyNumberFormat="1" applyFont="1" applyBorder="1" applyAlignment="1">
      <alignment horizontal="center" vertical="top"/>
    </xf>
    <xf numFmtId="3" fontId="4" fillId="0" borderId="65" xfId="0" applyNumberFormat="1" applyFont="1" applyBorder="1" applyAlignment="1">
      <alignment horizontal="left" vertical="top" wrapText="1"/>
    </xf>
    <xf numFmtId="3" fontId="4" fillId="0" borderId="52" xfId="0" applyNumberFormat="1" applyFont="1" applyBorder="1" applyAlignment="1">
      <alignment horizontal="center" vertical="top"/>
    </xf>
    <xf numFmtId="3" fontId="2" fillId="0" borderId="31" xfId="0" applyNumberFormat="1" applyFont="1" applyFill="1" applyBorder="1" applyAlignment="1">
      <alignment horizontal="center" vertical="top"/>
    </xf>
    <xf numFmtId="3" fontId="4" fillId="0" borderId="40" xfId="0" applyNumberFormat="1" applyFont="1" applyBorder="1" applyAlignment="1">
      <alignment horizontal="left" vertical="top" wrapText="1"/>
    </xf>
    <xf numFmtId="49" fontId="5" fillId="2" borderId="18" xfId="0" applyNumberFormat="1" applyFont="1" applyFill="1" applyBorder="1" applyAlignment="1">
      <alignment horizontal="center" vertical="top"/>
    </xf>
    <xf numFmtId="3" fontId="4" fillId="0" borderId="18" xfId="0" applyNumberFormat="1" applyFont="1" applyFill="1" applyBorder="1" applyAlignment="1">
      <alignment horizontal="center" vertical="top" wrapText="1"/>
    </xf>
    <xf numFmtId="49" fontId="2" fillId="3" borderId="62"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42"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42"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7" borderId="42" xfId="0" applyNumberFormat="1" applyFont="1" applyFill="1" applyBorder="1" applyAlignment="1">
      <alignment horizontal="left" vertical="top" wrapText="1"/>
    </xf>
    <xf numFmtId="3" fontId="2" fillId="0" borderId="60" xfId="0" applyNumberFormat="1" applyFont="1" applyBorder="1" applyAlignment="1">
      <alignment horizontal="center" vertical="top"/>
    </xf>
    <xf numFmtId="3" fontId="1" fillId="0" borderId="41" xfId="0" applyNumberFormat="1" applyFont="1" applyBorder="1" applyAlignment="1">
      <alignment horizontal="left" vertical="top" wrapText="1"/>
    </xf>
    <xf numFmtId="3" fontId="1" fillId="0" borderId="59"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2" fillId="0" borderId="38"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4" fillId="7" borderId="40"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5" fillId="7" borderId="33" xfId="0" applyNumberFormat="1" applyFont="1" applyFill="1" applyBorder="1" applyAlignment="1">
      <alignment horizontal="center" vertical="top"/>
    </xf>
    <xf numFmtId="3" fontId="5" fillId="7" borderId="32" xfId="0" applyNumberFormat="1" applyFont="1" applyFill="1" applyBorder="1" applyAlignment="1">
      <alignment horizontal="center" vertical="top"/>
    </xf>
    <xf numFmtId="3" fontId="5" fillId="7" borderId="53" xfId="0" applyNumberFormat="1" applyFont="1" applyFill="1" applyBorder="1" applyAlignment="1">
      <alignment horizontal="center" vertical="top"/>
    </xf>
    <xf numFmtId="3" fontId="2" fillId="0" borderId="32" xfId="0" applyNumberFormat="1" applyFont="1" applyBorder="1" applyAlignment="1">
      <alignment horizontal="center" vertical="top"/>
    </xf>
    <xf numFmtId="3" fontId="1" fillId="7" borderId="40" xfId="0" applyNumberFormat="1" applyFont="1" applyFill="1" applyBorder="1" applyAlignment="1">
      <alignment horizontal="left" vertical="top" wrapText="1"/>
    </xf>
    <xf numFmtId="3" fontId="1" fillId="7" borderId="41"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7" borderId="42" xfId="0" applyNumberFormat="1" applyFont="1" applyFill="1" applyBorder="1" applyAlignment="1">
      <alignment horizontal="center" vertical="top"/>
    </xf>
    <xf numFmtId="3" fontId="1" fillId="7" borderId="53"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1" fillId="0" borderId="8" xfId="0" applyNumberFormat="1" applyFont="1" applyFill="1" applyBorder="1" applyAlignment="1">
      <alignment horizontal="center" vertical="top" wrapText="1"/>
    </xf>
    <xf numFmtId="3" fontId="1" fillId="0" borderId="42"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1" fillId="7" borderId="8"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3" fontId="4" fillId="7" borderId="8" xfId="0" applyNumberFormat="1" applyFont="1" applyFill="1" applyBorder="1" applyAlignment="1">
      <alignment horizontal="center" vertical="top" wrapText="1"/>
    </xf>
    <xf numFmtId="3" fontId="4" fillId="7" borderId="37" xfId="0" applyNumberFormat="1" applyFont="1" applyFill="1" applyBorder="1" applyAlignment="1">
      <alignment horizontal="left" vertical="top" wrapText="1"/>
    </xf>
    <xf numFmtId="3" fontId="4" fillId="0" borderId="59" xfId="0" applyNumberFormat="1" applyFont="1" applyFill="1" applyBorder="1" applyAlignment="1">
      <alignment horizontal="center" vertical="top" wrapText="1"/>
    </xf>
    <xf numFmtId="3" fontId="4" fillId="7" borderId="6" xfId="0" applyNumberFormat="1" applyFont="1" applyFill="1" applyBorder="1" applyAlignment="1">
      <alignment horizontal="center" vertical="top" wrapText="1"/>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5" borderId="68" xfId="0" applyNumberFormat="1" applyFont="1" applyFill="1" applyBorder="1" applyAlignment="1">
      <alignment horizontal="center" vertical="top"/>
    </xf>
    <xf numFmtId="49" fontId="2" fillId="3" borderId="62" xfId="0" applyNumberFormat="1" applyFont="1" applyFill="1" applyBorder="1" applyAlignment="1">
      <alignment vertical="top"/>
    </xf>
    <xf numFmtId="49" fontId="2" fillId="3" borderId="17" xfId="0" applyNumberFormat="1" applyFont="1" applyFill="1" applyBorder="1" applyAlignment="1">
      <alignment vertical="top"/>
    </xf>
    <xf numFmtId="49" fontId="2" fillId="2" borderId="42" xfId="0" applyNumberFormat="1" applyFont="1" applyFill="1" applyBorder="1" applyAlignment="1">
      <alignment vertical="top"/>
    </xf>
    <xf numFmtId="49" fontId="2" fillId="5" borderId="42" xfId="0" applyNumberFormat="1" applyFont="1" applyFill="1" applyBorder="1" applyAlignment="1">
      <alignment vertical="top"/>
    </xf>
    <xf numFmtId="3" fontId="5" fillId="0" borderId="42" xfId="0" applyNumberFormat="1" applyFont="1" applyFill="1" applyBorder="1" applyAlignment="1">
      <alignment vertical="top" textRotation="90" wrapText="1"/>
    </xf>
    <xf numFmtId="3" fontId="5" fillId="0" borderId="18" xfId="0" applyNumberFormat="1" applyFont="1" applyFill="1" applyBorder="1" applyAlignment="1">
      <alignment vertical="top" textRotation="90" wrapText="1"/>
    </xf>
    <xf numFmtId="3" fontId="4" fillId="7" borderId="62" xfId="0" applyNumberFormat="1" applyFont="1" applyFill="1" applyBorder="1" applyAlignment="1">
      <alignment horizontal="center" vertical="top"/>
    </xf>
    <xf numFmtId="164" fontId="4" fillId="7" borderId="15" xfId="0" applyNumberFormat="1" applyFont="1" applyFill="1" applyBorder="1" applyAlignment="1">
      <alignment horizontal="center" vertical="top"/>
    </xf>
    <xf numFmtId="3" fontId="4" fillId="0" borderId="65" xfId="0" applyNumberFormat="1" applyFont="1" applyBorder="1" applyAlignment="1">
      <alignment vertical="top" wrapText="1"/>
    </xf>
    <xf numFmtId="3" fontId="1" fillId="7" borderId="42" xfId="0" applyNumberFormat="1" applyFont="1" applyFill="1" applyBorder="1" applyAlignment="1">
      <alignment vertical="top" wrapText="1"/>
    </xf>
    <xf numFmtId="49" fontId="1" fillId="7" borderId="18" xfId="0" applyNumberFormat="1" applyFont="1" applyFill="1" applyBorder="1" applyAlignment="1">
      <alignment horizontal="center" vertical="top"/>
    </xf>
    <xf numFmtId="49" fontId="1" fillId="7" borderId="7"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1" fillId="0" borderId="57" xfId="0" applyNumberFormat="1" applyFont="1" applyBorder="1" applyAlignment="1">
      <alignment vertical="top"/>
    </xf>
    <xf numFmtId="49" fontId="1" fillId="7" borderId="66" xfId="0" applyNumberFormat="1" applyFont="1" applyFill="1" applyBorder="1" applyAlignment="1">
      <alignment horizontal="center" vertical="top"/>
    </xf>
    <xf numFmtId="49" fontId="1" fillId="7" borderId="26" xfId="0" applyNumberFormat="1" applyFont="1" applyFill="1" applyBorder="1" applyAlignment="1">
      <alignment horizontal="center" vertical="top"/>
    </xf>
    <xf numFmtId="3" fontId="1" fillId="0" borderId="57" xfId="0" applyNumberFormat="1" applyFont="1" applyBorder="1" applyAlignment="1">
      <alignment horizontal="center" vertical="top" wrapText="1"/>
    </xf>
    <xf numFmtId="49" fontId="2" fillId="5" borderId="53" xfId="0" applyNumberFormat="1" applyFont="1" applyFill="1" applyBorder="1" applyAlignment="1">
      <alignment vertical="top"/>
    </xf>
    <xf numFmtId="3" fontId="2" fillId="0" borderId="42" xfId="0" applyNumberFormat="1" applyFont="1" applyFill="1" applyBorder="1" applyAlignment="1">
      <alignment horizontal="center" vertical="top" textRotation="90" wrapText="1"/>
    </xf>
    <xf numFmtId="3" fontId="2" fillId="0" borderId="60" xfId="0" applyNumberFormat="1" applyFont="1" applyFill="1" applyBorder="1" applyAlignment="1">
      <alignment horizontal="center" vertical="top"/>
    </xf>
    <xf numFmtId="164" fontId="1" fillId="0" borderId="57" xfId="0" applyNumberFormat="1" applyFont="1" applyFill="1" applyBorder="1" applyAlignment="1">
      <alignment horizontal="center" vertical="top"/>
    </xf>
    <xf numFmtId="0" fontId="1" fillId="0" borderId="40" xfId="0" applyFont="1" applyFill="1" applyBorder="1" applyAlignment="1">
      <alignment vertical="top" wrapText="1"/>
    </xf>
    <xf numFmtId="3" fontId="2" fillId="0" borderId="57" xfId="0" applyNumberFormat="1" applyFont="1" applyFill="1" applyBorder="1" applyAlignment="1">
      <alignment vertical="top" textRotation="180" wrapText="1"/>
    </xf>
    <xf numFmtId="3" fontId="2" fillId="5" borderId="60" xfId="0" applyNumberFormat="1" applyFont="1" applyFill="1" applyBorder="1" applyAlignment="1">
      <alignment horizontal="center" vertical="top"/>
    </xf>
    <xf numFmtId="3" fontId="5" fillId="0" borderId="42" xfId="0" applyNumberFormat="1" applyFont="1" applyFill="1" applyBorder="1" applyAlignment="1">
      <alignment vertical="top" wrapText="1"/>
    </xf>
    <xf numFmtId="3" fontId="5" fillId="0" borderId="53" xfId="0" applyNumberFormat="1" applyFont="1" applyFill="1" applyBorder="1" applyAlignment="1">
      <alignment vertical="top"/>
    </xf>
    <xf numFmtId="3" fontId="5" fillId="0" borderId="31" xfId="0" applyNumberFormat="1" applyFont="1" applyFill="1" applyBorder="1" applyAlignment="1">
      <alignment vertical="top"/>
    </xf>
    <xf numFmtId="49" fontId="4" fillId="0" borderId="31" xfId="0" applyNumberFormat="1" applyFont="1" applyFill="1" applyBorder="1" applyAlignment="1">
      <alignment horizontal="center" vertical="top" wrapText="1"/>
    </xf>
    <xf numFmtId="49" fontId="5" fillId="3" borderId="62" xfId="0" applyNumberFormat="1" applyFont="1" applyFill="1" applyBorder="1" applyAlignment="1">
      <alignment vertical="top"/>
    </xf>
    <xf numFmtId="49" fontId="5" fillId="2" borderId="42" xfId="0" applyNumberFormat="1" applyFont="1" applyFill="1" applyBorder="1" applyAlignment="1">
      <alignment horizontal="center" vertical="top"/>
    </xf>
    <xf numFmtId="49" fontId="5" fillId="5" borderId="53" xfId="0" applyNumberFormat="1" applyFont="1" applyFill="1" applyBorder="1" applyAlignment="1">
      <alignment vertical="top"/>
    </xf>
    <xf numFmtId="3" fontId="2" fillId="0" borderId="53" xfId="0" applyNumberFormat="1" applyFont="1" applyBorder="1" applyAlignment="1">
      <alignment horizontal="center" vertical="top"/>
    </xf>
    <xf numFmtId="3" fontId="1" fillId="0" borderId="62" xfId="0" applyNumberFormat="1" applyFont="1" applyBorder="1" applyAlignment="1">
      <alignment horizontal="center" vertical="top"/>
    </xf>
    <xf numFmtId="164" fontId="17" fillId="0" borderId="18" xfId="0" applyNumberFormat="1" applyFont="1" applyFill="1" applyBorder="1" applyAlignment="1">
      <alignment horizontal="center" vertical="top"/>
    </xf>
    <xf numFmtId="164" fontId="17" fillId="0" borderId="0" xfId="0" applyNumberFormat="1" applyFont="1" applyFill="1" applyBorder="1" applyAlignment="1">
      <alignment horizontal="center" vertical="top"/>
    </xf>
    <xf numFmtId="3" fontId="2" fillId="0" borderId="42" xfId="0" applyNumberFormat="1" applyFont="1" applyFill="1" applyBorder="1" applyAlignment="1">
      <alignment vertical="top" textRotation="90" wrapText="1"/>
    </xf>
    <xf numFmtId="164" fontId="1" fillId="0" borderId="42" xfId="0" applyNumberFormat="1" applyFont="1" applyFill="1" applyBorder="1" applyAlignment="1">
      <alignment horizontal="center" vertical="top"/>
    </xf>
    <xf numFmtId="3" fontId="5" fillId="0" borderId="42" xfId="0" applyNumberFormat="1" applyFont="1" applyBorder="1" applyAlignment="1">
      <alignment vertical="top"/>
    </xf>
    <xf numFmtId="3" fontId="5" fillId="7" borderId="5" xfId="0" applyNumberFormat="1" applyFont="1" applyFill="1" applyBorder="1" applyAlignment="1">
      <alignment horizontal="center" vertical="top" wrapText="1"/>
    </xf>
    <xf numFmtId="164" fontId="5" fillId="7" borderId="62" xfId="0" applyNumberFormat="1" applyFont="1" applyFill="1" applyBorder="1" applyAlignment="1">
      <alignment horizontal="center" vertical="top"/>
    </xf>
    <xf numFmtId="164" fontId="5" fillId="7" borderId="42" xfId="0" applyNumberFormat="1" applyFont="1" applyFill="1" applyBorder="1" applyAlignment="1">
      <alignment horizontal="center" vertical="top"/>
    </xf>
    <xf numFmtId="164" fontId="5" fillId="7" borderId="15" xfId="0" applyNumberFormat="1" applyFont="1" applyFill="1" applyBorder="1" applyAlignment="1">
      <alignment horizontal="center" vertical="top"/>
    </xf>
    <xf numFmtId="49" fontId="1" fillId="7" borderId="17" xfId="0" applyNumberFormat="1" applyFont="1" applyFill="1" applyBorder="1" applyAlignment="1">
      <alignment horizontal="left" vertical="top" wrapText="1"/>
    </xf>
    <xf numFmtId="49" fontId="5" fillId="5" borderId="53" xfId="0" applyNumberFormat="1" applyFont="1" applyFill="1" applyBorder="1" applyAlignment="1">
      <alignment horizontal="center" vertical="top"/>
    </xf>
    <xf numFmtId="3" fontId="4" fillId="5" borderId="42" xfId="0" applyNumberFormat="1" applyFont="1" applyFill="1" applyBorder="1" applyAlignment="1">
      <alignment vertical="top" wrapText="1"/>
    </xf>
    <xf numFmtId="164" fontId="5" fillId="7" borderId="57" xfId="0" applyNumberFormat="1" applyFont="1" applyFill="1" applyBorder="1" applyAlignment="1">
      <alignment horizontal="center" vertical="top"/>
    </xf>
    <xf numFmtId="3" fontId="17" fillId="0" borderId="18" xfId="0" applyNumberFormat="1" applyFont="1" applyBorder="1" applyAlignment="1">
      <alignment horizontal="center" vertical="top"/>
    </xf>
    <xf numFmtId="3" fontId="1" fillId="0" borderId="32" xfId="0" applyNumberFormat="1" applyFont="1" applyBorder="1" applyAlignment="1">
      <alignment vertical="top"/>
    </xf>
    <xf numFmtId="49" fontId="2" fillId="5" borderId="53" xfId="0" applyNumberFormat="1" applyFont="1" applyFill="1" applyBorder="1" applyAlignment="1">
      <alignment horizontal="center" vertical="top"/>
    </xf>
    <xf numFmtId="3" fontId="2" fillId="0" borderId="42" xfId="0" applyNumberFormat="1" applyFont="1" applyBorder="1" applyAlignment="1">
      <alignment vertical="top"/>
    </xf>
    <xf numFmtId="3" fontId="2" fillId="0" borderId="57" xfId="0" applyNumberFormat="1" applyFont="1" applyFill="1" applyBorder="1" applyAlignment="1">
      <alignment vertical="top"/>
    </xf>
    <xf numFmtId="49" fontId="2" fillId="0" borderId="42" xfId="0" applyNumberFormat="1" applyFont="1" applyBorder="1" applyAlignment="1">
      <alignment horizontal="center" vertical="top" wrapText="1"/>
    </xf>
    <xf numFmtId="164" fontId="1" fillId="5" borderId="16" xfId="0" applyNumberFormat="1" applyFont="1" applyFill="1" applyBorder="1" applyAlignment="1">
      <alignment horizontal="center" vertical="top" wrapText="1"/>
    </xf>
    <xf numFmtId="164" fontId="1" fillId="5" borderId="3" xfId="0" applyNumberFormat="1" applyFont="1" applyFill="1" applyBorder="1" applyAlignment="1">
      <alignment horizontal="center" vertical="top" wrapText="1"/>
    </xf>
    <xf numFmtId="3" fontId="2" fillId="8" borderId="47" xfId="0" applyNumberFormat="1" applyFont="1" applyFill="1" applyBorder="1" applyAlignment="1">
      <alignment horizontal="center" vertical="top"/>
    </xf>
    <xf numFmtId="3" fontId="1" fillId="7" borderId="48" xfId="0" applyNumberFormat="1" applyFont="1" applyFill="1" applyBorder="1" applyAlignment="1">
      <alignment vertical="top" wrapText="1"/>
    </xf>
    <xf numFmtId="3" fontId="1" fillId="7" borderId="4"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4" fillId="0" borderId="8" xfId="0" applyNumberFormat="1" applyFont="1" applyBorder="1" applyAlignment="1">
      <alignment vertical="top" wrapText="1"/>
    </xf>
    <xf numFmtId="164" fontId="4" fillId="0" borderId="5" xfId="0" applyNumberFormat="1" applyFont="1" applyFill="1" applyBorder="1" applyAlignment="1">
      <alignment horizontal="center" vertical="top"/>
    </xf>
    <xf numFmtId="3" fontId="4" fillId="5" borderId="65" xfId="0" applyNumberFormat="1" applyFont="1" applyFill="1" applyBorder="1" applyAlignment="1">
      <alignment vertical="top" wrapText="1"/>
    </xf>
    <xf numFmtId="3" fontId="1" fillId="0" borderId="31" xfId="0" applyNumberFormat="1" applyFont="1" applyBorder="1" applyAlignment="1">
      <alignment horizontal="center" vertical="top" wrapText="1"/>
    </xf>
    <xf numFmtId="3" fontId="4" fillId="7" borderId="7" xfId="0" applyNumberFormat="1" applyFont="1" applyFill="1" applyBorder="1" applyAlignment="1">
      <alignment horizontal="center" vertical="top"/>
    </xf>
    <xf numFmtId="3" fontId="5" fillId="5" borderId="57" xfId="0" applyNumberFormat="1" applyFont="1" applyFill="1" applyBorder="1" applyAlignment="1">
      <alignment horizontal="center" vertical="top"/>
    </xf>
    <xf numFmtId="1" fontId="14" fillId="0" borderId="53" xfId="0" applyNumberFormat="1" applyFont="1" applyFill="1" applyBorder="1" applyAlignment="1">
      <alignment horizontal="center" vertical="center" textRotation="90" wrapText="1"/>
    </xf>
    <xf numFmtId="49" fontId="4" fillId="0" borderId="42" xfId="0" applyNumberFormat="1" applyFont="1" applyBorder="1" applyAlignment="1">
      <alignment horizontal="center" vertical="top" wrapText="1"/>
    </xf>
    <xf numFmtId="3" fontId="5" fillId="5" borderId="60"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3" fontId="4" fillId="0" borderId="6" xfId="0" applyNumberFormat="1" applyFont="1" applyBorder="1" applyAlignment="1">
      <alignment horizontal="left" vertical="top"/>
    </xf>
    <xf numFmtId="3" fontId="12" fillId="7" borderId="60" xfId="0" applyNumberFormat="1" applyFont="1" applyFill="1" applyBorder="1" applyAlignment="1">
      <alignment horizontal="left" vertical="top" wrapText="1"/>
    </xf>
    <xf numFmtId="3" fontId="1" fillId="7" borderId="42" xfId="0" applyNumberFormat="1" applyFont="1" applyFill="1" applyBorder="1" applyAlignment="1">
      <alignment horizontal="center" vertical="top"/>
    </xf>
    <xf numFmtId="3" fontId="1" fillId="7" borderId="53"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1" fillId="7" borderId="42" xfId="0" applyNumberFormat="1" applyFont="1" applyFill="1" applyBorder="1" applyAlignment="1">
      <alignment horizontal="left" vertical="top" wrapText="1"/>
    </xf>
    <xf numFmtId="3" fontId="1" fillId="0" borderId="18" xfId="0" applyNumberFormat="1" applyFont="1" applyFill="1" applyBorder="1" applyAlignment="1">
      <alignment horizontal="left" vertical="top" wrapText="1"/>
    </xf>
    <xf numFmtId="3" fontId="22" fillId="7" borderId="0" xfId="0" applyNumberFormat="1" applyFont="1" applyFill="1" applyBorder="1" applyAlignment="1">
      <alignment horizontal="center" vertical="top" wrapText="1"/>
    </xf>
    <xf numFmtId="49" fontId="2" fillId="2" borderId="42" xfId="0" applyNumberFormat="1" applyFont="1" applyFill="1" applyBorder="1" applyAlignment="1">
      <alignment horizontal="center" vertical="top"/>
    </xf>
    <xf numFmtId="49" fontId="2" fillId="5" borderId="42" xfId="0" applyNumberFormat="1" applyFont="1" applyFill="1" applyBorder="1" applyAlignment="1">
      <alignment horizontal="center" vertical="top"/>
    </xf>
    <xf numFmtId="3" fontId="23" fillId="0" borderId="0" xfId="0" applyNumberFormat="1" applyFont="1" applyFill="1" applyBorder="1" applyAlignment="1">
      <alignment horizontal="left" vertical="top" wrapText="1"/>
    </xf>
    <xf numFmtId="3" fontId="19" fillId="7" borderId="18" xfId="0" applyNumberFormat="1" applyFont="1" applyFill="1" applyBorder="1" applyAlignment="1">
      <alignment horizontal="center" vertical="top"/>
    </xf>
    <xf numFmtId="3" fontId="19" fillId="7" borderId="32"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164" fontId="4" fillId="7" borderId="29" xfId="0" applyNumberFormat="1" applyFont="1" applyFill="1" applyBorder="1" applyAlignment="1">
      <alignment horizontal="center" vertical="top"/>
    </xf>
    <xf numFmtId="164" fontId="4" fillId="7" borderId="24" xfId="0" applyNumberFormat="1" applyFont="1" applyFill="1" applyBorder="1" applyAlignment="1">
      <alignment horizontal="center" vertical="top"/>
    </xf>
    <xf numFmtId="3" fontId="1" fillId="0" borderId="66" xfId="0" applyNumberFormat="1" applyFont="1" applyFill="1" applyBorder="1" applyAlignment="1">
      <alignment horizontal="left" vertical="top" wrapText="1"/>
    </xf>
    <xf numFmtId="0" fontId="1" fillId="7" borderId="66" xfId="0" applyFont="1" applyFill="1" applyBorder="1" applyAlignment="1">
      <alignment vertical="top" wrapText="1"/>
    </xf>
    <xf numFmtId="3" fontId="2" fillId="0" borderId="53" xfId="0" applyNumberFormat="1" applyFont="1" applyFill="1" applyBorder="1" applyAlignment="1">
      <alignment vertical="top" textRotation="180" wrapText="1"/>
    </xf>
    <xf numFmtId="164" fontId="1" fillId="5" borderId="15" xfId="0" applyNumberFormat="1" applyFont="1" applyFill="1" applyBorder="1" applyAlignment="1">
      <alignment horizontal="center" vertical="top"/>
    </xf>
    <xf numFmtId="3" fontId="28" fillId="7" borderId="42" xfId="0" applyNumberFormat="1" applyFont="1" applyFill="1" applyBorder="1" applyAlignment="1">
      <alignment horizontal="center" vertical="top" wrapText="1"/>
    </xf>
    <xf numFmtId="3" fontId="28" fillId="7" borderId="53" xfId="0" applyNumberFormat="1" applyFont="1" applyFill="1" applyBorder="1" applyAlignment="1">
      <alignment horizontal="center" vertical="top" wrapText="1"/>
    </xf>
    <xf numFmtId="3" fontId="28" fillId="7" borderId="60" xfId="0" applyNumberFormat="1" applyFont="1" applyFill="1" applyBorder="1" applyAlignment="1">
      <alignment horizontal="center" vertical="top" wrapText="1"/>
    </xf>
    <xf numFmtId="3" fontId="28" fillId="7" borderId="66" xfId="0" applyNumberFormat="1" applyFont="1" applyFill="1" applyBorder="1" applyAlignment="1">
      <alignment horizontal="center" vertical="top" wrapText="1"/>
    </xf>
    <xf numFmtId="3" fontId="28" fillId="7" borderId="51" xfId="0" applyNumberFormat="1" applyFont="1" applyFill="1" applyBorder="1" applyAlignment="1">
      <alignment horizontal="center" vertical="top" wrapText="1"/>
    </xf>
    <xf numFmtId="3" fontId="28" fillId="7" borderId="52" xfId="0" applyNumberFormat="1" applyFont="1" applyFill="1" applyBorder="1" applyAlignment="1">
      <alignment horizontal="center" vertical="top" wrapText="1"/>
    </xf>
    <xf numFmtId="49" fontId="2" fillId="3" borderId="16" xfId="0" applyNumberFormat="1" applyFont="1" applyFill="1" applyBorder="1" applyAlignment="1">
      <alignment horizontal="center" vertical="top"/>
    </xf>
    <xf numFmtId="49" fontId="2" fillId="3" borderId="56" xfId="0" applyNumberFormat="1" applyFont="1" applyFill="1" applyBorder="1" applyAlignment="1">
      <alignment horizontal="center" vertical="top"/>
    </xf>
    <xf numFmtId="3" fontId="1" fillId="0" borderId="19"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1" fillId="0" borderId="0" xfId="0" applyNumberFormat="1" applyFont="1" applyFill="1" applyBorder="1" applyAlignment="1">
      <alignment horizontal="center" vertical="top" wrapText="1"/>
    </xf>
    <xf numFmtId="3" fontId="1" fillId="5" borderId="42" xfId="0" applyNumberFormat="1" applyFont="1" applyFill="1" applyBorder="1" applyAlignment="1">
      <alignment horizontal="left" vertical="top" wrapText="1"/>
    </xf>
    <xf numFmtId="3" fontId="1" fillId="7" borderId="40" xfId="0" applyNumberFormat="1" applyFont="1" applyFill="1" applyBorder="1" applyAlignment="1">
      <alignment horizontal="left" vertical="top" wrapText="1"/>
    </xf>
    <xf numFmtId="3" fontId="1" fillId="7" borderId="41" xfId="0" applyNumberFormat="1" applyFont="1" applyFill="1" applyBorder="1" applyAlignment="1">
      <alignment horizontal="left" vertical="top" wrapText="1"/>
    </xf>
    <xf numFmtId="3" fontId="2" fillId="0" borderId="18"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2" borderId="12" xfId="0" applyNumberFormat="1" applyFont="1" applyFill="1" applyBorder="1" applyAlignment="1">
      <alignment horizontal="center" vertical="top"/>
    </xf>
    <xf numFmtId="3" fontId="1" fillId="5" borderId="41" xfId="0" applyNumberFormat="1" applyFont="1" applyFill="1" applyBorder="1" applyAlignment="1">
      <alignment horizontal="left" vertical="top" wrapText="1"/>
    </xf>
    <xf numFmtId="3" fontId="2" fillId="8" borderId="45"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42"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7" borderId="53"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1" fillId="7" borderId="59" xfId="0" applyNumberFormat="1" applyFont="1" applyFill="1" applyBorder="1" applyAlignment="1">
      <alignment horizontal="left" vertical="top" wrapText="1"/>
    </xf>
    <xf numFmtId="3" fontId="1" fillId="7" borderId="18" xfId="0" applyNumberFormat="1" applyFont="1" applyFill="1" applyBorder="1" applyAlignment="1">
      <alignment horizontal="left" vertical="top" wrapText="1"/>
    </xf>
    <xf numFmtId="3" fontId="1" fillId="0" borderId="59" xfId="0" applyNumberFormat="1" applyFont="1" applyFill="1" applyBorder="1" applyAlignment="1">
      <alignment horizontal="left" vertical="top" wrapText="1"/>
    </xf>
    <xf numFmtId="3" fontId="4" fillId="7" borderId="40"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1" fillId="7" borderId="42" xfId="0" applyNumberFormat="1" applyFont="1" applyFill="1" applyBorder="1" applyAlignment="1">
      <alignment horizontal="left" vertical="top" wrapText="1"/>
    </xf>
    <xf numFmtId="3" fontId="2" fillId="0" borderId="32" xfId="0" applyNumberFormat="1" applyFont="1" applyBorder="1" applyAlignment="1">
      <alignment horizontal="center" vertical="top"/>
    </xf>
    <xf numFmtId="3" fontId="2" fillId="0" borderId="31" xfId="0" applyNumberFormat="1" applyFont="1" applyFill="1" applyBorder="1" applyAlignment="1">
      <alignment horizontal="center" vertical="top"/>
    </xf>
    <xf numFmtId="3" fontId="1" fillId="7" borderId="19" xfId="0" applyNumberFormat="1" applyFont="1" applyFill="1" applyBorder="1" applyAlignment="1">
      <alignment horizontal="left" vertical="top" wrapText="1"/>
    </xf>
    <xf numFmtId="49" fontId="2" fillId="5" borderId="1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0" borderId="18" xfId="0" applyNumberFormat="1" applyFont="1" applyFill="1" applyBorder="1" applyAlignment="1">
      <alignment horizontal="left" vertical="top" wrapText="1"/>
    </xf>
    <xf numFmtId="3" fontId="2" fillId="0" borderId="38"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4" fillId="0" borderId="59" xfId="0" applyNumberFormat="1" applyFont="1" applyBorder="1" applyAlignment="1">
      <alignment horizontal="center" vertical="top" wrapText="1"/>
    </xf>
    <xf numFmtId="3" fontId="4" fillId="0" borderId="18" xfId="0" applyNumberFormat="1" applyFont="1" applyBorder="1" applyAlignment="1">
      <alignment horizontal="center" vertical="top" wrapText="1"/>
    </xf>
    <xf numFmtId="3" fontId="1" fillId="0" borderId="41" xfId="0" applyNumberFormat="1" applyFont="1" applyBorder="1" applyAlignment="1">
      <alignment horizontal="left" vertical="top" wrapText="1"/>
    </xf>
    <xf numFmtId="3" fontId="22" fillId="7" borderId="0" xfId="0" applyNumberFormat="1" applyFont="1" applyFill="1" applyBorder="1" applyAlignment="1">
      <alignment horizontal="center" vertical="top" wrapText="1"/>
    </xf>
    <xf numFmtId="3" fontId="4" fillId="0" borderId="31" xfId="0" applyNumberFormat="1" applyFont="1" applyBorder="1" applyAlignment="1">
      <alignment horizontal="center" vertical="top" wrapText="1"/>
    </xf>
    <xf numFmtId="3" fontId="5" fillId="0" borderId="32" xfId="0" applyNumberFormat="1" applyFont="1" applyBorder="1" applyAlignment="1">
      <alignment horizontal="center" vertical="top"/>
    </xf>
    <xf numFmtId="3" fontId="4" fillId="5" borderId="37" xfId="0" applyNumberFormat="1" applyFont="1" applyFill="1" applyBorder="1" applyAlignment="1">
      <alignment horizontal="left" vertical="top" wrapText="1"/>
    </xf>
    <xf numFmtId="3" fontId="4" fillId="0" borderId="18" xfId="0" applyNumberFormat="1" applyFont="1" applyFill="1" applyBorder="1" applyAlignment="1">
      <alignment horizontal="center" vertical="top" wrapText="1"/>
    </xf>
    <xf numFmtId="3" fontId="4" fillId="0" borderId="37" xfId="0" applyNumberFormat="1" applyFont="1" applyBorder="1" applyAlignment="1">
      <alignment horizontal="left" vertical="top" wrapText="1"/>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5" borderId="13"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0" fontId="1" fillId="7" borderId="59" xfId="0" applyFont="1" applyFill="1" applyBorder="1" applyAlignment="1">
      <alignment horizontal="left" vertical="top" wrapText="1"/>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5" borderId="64" xfId="0" applyNumberFormat="1" applyFont="1" applyFill="1" applyBorder="1" applyAlignment="1">
      <alignment horizontal="center" vertical="top"/>
    </xf>
    <xf numFmtId="49" fontId="2" fillId="5" borderId="68" xfId="0" applyNumberFormat="1" applyFont="1" applyFill="1" applyBorder="1" applyAlignment="1">
      <alignment horizontal="center" vertical="top"/>
    </xf>
    <xf numFmtId="3" fontId="4" fillId="7" borderId="8"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4" fillId="0" borderId="59" xfId="0" applyNumberFormat="1" applyFont="1" applyFill="1" applyBorder="1" applyAlignment="1">
      <alignment horizontal="center" vertical="top" wrapText="1"/>
    </xf>
    <xf numFmtId="3" fontId="4" fillId="7" borderId="62" xfId="0" applyNumberFormat="1" applyFont="1" applyFill="1" applyBorder="1" applyAlignment="1">
      <alignment horizontal="left" vertical="top" wrapText="1"/>
    </xf>
    <xf numFmtId="3" fontId="4" fillId="7" borderId="37" xfId="0" applyNumberFormat="1" applyFont="1" applyFill="1" applyBorder="1" applyAlignment="1">
      <alignment horizontal="left" vertical="top" wrapText="1"/>
    </xf>
    <xf numFmtId="3" fontId="1" fillId="7" borderId="8"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3" fontId="5" fillId="7" borderId="59" xfId="0" applyNumberFormat="1" applyFont="1" applyFill="1" applyBorder="1" applyAlignment="1">
      <alignment horizontal="left" vertical="top" wrapText="1"/>
    </xf>
    <xf numFmtId="3" fontId="23" fillId="0" borderId="0" xfId="0" applyNumberFormat="1" applyFont="1" applyFill="1" applyBorder="1" applyAlignment="1">
      <alignment horizontal="left" vertical="top" wrapText="1"/>
    </xf>
    <xf numFmtId="3" fontId="1" fillId="7" borderId="61" xfId="0" applyNumberFormat="1" applyFont="1" applyFill="1" applyBorder="1" applyAlignment="1">
      <alignment horizontal="left" vertical="top" wrapText="1"/>
    </xf>
    <xf numFmtId="3" fontId="1" fillId="0" borderId="6" xfId="0" applyNumberFormat="1" applyFont="1" applyFill="1" applyBorder="1" applyAlignment="1">
      <alignment horizontal="center" vertical="top" wrapText="1"/>
    </xf>
    <xf numFmtId="3" fontId="1" fillId="5" borderId="36" xfId="0" applyNumberFormat="1" applyFont="1" applyFill="1" applyBorder="1" applyAlignment="1">
      <alignment horizontal="left" vertical="top" wrapText="1"/>
    </xf>
    <xf numFmtId="3" fontId="4" fillId="0" borderId="41" xfId="0" applyNumberFormat="1" applyFont="1" applyBorder="1" applyAlignment="1">
      <alignment horizontal="left" vertical="top" wrapText="1"/>
    </xf>
    <xf numFmtId="3" fontId="1" fillId="0" borderId="41" xfId="0" applyNumberFormat="1" applyFont="1" applyBorder="1" applyAlignment="1">
      <alignment horizontal="left" vertical="top" wrapText="1"/>
    </xf>
    <xf numFmtId="49" fontId="2" fillId="2" borderId="13"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49" fontId="2" fillId="2" borderId="18" xfId="0" applyNumberFormat="1" applyFont="1" applyFill="1" applyBorder="1" applyAlignment="1">
      <alignment horizontal="center" vertical="top"/>
    </xf>
    <xf numFmtId="3" fontId="1" fillId="7" borderId="53"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49" fontId="2" fillId="2" borderId="42" xfId="0" applyNumberFormat="1" applyFont="1" applyFill="1" applyBorder="1" applyAlignment="1">
      <alignment horizontal="center" vertical="top"/>
    </xf>
    <xf numFmtId="3" fontId="1" fillId="0" borderId="8" xfId="0" applyNumberFormat="1" applyFont="1" applyFill="1" applyBorder="1" applyAlignment="1">
      <alignment horizontal="center" vertical="top" wrapText="1"/>
    </xf>
    <xf numFmtId="49" fontId="2" fillId="3" borderId="22" xfId="0" applyNumberFormat="1" applyFont="1" applyFill="1" applyBorder="1" applyAlignment="1">
      <alignment horizontal="center" vertical="top"/>
    </xf>
    <xf numFmtId="3" fontId="5" fillId="0" borderId="36" xfId="0" applyNumberFormat="1" applyFont="1" applyBorder="1" applyAlignment="1">
      <alignment vertical="top" wrapText="1"/>
    </xf>
    <xf numFmtId="3" fontId="5" fillId="0" borderId="34" xfId="0" applyNumberFormat="1" applyFont="1" applyBorder="1" applyAlignment="1">
      <alignment horizontal="center" vertical="top" wrapText="1"/>
    </xf>
    <xf numFmtId="3" fontId="23" fillId="0" borderId="0"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top" wrapText="1"/>
    </xf>
    <xf numFmtId="3" fontId="23" fillId="0" borderId="0" xfId="0" applyNumberFormat="1" applyFont="1" applyBorder="1" applyAlignment="1">
      <alignment horizontal="left" vertical="top"/>
    </xf>
    <xf numFmtId="3" fontId="1" fillId="7" borderId="52" xfId="0" applyNumberFormat="1" applyFont="1" applyFill="1" applyBorder="1" applyAlignment="1">
      <alignment horizontal="left" vertical="top" wrapText="1"/>
    </xf>
    <xf numFmtId="3" fontId="16" fillId="7" borderId="37" xfId="0" applyNumberFormat="1" applyFont="1" applyFill="1" applyBorder="1" applyAlignment="1">
      <alignment vertical="top" wrapText="1"/>
    </xf>
    <xf numFmtId="3" fontId="16" fillId="7" borderId="34" xfId="0" applyNumberFormat="1" applyFont="1" applyFill="1" applyBorder="1" applyAlignment="1">
      <alignment horizontal="center" vertical="top" wrapText="1"/>
    </xf>
    <xf numFmtId="3" fontId="1" fillId="5" borderId="31" xfId="0" applyNumberFormat="1" applyFont="1" applyFill="1" applyBorder="1" applyAlignment="1">
      <alignment horizontal="center" vertical="top"/>
    </xf>
    <xf numFmtId="3" fontId="1" fillId="5" borderId="8" xfId="0" applyNumberFormat="1" applyFont="1" applyFill="1" applyBorder="1" applyAlignment="1">
      <alignment horizontal="center" vertical="top"/>
    </xf>
    <xf numFmtId="3" fontId="1" fillId="0" borderId="8" xfId="0" applyNumberFormat="1" applyFont="1" applyFill="1" applyBorder="1" applyAlignment="1">
      <alignment horizontal="center" vertical="top"/>
    </xf>
    <xf numFmtId="3" fontId="23" fillId="7" borderId="6" xfId="0" applyNumberFormat="1" applyFont="1" applyFill="1" applyBorder="1" applyAlignment="1">
      <alignment horizontal="center" vertical="top" wrapText="1"/>
    </xf>
    <xf numFmtId="164" fontId="23" fillId="7" borderId="6" xfId="0" applyNumberFormat="1" applyFont="1" applyFill="1" applyBorder="1" applyAlignment="1">
      <alignment horizontal="center" vertical="top"/>
    </xf>
    <xf numFmtId="164" fontId="23" fillId="7" borderId="28" xfId="0" applyNumberFormat="1" applyFont="1" applyFill="1" applyBorder="1" applyAlignment="1">
      <alignment horizontal="center" vertical="top"/>
    </xf>
    <xf numFmtId="3" fontId="23" fillId="7" borderId="5" xfId="0" applyNumberFormat="1" applyFont="1" applyFill="1" applyBorder="1" applyAlignment="1">
      <alignment horizontal="center" vertical="top" wrapText="1"/>
    </xf>
    <xf numFmtId="164" fontId="23" fillId="7" borderId="5" xfId="0" applyNumberFormat="1" applyFont="1" applyFill="1" applyBorder="1" applyAlignment="1">
      <alignment horizontal="center" vertical="top"/>
    </xf>
    <xf numFmtId="164" fontId="23" fillId="7" borderId="15" xfId="0" applyNumberFormat="1" applyFont="1" applyFill="1" applyBorder="1" applyAlignment="1">
      <alignment horizontal="center" vertical="top"/>
    </xf>
    <xf numFmtId="3" fontId="23" fillId="7" borderId="8" xfId="0" applyNumberFormat="1" applyFont="1" applyFill="1" applyBorder="1" applyAlignment="1">
      <alignment horizontal="center" vertical="top" wrapText="1"/>
    </xf>
    <xf numFmtId="164" fontId="23" fillId="7" borderId="8" xfId="0" applyNumberFormat="1" applyFont="1" applyFill="1" applyBorder="1" applyAlignment="1">
      <alignment horizontal="center" vertical="top"/>
    </xf>
    <xf numFmtId="164" fontId="23" fillId="7" borderId="7" xfId="0" applyNumberFormat="1" applyFont="1" applyFill="1" applyBorder="1" applyAlignment="1">
      <alignment horizontal="center" vertical="top"/>
    </xf>
    <xf numFmtId="164" fontId="23" fillId="7" borderId="0" xfId="0" applyNumberFormat="1" applyFont="1" applyFill="1" applyBorder="1" applyAlignment="1">
      <alignment horizontal="center" vertical="top"/>
    </xf>
    <xf numFmtId="3" fontId="22" fillId="7" borderId="2" xfId="0" applyNumberFormat="1" applyFont="1" applyFill="1" applyBorder="1" applyAlignment="1">
      <alignment horizontal="center" vertical="top" wrapText="1"/>
    </xf>
    <xf numFmtId="164" fontId="22" fillId="7" borderId="2" xfId="0" applyNumberFormat="1" applyFont="1" applyFill="1" applyBorder="1" applyAlignment="1">
      <alignment horizontal="center" vertical="top"/>
    </xf>
    <xf numFmtId="164" fontId="25" fillId="7" borderId="26" xfId="0" applyNumberFormat="1" applyFont="1" applyFill="1" applyBorder="1" applyAlignment="1">
      <alignment horizontal="center" vertical="top" wrapText="1"/>
    </xf>
    <xf numFmtId="164" fontId="25" fillId="7" borderId="34" xfId="0" applyNumberFormat="1" applyFont="1" applyFill="1" applyBorder="1" applyAlignment="1">
      <alignment horizontal="center" vertical="top" wrapText="1"/>
    </xf>
    <xf numFmtId="3" fontId="1" fillId="7" borderId="8" xfId="0" applyNumberFormat="1" applyFont="1" applyFill="1" applyBorder="1" applyAlignment="1">
      <alignment horizontal="center" vertical="top" wrapText="1"/>
    </xf>
    <xf numFmtId="3" fontId="1" fillId="5" borderId="66" xfId="0" applyNumberFormat="1" applyFont="1" applyFill="1" applyBorder="1" applyAlignment="1">
      <alignment horizontal="left" vertical="top" wrapText="1"/>
    </xf>
    <xf numFmtId="3" fontId="10" fillId="0" borderId="59" xfId="0" applyNumberFormat="1" applyFont="1" applyFill="1" applyBorder="1" applyAlignment="1">
      <alignment horizontal="left" vertical="top" wrapText="1"/>
    </xf>
    <xf numFmtId="49" fontId="1" fillId="7" borderId="37" xfId="0" applyNumberFormat="1" applyFont="1" applyFill="1" applyBorder="1" applyAlignment="1">
      <alignment vertical="top" wrapText="1"/>
    </xf>
    <xf numFmtId="49" fontId="1" fillId="7" borderId="36" xfId="0" applyNumberFormat="1" applyFont="1" applyFill="1" applyBorder="1" applyAlignment="1">
      <alignment vertical="top" wrapText="1"/>
    </xf>
    <xf numFmtId="3" fontId="5" fillId="7" borderId="59" xfId="0" applyNumberFormat="1" applyFont="1" applyFill="1" applyBorder="1" applyAlignment="1">
      <alignment horizontal="left" vertical="top" wrapText="1"/>
    </xf>
    <xf numFmtId="3" fontId="1" fillId="5" borderId="36" xfId="0" applyNumberFormat="1" applyFont="1" applyFill="1" applyBorder="1" applyAlignment="1">
      <alignment horizontal="left" vertical="top" wrapText="1"/>
    </xf>
    <xf numFmtId="3" fontId="1" fillId="0" borderId="0" xfId="0" applyNumberFormat="1" applyFont="1" applyAlignment="1">
      <alignment horizontal="left" vertical="top"/>
    </xf>
    <xf numFmtId="3" fontId="5" fillId="8" borderId="2" xfId="0" applyNumberFormat="1" applyFont="1" applyFill="1" applyBorder="1" applyAlignment="1">
      <alignment horizontal="center" vertical="top"/>
    </xf>
    <xf numFmtId="3" fontId="4" fillId="5" borderId="62" xfId="0" applyNumberFormat="1" applyFont="1" applyFill="1" applyBorder="1" applyAlignment="1">
      <alignment horizontal="left" vertical="top"/>
    </xf>
    <xf numFmtId="3" fontId="1" fillId="0" borderId="17" xfId="0" applyNumberFormat="1" applyFont="1" applyBorder="1" applyAlignment="1">
      <alignment vertical="top" wrapText="1"/>
    </xf>
    <xf numFmtId="49" fontId="4" fillId="5" borderId="53" xfId="0" applyNumberFormat="1" applyFont="1" applyFill="1" applyBorder="1" applyAlignment="1">
      <alignment horizontal="center" vertical="top"/>
    </xf>
    <xf numFmtId="164" fontId="1" fillId="7" borderId="65" xfId="0" applyNumberFormat="1" applyFont="1" applyFill="1" applyBorder="1" applyAlignment="1">
      <alignment horizontal="center" vertical="top"/>
    </xf>
    <xf numFmtId="3" fontId="1" fillId="0" borderId="26" xfId="0" applyNumberFormat="1" applyFont="1" applyBorder="1" applyAlignment="1">
      <alignment horizontal="center" vertical="center"/>
    </xf>
    <xf numFmtId="3" fontId="4" fillId="0" borderId="37" xfId="0" applyNumberFormat="1" applyFont="1" applyBorder="1" applyAlignment="1">
      <alignment horizontal="left" vertical="top" wrapText="1"/>
    </xf>
    <xf numFmtId="49" fontId="5" fillId="5" borderId="18" xfId="0" applyNumberFormat="1" applyFont="1" applyFill="1" applyBorder="1" applyAlignment="1">
      <alignment horizontal="center" vertical="top"/>
    </xf>
    <xf numFmtId="3" fontId="4" fillId="5" borderId="37" xfId="0" applyNumberFormat="1" applyFont="1" applyFill="1" applyBorder="1" applyAlignment="1">
      <alignment horizontal="left" vertical="top" wrapText="1"/>
    </xf>
    <xf numFmtId="49" fontId="5" fillId="2" borderId="18" xfId="0" applyNumberFormat="1" applyFont="1" applyFill="1" applyBorder="1" applyAlignment="1">
      <alignment horizontal="center" vertical="top"/>
    </xf>
    <xf numFmtId="3" fontId="5" fillId="0" borderId="32" xfId="0" applyNumberFormat="1" applyFont="1" applyBorder="1" applyAlignment="1">
      <alignment horizontal="center" vertical="top"/>
    </xf>
    <xf numFmtId="3" fontId="4" fillId="0" borderId="40" xfId="0" applyNumberFormat="1" applyFont="1" applyFill="1" applyBorder="1" applyAlignment="1">
      <alignment horizontal="left" vertical="top" wrapText="1"/>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5" fillId="0" borderId="32" xfId="0" applyNumberFormat="1" applyFont="1" applyFill="1" applyBorder="1" applyAlignment="1">
      <alignment horizontal="center" vertical="top"/>
    </xf>
    <xf numFmtId="3" fontId="4" fillId="0" borderId="31" xfId="0" applyNumberFormat="1" applyFont="1" applyBorder="1" applyAlignment="1">
      <alignment horizontal="center" vertical="top" wrapText="1"/>
    </xf>
    <xf numFmtId="3" fontId="1" fillId="7" borderId="59" xfId="0" applyNumberFormat="1" applyFont="1" applyFill="1" applyBorder="1" applyAlignment="1">
      <alignment horizontal="left" vertical="top" wrapText="1"/>
    </xf>
    <xf numFmtId="3" fontId="1" fillId="7" borderId="42" xfId="0" applyNumberFormat="1" applyFont="1" applyFill="1" applyBorder="1" applyAlignment="1">
      <alignment horizontal="left" vertical="top" wrapText="1"/>
    </xf>
    <xf numFmtId="3" fontId="1" fillId="7" borderId="19"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1" fillId="0" borderId="41" xfId="0" applyNumberFormat="1" applyFont="1" applyBorder="1" applyAlignment="1">
      <alignment horizontal="left" vertical="top" wrapText="1"/>
    </xf>
    <xf numFmtId="3" fontId="4" fillId="7" borderId="40"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1" fillId="0" borderId="59" xfId="0" applyNumberFormat="1" applyFont="1" applyFill="1" applyBorder="1" applyAlignment="1">
      <alignment horizontal="left" vertical="top" wrapText="1"/>
    </xf>
    <xf numFmtId="3" fontId="1" fillId="0" borderId="18"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2" fillId="0" borderId="38"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2" fillId="2" borderId="72"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4" fillId="7" borderId="59" xfId="0" applyNumberFormat="1" applyFont="1" applyFill="1" applyBorder="1" applyAlignment="1">
      <alignment horizontal="left" vertical="top" wrapText="1"/>
    </xf>
    <xf numFmtId="3" fontId="4" fillId="7" borderId="18" xfId="0" applyNumberFormat="1" applyFont="1" applyFill="1" applyBorder="1" applyAlignment="1">
      <alignment horizontal="left" vertical="top" wrapText="1"/>
    </xf>
    <xf numFmtId="3" fontId="2" fillId="2" borderId="12" xfId="0" applyNumberFormat="1" applyFont="1" applyFill="1" applyBorder="1" applyAlignment="1">
      <alignment horizontal="center" vertical="top"/>
    </xf>
    <xf numFmtId="3" fontId="1" fillId="7" borderId="18" xfId="0" applyNumberFormat="1" applyFont="1" applyFill="1" applyBorder="1" applyAlignment="1">
      <alignment horizontal="left" vertical="top" wrapText="1"/>
    </xf>
    <xf numFmtId="49" fontId="2" fillId="2" borderId="18" xfId="0" applyNumberFormat="1" applyFont="1" applyFill="1" applyBorder="1" applyAlignment="1">
      <alignment horizontal="center" vertical="top"/>
    </xf>
    <xf numFmtId="3" fontId="1" fillId="5" borderId="41" xfId="0" applyNumberFormat="1" applyFont="1" applyFill="1" applyBorder="1" applyAlignment="1">
      <alignment horizontal="left" vertical="top" wrapText="1"/>
    </xf>
    <xf numFmtId="3" fontId="1" fillId="7" borderId="31"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3" fontId="1" fillId="0" borderId="0" xfId="0" applyNumberFormat="1" applyFont="1" applyFill="1" applyBorder="1" applyAlignment="1">
      <alignment horizontal="center" vertical="top" wrapText="1"/>
    </xf>
    <xf numFmtId="3" fontId="1" fillId="7" borderId="40" xfId="0" applyNumberFormat="1" applyFont="1" applyFill="1" applyBorder="1" applyAlignment="1">
      <alignment horizontal="left" vertical="top" wrapText="1"/>
    </xf>
    <xf numFmtId="3" fontId="1" fillId="7" borderId="41" xfId="0" applyNumberFormat="1" applyFont="1" applyFill="1" applyBorder="1" applyAlignment="1">
      <alignment horizontal="left" vertical="top" wrapText="1"/>
    </xf>
    <xf numFmtId="3" fontId="2" fillId="0" borderId="18" xfId="0" applyNumberFormat="1" applyFont="1" applyBorder="1" applyAlignment="1">
      <alignment horizontal="center" vertical="top"/>
    </xf>
    <xf numFmtId="3" fontId="2" fillId="0" borderId="42" xfId="0" applyNumberFormat="1" applyFont="1" applyBorder="1" applyAlignment="1">
      <alignment horizontal="center" vertical="top"/>
    </xf>
    <xf numFmtId="3" fontId="2" fillId="8" borderId="50" xfId="0" applyNumberFormat="1" applyFont="1" applyFill="1" applyBorder="1" applyAlignment="1">
      <alignment horizontal="center" vertical="top" wrapText="1"/>
    </xf>
    <xf numFmtId="49" fontId="2" fillId="3" borderId="16" xfId="0" applyNumberFormat="1" applyFont="1" applyFill="1" applyBorder="1" applyAlignment="1">
      <alignment horizontal="center" vertical="top"/>
    </xf>
    <xf numFmtId="49" fontId="2" fillId="3" borderId="56" xfId="0" applyNumberFormat="1" applyFont="1" applyFill="1" applyBorder="1" applyAlignment="1">
      <alignment horizontal="center" vertical="top"/>
    </xf>
    <xf numFmtId="3" fontId="5" fillId="0" borderId="13" xfId="0" applyNumberFormat="1" applyFont="1" applyFill="1" applyBorder="1" applyAlignment="1">
      <alignment horizontal="left" vertical="top" wrapText="1"/>
    </xf>
    <xf numFmtId="49" fontId="2" fillId="3" borderId="17" xfId="0" applyNumberFormat="1" applyFont="1" applyFill="1" applyBorder="1" applyAlignment="1">
      <alignment horizontal="center" vertical="top"/>
    </xf>
    <xf numFmtId="3" fontId="4" fillId="7" borderId="0" xfId="0" applyNumberFormat="1" applyFont="1" applyFill="1" applyBorder="1" applyAlignment="1">
      <alignment horizontal="center" vertical="top" wrapText="1"/>
    </xf>
    <xf numFmtId="3" fontId="1" fillId="0" borderId="0" xfId="0" applyNumberFormat="1" applyFont="1" applyBorder="1" applyAlignment="1">
      <alignment horizontal="center" vertical="top"/>
    </xf>
    <xf numFmtId="1" fontId="14" fillId="0" borderId="18" xfId="0" applyNumberFormat="1" applyFont="1" applyFill="1" applyBorder="1" applyAlignment="1">
      <alignment horizontal="center" vertical="center" textRotation="90" wrapText="1"/>
    </xf>
    <xf numFmtId="1" fontId="14" fillId="0" borderId="42" xfId="0" applyNumberFormat="1" applyFont="1" applyFill="1" applyBorder="1" applyAlignment="1">
      <alignment horizontal="center" vertical="center" textRotation="90" wrapText="1"/>
    </xf>
    <xf numFmtId="3" fontId="1" fillId="0" borderId="8" xfId="0" applyNumberFormat="1" applyFont="1" applyBorder="1" applyAlignment="1">
      <alignment horizontal="center" vertical="top" wrapText="1"/>
    </xf>
    <xf numFmtId="3" fontId="5" fillId="0" borderId="38" xfId="0" applyNumberFormat="1" applyFont="1" applyFill="1" applyBorder="1" applyAlignment="1">
      <alignment horizontal="center" vertical="top"/>
    </xf>
    <xf numFmtId="3" fontId="5" fillId="0" borderId="21" xfId="0" applyNumberFormat="1" applyFont="1" applyFill="1" applyBorder="1" applyAlignment="1">
      <alignment horizontal="center" vertical="top"/>
    </xf>
    <xf numFmtId="1" fontId="14" fillId="0" borderId="13" xfId="0" applyNumberFormat="1" applyFont="1" applyFill="1" applyBorder="1" applyAlignment="1">
      <alignment horizontal="center" vertical="center" textRotation="90" wrapText="1"/>
    </xf>
    <xf numFmtId="1" fontId="14" fillId="7" borderId="59" xfId="0" applyNumberFormat="1" applyFont="1" applyFill="1" applyBorder="1" applyAlignment="1">
      <alignment horizontal="center" vertical="center" textRotation="90" wrapText="1"/>
    </xf>
    <xf numFmtId="3" fontId="1" fillId="7" borderId="61" xfId="0" applyNumberFormat="1" applyFont="1" applyFill="1" applyBorder="1" applyAlignment="1">
      <alignment horizontal="left" vertical="top" wrapText="1"/>
    </xf>
    <xf numFmtId="49" fontId="4" fillId="5" borderId="59" xfId="0" applyNumberFormat="1" applyFont="1" applyFill="1" applyBorder="1" applyAlignment="1">
      <alignment horizontal="center" vertical="top"/>
    </xf>
    <xf numFmtId="49" fontId="4" fillId="5" borderId="18" xfId="0" applyNumberFormat="1" applyFont="1" applyFill="1" applyBorder="1" applyAlignment="1">
      <alignment horizontal="center" vertical="top"/>
    </xf>
    <xf numFmtId="49" fontId="4" fillId="5" borderId="42"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3" fontId="1" fillId="5" borderId="49" xfId="0" applyNumberFormat="1" applyFont="1" applyFill="1" applyBorder="1" applyAlignment="1">
      <alignment horizontal="center" vertical="top" wrapText="1"/>
    </xf>
    <xf numFmtId="3" fontId="1" fillId="0" borderId="21" xfId="0" applyNumberFormat="1" applyFont="1" applyFill="1" applyBorder="1" applyAlignment="1">
      <alignment horizontal="center" vertical="top"/>
    </xf>
    <xf numFmtId="3" fontId="23" fillId="0" borderId="0" xfId="0" applyNumberFormat="1" applyFont="1" applyFill="1" applyBorder="1" applyAlignment="1">
      <alignment horizontal="left" vertical="top" wrapText="1"/>
    </xf>
    <xf numFmtId="3" fontId="1" fillId="0" borderId="10"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4" fillId="0" borderId="8" xfId="0" applyNumberFormat="1" applyFont="1" applyBorder="1" applyAlignment="1">
      <alignment horizontal="center" vertical="top" wrapText="1"/>
    </xf>
    <xf numFmtId="3" fontId="4" fillId="0" borderId="5" xfId="0" applyNumberFormat="1" applyFont="1" applyBorder="1" applyAlignment="1">
      <alignment horizontal="center" vertical="top" wrapText="1"/>
    </xf>
    <xf numFmtId="3" fontId="4" fillId="7" borderId="17" xfId="0" applyNumberFormat="1" applyFont="1" applyFill="1" applyBorder="1" applyAlignment="1">
      <alignment horizontal="left" vertical="top" wrapText="1"/>
    </xf>
    <xf numFmtId="3" fontId="4" fillId="7" borderId="8" xfId="0" applyNumberFormat="1" applyFont="1" applyFill="1" applyBorder="1" applyAlignment="1">
      <alignment horizontal="center" vertical="top" wrapText="1"/>
    </xf>
    <xf numFmtId="3" fontId="5" fillId="0" borderId="31" xfId="0" applyNumberFormat="1" applyFont="1" applyFill="1" applyBorder="1" applyAlignment="1">
      <alignment horizontal="center" vertical="top"/>
    </xf>
    <xf numFmtId="3" fontId="5" fillId="0" borderId="31" xfId="0" applyNumberFormat="1" applyFont="1" applyBorder="1" applyAlignment="1">
      <alignment horizontal="center" vertical="top"/>
    </xf>
    <xf numFmtId="164" fontId="22" fillId="7" borderId="0" xfId="0" applyNumberFormat="1" applyFont="1" applyFill="1" applyBorder="1" applyAlignment="1">
      <alignment horizontal="center" vertical="top" wrapText="1"/>
    </xf>
    <xf numFmtId="164" fontId="4" fillId="7" borderId="0" xfId="0" applyNumberFormat="1" applyFont="1" applyFill="1" applyBorder="1" applyAlignment="1">
      <alignment horizontal="center" vertical="top" wrapText="1"/>
    </xf>
    <xf numFmtId="49" fontId="4" fillId="7" borderId="18"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5" borderId="64" xfId="0" applyNumberFormat="1" applyFont="1" applyFill="1" applyBorder="1" applyAlignment="1">
      <alignment horizontal="center" vertical="top"/>
    </xf>
    <xf numFmtId="49" fontId="2" fillId="5" borderId="68" xfId="0" applyNumberFormat="1" applyFont="1" applyFill="1" applyBorder="1" applyAlignment="1">
      <alignment horizontal="center" vertical="top"/>
    </xf>
    <xf numFmtId="49" fontId="4" fillId="5" borderId="13" xfId="0" applyNumberFormat="1" applyFont="1" applyFill="1" applyBorder="1" applyAlignment="1">
      <alignment horizontal="center" vertical="top"/>
    </xf>
    <xf numFmtId="49" fontId="4" fillId="5" borderId="19" xfId="0" applyNumberFormat="1" applyFont="1" applyFill="1" applyBorder="1" applyAlignment="1">
      <alignment horizontal="center" vertical="top"/>
    </xf>
    <xf numFmtId="49" fontId="4" fillId="0" borderId="59" xfId="0" applyNumberFormat="1" applyFont="1" applyBorder="1" applyAlignment="1">
      <alignment horizontal="center" vertical="top"/>
    </xf>
    <xf numFmtId="3" fontId="2" fillId="0" borderId="18" xfId="0" applyNumberFormat="1" applyFont="1" applyBorder="1" applyAlignment="1">
      <alignment horizontal="center" vertical="top"/>
    </xf>
    <xf numFmtId="3" fontId="5" fillId="0" borderId="31" xfId="0" applyNumberFormat="1" applyFont="1" applyBorder="1" applyAlignment="1">
      <alignment horizontal="center" vertical="top"/>
    </xf>
    <xf numFmtId="164" fontId="1" fillId="0" borderId="70" xfId="0" applyNumberFormat="1" applyFont="1" applyBorder="1" applyAlignment="1">
      <alignment horizontal="center" vertical="top"/>
    </xf>
    <xf numFmtId="164" fontId="1" fillId="0" borderId="63" xfId="0" applyNumberFormat="1" applyFont="1" applyBorder="1" applyAlignment="1">
      <alignment horizontal="center" vertical="top"/>
    </xf>
    <xf numFmtId="164" fontId="4" fillId="0" borderId="17" xfId="0" applyNumberFormat="1" applyFont="1" applyBorder="1" applyAlignment="1">
      <alignment horizontal="center" vertical="top"/>
    </xf>
    <xf numFmtId="164" fontId="4" fillId="7" borderId="61" xfId="0" applyNumberFormat="1" applyFont="1" applyFill="1" applyBorder="1" applyAlignment="1">
      <alignment horizontal="center" vertical="top" wrapText="1"/>
    </xf>
    <xf numFmtId="164" fontId="1" fillId="7" borderId="0" xfId="0" applyNumberFormat="1" applyFont="1" applyFill="1" applyBorder="1" applyAlignment="1">
      <alignment horizontal="center" vertical="top" wrapText="1"/>
    </xf>
    <xf numFmtId="164" fontId="1" fillId="0" borderId="74" xfId="0" applyNumberFormat="1" applyFont="1" applyFill="1" applyBorder="1" applyAlignment="1">
      <alignment horizontal="center" vertical="top"/>
    </xf>
    <xf numFmtId="164" fontId="2" fillId="8" borderId="61" xfId="0" applyNumberFormat="1" applyFont="1" applyFill="1" applyBorder="1" applyAlignment="1">
      <alignment horizontal="center" vertical="top"/>
    </xf>
    <xf numFmtId="164" fontId="4" fillId="5" borderId="3" xfId="0" applyNumberFormat="1" applyFont="1" applyFill="1" applyBorder="1" applyAlignment="1">
      <alignment horizontal="center" vertical="top"/>
    </xf>
    <xf numFmtId="164" fontId="1" fillId="0" borderId="78" xfId="0" applyNumberFormat="1" applyFont="1" applyBorder="1" applyAlignment="1">
      <alignment horizontal="center" vertical="top"/>
    </xf>
    <xf numFmtId="164" fontId="1" fillId="0" borderId="79" xfId="0" applyNumberFormat="1" applyFont="1" applyBorder="1" applyAlignment="1">
      <alignment horizontal="center" vertical="top"/>
    </xf>
    <xf numFmtId="164" fontId="5" fillId="8" borderId="50" xfId="0" applyNumberFormat="1" applyFont="1" applyFill="1" applyBorder="1" applyAlignment="1">
      <alignment horizontal="center" vertical="top"/>
    </xf>
    <xf numFmtId="164" fontId="5" fillId="8" borderId="27" xfId="0" applyNumberFormat="1" applyFont="1" applyFill="1" applyBorder="1" applyAlignment="1">
      <alignment horizontal="center" vertical="top"/>
    </xf>
    <xf numFmtId="164" fontId="1" fillId="0" borderId="73" xfId="0" applyNumberFormat="1" applyFont="1" applyBorder="1" applyAlignment="1">
      <alignment horizontal="center" vertical="top"/>
    </xf>
    <xf numFmtId="164" fontId="1" fillId="0" borderId="26" xfId="0" applyNumberFormat="1" applyFont="1" applyBorder="1" applyAlignment="1">
      <alignment horizontal="center" vertical="top"/>
    </xf>
    <xf numFmtId="164" fontId="1" fillId="0" borderId="28" xfId="0" applyNumberFormat="1" applyFont="1" applyBorder="1" applyAlignment="1">
      <alignment horizontal="center" vertical="top"/>
    </xf>
    <xf numFmtId="164" fontId="5" fillId="8" borderId="26" xfId="0" applyNumberFormat="1" applyFont="1" applyFill="1" applyBorder="1" applyAlignment="1">
      <alignment horizontal="center" vertical="top"/>
    </xf>
    <xf numFmtId="164" fontId="4" fillId="0" borderId="15"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4" fillId="0" borderId="75" xfId="0" applyNumberFormat="1" applyFont="1" applyBorder="1" applyAlignment="1">
      <alignment horizontal="center" vertical="top"/>
    </xf>
    <xf numFmtId="164" fontId="1" fillId="7" borderId="43" xfId="0" applyNumberFormat="1" applyFont="1" applyFill="1" applyBorder="1" applyAlignment="1">
      <alignment horizontal="center" vertical="top"/>
    </xf>
    <xf numFmtId="164" fontId="1" fillId="7" borderId="54" xfId="0" applyNumberFormat="1" applyFont="1" applyFill="1" applyBorder="1" applyAlignment="1">
      <alignment horizontal="center" vertical="top"/>
    </xf>
    <xf numFmtId="164" fontId="1" fillId="7" borderId="69" xfId="0" applyNumberFormat="1" applyFont="1" applyFill="1" applyBorder="1" applyAlignment="1">
      <alignment horizontal="center" vertical="top"/>
    </xf>
    <xf numFmtId="164" fontId="1" fillId="0" borderId="34" xfId="0" applyNumberFormat="1" applyFont="1" applyFill="1" applyBorder="1" applyAlignment="1">
      <alignment horizontal="center" vertical="top"/>
    </xf>
    <xf numFmtId="164" fontId="5" fillId="8" borderId="59" xfId="0" applyNumberFormat="1" applyFont="1" applyFill="1" applyBorder="1" applyAlignment="1">
      <alignment horizontal="center" vertical="top"/>
    </xf>
    <xf numFmtId="164" fontId="1" fillId="0" borderId="70" xfId="0" applyNumberFormat="1" applyFont="1" applyFill="1" applyBorder="1" applyAlignment="1">
      <alignment horizontal="center" vertical="top"/>
    </xf>
    <xf numFmtId="164" fontId="1" fillId="0" borderId="51" xfId="0" applyNumberFormat="1" applyFont="1" applyBorder="1" applyAlignment="1">
      <alignment horizontal="center" vertical="top"/>
    </xf>
    <xf numFmtId="164" fontId="1" fillId="0" borderId="33" xfId="0" applyNumberFormat="1" applyFont="1" applyBorder="1" applyAlignment="1">
      <alignment horizontal="center" vertical="top"/>
    </xf>
    <xf numFmtId="164" fontId="1" fillId="0" borderId="71" xfId="0" applyNumberFormat="1" applyFont="1" applyBorder="1" applyAlignment="1">
      <alignment horizontal="center" vertical="top"/>
    </xf>
    <xf numFmtId="164" fontId="1" fillId="0" borderId="53" xfId="0" applyNumberFormat="1" applyFont="1" applyBorder="1" applyAlignment="1">
      <alignment horizontal="center" vertical="top"/>
    </xf>
    <xf numFmtId="164" fontId="1" fillId="7" borderId="51" xfId="0" applyNumberFormat="1" applyFont="1" applyFill="1" applyBorder="1" applyAlignment="1">
      <alignment horizontal="center" vertical="top"/>
    </xf>
    <xf numFmtId="164" fontId="5" fillId="8" borderId="65" xfId="0" applyNumberFormat="1" applyFont="1" applyFill="1" applyBorder="1" applyAlignment="1">
      <alignment horizontal="center" vertical="top"/>
    </xf>
    <xf numFmtId="164" fontId="4" fillId="0" borderId="62" xfId="0" applyNumberFormat="1" applyFont="1" applyFill="1" applyBorder="1" applyAlignment="1">
      <alignment horizontal="center" vertical="top"/>
    </xf>
    <xf numFmtId="164" fontId="4" fillId="0" borderId="61" xfId="0" applyNumberFormat="1" applyFont="1" applyFill="1" applyBorder="1" applyAlignment="1">
      <alignment horizontal="center" vertical="top"/>
    </xf>
    <xf numFmtId="164" fontId="4" fillId="0" borderId="56" xfId="0" applyNumberFormat="1" applyFont="1" applyBorder="1" applyAlignment="1">
      <alignment horizontal="center" vertical="top"/>
    </xf>
    <xf numFmtId="164" fontId="4" fillId="5" borderId="13" xfId="0" applyNumberFormat="1" applyFont="1" applyFill="1" applyBorder="1" applyAlignment="1">
      <alignment horizontal="center" vertical="top"/>
    </xf>
    <xf numFmtId="164" fontId="5" fillId="8" borderId="4" xfId="0" applyNumberFormat="1" applyFont="1" applyFill="1" applyBorder="1" applyAlignment="1">
      <alignment horizontal="center" vertical="top"/>
    </xf>
    <xf numFmtId="164" fontId="5" fillId="8" borderId="66" xfId="0" applyNumberFormat="1" applyFont="1" applyFill="1" applyBorder="1" applyAlignment="1">
      <alignment horizontal="center" vertical="top"/>
    </xf>
    <xf numFmtId="164" fontId="4" fillId="0" borderId="42" xfId="0" applyNumberFormat="1" applyFont="1" applyFill="1" applyBorder="1" applyAlignment="1">
      <alignment horizontal="center" vertical="top"/>
    </xf>
    <xf numFmtId="164" fontId="4" fillId="0" borderId="59" xfId="0" applyNumberFormat="1" applyFont="1" applyFill="1" applyBorder="1" applyAlignment="1">
      <alignment horizontal="center" vertical="top"/>
    </xf>
    <xf numFmtId="164" fontId="4" fillId="0" borderId="19" xfId="0" applyNumberFormat="1" applyFont="1" applyBorder="1" applyAlignment="1">
      <alignment horizontal="center" vertical="top"/>
    </xf>
    <xf numFmtId="164" fontId="1" fillId="7" borderId="19" xfId="0" applyNumberFormat="1" applyFont="1" applyFill="1" applyBorder="1" applyAlignment="1">
      <alignment horizontal="center" vertical="top"/>
    </xf>
    <xf numFmtId="164" fontId="1" fillId="7" borderId="11" xfId="0" applyNumberFormat="1" applyFont="1" applyFill="1" applyBorder="1" applyAlignment="1">
      <alignment horizontal="center" vertical="top"/>
    </xf>
    <xf numFmtId="164" fontId="4" fillId="7" borderId="65" xfId="0" applyNumberFormat="1" applyFont="1" applyFill="1" applyBorder="1" applyAlignment="1">
      <alignment horizontal="center" vertical="top" wrapText="1"/>
    </xf>
    <xf numFmtId="164" fontId="2" fillId="8" borderId="66" xfId="0" applyNumberFormat="1" applyFont="1" applyFill="1" applyBorder="1" applyAlignment="1">
      <alignment horizontal="center" vertical="top"/>
    </xf>
    <xf numFmtId="164" fontId="1" fillId="0" borderId="73" xfId="0" applyNumberFormat="1" applyFont="1" applyFill="1" applyBorder="1" applyAlignment="1">
      <alignment horizontal="center" vertical="top"/>
    </xf>
    <xf numFmtId="164" fontId="4" fillId="7" borderId="28" xfId="0" applyNumberFormat="1" applyFont="1" applyFill="1" applyBorder="1" applyAlignment="1">
      <alignment horizontal="center" vertical="top" wrapText="1"/>
    </xf>
    <xf numFmtId="164" fontId="4" fillId="7" borderId="26" xfId="0" applyNumberFormat="1" applyFont="1" applyFill="1" applyBorder="1" applyAlignment="1">
      <alignment horizontal="center" vertical="top" wrapText="1"/>
    </xf>
    <xf numFmtId="164" fontId="5" fillId="8" borderId="28"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164" fontId="2" fillId="8" borderId="28"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164" fontId="1" fillId="0" borderId="78" xfId="0" applyNumberFormat="1" applyFont="1" applyFill="1" applyBorder="1" applyAlignment="1">
      <alignment horizontal="center" vertical="top"/>
    </xf>
    <xf numFmtId="164" fontId="2" fillId="8" borderId="78" xfId="0" applyNumberFormat="1" applyFont="1" applyFill="1" applyBorder="1" applyAlignment="1">
      <alignment horizontal="center" vertical="top"/>
    </xf>
    <xf numFmtId="164" fontId="2" fillId="2" borderId="25" xfId="0" applyNumberFormat="1" applyFont="1" applyFill="1" applyBorder="1" applyAlignment="1">
      <alignment horizontal="center" vertical="top"/>
    </xf>
    <xf numFmtId="164" fontId="1" fillId="0" borderId="29" xfId="0" applyNumberFormat="1" applyFont="1" applyFill="1" applyBorder="1" applyAlignment="1">
      <alignment horizontal="center" vertical="top"/>
    </xf>
    <xf numFmtId="164" fontId="4" fillId="7" borderId="59" xfId="0" applyNumberFormat="1" applyFont="1" applyFill="1" applyBorder="1" applyAlignment="1">
      <alignment horizontal="center" vertical="top" wrapText="1"/>
    </xf>
    <xf numFmtId="164" fontId="4" fillId="7" borderId="66" xfId="0" applyNumberFormat="1" applyFont="1" applyFill="1" applyBorder="1" applyAlignment="1">
      <alignment horizontal="center" vertical="top" wrapText="1"/>
    </xf>
    <xf numFmtId="164" fontId="4" fillId="0" borderId="18" xfId="0" applyNumberFormat="1" applyFont="1" applyFill="1" applyBorder="1" applyAlignment="1">
      <alignment horizontal="center" vertical="top"/>
    </xf>
    <xf numFmtId="164" fontId="4" fillId="0" borderId="29" xfId="0" applyNumberFormat="1" applyFont="1" applyFill="1" applyBorder="1" applyAlignment="1">
      <alignment horizontal="center" vertical="top"/>
    </xf>
    <xf numFmtId="164" fontId="2" fillId="8" borderId="18" xfId="0" applyNumberFormat="1" applyFont="1" applyFill="1" applyBorder="1" applyAlignment="1">
      <alignment horizontal="center" vertical="top" wrapText="1"/>
    </xf>
    <xf numFmtId="164" fontId="2" fillId="8" borderId="59" xfId="0" applyNumberFormat="1" applyFont="1" applyFill="1" applyBorder="1" applyAlignment="1">
      <alignment horizontal="center" vertical="top"/>
    </xf>
    <xf numFmtId="164" fontId="1" fillId="7" borderId="58" xfId="0" applyNumberFormat="1" applyFont="1" applyFill="1" applyBorder="1" applyAlignment="1">
      <alignment horizontal="center" vertical="top" wrapText="1"/>
    </xf>
    <xf numFmtId="164" fontId="2" fillId="7" borderId="0" xfId="0" applyNumberFormat="1" applyFont="1" applyFill="1" applyBorder="1" applyAlignment="1">
      <alignment horizontal="center" vertical="top"/>
    </xf>
    <xf numFmtId="164" fontId="1" fillId="0" borderId="76" xfId="0" applyNumberFormat="1" applyFont="1" applyFill="1" applyBorder="1" applyAlignment="1">
      <alignment horizontal="center" vertical="top"/>
    </xf>
    <xf numFmtId="164" fontId="1" fillId="7" borderId="29" xfId="0" applyNumberFormat="1" applyFont="1" applyFill="1" applyBorder="1" applyAlignment="1">
      <alignment horizontal="center" vertical="top" wrapText="1"/>
    </xf>
    <xf numFmtId="164" fontId="1" fillId="0" borderId="65" xfId="0" applyNumberFormat="1" applyFont="1" applyBorder="1" applyAlignment="1">
      <alignment horizontal="center" vertical="top"/>
    </xf>
    <xf numFmtId="164" fontId="1" fillId="7" borderId="65" xfId="0" applyNumberFormat="1" applyFont="1" applyFill="1" applyBorder="1" applyAlignment="1">
      <alignment horizontal="center" vertical="top" wrapText="1"/>
    </xf>
    <xf numFmtId="164" fontId="5" fillId="8" borderId="80" xfId="0" applyNumberFormat="1" applyFont="1" applyFill="1" applyBorder="1" applyAlignment="1">
      <alignment horizontal="center" vertical="top"/>
    </xf>
    <xf numFmtId="164" fontId="2" fillId="7" borderId="3" xfId="0" applyNumberFormat="1" applyFont="1" applyFill="1" applyBorder="1" applyAlignment="1">
      <alignment horizontal="center" vertical="top"/>
    </xf>
    <xf numFmtId="164" fontId="1" fillId="0" borderId="57" xfId="0" applyNumberFormat="1" applyFont="1" applyBorder="1" applyAlignment="1">
      <alignment horizontal="center" vertical="top"/>
    </xf>
    <xf numFmtId="164" fontId="1" fillId="7" borderId="26" xfId="0" applyNumberFormat="1" applyFont="1" applyFill="1" applyBorder="1" applyAlignment="1">
      <alignment horizontal="center" vertical="top" wrapText="1"/>
    </xf>
    <xf numFmtId="164" fontId="1" fillId="5" borderId="13" xfId="0" applyNumberFormat="1" applyFont="1" applyFill="1" applyBorder="1" applyAlignment="1">
      <alignment horizontal="center" vertical="top"/>
    </xf>
    <xf numFmtId="164" fontId="2" fillId="7" borderId="13" xfId="0" applyNumberFormat="1" applyFont="1" applyFill="1" applyBorder="1" applyAlignment="1">
      <alignment horizontal="center" vertical="top"/>
    </xf>
    <xf numFmtId="164" fontId="1" fillId="7" borderId="66" xfId="0" applyNumberFormat="1" applyFont="1" applyFill="1" applyBorder="1" applyAlignment="1">
      <alignment horizontal="center" vertical="top" wrapText="1"/>
    </xf>
    <xf numFmtId="164" fontId="4" fillId="0" borderId="72" xfId="0" applyNumberFormat="1" applyFont="1" applyBorder="1" applyAlignment="1">
      <alignment horizontal="center" vertical="center" wrapText="1"/>
    </xf>
    <xf numFmtId="164" fontId="4" fillId="0" borderId="15" xfId="0" applyNumberFormat="1" applyFont="1" applyFill="1" applyBorder="1" applyAlignment="1">
      <alignment horizontal="center" vertical="top" wrapText="1"/>
    </xf>
    <xf numFmtId="164" fontId="5" fillId="4" borderId="72" xfId="0" applyNumberFormat="1" applyFont="1" applyFill="1" applyBorder="1" applyAlignment="1">
      <alignment horizontal="center" vertical="top" wrapText="1"/>
    </xf>
    <xf numFmtId="164" fontId="4" fillId="0" borderId="28" xfId="0" applyNumberFormat="1" applyFont="1" applyBorder="1" applyAlignment="1">
      <alignment horizontal="center" vertical="top" wrapText="1"/>
    </xf>
    <xf numFmtId="164" fontId="4" fillId="0" borderId="50" xfId="0" applyNumberFormat="1" applyFont="1" applyFill="1" applyBorder="1" applyAlignment="1">
      <alignment horizontal="center" vertical="top" wrapText="1"/>
    </xf>
    <xf numFmtId="164" fontId="4" fillId="7" borderId="62" xfId="0"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wrapText="1"/>
    </xf>
    <xf numFmtId="164" fontId="4" fillId="7" borderId="42" xfId="0" applyNumberFormat="1" applyFont="1" applyFill="1" applyBorder="1" applyAlignment="1">
      <alignment horizontal="center" vertical="top" wrapText="1"/>
    </xf>
    <xf numFmtId="164" fontId="5" fillId="4" borderId="11" xfId="0" applyNumberFormat="1" applyFont="1" applyFill="1" applyBorder="1" applyAlignment="1">
      <alignment horizontal="center" vertical="top" wrapText="1"/>
    </xf>
    <xf numFmtId="164" fontId="4" fillId="0" borderId="59" xfId="0" applyNumberFormat="1" applyFont="1" applyBorder="1" applyAlignment="1">
      <alignment horizontal="center" vertical="top" wrapText="1"/>
    </xf>
    <xf numFmtId="164" fontId="17" fillId="0" borderId="7" xfId="0" applyNumberFormat="1" applyFont="1" applyFill="1" applyBorder="1" applyAlignment="1">
      <alignment horizontal="center" vertical="top"/>
    </xf>
    <xf numFmtId="164" fontId="2" fillId="4" borderId="30" xfId="0" applyNumberFormat="1" applyFont="1" applyFill="1" applyBorder="1" applyAlignment="1">
      <alignment horizontal="center" vertical="top" wrapText="1"/>
    </xf>
    <xf numFmtId="164" fontId="5" fillId="8" borderId="77" xfId="0" applyNumberFormat="1" applyFont="1" applyFill="1" applyBorder="1" applyAlignment="1">
      <alignment horizontal="center" vertical="top" wrapText="1"/>
    </xf>
    <xf numFmtId="3" fontId="2" fillId="0" borderId="18" xfId="0" applyNumberFormat="1" applyFont="1" applyFill="1" applyBorder="1" applyAlignment="1">
      <alignment vertical="top" textRotation="180" wrapText="1"/>
    </xf>
    <xf numFmtId="164" fontId="4" fillId="0" borderId="18" xfId="0" applyNumberFormat="1" applyFont="1" applyBorder="1" applyAlignment="1">
      <alignment horizontal="center" vertical="top"/>
    </xf>
    <xf numFmtId="164" fontId="4" fillId="0" borderId="7" xfId="0" applyNumberFormat="1" applyFont="1" applyBorder="1" applyAlignment="1">
      <alignment horizontal="center" vertical="top"/>
    </xf>
    <xf numFmtId="3" fontId="1" fillId="0" borderId="8" xfId="0" applyNumberFormat="1" applyFont="1" applyBorder="1" applyAlignment="1">
      <alignment vertical="top" wrapText="1"/>
    </xf>
    <xf numFmtId="164" fontId="1" fillId="5" borderId="0" xfId="0" applyNumberFormat="1" applyFont="1" applyFill="1" applyBorder="1" applyAlignment="1">
      <alignment horizontal="center" vertical="top"/>
    </xf>
    <xf numFmtId="3" fontId="1" fillId="5" borderId="21" xfId="0" applyNumberFormat="1" applyFont="1" applyFill="1" applyBorder="1" applyAlignment="1">
      <alignment horizontal="center" vertical="top" wrapText="1"/>
    </xf>
    <xf numFmtId="3" fontId="12" fillId="7" borderId="60" xfId="0" applyNumberFormat="1" applyFont="1" applyFill="1" applyBorder="1" applyAlignment="1">
      <alignment horizontal="center" vertical="top"/>
    </xf>
    <xf numFmtId="49" fontId="2" fillId="7" borderId="42" xfId="0" applyNumberFormat="1" applyFont="1" applyFill="1" applyBorder="1" applyAlignment="1">
      <alignment horizontal="center" vertical="top"/>
    </xf>
    <xf numFmtId="3" fontId="2" fillId="7" borderId="42" xfId="0" applyNumberFormat="1" applyFont="1" applyFill="1" applyBorder="1" applyAlignment="1">
      <alignment horizontal="left" vertical="top" wrapText="1"/>
    </xf>
    <xf numFmtId="3" fontId="2" fillId="8" borderId="26" xfId="0" applyNumberFormat="1" applyFont="1" applyFill="1" applyBorder="1" applyAlignment="1">
      <alignment horizontal="center" vertical="top" wrapText="1"/>
    </xf>
    <xf numFmtId="3" fontId="1" fillId="7" borderId="13" xfId="0" applyNumberFormat="1" applyFont="1" applyFill="1" applyBorder="1" applyAlignment="1">
      <alignment horizontal="left" vertical="top" wrapText="1"/>
    </xf>
    <xf numFmtId="3" fontId="1" fillId="7" borderId="16" xfId="0" applyNumberFormat="1" applyFont="1" applyFill="1" applyBorder="1" applyAlignment="1">
      <alignment vertical="top" wrapText="1"/>
    </xf>
    <xf numFmtId="49" fontId="1" fillId="0" borderId="67" xfId="0" applyNumberFormat="1" applyFont="1" applyBorder="1" applyAlignment="1">
      <alignment vertical="top"/>
    </xf>
    <xf numFmtId="49" fontId="4" fillId="5" borderId="29" xfId="0" applyNumberFormat="1" applyFont="1" applyFill="1" applyBorder="1" applyAlignment="1">
      <alignment horizontal="center" vertical="top"/>
    </xf>
    <xf numFmtId="49" fontId="2" fillId="2" borderId="29" xfId="0" applyNumberFormat="1" applyFont="1" applyFill="1" applyBorder="1" applyAlignment="1">
      <alignment horizontal="center" vertical="top"/>
    </xf>
    <xf numFmtId="3" fontId="5" fillId="0" borderId="29" xfId="0" applyNumberFormat="1" applyFont="1" applyFill="1" applyBorder="1" applyAlignment="1">
      <alignment horizontal="center" vertical="top" wrapText="1"/>
    </xf>
    <xf numFmtId="3" fontId="1" fillId="0" borderId="26" xfId="0" applyNumberFormat="1" applyFont="1" applyBorder="1" applyAlignment="1">
      <alignment horizontal="center" vertical="center"/>
    </xf>
    <xf numFmtId="3" fontId="4" fillId="0" borderId="37" xfId="0" applyNumberFormat="1" applyFont="1" applyBorder="1" applyAlignment="1">
      <alignment horizontal="left" vertical="top" wrapText="1"/>
    </xf>
    <xf numFmtId="49" fontId="5" fillId="5" borderId="18" xfId="0" applyNumberFormat="1" applyFont="1" applyFill="1" applyBorder="1" applyAlignment="1">
      <alignment horizontal="center" vertical="top"/>
    </xf>
    <xf numFmtId="3" fontId="4" fillId="5" borderId="37" xfId="0" applyNumberFormat="1" applyFont="1" applyFill="1" applyBorder="1" applyAlignment="1">
      <alignment horizontal="left" vertical="top" wrapText="1"/>
    </xf>
    <xf numFmtId="49" fontId="5" fillId="5" borderId="13"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3" fontId="5" fillId="0" borderId="32" xfId="0" applyNumberFormat="1" applyFont="1" applyBorder="1" applyAlignment="1">
      <alignment horizontal="center" vertical="top"/>
    </xf>
    <xf numFmtId="3" fontId="4" fillId="0" borderId="40" xfId="0" applyNumberFormat="1" applyFont="1" applyFill="1" applyBorder="1" applyAlignment="1">
      <alignment horizontal="left" vertical="top" wrapText="1"/>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5" fillId="0" borderId="32" xfId="0" applyNumberFormat="1" applyFont="1" applyFill="1" applyBorder="1" applyAlignment="1">
      <alignment horizontal="center" vertical="top"/>
    </xf>
    <xf numFmtId="3" fontId="4" fillId="0" borderId="31" xfId="0" applyNumberFormat="1" applyFont="1" applyBorder="1" applyAlignment="1">
      <alignment horizontal="center" vertical="top" wrapText="1"/>
    </xf>
    <xf numFmtId="3" fontId="1" fillId="7" borderId="59" xfId="0" applyNumberFormat="1" applyFont="1" applyFill="1" applyBorder="1" applyAlignment="1">
      <alignment horizontal="left" vertical="top" wrapText="1"/>
    </xf>
    <xf numFmtId="3" fontId="1" fillId="7" borderId="42" xfId="0" applyNumberFormat="1" applyFont="1" applyFill="1" applyBorder="1" applyAlignment="1">
      <alignment horizontal="left" vertical="top" wrapText="1"/>
    </xf>
    <xf numFmtId="3" fontId="1" fillId="7" borderId="19"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4" fillId="7" borderId="40"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1" fillId="0" borderId="59" xfId="0" applyNumberFormat="1" applyFont="1" applyFill="1" applyBorder="1" applyAlignment="1">
      <alignment horizontal="left" vertical="top" wrapText="1"/>
    </xf>
    <xf numFmtId="3" fontId="1" fillId="0" borderId="18"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2" fillId="0" borderId="38"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2" fillId="2" borderId="72"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4" fillId="7" borderId="59" xfId="0" applyNumberFormat="1" applyFont="1" applyFill="1" applyBorder="1" applyAlignment="1">
      <alignment horizontal="left" vertical="top" wrapText="1"/>
    </xf>
    <xf numFmtId="3" fontId="4" fillId="7" borderId="18" xfId="0" applyNumberFormat="1" applyFont="1" applyFill="1" applyBorder="1" applyAlignment="1">
      <alignment horizontal="left" vertical="top" wrapText="1"/>
    </xf>
    <xf numFmtId="3" fontId="2" fillId="2" borderId="12"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1" fillId="5" borderId="41" xfId="0" applyNumberFormat="1" applyFont="1" applyFill="1" applyBorder="1" applyAlignment="1">
      <alignment horizontal="left" vertical="top" wrapText="1"/>
    </xf>
    <xf numFmtId="3" fontId="1" fillId="7" borderId="31"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3" fontId="1" fillId="0" borderId="0" xfId="0" applyNumberFormat="1" applyFont="1" applyFill="1" applyBorder="1" applyAlignment="1">
      <alignment horizontal="center" vertical="top" wrapText="1"/>
    </xf>
    <xf numFmtId="3" fontId="1" fillId="7" borderId="40" xfId="0" applyNumberFormat="1" applyFont="1" applyFill="1" applyBorder="1" applyAlignment="1">
      <alignment horizontal="left" vertical="top" wrapText="1"/>
    </xf>
    <xf numFmtId="3" fontId="1" fillId="7" borderId="41" xfId="0" applyNumberFormat="1" applyFont="1" applyFill="1" applyBorder="1" applyAlignment="1">
      <alignment horizontal="left" vertical="top" wrapText="1"/>
    </xf>
    <xf numFmtId="3" fontId="2" fillId="0" borderId="18" xfId="0" applyNumberFormat="1" applyFont="1" applyBorder="1" applyAlignment="1">
      <alignment horizontal="center" vertical="top"/>
    </xf>
    <xf numFmtId="3" fontId="2" fillId="0" borderId="42" xfId="0" applyNumberFormat="1" applyFont="1" applyBorder="1" applyAlignment="1">
      <alignment horizontal="center" vertical="top"/>
    </xf>
    <xf numFmtId="3" fontId="2" fillId="8" borderId="50" xfId="0" applyNumberFormat="1" applyFont="1" applyFill="1" applyBorder="1" applyAlignment="1">
      <alignment horizontal="center" vertical="top" wrapText="1"/>
    </xf>
    <xf numFmtId="49" fontId="2" fillId="3" borderId="16" xfId="0" applyNumberFormat="1" applyFont="1" applyFill="1" applyBorder="1" applyAlignment="1">
      <alignment horizontal="center" vertical="top"/>
    </xf>
    <xf numFmtId="49" fontId="2" fillId="3" borderId="56" xfId="0" applyNumberFormat="1" applyFont="1" applyFill="1" applyBorder="1" applyAlignment="1">
      <alignment horizontal="center" vertical="top"/>
    </xf>
    <xf numFmtId="3" fontId="5" fillId="0" borderId="13" xfId="0" applyNumberFormat="1" applyFont="1" applyFill="1" applyBorder="1" applyAlignment="1">
      <alignment horizontal="left" vertical="top" wrapText="1"/>
    </xf>
    <xf numFmtId="49" fontId="2" fillId="3" borderId="62"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42" xfId="0" applyNumberFormat="1" applyFont="1" applyFill="1" applyBorder="1" applyAlignment="1">
      <alignment horizontal="center" vertical="top"/>
    </xf>
    <xf numFmtId="49" fontId="2" fillId="5" borderId="42" xfId="0" applyNumberFormat="1" applyFont="1" applyFill="1" applyBorder="1" applyAlignment="1">
      <alignment horizontal="center" vertical="top"/>
    </xf>
    <xf numFmtId="3" fontId="4" fillId="7" borderId="0" xfId="0" applyNumberFormat="1" applyFont="1" applyFill="1" applyBorder="1" applyAlignment="1">
      <alignment horizontal="center" vertical="top" wrapText="1"/>
    </xf>
    <xf numFmtId="3" fontId="1" fillId="0" borderId="0" xfId="0" applyNumberFormat="1" applyFont="1" applyBorder="1" applyAlignment="1">
      <alignment horizontal="center" vertical="top"/>
    </xf>
    <xf numFmtId="1" fontId="14" fillId="0" borderId="18" xfId="0" applyNumberFormat="1" applyFont="1" applyFill="1" applyBorder="1" applyAlignment="1">
      <alignment horizontal="center" vertical="center" textRotation="90" wrapText="1"/>
    </xf>
    <xf numFmtId="1" fontId="14" fillId="0" borderId="42" xfId="0" applyNumberFormat="1" applyFont="1" applyFill="1" applyBorder="1" applyAlignment="1">
      <alignment horizontal="center" vertical="center" textRotation="90" wrapText="1"/>
    </xf>
    <xf numFmtId="3" fontId="1" fillId="0" borderId="8" xfId="0" applyNumberFormat="1" applyFont="1" applyBorder="1" applyAlignment="1">
      <alignment horizontal="center" vertical="top" wrapText="1"/>
    </xf>
    <xf numFmtId="3" fontId="5" fillId="0" borderId="38" xfId="0" applyNumberFormat="1" applyFont="1" applyFill="1" applyBorder="1" applyAlignment="1">
      <alignment horizontal="center" vertical="top"/>
    </xf>
    <xf numFmtId="3" fontId="5" fillId="0" borderId="21" xfId="0" applyNumberFormat="1" applyFont="1" applyFill="1" applyBorder="1" applyAlignment="1">
      <alignment horizontal="center" vertical="top"/>
    </xf>
    <xf numFmtId="1" fontId="14" fillId="0" borderId="13" xfId="0" applyNumberFormat="1" applyFont="1" applyFill="1" applyBorder="1" applyAlignment="1">
      <alignment horizontal="center" vertical="center" textRotation="90" wrapText="1"/>
    </xf>
    <xf numFmtId="1" fontId="14" fillId="7" borderId="59" xfId="0" applyNumberFormat="1" applyFont="1" applyFill="1" applyBorder="1" applyAlignment="1">
      <alignment horizontal="center" vertical="center" textRotation="90" wrapText="1"/>
    </xf>
    <xf numFmtId="49" fontId="4" fillId="5" borderId="59" xfId="0" applyNumberFormat="1" applyFont="1" applyFill="1" applyBorder="1" applyAlignment="1">
      <alignment horizontal="center" vertical="top"/>
    </xf>
    <xf numFmtId="49" fontId="4" fillId="5" borderId="18" xfId="0" applyNumberFormat="1" applyFont="1" applyFill="1" applyBorder="1" applyAlignment="1">
      <alignment horizontal="center" vertical="top"/>
    </xf>
    <xf numFmtId="49" fontId="4" fillId="5" borderId="42"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3" fontId="1" fillId="5" borderId="49"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xf>
    <xf numFmtId="3" fontId="1" fillId="0" borderId="21" xfId="0" applyNumberFormat="1" applyFont="1" applyFill="1" applyBorder="1" applyAlignment="1">
      <alignment horizontal="center" vertical="top"/>
    </xf>
    <xf numFmtId="3" fontId="1" fillId="0" borderId="10"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4" fillId="0" borderId="8" xfId="0" applyNumberFormat="1" applyFont="1" applyBorder="1" applyAlignment="1">
      <alignment horizontal="center" vertical="top" wrapText="1"/>
    </xf>
    <xf numFmtId="3" fontId="4" fillId="0" borderId="5" xfId="0" applyNumberFormat="1" applyFont="1" applyBorder="1" applyAlignment="1">
      <alignment horizontal="center" vertical="top" wrapText="1"/>
    </xf>
    <xf numFmtId="3" fontId="4" fillId="7" borderId="17" xfId="0" applyNumberFormat="1" applyFont="1" applyFill="1" applyBorder="1" applyAlignment="1">
      <alignment horizontal="left" vertical="top" wrapText="1"/>
    </xf>
    <xf numFmtId="3" fontId="4" fillId="7" borderId="8" xfId="0" applyNumberFormat="1" applyFont="1" applyFill="1" applyBorder="1" applyAlignment="1">
      <alignment horizontal="center" vertical="top" wrapText="1"/>
    </xf>
    <xf numFmtId="3" fontId="5" fillId="0" borderId="31" xfId="0" applyNumberFormat="1" applyFont="1" applyFill="1" applyBorder="1" applyAlignment="1">
      <alignment horizontal="center" vertical="top"/>
    </xf>
    <xf numFmtId="3" fontId="5" fillId="0" borderId="60" xfId="0" applyNumberFormat="1" applyFont="1" applyBorder="1" applyAlignment="1">
      <alignment horizontal="center" vertical="top"/>
    </xf>
    <xf numFmtId="3" fontId="5" fillId="0" borderId="31" xfId="0" applyNumberFormat="1" applyFont="1" applyBorder="1" applyAlignment="1">
      <alignment horizontal="center" vertical="top"/>
    </xf>
    <xf numFmtId="164" fontId="4" fillId="7" borderId="0" xfId="0" applyNumberFormat="1" applyFont="1" applyFill="1" applyBorder="1" applyAlignment="1">
      <alignment horizontal="center" vertical="top" wrapText="1"/>
    </xf>
    <xf numFmtId="3" fontId="4" fillId="0" borderId="10" xfId="0" applyNumberFormat="1" applyFont="1" applyBorder="1" applyAlignment="1">
      <alignment horizontal="center" vertical="top" wrapText="1"/>
    </xf>
    <xf numFmtId="3" fontId="1" fillId="0" borderId="0" xfId="0" applyNumberFormat="1" applyFont="1" applyAlignment="1">
      <alignment horizontal="left" vertical="top" wrapText="1"/>
    </xf>
    <xf numFmtId="49" fontId="4" fillId="7" borderId="18" xfId="0" applyNumberFormat="1" applyFont="1" applyFill="1" applyBorder="1" applyAlignment="1">
      <alignment horizontal="center" vertical="top"/>
    </xf>
    <xf numFmtId="3" fontId="1" fillId="0" borderId="5" xfId="0" applyNumberFormat="1" applyFont="1" applyBorder="1" applyAlignment="1">
      <alignment horizontal="center" vertical="top" wrapText="1"/>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5" borderId="64" xfId="0" applyNumberFormat="1" applyFont="1" applyFill="1" applyBorder="1" applyAlignment="1">
      <alignment horizontal="center" vertical="top"/>
    </xf>
    <xf numFmtId="49" fontId="2" fillId="5" borderId="68" xfId="0" applyNumberFormat="1" applyFont="1" applyFill="1" applyBorder="1" applyAlignment="1">
      <alignment horizontal="center" vertical="top"/>
    </xf>
    <xf numFmtId="49" fontId="4" fillId="5" borderId="13" xfId="0" applyNumberFormat="1" applyFont="1" applyFill="1" applyBorder="1" applyAlignment="1">
      <alignment horizontal="center" vertical="top"/>
    </xf>
    <xf numFmtId="49" fontId="4" fillId="5" borderId="19" xfId="0" applyNumberFormat="1" applyFont="1" applyFill="1" applyBorder="1" applyAlignment="1">
      <alignment horizontal="center" vertical="top"/>
    </xf>
    <xf numFmtId="49" fontId="4" fillId="0" borderId="59" xfId="0" applyNumberFormat="1" applyFont="1" applyBorder="1" applyAlignment="1">
      <alignment horizontal="center" vertical="top"/>
    </xf>
    <xf numFmtId="3" fontId="1" fillId="0" borderId="40" xfId="0" applyNumberFormat="1" applyFont="1" applyBorder="1" applyAlignment="1">
      <alignment horizontal="left" vertical="top" wrapText="1"/>
    </xf>
    <xf numFmtId="164" fontId="17" fillId="0" borderId="66" xfId="0" applyNumberFormat="1" applyFont="1" applyBorder="1" applyAlignment="1">
      <alignment horizontal="center" vertical="top"/>
    </xf>
    <xf numFmtId="164" fontId="17" fillId="0" borderId="78" xfId="0" applyNumberFormat="1" applyFont="1" applyBorder="1" applyAlignment="1">
      <alignment horizontal="center" vertical="top"/>
    </xf>
    <xf numFmtId="164" fontId="17" fillId="7" borderId="13" xfId="0" applyNumberFormat="1" applyFont="1" applyFill="1" applyBorder="1" applyAlignment="1">
      <alignment horizontal="center" vertical="top"/>
    </xf>
    <xf numFmtId="164" fontId="17" fillId="7" borderId="24" xfId="0" applyNumberFormat="1" applyFont="1" applyFill="1" applyBorder="1" applyAlignment="1">
      <alignment horizontal="center" vertical="top"/>
    </xf>
    <xf numFmtId="164" fontId="17" fillId="7" borderId="66" xfId="0" applyNumberFormat="1" applyFont="1" applyFill="1" applyBorder="1" applyAlignment="1">
      <alignment horizontal="center" vertical="top"/>
    </xf>
    <xf numFmtId="49" fontId="2" fillId="3" borderId="35" xfId="0" applyNumberFormat="1" applyFont="1" applyFill="1" applyBorder="1" applyAlignment="1">
      <alignment horizontal="center" vertical="top"/>
    </xf>
    <xf numFmtId="49" fontId="5" fillId="5" borderId="29" xfId="0" applyNumberFormat="1" applyFont="1" applyFill="1" applyBorder="1" applyAlignment="1">
      <alignment horizontal="center" vertical="top"/>
    </xf>
    <xf numFmtId="3" fontId="5" fillId="0" borderId="58" xfId="0" applyNumberFormat="1" applyFont="1" applyBorder="1" applyAlignment="1">
      <alignment horizontal="center" vertical="top"/>
    </xf>
    <xf numFmtId="3" fontId="4" fillId="7" borderId="0" xfId="0" applyNumberFormat="1" applyFont="1" applyFill="1" applyBorder="1" applyAlignment="1">
      <alignment vertical="top"/>
    </xf>
    <xf numFmtId="164" fontId="1" fillId="7" borderId="0" xfId="0" applyNumberFormat="1" applyFont="1" applyFill="1" applyBorder="1" applyAlignment="1">
      <alignment vertical="top"/>
    </xf>
    <xf numFmtId="164" fontId="1" fillId="0" borderId="0" xfId="0" applyNumberFormat="1" applyFont="1" applyBorder="1" applyAlignment="1">
      <alignment vertical="top" wrapText="1"/>
    </xf>
    <xf numFmtId="3" fontId="1"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3" fontId="1" fillId="0" borderId="0" xfId="0" applyNumberFormat="1" applyFont="1" applyBorder="1" applyAlignment="1">
      <alignment horizontal="center" vertical="top" wrapText="1"/>
    </xf>
    <xf numFmtId="164" fontId="16" fillId="7" borderId="18" xfId="0" applyNumberFormat="1" applyFont="1" applyFill="1" applyBorder="1" applyAlignment="1">
      <alignment horizontal="center" vertical="top" wrapText="1"/>
    </xf>
    <xf numFmtId="164" fontId="16" fillId="7" borderId="7"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1" fillId="7" borderId="59" xfId="0" applyNumberFormat="1" applyFont="1" applyFill="1" applyBorder="1" applyAlignment="1">
      <alignment horizontal="left" vertical="top" wrapText="1"/>
    </xf>
    <xf numFmtId="49" fontId="2" fillId="5" borderId="18" xfId="0" applyNumberFormat="1" applyFont="1" applyFill="1" applyBorder="1" applyAlignment="1">
      <alignment horizontal="center" vertical="top"/>
    </xf>
    <xf numFmtId="3" fontId="5" fillId="0" borderId="53" xfId="0" applyNumberFormat="1" applyFont="1" applyBorder="1" applyAlignment="1">
      <alignment horizontal="center" vertical="top"/>
    </xf>
    <xf numFmtId="3" fontId="5" fillId="0" borderId="32" xfId="0" applyNumberFormat="1" applyFont="1" applyBorder="1" applyAlignment="1">
      <alignment horizontal="center" vertical="top"/>
    </xf>
    <xf numFmtId="49" fontId="2" fillId="3" borderId="62"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42" xfId="0" applyNumberFormat="1" applyFont="1" applyFill="1" applyBorder="1" applyAlignment="1">
      <alignment horizontal="center" vertical="top"/>
    </xf>
    <xf numFmtId="49" fontId="2" fillId="5" borderId="42" xfId="0" applyNumberFormat="1" applyFont="1" applyFill="1" applyBorder="1" applyAlignment="1">
      <alignment horizontal="center" vertical="top"/>
    </xf>
    <xf numFmtId="49" fontId="4" fillId="5" borderId="18" xfId="0" applyNumberFormat="1" applyFont="1" applyFill="1" applyBorder="1" applyAlignment="1">
      <alignment horizontal="center" vertical="top"/>
    </xf>
    <xf numFmtId="3" fontId="1" fillId="0" borderId="5" xfId="0" applyNumberFormat="1" applyFont="1" applyBorder="1" applyAlignment="1">
      <alignment horizontal="center" vertical="top" wrapText="1"/>
    </xf>
    <xf numFmtId="3" fontId="1" fillId="0" borderId="8" xfId="0" applyNumberFormat="1" applyFont="1" applyBorder="1" applyAlignment="1">
      <alignment horizontal="center" vertical="top" wrapText="1"/>
    </xf>
    <xf numFmtId="49" fontId="4" fillId="0" borderId="18" xfId="0" applyNumberFormat="1" applyFont="1" applyBorder="1" applyAlignment="1">
      <alignment horizontal="center" vertical="top"/>
    </xf>
    <xf numFmtId="164" fontId="5" fillId="5" borderId="0" xfId="0" applyNumberFormat="1" applyFont="1" applyFill="1" applyBorder="1" applyAlignment="1">
      <alignment horizontal="center" vertical="top" wrapText="1"/>
    </xf>
    <xf numFmtId="164" fontId="4" fillId="5" borderId="0" xfId="0" applyNumberFormat="1" applyFont="1" applyFill="1" applyBorder="1" applyAlignment="1">
      <alignment horizontal="center" vertical="top" wrapText="1"/>
    </xf>
    <xf numFmtId="164" fontId="5" fillId="5" borderId="0" xfId="0" applyNumberFormat="1" applyFont="1" applyFill="1" applyBorder="1" applyAlignment="1">
      <alignment horizontal="center" vertical="top"/>
    </xf>
    <xf numFmtId="164" fontId="4" fillId="5" borderId="0" xfId="0" applyNumberFormat="1" applyFont="1" applyFill="1" applyBorder="1" applyAlignment="1">
      <alignment horizontal="center" vertical="top"/>
    </xf>
    <xf numFmtId="164" fontId="17" fillId="0" borderId="42" xfId="0" applyNumberFormat="1" applyFont="1" applyBorder="1" applyAlignment="1">
      <alignment horizontal="center" vertical="top"/>
    </xf>
    <xf numFmtId="164" fontId="17" fillId="0" borderId="63" xfId="0" applyNumberFormat="1" applyFont="1" applyBorder="1" applyAlignment="1">
      <alignment horizontal="center" vertical="top"/>
    </xf>
    <xf numFmtId="3" fontId="1" fillId="5" borderId="47" xfId="0" applyNumberFormat="1" applyFont="1" applyFill="1" applyBorder="1" applyAlignment="1">
      <alignment horizontal="left" vertical="top" wrapText="1"/>
    </xf>
    <xf numFmtId="3" fontId="1" fillId="5" borderId="45" xfId="0" applyNumberFormat="1" applyFont="1" applyFill="1" applyBorder="1" applyAlignment="1">
      <alignment horizontal="left" vertical="top" wrapText="1"/>
    </xf>
    <xf numFmtId="3" fontId="2" fillId="8" borderId="12" xfId="0" applyNumberFormat="1" applyFont="1" applyFill="1" applyBorder="1" applyAlignment="1">
      <alignment horizontal="right" vertical="top" wrapText="1"/>
    </xf>
    <xf numFmtId="3" fontId="2" fillId="8" borderId="54" xfId="0" applyNumberFormat="1" applyFont="1" applyFill="1" applyBorder="1" applyAlignment="1">
      <alignment horizontal="right" vertical="top" wrapText="1"/>
    </xf>
    <xf numFmtId="164" fontId="4" fillId="0" borderId="10" xfId="0" applyNumberFormat="1" applyFont="1" applyBorder="1" applyAlignment="1">
      <alignment horizontal="center" vertical="center" textRotation="90" wrapText="1"/>
    </xf>
    <xf numFmtId="164" fontId="4" fillId="0" borderId="8" xfId="0" applyNumberFormat="1" applyFont="1" applyBorder="1" applyAlignment="1">
      <alignment horizontal="center" vertical="center" textRotation="90" wrapText="1"/>
    </xf>
    <xf numFmtId="164" fontId="4" fillId="0" borderId="49" xfId="0" applyNumberFormat="1" applyFont="1" applyBorder="1" applyAlignment="1">
      <alignment horizontal="center" vertical="center" textRotation="90" wrapText="1"/>
    </xf>
    <xf numFmtId="3" fontId="1" fillId="0" borderId="36" xfId="0" applyNumberFormat="1" applyFont="1" applyBorder="1" applyAlignment="1">
      <alignment horizontal="left" vertical="top" wrapText="1"/>
    </xf>
    <xf numFmtId="3" fontId="1" fillId="0" borderId="66" xfId="0" applyNumberFormat="1" applyFont="1" applyBorder="1" applyAlignment="1">
      <alignment horizontal="left" vertical="top" wrapText="1"/>
    </xf>
    <xf numFmtId="3" fontId="1" fillId="0" borderId="51" xfId="0" applyNumberFormat="1" applyFont="1" applyBorder="1" applyAlignment="1">
      <alignment horizontal="left" vertical="top" wrapText="1"/>
    </xf>
    <xf numFmtId="3" fontId="1" fillId="5" borderId="37" xfId="0" applyNumberFormat="1" applyFont="1" applyFill="1" applyBorder="1" applyAlignment="1">
      <alignment horizontal="left" vertical="top" wrapText="1"/>
    </xf>
    <xf numFmtId="3" fontId="1" fillId="5" borderId="59" xfId="0" applyNumberFormat="1" applyFont="1" applyFill="1" applyBorder="1" applyAlignment="1">
      <alignment horizontal="left" vertical="top" wrapText="1"/>
    </xf>
    <xf numFmtId="3" fontId="1" fillId="5" borderId="33" xfId="0" applyNumberFormat="1" applyFont="1" applyFill="1" applyBorder="1" applyAlignment="1">
      <alignment horizontal="left" vertical="top" wrapText="1"/>
    </xf>
    <xf numFmtId="3" fontId="2" fillId="4" borderId="12" xfId="0" applyNumberFormat="1" applyFont="1" applyFill="1" applyBorder="1" applyAlignment="1">
      <alignment horizontal="right" vertical="top" wrapText="1"/>
    </xf>
    <xf numFmtId="3" fontId="2" fillId="4" borderId="54" xfId="0" applyNumberFormat="1" applyFont="1" applyFill="1" applyBorder="1" applyAlignment="1">
      <alignment horizontal="right" vertical="top" wrapText="1"/>
    </xf>
    <xf numFmtId="3" fontId="2" fillId="0" borderId="43" xfId="0" applyNumberFormat="1" applyFont="1" applyFill="1" applyBorder="1" applyAlignment="1">
      <alignment horizontal="center" wrapText="1"/>
    </xf>
    <xf numFmtId="3" fontId="2" fillId="0" borderId="12"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2" fillId="4" borderId="74" xfId="0" applyNumberFormat="1" applyFont="1" applyFill="1" applyBorder="1" applyAlignment="1">
      <alignment horizontal="right" vertical="top" wrapText="1"/>
    </xf>
    <xf numFmtId="3" fontId="2" fillId="4" borderId="58" xfId="0" applyNumberFormat="1" applyFont="1" applyFill="1" applyBorder="1" applyAlignment="1">
      <alignment horizontal="right" vertical="top" wrapText="1"/>
    </xf>
    <xf numFmtId="3" fontId="2" fillId="2" borderId="14" xfId="0" applyNumberFormat="1" applyFont="1" applyFill="1" applyBorder="1" applyAlignment="1">
      <alignment horizontal="right" vertical="top"/>
    </xf>
    <xf numFmtId="3" fontId="2" fillId="2" borderId="54" xfId="0" applyNumberFormat="1" applyFont="1" applyFill="1" applyBorder="1" applyAlignment="1">
      <alignment horizontal="right" vertical="top"/>
    </xf>
    <xf numFmtId="0" fontId="1" fillId="7" borderId="18" xfId="0" applyFont="1" applyFill="1" applyBorder="1" applyAlignment="1">
      <alignment horizontal="left" vertical="top" wrapText="1"/>
    </xf>
    <xf numFmtId="0" fontId="1" fillId="7" borderId="42" xfId="0" applyFont="1" applyFill="1" applyBorder="1" applyAlignment="1">
      <alignment horizontal="left" vertical="top" wrapText="1"/>
    </xf>
    <xf numFmtId="0" fontId="1" fillId="7" borderId="19" xfId="0" applyFont="1" applyFill="1" applyBorder="1" applyAlignment="1">
      <alignment horizontal="left" vertical="top" wrapText="1"/>
    </xf>
    <xf numFmtId="49" fontId="2" fillId="3" borderId="16" xfId="0" applyNumberFormat="1" applyFont="1" applyFill="1" applyBorder="1" applyAlignment="1">
      <alignment horizontal="center" vertical="top"/>
    </xf>
    <xf numFmtId="49" fontId="2" fillId="3" borderId="56" xfId="0" applyNumberFormat="1" applyFont="1" applyFill="1" applyBorder="1" applyAlignment="1">
      <alignment horizontal="center" vertical="top"/>
    </xf>
    <xf numFmtId="49" fontId="2" fillId="2" borderId="29"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3" fontId="1" fillId="0" borderId="13"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2" fillId="0" borderId="3" xfId="0" applyNumberFormat="1" applyFont="1" applyFill="1" applyBorder="1" applyAlignment="1">
      <alignment horizontal="center" vertical="top"/>
    </xf>
    <xf numFmtId="3" fontId="2" fillId="0" borderId="43" xfId="0" applyNumberFormat="1" applyFont="1" applyFill="1" applyBorder="1" applyAlignment="1">
      <alignment horizontal="center" vertical="top"/>
    </xf>
    <xf numFmtId="3" fontId="5" fillId="0" borderId="13" xfId="0" applyNumberFormat="1" applyFont="1" applyFill="1" applyBorder="1" applyAlignment="1">
      <alignment horizontal="left" vertical="top" wrapText="1"/>
    </xf>
    <xf numFmtId="3" fontId="5" fillId="0" borderId="18" xfId="0" applyNumberFormat="1" applyFont="1" applyFill="1" applyBorder="1" applyAlignment="1">
      <alignment horizontal="left" vertical="top" wrapText="1"/>
    </xf>
    <xf numFmtId="3" fontId="2" fillId="2" borderId="14" xfId="0" applyNumberFormat="1" applyFont="1" applyFill="1" applyBorder="1" applyAlignment="1">
      <alignment horizontal="left" vertical="top"/>
    </xf>
    <xf numFmtId="3" fontId="2" fillId="2" borderId="54" xfId="0" applyNumberFormat="1" applyFont="1" applyFill="1" applyBorder="1" applyAlignment="1">
      <alignment horizontal="left" vertical="top"/>
    </xf>
    <xf numFmtId="3" fontId="2" fillId="2" borderId="72" xfId="0" applyNumberFormat="1" applyFont="1" applyFill="1" applyBorder="1" applyAlignment="1">
      <alignment horizontal="left" vertical="top"/>
    </xf>
    <xf numFmtId="3" fontId="1" fillId="0" borderId="65" xfId="0" applyNumberFormat="1" applyFont="1" applyBorder="1" applyAlignment="1">
      <alignment horizontal="left" vertical="top" wrapText="1"/>
    </xf>
    <xf numFmtId="3" fontId="1" fillId="0" borderId="34" xfId="0" applyNumberFormat="1" applyFont="1" applyBorder="1" applyAlignment="1">
      <alignment horizontal="left" vertical="top" wrapText="1"/>
    </xf>
    <xf numFmtId="3" fontId="1" fillId="0" borderId="26" xfId="0" applyNumberFormat="1" applyFont="1" applyBorder="1" applyAlignment="1">
      <alignment horizontal="left" vertical="top" wrapText="1"/>
    </xf>
    <xf numFmtId="3" fontId="1" fillId="0" borderId="0" xfId="0" applyNumberFormat="1" applyFont="1" applyFill="1" applyBorder="1" applyAlignment="1">
      <alignment horizontal="center" vertical="top" wrapText="1"/>
    </xf>
    <xf numFmtId="3" fontId="1" fillId="5" borderId="18" xfId="0" applyNumberFormat="1" applyFont="1" applyFill="1" applyBorder="1" applyAlignment="1">
      <alignment horizontal="left" vertical="top" wrapText="1"/>
    </xf>
    <xf numFmtId="3" fontId="1" fillId="5" borderId="42" xfId="0" applyNumberFormat="1" applyFont="1" applyFill="1" applyBorder="1" applyAlignment="1">
      <alignment horizontal="left" vertical="top" wrapText="1"/>
    </xf>
    <xf numFmtId="3" fontId="1" fillId="7" borderId="40" xfId="0" applyNumberFormat="1" applyFont="1" applyFill="1" applyBorder="1" applyAlignment="1">
      <alignment horizontal="left" vertical="top" wrapText="1"/>
    </xf>
    <xf numFmtId="3" fontId="1" fillId="7" borderId="41" xfId="0" applyNumberFormat="1" applyFont="1" applyFill="1" applyBorder="1" applyAlignment="1">
      <alignment horizontal="left" vertical="top" wrapText="1"/>
    </xf>
    <xf numFmtId="3" fontId="2" fillId="8" borderId="46" xfId="0" applyNumberFormat="1" applyFont="1" applyFill="1" applyBorder="1" applyAlignment="1">
      <alignment horizontal="right" vertical="top" wrapText="1"/>
    </xf>
    <xf numFmtId="3" fontId="2" fillId="8" borderId="45" xfId="0" applyNumberFormat="1" applyFont="1" applyFill="1" applyBorder="1" applyAlignment="1">
      <alignment horizontal="right" vertical="top" wrapText="1"/>
    </xf>
    <xf numFmtId="3" fontId="2" fillId="8" borderId="43" xfId="0" applyNumberFormat="1" applyFont="1" applyFill="1" applyBorder="1" applyAlignment="1">
      <alignment horizontal="right" vertical="top" wrapText="1"/>
    </xf>
    <xf numFmtId="3" fontId="2" fillId="0" borderId="18" xfId="0" applyNumberFormat="1" applyFont="1" applyBorder="1" applyAlignment="1">
      <alignment horizontal="center" vertical="top"/>
    </xf>
    <xf numFmtId="3" fontId="2" fillId="0" borderId="42"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0" borderId="60" xfId="0" applyNumberFormat="1" applyFont="1" applyBorder="1" applyAlignment="1">
      <alignment horizontal="center" vertical="top"/>
    </xf>
    <xf numFmtId="3" fontId="2" fillId="2" borderId="12" xfId="0" applyNumberFormat="1" applyFont="1" applyFill="1" applyBorder="1" applyAlignment="1">
      <alignment horizontal="center" vertical="top"/>
    </xf>
    <xf numFmtId="3" fontId="2" fillId="2" borderId="54" xfId="0" applyNumberFormat="1" applyFont="1" applyFill="1" applyBorder="1" applyAlignment="1">
      <alignment horizontal="center" vertical="top"/>
    </xf>
    <xf numFmtId="3" fontId="2" fillId="2" borderId="72" xfId="0" applyNumberFormat="1" applyFont="1" applyFill="1" applyBorder="1" applyAlignment="1">
      <alignment horizontal="center" vertical="top"/>
    </xf>
    <xf numFmtId="3" fontId="2" fillId="5" borderId="13" xfId="0" applyNumberFormat="1" applyFont="1" applyFill="1" applyBorder="1" applyAlignment="1">
      <alignment horizontal="left" vertical="top" wrapText="1"/>
    </xf>
    <xf numFmtId="3" fontId="2" fillId="5" borderId="42" xfId="0" applyNumberFormat="1" applyFont="1" applyFill="1" applyBorder="1" applyAlignment="1">
      <alignment horizontal="left" vertical="top" wrapText="1"/>
    </xf>
    <xf numFmtId="3" fontId="1" fillId="5" borderId="41" xfId="0" applyNumberFormat="1" applyFont="1" applyFill="1" applyBorder="1" applyAlignment="1">
      <alignment horizontal="left" vertical="top" wrapText="1"/>
    </xf>
    <xf numFmtId="3" fontId="2" fillId="8" borderId="46" xfId="0" applyNumberFormat="1" applyFont="1" applyFill="1" applyBorder="1" applyAlignment="1">
      <alignment horizontal="center" vertical="top" wrapText="1"/>
    </xf>
    <xf numFmtId="3" fontId="2" fillId="8" borderId="45" xfId="0" applyNumberFormat="1" applyFont="1" applyFill="1" applyBorder="1" applyAlignment="1">
      <alignment horizontal="center" vertical="top" wrapText="1"/>
    </xf>
    <xf numFmtId="3" fontId="2" fillId="8" borderId="50" xfId="0" applyNumberFormat="1" applyFont="1" applyFill="1" applyBorder="1" applyAlignment="1">
      <alignment horizontal="center" vertical="top" wrapText="1"/>
    </xf>
    <xf numFmtId="3" fontId="1" fillId="5" borderId="19" xfId="0" applyNumberFormat="1" applyFont="1" applyFill="1" applyBorder="1" applyAlignment="1">
      <alignment horizontal="left" vertical="top" wrapText="1"/>
    </xf>
    <xf numFmtId="3" fontId="2" fillId="3" borderId="12" xfId="0" applyNumberFormat="1" applyFont="1" applyFill="1" applyBorder="1" applyAlignment="1">
      <alignment horizontal="center" vertical="top"/>
    </xf>
    <xf numFmtId="3" fontId="2" fillId="3" borderId="54" xfId="0" applyNumberFormat="1" applyFont="1" applyFill="1" applyBorder="1" applyAlignment="1">
      <alignment horizontal="center" vertical="top"/>
    </xf>
    <xf numFmtId="3" fontId="2" fillId="3" borderId="72" xfId="0" applyNumberFormat="1" applyFont="1" applyFill="1" applyBorder="1" applyAlignment="1">
      <alignment horizontal="center" vertical="top"/>
    </xf>
    <xf numFmtId="3" fontId="2" fillId="4" borderId="54" xfId="0" applyNumberFormat="1" applyFont="1" applyFill="1" applyBorder="1" applyAlignment="1">
      <alignment horizontal="right" vertical="top"/>
    </xf>
    <xf numFmtId="3" fontId="2" fillId="4" borderId="56" xfId="0" applyNumberFormat="1" applyFont="1" applyFill="1" applyBorder="1" applyAlignment="1">
      <alignment horizontal="center" vertical="top"/>
    </xf>
    <xf numFmtId="3" fontId="2" fillId="4" borderId="43" xfId="0" applyNumberFormat="1" applyFont="1" applyFill="1" applyBorder="1" applyAlignment="1">
      <alignment horizontal="center" vertical="top"/>
    </xf>
    <xf numFmtId="3" fontId="2" fillId="4" borderId="69"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42"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7" borderId="53" xfId="0" applyNumberFormat="1" applyFont="1" applyFill="1" applyBorder="1" applyAlignment="1">
      <alignment horizontal="center" vertical="top"/>
    </xf>
    <xf numFmtId="3" fontId="1" fillId="7" borderId="31" xfId="0" applyNumberFormat="1" applyFont="1" applyFill="1" applyBorder="1" applyAlignment="1">
      <alignment horizontal="center" vertical="top"/>
    </xf>
    <xf numFmtId="3" fontId="1" fillId="7" borderId="60" xfId="0" applyNumberFormat="1" applyFont="1" applyFill="1" applyBorder="1" applyAlignment="1">
      <alignment horizontal="center" vertical="top"/>
    </xf>
    <xf numFmtId="3" fontId="2" fillId="3" borderId="54" xfId="0" applyNumberFormat="1" applyFont="1" applyFill="1" applyBorder="1" applyAlignment="1">
      <alignment horizontal="right" vertical="top"/>
    </xf>
    <xf numFmtId="3" fontId="1" fillId="0" borderId="16" xfId="0" applyNumberFormat="1" applyFont="1" applyBorder="1" applyAlignment="1">
      <alignment horizontal="left" vertical="top" wrapText="1"/>
    </xf>
    <xf numFmtId="3" fontId="1" fillId="0" borderId="56" xfId="0" applyNumberFormat="1" applyFont="1" applyBorder="1" applyAlignment="1">
      <alignment horizontal="left" vertical="top" wrapText="1"/>
    </xf>
    <xf numFmtId="0" fontId="1" fillId="7" borderId="17" xfId="0" applyFont="1" applyFill="1" applyBorder="1" applyAlignment="1">
      <alignment horizontal="left" vertical="top" wrapText="1"/>
    </xf>
    <xf numFmtId="0" fontId="1" fillId="7" borderId="56" xfId="0" applyFont="1" applyFill="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1" fillId="7" borderId="59" xfId="0" applyNumberFormat="1" applyFont="1" applyFill="1" applyBorder="1" applyAlignment="1">
      <alignment horizontal="left" vertical="top" wrapText="1"/>
    </xf>
    <xf numFmtId="3" fontId="1" fillId="7" borderId="18" xfId="0" applyNumberFormat="1" applyFont="1" applyFill="1" applyBorder="1" applyAlignment="1">
      <alignment horizontal="left" vertical="top" wrapText="1"/>
    </xf>
    <xf numFmtId="3" fontId="2" fillId="0" borderId="70" xfId="0" applyNumberFormat="1" applyFont="1" applyFill="1" applyBorder="1" applyAlignment="1">
      <alignment horizontal="center" vertical="top" textRotation="90" wrapText="1"/>
    </xf>
    <xf numFmtId="3" fontId="2" fillId="0" borderId="63" xfId="0" applyNumberFormat="1" applyFont="1" applyFill="1" applyBorder="1" applyAlignment="1">
      <alignment horizontal="center" vertical="top" textRotation="90" wrapText="1"/>
    </xf>
    <xf numFmtId="3" fontId="2" fillId="2" borderId="68" xfId="0" applyNumberFormat="1" applyFont="1" applyFill="1" applyBorder="1" applyAlignment="1">
      <alignment horizontal="right" vertical="top"/>
    </xf>
    <xf numFmtId="3" fontId="2" fillId="2" borderId="43" xfId="0" applyNumberFormat="1" applyFont="1" applyFill="1" applyBorder="1" applyAlignment="1">
      <alignment horizontal="right" vertical="top"/>
    </xf>
    <xf numFmtId="3" fontId="1" fillId="5" borderId="13" xfId="0" applyNumberFormat="1" applyFont="1" applyFill="1" applyBorder="1" applyAlignment="1">
      <alignment horizontal="left" vertical="top" wrapText="1"/>
    </xf>
    <xf numFmtId="3" fontId="4" fillId="7" borderId="59" xfId="0" applyNumberFormat="1" applyFont="1" applyFill="1" applyBorder="1" applyAlignment="1">
      <alignment horizontal="left" vertical="top" wrapText="1"/>
    </xf>
    <xf numFmtId="3" fontId="4" fillId="7" borderId="19" xfId="0" applyNumberFormat="1" applyFont="1" applyFill="1" applyBorder="1" applyAlignment="1">
      <alignment horizontal="left" vertical="top" wrapText="1"/>
    </xf>
    <xf numFmtId="3" fontId="2" fillId="2" borderId="54" xfId="0" applyNumberFormat="1" applyFont="1" applyFill="1" applyBorder="1" applyAlignment="1">
      <alignment horizontal="left" vertical="top" wrapText="1"/>
    </xf>
    <xf numFmtId="3" fontId="2" fillId="2" borderId="72" xfId="0" applyNumberFormat="1" applyFont="1" applyFill="1" applyBorder="1" applyAlignment="1">
      <alignment horizontal="left" vertical="top" wrapText="1"/>
    </xf>
    <xf numFmtId="3" fontId="2" fillId="5" borderId="18" xfId="0" applyNumberFormat="1" applyFont="1" applyFill="1" applyBorder="1" applyAlignment="1">
      <alignment horizontal="left" vertical="top" wrapText="1"/>
    </xf>
    <xf numFmtId="3" fontId="1" fillId="0" borderId="59" xfId="0" applyNumberFormat="1" applyFont="1" applyFill="1" applyBorder="1" applyAlignment="1">
      <alignment horizontal="left" vertical="top" wrapText="1"/>
    </xf>
    <xf numFmtId="3" fontId="1" fillId="0" borderId="42" xfId="0" applyNumberFormat="1" applyFont="1" applyFill="1" applyBorder="1" applyAlignment="1">
      <alignment horizontal="left" vertical="top" wrapText="1"/>
    </xf>
    <xf numFmtId="3" fontId="1" fillId="5" borderId="22" xfId="0" applyNumberFormat="1" applyFont="1" applyFill="1" applyBorder="1" applyAlignment="1">
      <alignment horizontal="left" vertical="top" wrapText="1"/>
    </xf>
    <xf numFmtId="3" fontId="1" fillId="5" borderId="20" xfId="0" applyNumberFormat="1" applyFont="1" applyFill="1" applyBorder="1" applyAlignment="1">
      <alignment horizontal="left" vertical="top" wrapText="1"/>
    </xf>
    <xf numFmtId="3" fontId="4" fillId="5" borderId="59" xfId="0" applyNumberFormat="1" applyFont="1" applyFill="1" applyBorder="1" applyAlignment="1">
      <alignment horizontal="left" vertical="top" wrapText="1"/>
    </xf>
    <xf numFmtId="3" fontId="4" fillId="5" borderId="18" xfId="0" applyNumberFormat="1" applyFont="1" applyFill="1" applyBorder="1" applyAlignment="1">
      <alignment horizontal="left" vertical="top" wrapText="1"/>
    </xf>
    <xf numFmtId="3" fontId="4" fillId="5" borderId="42" xfId="0" applyNumberFormat="1" applyFont="1" applyFill="1" applyBorder="1" applyAlignment="1">
      <alignment horizontal="left" vertical="top" wrapText="1"/>
    </xf>
    <xf numFmtId="3" fontId="4" fillId="7" borderId="40"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10" fillId="7" borderId="59" xfId="0" applyNumberFormat="1" applyFont="1" applyFill="1" applyBorder="1" applyAlignment="1">
      <alignment horizontal="left" vertical="top" wrapText="1"/>
    </xf>
    <xf numFmtId="3" fontId="10" fillId="7" borderId="18" xfId="0" applyNumberFormat="1" applyFont="1" applyFill="1" applyBorder="1" applyAlignment="1">
      <alignment horizontal="left" vertical="top" wrapText="1"/>
    </xf>
    <xf numFmtId="3" fontId="10" fillId="7" borderId="42" xfId="0" applyNumberFormat="1" applyFont="1" applyFill="1" applyBorder="1" applyAlignment="1">
      <alignment horizontal="left" vertical="top" wrapText="1"/>
    </xf>
    <xf numFmtId="3" fontId="4" fillId="7" borderId="18" xfId="0" applyNumberFormat="1" applyFont="1" applyFill="1" applyBorder="1" applyAlignment="1">
      <alignment horizontal="left" vertical="top" wrapText="1"/>
    </xf>
    <xf numFmtId="3" fontId="4" fillId="7" borderId="42" xfId="0" applyNumberFormat="1" applyFont="1" applyFill="1" applyBorder="1" applyAlignment="1">
      <alignment horizontal="left" vertical="top" wrapText="1"/>
    </xf>
    <xf numFmtId="0" fontId="4" fillId="7" borderId="37" xfId="0" applyFont="1" applyFill="1" applyBorder="1" applyAlignment="1">
      <alignment horizontal="left" vertical="top" wrapText="1"/>
    </xf>
    <xf numFmtId="0" fontId="4" fillId="7" borderId="41" xfId="0" applyFont="1" applyFill="1" applyBorder="1" applyAlignment="1">
      <alignment horizontal="left" vertical="top" wrapText="1"/>
    </xf>
    <xf numFmtId="3" fontId="4" fillId="0" borderId="37" xfId="0" applyNumberFormat="1" applyFont="1" applyFill="1" applyBorder="1" applyAlignment="1">
      <alignment horizontal="left" vertical="top" wrapText="1"/>
    </xf>
    <xf numFmtId="3" fontId="4" fillId="0" borderId="20" xfId="0" applyNumberFormat="1" applyFont="1" applyFill="1" applyBorder="1" applyAlignment="1">
      <alignment horizontal="left" vertical="top" wrapText="1"/>
    </xf>
    <xf numFmtId="3" fontId="5" fillId="7" borderId="13" xfId="0" applyNumberFormat="1" applyFont="1" applyFill="1" applyBorder="1" applyAlignment="1">
      <alignment horizontal="left" vertical="top" wrapText="1"/>
    </xf>
    <xf numFmtId="3" fontId="5" fillId="7" borderId="18" xfId="0" applyNumberFormat="1" applyFont="1" applyFill="1" applyBorder="1" applyAlignment="1">
      <alignment horizontal="left" vertical="top" wrapText="1"/>
    </xf>
    <xf numFmtId="3" fontId="5" fillId="7" borderId="42" xfId="0" applyNumberFormat="1" applyFont="1" applyFill="1" applyBorder="1" applyAlignment="1">
      <alignment horizontal="left" vertical="top" wrapText="1"/>
    </xf>
    <xf numFmtId="3" fontId="4" fillId="0" borderId="59" xfId="0" applyNumberFormat="1" applyFont="1" applyFill="1" applyBorder="1" applyAlignment="1">
      <alignment horizontal="left" vertical="top" wrapText="1"/>
    </xf>
    <xf numFmtId="3" fontId="4" fillId="0" borderId="42" xfId="0" applyNumberFormat="1" applyFont="1" applyFill="1" applyBorder="1" applyAlignment="1">
      <alignment horizontal="left" vertical="top" wrapText="1"/>
    </xf>
    <xf numFmtId="3" fontId="5" fillId="8" borderId="46" xfId="0" applyNumberFormat="1" applyFont="1" applyFill="1" applyBorder="1" applyAlignment="1">
      <alignment horizontal="right" vertical="top" wrapText="1"/>
    </xf>
    <xf numFmtId="3" fontId="5" fillId="8" borderId="45" xfId="0" applyNumberFormat="1" applyFont="1" applyFill="1" applyBorder="1" applyAlignment="1">
      <alignment horizontal="right" vertical="top" wrapText="1"/>
    </xf>
    <xf numFmtId="3" fontId="5" fillId="8" borderId="43" xfId="0" applyNumberFormat="1" applyFont="1" applyFill="1" applyBorder="1" applyAlignment="1">
      <alignment horizontal="right" vertical="top" wrapText="1"/>
    </xf>
    <xf numFmtId="3" fontId="1" fillId="7" borderId="42" xfId="0" applyNumberFormat="1" applyFont="1" applyFill="1" applyBorder="1" applyAlignment="1">
      <alignment horizontal="left" vertical="top" wrapText="1"/>
    </xf>
    <xf numFmtId="3" fontId="1" fillId="0" borderId="18" xfId="0" applyNumberFormat="1" applyFont="1" applyFill="1" applyBorder="1" applyAlignment="1">
      <alignment horizontal="center" vertical="top" textRotation="90" wrapText="1"/>
    </xf>
    <xf numFmtId="3" fontId="2" fillId="0" borderId="32" xfId="0" applyNumberFormat="1" applyFont="1" applyBorder="1" applyAlignment="1">
      <alignment horizontal="center" vertical="top"/>
    </xf>
    <xf numFmtId="3" fontId="2" fillId="0" borderId="31" xfId="0" applyNumberFormat="1" applyFont="1" applyFill="1" applyBorder="1" applyAlignment="1">
      <alignment horizontal="center" vertical="top"/>
    </xf>
    <xf numFmtId="3" fontId="1" fillId="7" borderId="19" xfId="0" applyNumberFormat="1" applyFont="1" applyFill="1" applyBorder="1" applyAlignment="1">
      <alignment horizontal="left" vertical="top" wrapText="1"/>
    </xf>
    <xf numFmtId="49" fontId="5" fillId="3" borderId="22" xfId="0" applyNumberFormat="1" applyFont="1" applyFill="1" applyBorder="1" applyAlignment="1">
      <alignment horizontal="center" vertical="top"/>
    </xf>
    <xf numFmtId="49" fontId="5" fillId="3" borderId="40"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49" fontId="2" fillId="5" borderId="19" xfId="0" applyNumberFormat="1" applyFont="1" applyFill="1" applyBorder="1" applyAlignment="1">
      <alignment horizontal="center" vertical="top"/>
    </xf>
    <xf numFmtId="3" fontId="1" fillId="0" borderId="18" xfId="0" applyNumberFormat="1" applyFont="1" applyFill="1" applyBorder="1" applyAlignment="1">
      <alignment horizontal="left" vertical="top" wrapText="1"/>
    </xf>
    <xf numFmtId="3" fontId="2" fillId="0" borderId="38"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2" fillId="3" borderId="14" xfId="0" applyNumberFormat="1" applyFont="1" applyFill="1" applyBorder="1" applyAlignment="1">
      <alignment horizontal="right" vertical="top"/>
    </xf>
    <xf numFmtId="3" fontId="2" fillId="3" borderId="14" xfId="0" applyNumberFormat="1" applyFont="1" applyFill="1" applyBorder="1" applyAlignment="1">
      <alignment horizontal="left" vertical="top" wrapText="1"/>
    </xf>
    <xf numFmtId="3" fontId="2" fillId="3" borderId="54" xfId="0" applyNumberFormat="1" applyFont="1" applyFill="1" applyBorder="1" applyAlignment="1">
      <alignment horizontal="left" vertical="top" wrapText="1"/>
    </xf>
    <xf numFmtId="3" fontId="2" fillId="3" borderId="72" xfId="0" applyNumberFormat="1" applyFont="1" applyFill="1" applyBorder="1" applyAlignment="1">
      <alignment horizontal="left" vertical="top" wrapText="1"/>
    </xf>
    <xf numFmtId="3" fontId="2" fillId="2" borderId="12" xfId="0" applyNumberFormat="1" applyFont="1" applyFill="1" applyBorder="1" applyAlignment="1">
      <alignment horizontal="left" vertical="top" wrapText="1"/>
    </xf>
    <xf numFmtId="3" fontId="1" fillId="0" borderId="37" xfId="0" applyNumberFormat="1" applyFont="1" applyBorder="1" applyAlignment="1">
      <alignment horizontal="left" vertical="top" wrapText="1"/>
    </xf>
    <xf numFmtId="3" fontId="1" fillId="0" borderId="20" xfId="0" applyNumberFormat="1" applyFont="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13" fillId="8" borderId="46" xfId="0" applyNumberFormat="1" applyFont="1" applyFill="1" applyBorder="1" applyAlignment="1">
      <alignment horizontal="right" vertical="top" wrapText="1"/>
    </xf>
    <xf numFmtId="3" fontId="13" fillId="8" borderId="45" xfId="0" applyNumberFormat="1" applyFont="1" applyFill="1" applyBorder="1" applyAlignment="1">
      <alignment horizontal="right" vertical="top" wrapText="1"/>
    </xf>
    <xf numFmtId="3" fontId="2" fillId="0" borderId="13" xfId="0" applyNumberFormat="1" applyFont="1" applyFill="1" applyBorder="1" applyAlignment="1">
      <alignment horizontal="left" vertical="top" wrapText="1"/>
    </xf>
    <xf numFmtId="3" fontId="2" fillId="0" borderId="18"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4" fillId="0" borderId="59" xfId="0" applyNumberFormat="1" applyFont="1" applyBorder="1" applyAlignment="1">
      <alignment horizontal="center" vertical="top" wrapText="1"/>
    </xf>
    <xf numFmtId="3" fontId="4" fillId="0" borderId="18" xfId="0" applyNumberFormat="1" applyFont="1" applyBorder="1" applyAlignment="1">
      <alignment horizontal="center" vertical="top" wrapText="1"/>
    </xf>
    <xf numFmtId="3" fontId="4" fillId="0" borderId="33" xfId="0" applyNumberFormat="1" applyFont="1" applyBorder="1" applyAlignment="1">
      <alignment horizontal="center" vertical="top" wrapText="1"/>
    </xf>
    <xf numFmtId="3" fontId="4" fillId="0" borderId="32" xfId="0" applyNumberFormat="1" applyFont="1" applyBorder="1" applyAlignment="1">
      <alignment horizontal="center" vertical="top" wrapText="1"/>
    </xf>
    <xf numFmtId="3" fontId="1" fillId="0" borderId="41" xfId="0" applyNumberFormat="1" applyFont="1" applyBorder="1" applyAlignment="1">
      <alignment horizontal="left" vertical="top" wrapText="1"/>
    </xf>
    <xf numFmtId="3" fontId="22" fillId="7" borderId="0" xfId="0" applyNumberFormat="1" applyFont="1" applyFill="1" applyBorder="1" applyAlignment="1">
      <alignment horizontal="center" vertical="top" wrapText="1"/>
    </xf>
    <xf numFmtId="3" fontId="4" fillId="0" borderId="39" xfId="0" applyNumberFormat="1" applyFont="1" applyBorder="1" applyAlignment="1">
      <alignment horizontal="center" vertical="top" wrapText="1"/>
    </xf>
    <xf numFmtId="3" fontId="4" fillId="0" borderId="31" xfId="0" applyNumberFormat="1" applyFont="1" applyBorder="1" applyAlignment="1">
      <alignment horizontal="center" vertical="top" wrapText="1"/>
    </xf>
    <xf numFmtId="3" fontId="5" fillId="0" borderId="59" xfId="0" applyNumberFormat="1" applyFont="1" applyFill="1" applyBorder="1" applyAlignment="1">
      <alignment horizontal="left" vertical="top" wrapText="1"/>
    </xf>
    <xf numFmtId="3" fontId="5" fillId="0" borderId="42" xfId="0" applyNumberFormat="1" applyFont="1" applyFill="1" applyBorder="1" applyAlignment="1">
      <alignment horizontal="left" vertical="top" wrapText="1"/>
    </xf>
    <xf numFmtId="3" fontId="5" fillId="0" borderId="42" xfId="0" applyNumberFormat="1" applyFont="1" applyFill="1" applyBorder="1" applyAlignment="1">
      <alignment horizontal="center" vertical="top" textRotation="90" wrapText="1"/>
    </xf>
    <xf numFmtId="3" fontId="5" fillId="0" borderId="18" xfId="0" applyNumberFormat="1" applyFont="1" applyFill="1" applyBorder="1" applyAlignment="1">
      <alignment horizontal="center" vertical="top" textRotation="90" wrapText="1"/>
    </xf>
    <xf numFmtId="3" fontId="5" fillId="0" borderId="59" xfId="0" applyNumberFormat="1" applyFont="1" applyFill="1" applyBorder="1" applyAlignment="1">
      <alignment horizontal="center" vertical="top" textRotation="90" wrapText="1"/>
    </xf>
    <xf numFmtId="3" fontId="5" fillId="0" borderId="53" xfId="0" applyNumberFormat="1" applyFont="1" applyBorder="1" applyAlignment="1">
      <alignment horizontal="center" vertical="top"/>
    </xf>
    <xf numFmtId="3" fontId="5" fillId="0" borderId="32" xfId="0" applyNumberFormat="1" applyFont="1" applyBorder="1" applyAlignment="1">
      <alignment horizontal="center" vertical="top"/>
    </xf>
    <xf numFmtId="3" fontId="5" fillId="0" borderId="33" xfId="0" applyNumberFormat="1" applyFont="1" applyBorder="1" applyAlignment="1">
      <alignment horizontal="center" vertical="top"/>
    </xf>
    <xf numFmtId="3" fontId="4" fillId="5" borderId="17" xfId="0" applyNumberFormat="1" applyFont="1" applyFill="1" applyBorder="1" applyAlignment="1">
      <alignment horizontal="left" vertical="top" wrapText="1"/>
    </xf>
    <xf numFmtId="3" fontId="4" fillId="0" borderId="18" xfId="0" applyNumberFormat="1" applyFont="1" applyFill="1" applyBorder="1" applyAlignment="1">
      <alignment horizontal="left" vertical="top" wrapText="1"/>
    </xf>
    <xf numFmtId="3" fontId="4" fillId="5" borderId="37" xfId="0" applyNumberFormat="1" applyFont="1" applyFill="1" applyBorder="1" applyAlignment="1">
      <alignment horizontal="left" vertical="top" wrapText="1"/>
    </xf>
    <xf numFmtId="3" fontId="4" fillId="5" borderId="40" xfId="0" applyNumberFormat="1" applyFont="1" applyFill="1" applyBorder="1" applyAlignment="1">
      <alignment horizontal="left" vertical="top" wrapText="1"/>
    </xf>
    <xf numFmtId="3" fontId="5" fillId="0" borderId="42" xfId="0" applyNumberFormat="1" applyFont="1" applyFill="1" applyBorder="1" applyAlignment="1">
      <alignment horizontal="center" vertical="top" wrapText="1"/>
    </xf>
    <xf numFmtId="3" fontId="5" fillId="0" borderId="66" xfId="0" applyNumberFormat="1" applyFont="1" applyFill="1" applyBorder="1" applyAlignment="1">
      <alignment horizontal="center" vertical="top" wrapText="1"/>
    </xf>
    <xf numFmtId="3" fontId="5" fillId="0" borderId="59" xfId="0" applyNumberFormat="1" applyFont="1" applyFill="1" applyBorder="1" applyAlignment="1">
      <alignment horizontal="center" vertical="top" wrapText="1"/>
    </xf>
    <xf numFmtId="3" fontId="5" fillId="0" borderId="53" xfId="0" applyNumberFormat="1" applyFont="1" applyFill="1" applyBorder="1" applyAlignment="1">
      <alignment horizontal="center" vertical="top"/>
    </xf>
    <xf numFmtId="3" fontId="5" fillId="0" borderId="51" xfId="0" applyNumberFormat="1" applyFont="1" applyFill="1" applyBorder="1" applyAlignment="1">
      <alignment horizontal="center" vertical="top"/>
    </xf>
    <xf numFmtId="3" fontId="5" fillId="0" borderId="33" xfId="0" applyNumberFormat="1" applyFont="1" applyFill="1" applyBorder="1" applyAlignment="1">
      <alignment horizontal="center" vertical="top"/>
    </xf>
    <xf numFmtId="3" fontId="4" fillId="0" borderId="32"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5" fillId="0" borderId="51" xfId="0" applyNumberFormat="1" applyFont="1" applyFill="1" applyBorder="1" applyAlignment="1">
      <alignment horizontal="left" vertical="top" wrapText="1"/>
    </xf>
    <xf numFmtId="3" fontId="5" fillId="0" borderId="53" xfId="0" applyNumberFormat="1" applyFont="1" applyFill="1" applyBorder="1" applyAlignment="1">
      <alignment horizontal="left" vertical="top" wrapText="1"/>
    </xf>
    <xf numFmtId="3" fontId="5" fillId="0" borderId="32" xfId="0" applyNumberFormat="1" applyFont="1" applyFill="1" applyBorder="1" applyAlignment="1">
      <alignment horizontal="left" vertical="top" wrapText="1"/>
    </xf>
    <xf numFmtId="3" fontId="4" fillId="0" borderId="42"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wrapText="1"/>
    </xf>
    <xf numFmtId="3" fontId="5" fillId="0" borderId="32" xfId="0" applyNumberFormat="1" applyFont="1" applyFill="1" applyBorder="1" applyAlignment="1">
      <alignment horizontal="center" vertical="top"/>
    </xf>
    <xf numFmtId="3" fontId="4" fillId="0" borderId="37" xfId="0" applyNumberFormat="1" applyFont="1" applyBorder="1" applyAlignment="1">
      <alignment horizontal="left" vertical="top" wrapText="1"/>
    </xf>
    <xf numFmtId="3" fontId="4" fillId="0" borderId="41" xfId="0" applyNumberFormat="1" applyFont="1" applyBorder="1" applyAlignment="1">
      <alignment horizontal="left" vertical="top" wrapText="1"/>
    </xf>
    <xf numFmtId="3" fontId="2" fillId="6" borderId="12" xfId="0" applyNumberFormat="1" applyFont="1" applyFill="1" applyBorder="1" applyAlignment="1">
      <alignment horizontal="left" vertical="top" wrapText="1"/>
    </xf>
    <xf numFmtId="3" fontId="2" fillId="6" borderId="54" xfId="0" applyNumberFormat="1" applyFont="1" applyFill="1" applyBorder="1" applyAlignment="1">
      <alignment horizontal="left" vertical="top" wrapText="1"/>
    </xf>
    <xf numFmtId="3" fontId="2" fillId="6" borderId="43" xfId="0" applyNumberFormat="1" applyFont="1" applyFill="1" applyBorder="1" applyAlignment="1">
      <alignment horizontal="left" vertical="top" wrapText="1"/>
    </xf>
    <xf numFmtId="3" fontId="2" fillId="6" borderId="72" xfId="0" applyNumberFormat="1" applyFont="1" applyFill="1" applyBorder="1" applyAlignment="1">
      <alignment horizontal="left" vertical="top" wrapText="1"/>
    </xf>
    <xf numFmtId="3" fontId="6" fillId="4" borderId="12" xfId="0" applyNumberFormat="1" applyFont="1" applyFill="1" applyBorder="1" applyAlignment="1">
      <alignment horizontal="left" vertical="top" wrapText="1"/>
    </xf>
    <xf numFmtId="3" fontId="6" fillId="4" borderId="54" xfId="0" applyNumberFormat="1" applyFont="1" applyFill="1" applyBorder="1" applyAlignment="1">
      <alignment horizontal="left" vertical="top" wrapText="1"/>
    </xf>
    <xf numFmtId="3" fontId="6" fillId="4" borderId="72" xfId="0" applyNumberFormat="1" applyFont="1" applyFill="1" applyBorder="1" applyAlignment="1">
      <alignment horizontal="left" vertical="top" wrapText="1"/>
    </xf>
    <xf numFmtId="3" fontId="5" fillId="3" borderId="12" xfId="0" applyNumberFormat="1" applyFont="1" applyFill="1" applyBorder="1" applyAlignment="1">
      <alignment horizontal="left" vertical="top"/>
    </xf>
    <xf numFmtId="3" fontId="5" fillId="3" borderId="54" xfId="0" applyNumberFormat="1" applyFont="1" applyFill="1" applyBorder="1" applyAlignment="1">
      <alignment horizontal="left" vertical="top"/>
    </xf>
    <xf numFmtId="3" fontId="5" fillId="3" borderId="72" xfId="0" applyNumberFormat="1" applyFont="1" applyFill="1" applyBorder="1" applyAlignment="1">
      <alignment horizontal="left" vertical="top"/>
    </xf>
    <xf numFmtId="3" fontId="5" fillId="2" borderId="16" xfId="0" applyNumberFormat="1" applyFont="1" applyFill="1" applyBorder="1" applyAlignment="1">
      <alignment horizontal="left" vertical="top" wrapText="1"/>
    </xf>
    <xf numFmtId="3" fontId="5" fillId="2" borderId="3" xfId="0" applyNumberFormat="1" applyFont="1" applyFill="1" applyBorder="1" applyAlignment="1">
      <alignment horizontal="left" vertical="top" wrapText="1"/>
    </xf>
    <xf numFmtId="3" fontId="5" fillId="2" borderId="54" xfId="0" applyNumberFormat="1" applyFont="1" applyFill="1" applyBorder="1" applyAlignment="1">
      <alignment horizontal="left" vertical="top" wrapText="1"/>
    </xf>
    <xf numFmtId="3" fontId="5" fillId="2" borderId="72" xfId="0" applyNumberFormat="1" applyFont="1" applyFill="1" applyBorder="1" applyAlignment="1">
      <alignment horizontal="left" vertical="top" wrapText="1"/>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4" fillId="0" borderId="40" xfId="0" applyNumberFormat="1" applyFont="1" applyFill="1" applyBorder="1" applyAlignment="1">
      <alignment horizontal="left" vertical="top" wrapText="1"/>
    </xf>
    <xf numFmtId="3" fontId="5" fillId="0" borderId="18" xfId="0" applyNumberFormat="1" applyFont="1" applyFill="1" applyBorder="1" applyAlignment="1">
      <alignment horizontal="center" vertical="top" textRotation="180" wrapText="1"/>
    </xf>
    <xf numFmtId="3" fontId="4" fillId="0" borderId="17" xfId="0" applyNumberFormat="1" applyFont="1" applyFill="1" applyBorder="1" applyAlignment="1">
      <alignment horizontal="left" vertical="top" wrapText="1"/>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4" fillId="0" borderId="40" xfId="0" applyNumberFormat="1" applyFont="1" applyBorder="1" applyAlignment="1">
      <alignment horizontal="left" vertical="top" wrapText="1"/>
    </xf>
    <xf numFmtId="49" fontId="5" fillId="5" borderId="67" xfId="0" applyNumberFormat="1" applyFont="1" applyFill="1" applyBorder="1" applyAlignment="1">
      <alignment horizontal="center" vertical="top"/>
    </xf>
    <xf numFmtId="3" fontId="4" fillId="0" borderId="66" xfId="0" applyNumberFormat="1" applyFont="1" applyFill="1" applyBorder="1" applyAlignment="1">
      <alignment horizontal="left" vertical="top" wrapText="1"/>
    </xf>
    <xf numFmtId="3" fontId="5" fillId="0" borderId="51" xfId="0" applyNumberFormat="1" applyFont="1" applyBorder="1" applyAlignment="1">
      <alignment horizontal="center" vertical="top"/>
    </xf>
    <xf numFmtId="3" fontId="4" fillId="5" borderId="41" xfId="0" applyNumberFormat="1" applyFont="1" applyFill="1" applyBorder="1" applyAlignment="1">
      <alignment horizontal="left" vertical="top" wrapText="1"/>
    </xf>
    <xf numFmtId="49" fontId="5" fillId="5" borderId="13" xfId="0" applyNumberFormat="1" applyFont="1" applyFill="1" applyBorder="1" applyAlignment="1">
      <alignment horizontal="center" vertical="top"/>
    </xf>
    <xf numFmtId="3" fontId="6" fillId="0" borderId="29" xfId="0" applyNumberFormat="1" applyFont="1" applyFill="1" applyBorder="1" applyAlignment="1">
      <alignment horizontal="left" vertical="top" wrapText="1"/>
    </xf>
    <xf numFmtId="3" fontId="6" fillId="0" borderId="59" xfId="0" applyNumberFormat="1" applyFont="1" applyFill="1" applyBorder="1" applyAlignment="1">
      <alignment horizontal="left" vertical="top" wrapText="1"/>
    </xf>
    <xf numFmtId="3" fontId="5" fillId="0" borderId="29" xfId="0" applyNumberFormat="1" applyFont="1" applyFill="1" applyBorder="1" applyAlignment="1">
      <alignment horizontal="center" vertical="top" wrapText="1"/>
    </xf>
    <xf numFmtId="3" fontId="5" fillId="0" borderId="71" xfId="0" applyNumberFormat="1" applyFont="1" applyBorder="1" applyAlignment="1">
      <alignment horizontal="center" vertical="top"/>
    </xf>
    <xf numFmtId="0" fontId="4" fillId="0" borderId="0" xfId="0" applyFont="1" applyAlignment="1">
      <alignment horizontal="left" vertical="center" wrapText="1"/>
    </xf>
    <xf numFmtId="0" fontId="4" fillId="0" borderId="0" xfId="0" applyFont="1" applyAlignment="1">
      <alignment horizontal="left" vertical="top" wrapText="1"/>
    </xf>
    <xf numFmtId="3" fontId="8" fillId="0" borderId="0" xfId="0" applyNumberFormat="1" applyFont="1" applyAlignment="1">
      <alignment horizontal="center" vertical="top"/>
    </xf>
    <xf numFmtId="3" fontId="11" fillId="0" borderId="0" xfId="0" applyNumberFormat="1" applyFont="1" applyBorder="1" applyAlignment="1">
      <alignment horizontal="center" vertical="top" wrapText="1"/>
    </xf>
    <xf numFmtId="3" fontId="8" fillId="0" borderId="0" xfId="0" applyNumberFormat="1" applyFont="1" applyBorder="1" applyAlignment="1">
      <alignment horizontal="center" vertical="top" wrapText="1"/>
    </xf>
    <xf numFmtId="3" fontId="4" fillId="0" borderId="43" xfId="0" applyNumberFormat="1" applyFont="1" applyBorder="1" applyAlignment="1">
      <alignment horizontal="right" wrapText="1"/>
    </xf>
    <xf numFmtId="49" fontId="1" fillId="0" borderId="35" xfId="0" applyNumberFormat="1" applyFont="1" applyBorder="1" applyAlignment="1">
      <alignment horizontal="center" vertical="center" textRotation="90" wrapText="1"/>
    </xf>
    <xf numFmtId="49" fontId="1" fillId="0" borderId="36" xfId="0" applyNumberFormat="1" applyFont="1" applyBorder="1" applyAlignment="1">
      <alignment horizontal="center" vertical="center" textRotation="90" wrapText="1"/>
    </xf>
    <xf numFmtId="49" fontId="1" fillId="0" borderId="37" xfId="0" applyNumberFormat="1" applyFont="1" applyBorder="1" applyAlignment="1">
      <alignment horizontal="center" vertical="center" textRotation="90" wrapText="1"/>
    </xf>
    <xf numFmtId="49" fontId="1" fillId="0" borderId="48" xfId="0" applyNumberFormat="1" applyFont="1" applyBorder="1" applyAlignment="1">
      <alignment horizontal="center" vertical="center" textRotation="90" wrapText="1"/>
    </xf>
    <xf numFmtId="49" fontId="1" fillId="0" borderId="29" xfId="0" applyNumberFormat="1" applyFont="1" applyBorder="1" applyAlignment="1">
      <alignment horizontal="center" vertical="center" textRotation="90" wrapText="1"/>
    </xf>
    <xf numFmtId="49" fontId="1" fillId="0" borderId="66" xfId="0" applyNumberFormat="1" applyFont="1" applyBorder="1" applyAlignment="1">
      <alignment horizontal="center" vertical="center" textRotation="90" wrapText="1"/>
    </xf>
    <xf numFmtId="49" fontId="1" fillId="0" borderId="59" xfId="0" applyNumberFormat="1" applyFont="1" applyBorder="1" applyAlignment="1">
      <alignment horizontal="center" vertical="center" textRotation="90" wrapText="1"/>
    </xf>
    <xf numFmtId="49" fontId="1" fillId="0" borderId="4" xfId="0" applyNumberFormat="1" applyFont="1" applyBorder="1" applyAlignment="1">
      <alignment horizontal="center" vertical="center" textRotation="90" wrapText="1"/>
    </xf>
    <xf numFmtId="3" fontId="1" fillId="0" borderId="13"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3" xfId="0" applyNumberFormat="1" applyFont="1" applyBorder="1" applyAlignment="1">
      <alignment horizontal="center" vertical="center" textRotation="90" wrapText="1"/>
    </xf>
    <xf numFmtId="3" fontId="1" fillId="0" borderId="18" xfId="0" applyNumberFormat="1" applyFont="1" applyBorder="1" applyAlignment="1">
      <alignment horizontal="center" vertical="center" textRotation="90" wrapText="1"/>
    </xf>
    <xf numFmtId="3" fontId="1" fillId="0" borderId="19" xfId="0" applyNumberFormat="1" applyFont="1" applyBorder="1" applyAlignment="1">
      <alignment horizontal="center" vertical="center" textRotation="90" wrapText="1"/>
    </xf>
    <xf numFmtId="3" fontId="1" fillId="0" borderId="10" xfId="0" applyNumberFormat="1" applyFont="1" applyBorder="1" applyAlignment="1">
      <alignment horizontal="center" vertical="center" textRotation="90" wrapText="1"/>
    </xf>
    <xf numFmtId="3" fontId="1" fillId="0" borderId="8" xfId="0" applyNumberFormat="1" applyFont="1" applyBorder="1" applyAlignment="1">
      <alignment horizontal="center" vertical="center" textRotation="90" wrapText="1"/>
    </xf>
    <xf numFmtId="3" fontId="1" fillId="0" borderId="49" xfId="0" applyNumberFormat="1" applyFont="1" applyBorder="1" applyAlignment="1">
      <alignment horizontal="center" vertical="center" textRotation="90" wrapText="1"/>
    </xf>
    <xf numFmtId="3" fontId="1" fillId="0" borderId="59" xfId="0" applyNumberFormat="1" applyFont="1" applyBorder="1" applyAlignment="1">
      <alignment horizontal="center" vertical="center" textRotation="90"/>
    </xf>
    <xf numFmtId="3" fontId="1" fillId="0" borderId="19" xfId="0" applyNumberFormat="1" applyFont="1" applyBorder="1" applyAlignment="1">
      <alignment horizontal="center" vertical="center" textRotation="90"/>
    </xf>
    <xf numFmtId="3" fontId="1" fillId="0" borderId="28" xfId="0" applyNumberFormat="1" applyFont="1" applyBorder="1" applyAlignment="1">
      <alignment horizontal="center" vertical="center" textRotation="90"/>
    </xf>
    <xf numFmtId="3" fontId="1" fillId="0" borderId="69" xfId="0" applyNumberFormat="1" applyFont="1" applyBorder="1" applyAlignment="1">
      <alignment horizontal="center" vertical="center" textRotation="90"/>
    </xf>
    <xf numFmtId="3" fontId="2" fillId="0" borderId="74" xfId="0" applyNumberFormat="1" applyFont="1" applyBorder="1" applyAlignment="1">
      <alignment horizontal="center" vertical="center"/>
    </xf>
    <xf numFmtId="3" fontId="2" fillId="0" borderId="58" xfId="0" applyNumberFormat="1" applyFont="1" applyBorder="1" applyAlignment="1">
      <alignment horizontal="center" vertical="center"/>
    </xf>
    <xf numFmtId="3" fontId="2" fillId="0" borderId="73" xfId="0" applyNumberFormat="1" applyFont="1" applyBorder="1" applyAlignment="1">
      <alignment horizontal="center" vertical="center"/>
    </xf>
    <xf numFmtId="3" fontId="1" fillId="0" borderId="37" xfId="0" applyNumberFormat="1" applyFont="1" applyBorder="1" applyAlignment="1">
      <alignment horizontal="center" vertical="center" wrapText="1"/>
    </xf>
    <xf numFmtId="3" fontId="1" fillId="0" borderId="40"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34" xfId="0" applyNumberFormat="1" applyFont="1" applyBorder="1" applyAlignment="1">
      <alignment horizontal="center" vertical="center"/>
    </xf>
    <xf numFmtId="3" fontId="1" fillId="0" borderId="26" xfId="0" applyNumberFormat="1" applyFont="1" applyBorder="1" applyAlignment="1">
      <alignment horizontal="center" vertical="center"/>
    </xf>
    <xf numFmtId="3" fontId="1" fillId="0" borderId="33" xfId="0" applyNumberFormat="1" applyFont="1" applyBorder="1" applyAlignment="1">
      <alignment horizontal="center" vertical="center" textRotation="90"/>
    </xf>
    <xf numFmtId="3" fontId="1" fillId="0" borderId="68" xfId="0" applyNumberFormat="1" applyFont="1" applyBorder="1" applyAlignment="1">
      <alignment horizontal="center" vertical="center" textRotation="90"/>
    </xf>
    <xf numFmtId="3" fontId="4" fillId="0" borderId="10" xfId="0" applyNumberFormat="1" applyFont="1" applyBorder="1" applyAlignment="1">
      <alignment horizontal="center" vertical="center" textRotation="90" wrapText="1"/>
    </xf>
    <xf numFmtId="3" fontId="4" fillId="0" borderId="8" xfId="0" applyNumberFormat="1" applyFont="1" applyBorder="1" applyAlignment="1">
      <alignment horizontal="center" vertical="center" textRotation="90" wrapText="1"/>
    </xf>
    <xf numFmtId="3" fontId="4" fillId="0" borderId="49" xfId="0" applyNumberFormat="1" applyFont="1" applyBorder="1" applyAlignment="1">
      <alignment horizontal="center" vertical="center" textRotation="90" wrapText="1"/>
    </xf>
    <xf numFmtId="164" fontId="4" fillId="0" borderId="24" xfId="0" applyNumberFormat="1" applyFont="1" applyBorder="1" applyAlignment="1">
      <alignment horizontal="center" vertical="center" textRotation="90" wrapText="1"/>
    </xf>
    <xf numFmtId="164" fontId="4" fillId="0" borderId="7" xfId="0" applyNumberFormat="1" applyFont="1" applyBorder="1" applyAlignment="1">
      <alignment horizontal="center" vertical="center" textRotation="90" wrapText="1"/>
    </xf>
    <xf numFmtId="164" fontId="4" fillId="0" borderId="69" xfId="0" applyNumberFormat="1" applyFont="1" applyBorder="1" applyAlignment="1">
      <alignment horizontal="center" vertical="center" textRotation="90" wrapText="1"/>
    </xf>
    <xf numFmtId="3" fontId="1" fillId="5" borderId="6" xfId="0" applyNumberFormat="1" applyFont="1" applyFill="1" applyBorder="1" applyAlignment="1">
      <alignment horizontal="left" vertical="top" wrapText="1"/>
    </xf>
    <xf numFmtId="3" fontId="1" fillId="5" borderId="8" xfId="0" applyNumberFormat="1" applyFont="1" applyFill="1" applyBorder="1" applyAlignment="1">
      <alignment horizontal="left" vertical="top" wrapText="1"/>
    </xf>
    <xf numFmtId="3" fontId="1" fillId="5" borderId="49" xfId="0" applyNumberFormat="1" applyFont="1" applyFill="1" applyBorder="1" applyAlignment="1">
      <alignment horizontal="left" vertical="top" wrapText="1"/>
    </xf>
    <xf numFmtId="3" fontId="4" fillId="0" borderId="8" xfId="0" applyNumberFormat="1" applyFont="1" applyBorder="1" applyAlignment="1">
      <alignment horizontal="left" vertical="top" wrapText="1"/>
    </xf>
    <xf numFmtId="3" fontId="4" fillId="0" borderId="5" xfId="0" applyNumberFormat="1" applyFont="1" applyBorder="1" applyAlignment="1">
      <alignment horizontal="left" vertical="top" wrapText="1"/>
    </xf>
    <xf numFmtId="0" fontId="5" fillId="0" borderId="0" xfId="0" applyFont="1" applyAlignment="1">
      <alignment horizontal="right" vertical="top" wrapText="1"/>
    </xf>
    <xf numFmtId="3" fontId="5" fillId="0" borderId="24" xfId="0" applyNumberFormat="1" applyFont="1" applyBorder="1" applyAlignment="1">
      <alignment horizontal="center" vertical="center" textRotation="90" wrapText="1"/>
    </xf>
    <xf numFmtId="3" fontId="5" fillId="0" borderId="7" xfId="0" applyNumberFormat="1" applyFont="1" applyBorder="1" applyAlignment="1">
      <alignment horizontal="center" vertical="center" textRotation="90" wrapText="1"/>
    </xf>
    <xf numFmtId="3" fontId="5" fillId="0" borderId="69"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49" xfId="0" applyNumberFormat="1" applyFont="1" applyBorder="1" applyAlignment="1">
      <alignment horizontal="center" vertical="center"/>
    </xf>
    <xf numFmtId="3" fontId="1" fillId="0" borderId="51" xfId="0" applyNumberFormat="1" applyFont="1" applyBorder="1" applyAlignment="1">
      <alignment horizontal="center" vertical="center"/>
    </xf>
    <xf numFmtId="3" fontId="1" fillId="0" borderId="27" xfId="0" applyNumberFormat="1" applyFont="1" applyBorder="1" applyAlignment="1">
      <alignment horizontal="center" vertical="center" textRotation="90"/>
    </xf>
    <xf numFmtId="3" fontId="1" fillId="0" borderId="43" xfId="0" applyNumberFormat="1" applyFont="1" applyBorder="1" applyAlignment="1">
      <alignment horizontal="center" vertical="center" textRotation="90"/>
    </xf>
    <xf numFmtId="3" fontId="1" fillId="0" borderId="16" xfId="0" applyNumberFormat="1" applyFont="1" applyBorder="1" applyAlignment="1">
      <alignment horizontal="center" vertical="center" textRotation="90" wrapText="1"/>
    </xf>
    <xf numFmtId="3" fontId="1" fillId="0" borderId="17" xfId="0" applyNumberFormat="1" applyFont="1" applyBorder="1" applyAlignment="1">
      <alignment horizontal="center" vertical="center" textRotation="90" wrapText="1"/>
    </xf>
    <xf numFmtId="3" fontId="1" fillId="0" borderId="56" xfId="0" applyNumberFormat="1" applyFont="1" applyBorder="1" applyAlignment="1">
      <alignment horizontal="center" vertical="center" textRotation="90" wrapText="1"/>
    </xf>
    <xf numFmtId="3" fontId="4" fillId="7" borderId="0" xfId="0" applyNumberFormat="1" applyFont="1" applyFill="1" applyBorder="1" applyAlignment="1">
      <alignment horizontal="center" vertical="top" wrapText="1"/>
    </xf>
    <xf numFmtId="49" fontId="2" fillId="3" borderId="62"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42" xfId="0" applyNumberFormat="1" applyFont="1" applyFill="1" applyBorder="1" applyAlignment="1">
      <alignment horizontal="center" vertical="top"/>
    </xf>
    <xf numFmtId="49" fontId="2" fillId="5" borderId="42" xfId="0" applyNumberFormat="1" applyFont="1" applyFill="1" applyBorder="1" applyAlignment="1">
      <alignment horizontal="center" vertical="top"/>
    </xf>
    <xf numFmtId="3" fontId="4" fillId="0" borderId="53" xfId="0" applyNumberFormat="1" applyFont="1" applyFill="1" applyBorder="1" applyAlignment="1">
      <alignment horizontal="left" vertical="top" wrapText="1"/>
    </xf>
    <xf numFmtId="3" fontId="4" fillId="0" borderId="32" xfId="0" applyNumberFormat="1" applyFont="1" applyFill="1" applyBorder="1" applyAlignment="1">
      <alignment horizontal="left" vertical="top" wrapText="1"/>
    </xf>
    <xf numFmtId="3" fontId="2" fillId="0" borderId="42" xfId="0" applyNumberFormat="1" applyFont="1" applyFill="1" applyBorder="1" applyAlignment="1">
      <alignment horizontal="left" vertical="top" wrapText="1"/>
    </xf>
    <xf numFmtId="3" fontId="1" fillId="0" borderId="10" xfId="0" applyNumberFormat="1" applyFont="1" applyBorder="1" applyAlignment="1">
      <alignment horizontal="left" vertical="top" wrapText="1"/>
    </xf>
    <xf numFmtId="3" fontId="1" fillId="0" borderId="8" xfId="0" applyNumberFormat="1" applyFont="1" applyBorder="1" applyAlignment="1">
      <alignment horizontal="left" vertical="top" wrapText="1"/>
    </xf>
    <xf numFmtId="3" fontId="17" fillId="7" borderId="59" xfId="0" applyNumberFormat="1" applyFont="1" applyFill="1" applyBorder="1" applyAlignment="1">
      <alignment horizontal="left" vertical="top" wrapText="1"/>
    </xf>
    <xf numFmtId="3" fontId="17" fillId="7" borderId="18" xfId="0" applyNumberFormat="1" applyFont="1" applyFill="1" applyBorder="1" applyAlignment="1">
      <alignment horizontal="left" vertical="top" wrapText="1"/>
    </xf>
    <xf numFmtId="3" fontId="1" fillId="0" borderId="18" xfId="0" applyNumberFormat="1" applyFont="1" applyFill="1" applyBorder="1" applyAlignment="1">
      <alignment horizontal="center" vertical="center" textRotation="90" wrapText="1"/>
    </xf>
    <xf numFmtId="3" fontId="1" fillId="0" borderId="10" xfId="0" applyNumberFormat="1" applyFont="1" applyFill="1" applyBorder="1" applyAlignment="1">
      <alignment horizontal="left" vertical="top" wrapText="1"/>
    </xf>
    <xf numFmtId="3" fontId="1" fillId="0" borderId="8" xfId="0" applyNumberFormat="1" applyFont="1" applyFill="1" applyBorder="1" applyAlignment="1">
      <alignment horizontal="left" vertical="top" wrapText="1"/>
    </xf>
    <xf numFmtId="3" fontId="1" fillId="0" borderId="5" xfId="0" applyNumberFormat="1" applyFont="1" applyFill="1" applyBorder="1" applyAlignment="1">
      <alignment horizontal="left" vertical="top" wrapText="1"/>
    </xf>
    <xf numFmtId="3" fontId="1" fillId="0" borderId="5" xfId="0" applyNumberFormat="1" applyFont="1" applyBorder="1" applyAlignment="1">
      <alignment horizontal="left" vertical="top" wrapText="1"/>
    </xf>
    <xf numFmtId="3" fontId="1" fillId="5" borderId="10" xfId="0" applyNumberFormat="1" applyFont="1" applyFill="1" applyBorder="1" applyAlignment="1">
      <alignment horizontal="left" vertical="top" wrapText="1"/>
    </xf>
    <xf numFmtId="3" fontId="1" fillId="7" borderId="6" xfId="0" applyNumberFormat="1" applyFont="1" applyFill="1" applyBorder="1" applyAlignment="1">
      <alignment horizontal="left" vertical="top" wrapText="1"/>
    </xf>
    <xf numFmtId="3" fontId="1" fillId="7" borderId="8" xfId="0" applyNumberFormat="1" applyFont="1" applyFill="1" applyBorder="1" applyAlignment="1">
      <alignment horizontal="left" vertical="top" wrapText="1"/>
    </xf>
    <xf numFmtId="3" fontId="1" fillId="7" borderId="49" xfId="0" applyNumberFormat="1" applyFont="1" applyFill="1" applyBorder="1" applyAlignment="1">
      <alignment horizontal="left" vertical="top" wrapText="1"/>
    </xf>
    <xf numFmtId="3" fontId="17" fillId="7" borderId="19" xfId="0" applyNumberFormat="1" applyFont="1" applyFill="1" applyBorder="1" applyAlignment="1">
      <alignment horizontal="left" vertical="top" wrapText="1"/>
    </xf>
    <xf numFmtId="49" fontId="1" fillId="7" borderId="8" xfId="0" applyNumberFormat="1" applyFont="1" applyFill="1" applyBorder="1" applyAlignment="1">
      <alignment horizontal="left" vertical="top" wrapText="1"/>
    </xf>
    <xf numFmtId="49" fontId="1" fillId="7" borderId="5" xfId="0" applyNumberFormat="1" applyFont="1" applyFill="1" applyBorder="1" applyAlignment="1">
      <alignment horizontal="left" vertical="top" wrapText="1"/>
    </xf>
    <xf numFmtId="0" fontId="1" fillId="7" borderId="59" xfId="0" applyFont="1" applyFill="1" applyBorder="1" applyAlignment="1">
      <alignment horizontal="left" vertical="top" wrapText="1"/>
    </xf>
    <xf numFmtId="49" fontId="4" fillId="5" borderId="59" xfId="0" applyNumberFormat="1" applyFont="1" applyFill="1" applyBorder="1" applyAlignment="1">
      <alignment horizontal="center" vertical="top"/>
    </xf>
    <xf numFmtId="49" fontId="4" fillId="5" borderId="42" xfId="0" applyNumberFormat="1" applyFont="1" applyFill="1" applyBorder="1" applyAlignment="1">
      <alignment horizontal="center" vertical="top"/>
    </xf>
    <xf numFmtId="49" fontId="4" fillId="5" borderId="18" xfId="0" applyNumberFormat="1" applyFont="1" applyFill="1" applyBorder="1" applyAlignment="1">
      <alignment horizontal="center" vertical="top"/>
    </xf>
    <xf numFmtId="3" fontId="4" fillId="0" borderId="6" xfId="0" applyNumberFormat="1" applyFont="1" applyBorder="1" applyAlignment="1">
      <alignment horizontal="center" vertical="top" wrapText="1"/>
    </xf>
    <xf numFmtId="3" fontId="4" fillId="0" borderId="8" xfId="0" applyNumberFormat="1" applyFont="1" applyBorder="1" applyAlignment="1">
      <alignment horizontal="center" vertical="top" wrapText="1"/>
    </xf>
    <xf numFmtId="3" fontId="1" fillId="0" borderId="42" xfId="0" applyNumberFormat="1" applyFont="1" applyFill="1" applyBorder="1" applyAlignment="1">
      <alignment horizontal="center" vertical="top" textRotation="90" wrapText="1"/>
    </xf>
    <xf numFmtId="3" fontId="4" fillId="0" borderId="5" xfId="0" applyNumberFormat="1" applyFont="1" applyBorder="1" applyAlignment="1">
      <alignment horizontal="center" vertical="top" wrapText="1"/>
    </xf>
    <xf numFmtId="49" fontId="4" fillId="0" borderId="59" xfId="0" applyNumberFormat="1" applyFont="1" applyBorder="1" applyAlignment="1">
      <alignment horizontal="center" vertical="top"/>
    </xf>
    <xf numFmtId="49" fontId="4" fillId="0" borderId="42" xfId="0" applyNumberFormat="1" applyFont="1" applyBorder="1" applyAlignment="1">
      <alignment horizontal="center" vertical="top"/>
    </xf>
    <xf numFmtId="1" fontId="14" fillId="0" borderId="59" xfId="0" applyNumberFormat="1" applyFont="1" applyBorder="1" applyAlignment="1">
      <alignment horizontal="center" vertical="center" textRotation="90"/>
    </xf>
    <xf numFmtId="1" fontId="14" fillId="0" borderId="18" xfId="0" applyNumberFormat="1" applyFont="1" applyBorder="1" applyAlignment="1">
      <alignment horizontal="center" vertical="center" textRotation="90"/>
    </xf>
    <xf numFmtId="1" fontId="14" fillId="0" borderId="42" xfId="0" applyNumberFormat="1" applyFont="1" applyBorder="1" applyAlignment="1">
      <alignment horizontal="center" vertical="center" textRotation="90"/>
    </xf>
    <xf numFmtId="1" fontId="14" fillId="0" borderId="59" xfId="0" applyNumberFormat="1" applyFont="1" applyFill="1" applyBorder="1" applyAlignment="1">
      <alignment horizontal="center" vertical="center" textRotation="90" wrapText="1"/>
    </xf>
    <xf numFmtId="1" fontId="14" fillId="0" borderId="18" xfId="0" applyNumberFormat="1" applyFont="1" applyFill="1" applyBorder="1" applyAlignment="1">
      <alignment horizontal="center" vertical="center" textRotation="90" wrapText="1"/>
    </xf>
    <xf numFmtId="3" fontId="2" fillId="0" borderId="32" xfId="0" applyNumberFormat="1" applyFont="1" applyFill="1" applyBorder="1" applyAlignment="1">
      <alignment horizontal="center" vertical="top" wrapText="1"/>
    </xf>
    <xf numFmtId="3" fontId="2" fillId="0" borderId="53" xfId="0" applyNumberFormat="1" applyFont="1" applyFill="1" applyBorder="1" applyAlignment="1">
      <alignment horizontal="center" vertical="top" wrapText="1"/>
    </xf>
    <xf numFmtId="1" fontId="14" fillId="7" borderId="18" xfId="0" applyNumberFormat="1" applyFont="1" applyFill="1" applyBorder="1" applyAlignment="1">
      <alignment horizontal="center" vertical="center" textRotation="90"/>
    </xf>
    <xf numFmtId="1" fontId="14" fillId="7" borderId="42" xfId="0" applyNumberFormat="1" applyFont="1" applyFill="1" applyBorder="1" applyAlignment="1">
      <alignment horizontal="center" vertical="center" textRotation="90"/>
    </xf>
    <xf numFmtId="3" fontId="5" fillId="0" borderId="0" xfId="0" applyNumberFormat="1" applyFont="1" applyFill="1" applyBorder="1" applyAlignment="1">
      <alignment horizontal="center" vertical="top"/>
    </xf>
    <xf numFmtId="3" fontId="5" fillId="0" borderId="57" xfId="0" applyNumberFormat="1" applyFont="1" applyFill="1" applyBorder="1" applyAlignment="1">
      <alignment horizontal="center" vertical="top"/>
    </xf>
    <xf numFmtId="3" fontId="4" fillId="0" borderId="8"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5" borderId="64" xfId="0" applyNumberFormat="1" applyFont="1" applyFill="1" applyBorder="1" applyAlignment="1">
      <alignment horizontal="center" vertical="top"/>
    </xf>
    <xf numFmtId="49" fontId="2" fillId="5" borderId="68" xfId="0" applyNumberFormat="1" applyFont="1" applyFill="1" applyBorder="1" applyAlignment="1">
      <alignment horizontal="center" vertical="top"/>
    </xf>
    <xf numFmtId="49" fontId="4" fillId="5" borderId="13" xfId="0" applyNumberFormat="1" applyFont="1" applyFill="1" applyBorder="1" applyAlignment="1">
      <alignment horizontal="center" vertical="top"/>
    </xf>
    <xf numFmtId="49" fontId="4" fillId="5" borderId="19" xfId="0" applyNumberFormat="1" applyFont="1" applyFill="1" applyBorder="1" applyAlignment="1">
      <alignment horizontal="center" vertical="top"/>
    </xf>
    <xf numFmtId="3" fontId="4" fillId="0" borderId="0" xfId="0" applyNumberFormat="1" applyFont="1" applyAlignment="1">
      <alignment horizontal="left" vertical="top" wrapText="1"/>
    </xf>
    <xf numFmtId="49" fontId="4" fillId="7" borderId="59" xfId="0" applyNumberFormat="1" applyFont="1" applyFill="1" applyBorder="1" applyAlignment="1">
      <alignment horizontal="center" vertical="top"/>
    </xf>
    <xf numFmtId="49" fontId="4" fillId="7" borderId="18" xfId="0" applyNumberFormat="1" applyFont="1" applyFill="1" applyBorder="1" applyAlignment="1">
      <alignment horizontal="center" vertical="top"/>
    </xf>
    <xf numFmtId="49" fontId="4" fillId="7" borderId="42" xfId="0" applyNumberFormat="1" applyFont="1" applyFill="1" applyBorder="1" applyAlignment="1">
      <alignment horizontal="center" vertical="top"/>
    </xf>
    <xf numFmtId="3" fontId="1" fillId="0" borderId="10" xfId="0" applyNumberFormat="1" applyFont="1" applyBorder="1" applyAlignment="1">
      <alignment horizontal="center" vertical="top" wrapText="1"/>
    </xf>
    <xf numFmtId="3" fontId="1" fillId="0" borderId="5" xfId="0" applyNumberFormat="1" applyFont="1" applyBorder="1" applyAlignment="1">
      <alignment horizontal="center" vertical="top" wrapText="1"/>
    </xf>
    <xf numFmtId="3" fontId="1" fillId="0" borderId="8" xfId="0" applyNumberFormat="1" applyFont="1" applyBorder="1" applyAlignment="1">
      <alignment horizontal="center" vertical="top" wrapText="1"/>
    </xf>
    <xf numFmtId="49" fontId="4" fillId="0" borderId="13" xfId="0" applyNumberFormat="1" applyFont="1" applyBorder="1" applyAlignment="1">
      <alignment horizontal="center" vertical="center" textRotation="90" wrapText="1"/>
    </xf>
    <xf numFmtId="49" fontId="4" fillId="0" borderId="18" xfId="0" applyNumberFormat="1" applyFont="1" applyBorder="1" applyAlignment="1">
      <alignment horizontal="center" vertical="center" textRotation="90" wrapText="1"/>
    </xf>
    <xf numFmtId="49" fontId="4" fillId="0" borderId="19" xfId="0" applyNumberFormat="1" applyFont="1" applyBorder="1" applyAlignment="1">
      <alignment horizontal="center" vertical="center" textRotation="90" wrapText="1"/>
    </xf>
    <xf numFmtId="1" fontId="14" fillId="0" borderId="38" xfId="0" applyNumberFormat="1" applyFont="1" applyBorder="1" applyAlignment="1">
      <alignment horizontal="center" vertical="center" textRotation="90" wrapText="1"/>
    </xf>
    <xf numFmtId="1" fontId="14" fillId="0" borderId="31" xfId="0" applyNumberFormat="1" applyFont="1" applyBorder="1" applyAlignment="1">
      <alignment horizontal="center" vertical="center" textRotation="90" wrapText="1"/>
    </xf>
    <xf numFmtId="1" fontId="14" fillId="0" borderId="21" xfId="0" applyNumberFormat="1" applyFont="1" applyBorder="1" applyAlignment="1">
      <alignment horizontal="center" vertical="center" textRotation="90" wrapText="1"/>
    </xf>
    <xf numFmtId="3" fontId="4" fillId="0" borderId="10" xfId="0" applyNumberFormat="1" applyFont="1" applyBorder="1" applyAlignment="1">
      <alignment horizontal="center" vertical="top" wrapText="1"/>
    </xf>
    <xf numFmtId="3" fontId="1" fillId="0" borderId="39" xfId="0" applyNumberFormat="1" applyFont="1" applyBorder="1" applyAlignment="1">
      <alignment horizontal="center" vertical="center" textRotation="90"/>
    </xf>
    <xf numFmtId="3" fontId="1" fillId="0" borderId="21" xfId="0" applyNumberFormat="1" applyFont="1" applyBorder="1" applyAlignment="1">
      <alignment horizontal="center" vertical="center" textRotation="90"/>
    </xf>
    <xf numFmtId="164" fontId="4" fillId="0" borderId="36" xfId="0" applyNumberFormat="1" applyFont="1" applyBorder="1" applyAlignment="1">
      <alignment horizontal="center" vertical="center" textRotation="90" wrapText="1"/>
    </xf>
    <xf numFmtId="164" fontId="4" fillId="0" borderId="48" xfId="0" applyNumberFormat="1" applyFont="1" applyBorder="1" applyAlignment="1">
      <alignment horizontal="center" vertical="center" textRotation="90" wrapText="1"/>
    </xf>
    <xf numFmtId="1" fontId="14" fillId="0" borderId="13" xfId="0" applyNumberFormat="1" applyFont="1" applyFill="1" applyBorder="1" applyAlignment="1">
      <alignment horizontal="center" vertical="center" textRotation="90" wrapText="1"/>
    </xf>
    <xf numFmtId="3" fontId="4" fillId="5" borderId="22" xfId="0" applyNumberFormat="1" applyFont="1" applyFill="1" applyBorder="1" applyAlignment="1">
      <alignment horizontal="left" vertical="top" wrapText="1"/>
    </xf>
    <xf numFmtId="1" fontId="14" fillId="0" borderId="42" xfId="0" applyNumberFormat="1" applyFont="1" applyFill="1" applyBorder="1" applyAlignment="1">
      <alignment horizontal="center" vertical="center" textRotation="90" wrapText="1"/>
    </xf>
    <xf numFmtId="3" fontId="4" fillId="0" borderId="16" xfId="0" applyNumberFormat="1" applyFont="1" applyFill="1" applyBorder="1" applyAlignment="1">
      <alignment horizontal="left" vertical="top" wrapText="1"/>
    </xf>
    <xf numFmtId="164" fontId="4" fillId="7" borderId="0" xfId="0" applyNumberFormat="1" applyFont="1" applyFill="1" applyBorder="1" applyAlignment="1">
      <alignment horizontal="center" vertical="top" wrapText="1"/>
    </xf>
    <xf numFmtId="49" fontId="5" fillId="3" borderId="41" xfId="0" applyNumberFormat="1" applyFont="1" applyFill="1" applyBorder="1" applyAlignment="1">
      <alignment horizontal="center" vertical="top"/>
    </xf>
    <xf numFmtId="49" fontId="5" fillId="2" borderId="42" xfId="0" applyNumberFormat="1" applyFont="1" applyFill="1" applyBorder="1" applyAlignment="1">
      <alignment horizontal="center" vertical="top"/>
    </xf>
    <xf numFmtId="49" fontId="5" fillId="5" borderId="42" xfId="0" applyNumberFormat="1" applyFont="1" applyFill="1" applyBorder="1" applyAlignment="1">
      <alignment horizontal="center" vertical="top"/>
    </xf>
    <xf numFmtId="3" fontId="5" fillId="0" borderId="31" xfId="0" applyNumberFormat="1" applyFont="1" applyBorder="1" applyAlignment="1">
      <alignment horizontal="center" vertical="top"/>
    </xf>
    <xf numFmtId="3" fontId="5" fillId="0" borderId="60" xfId="0" applyNumberFormat="1" applyFont="1" applyBorder="1" applyAlignment="1">
      <alignment horizontal="center" vertical="top"/>
    </xf>
    <xf numFmtId="3" fontId="4" fillId="0" borderId="60" xfId="0" applyNumberFormat="1" applyFont="1" applyFill="1" applyBorder="1" applyAlignment="1">
      <alignment horizontal="center" vertical="top"/>
    </xf>
    <xf numFmtId="3" fontId="4" fillId="0" borderId="59"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1" fillId="0" borderId="22" xfId="0" applyNumberFormat="1" applyFont="1" applyBorder="1" applyAlignment="1">
      <alignment horizontal="left" vertical="top" wrapText="1"/>
    </xf>
    <xf numFmtId="1" fontId="14" fillId="7" borderId="18" xfId="0" applyNumberFormat="1" applyFont="1" applyFill="1" applyBorder="1" applyAlignment="1">
      <alignment horizontal="center" vertical="center" textRotation="90" wrapText="1"/>
    </xf>
    <xf numFmtId="1" fontId="14" fillId="7" borderId="42" xfId="0" applyNumberFormat="1" applyFont="1" applyFill="1" applyBorder="1" applyAlignment="1">
      <alignment horizontal="center" vertical="center" textRotation="90" wrapText="1"/>
    </xf>
    <xf numFmtId="3" fontId="14" fillId="0" borderId="59" xfId="0" applyNumberFormat="1" applyFont="1" applyBorder="1" applyAlignment="1">
      <alignment horizontal="center" vertical="center" textRotation="90"/>
    </xf>
    <xf numFmtId="3" fontId="14" fillId="0" borderId="19" xfId="0" applyNumberFormat="1" applyFont="1" applyBorder="1" applyAlignment="1">
      <alignment horizontal="center" vertical="center" textRotation="90"/>
    </xf>
    <xf numFmtId="3" fontId="13" fillId="8" borderId="50" xfId="0" applyNumberFormat="1" applyFont="1" applyFill="1" applyBorder="1" applyAlignment="1">
      <alignment horizontal="right" vertical="top" wrapText="1"/>
    </xf>
    <xf numFmtId="1" fontId="14" fillId="0" borderId="59" xfId="0" applyNumberFormat="1" applyFont="1" applyFill="1" applyBorder="1" applyAlignment="1">
      <alignment horizontal="center" vertical="top" textRotation="90" wrapText="1"/>
    </xf>
    <xf numFmtId="1" fontId="14" fillId="0" borderId="18" xfId="0" applyNumberFormat="1" applyFont="1" applyFill="1" applyBorder="1" applyAlignment="1">
      <alignment horizontal="center" vertical="top" textRotation="90" wrapText="1"/>
    </xf>
    <xf numFmtId="1" fontId="14" fillId="0" borderId="42" xfId="0" applyNumberFormat="1" applyFont="1" applyFill="1" applyBorder="1" applyAlignment="1">
      <alignment horizontal="center" vertical="top" textRotation="90" wrapText="1"/>
    </xf>
    <xf numFmtId="3" fontId="5" fillId="0" borderId="38" xfId="0" applyNumberFormat="1" applyFont="1" applyFill="1" applyBorder="1" applyAlignment="1">
      <alignment horizontal="center" vertical="top"/>
    </xf>
    <xf numFmtId="3" fontId="5" fillId="0" borderId="21" xfId="0" applyNumberFormat="1" applyFont="1" applyFill="1" applyBorder="1" applyAlignment="1">
      <alignment horizontal="center" vertical="top"/>
    </xf>
    <xf numFmtId="3" fontId="1" fillId="0" borderId="10"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1" fontId="14" fillId="0" borderId="19" xfId="0" applyNumberFormat="1" applyFont="1" applyFill="1" applyBorder="1" applyAlignment="1">
      <alignment horizontal="center" vertical="center" textRotation="90" wrapText="1"/>
    </xf>
    <xf numFmtId="3" fontId="5" fillId="0" borderId="31" xfId="0" applyNumberFormat="1" applyFont="1" applyFill="1" applyBorder="1" applyAlignment="1">
      <alignment horizontal="center" vertical="top"/>
    </xf>
    <xf numFmtId="3" fontId="4" fillId="7" borderId="17" xfId="0" applyNumberFormat="1" applyFont="1" applyFill="1" applyBorder="1" applyAlignment="1">
      <alignment horizontal="left" vertical="top" wrapText="1"/>
    </xf>
    <xf numFmtId="3" fontId="4" fillId="7" borderId="62" xfId="0" applyNumberFormat="1" applyFont="1" applyFill="1" applyBorder="1" applyAlignment="1">
      <alignment horizontal="left" vertical="top" wrapText="1"/>
    </xf>
    <xf numFmtId="3" fontId="4" fillId="5" borderId="6" xfId="0" applyNumberFormat="1" applyFont="1" applyFill="1" applyBorder="1" applyAlignment="1">
      <alignment horizontal="center" vertical="top" wrapText="1"/>
    </xf>
    <xf numFmtId="3" fontId="4" fillId="5" borderId="8" xfId="0" applyNumberFormat="1" applyFont="1" applyFill="1" applyBorder="1" applyAlignment="1">
      <alignment horizontal="center" vertical="top" wrapText="1"/>
    </xf>
    <xf numFmtId="3" fontId="4" fillId="5" borderId="5" xfId="0" applyNumberFormat="1" applyFont="1" applyFill="1" applyBorder="1" applyAlignment="1">
      <alignment horizontal="center" vertical="top" wrapText="1"/>
    </xf>
    <xf numFmtId="3" fontId="4" fillId="7" borderId="8" xfId="0" applyNumberFormat="1" applyFont="1" applyFill="1" applyBorder="1" applyAlignment="1">
      <alignment horizontal="center" vertical="top" wrapText="1"/>
    </xf>
    <xf numFmtId="1" fontId="14" fillId="7" borderId="59" xfId="0" applyNumberFormat="1" applyFont="1" applyFill="1" applyBorder="1" applyAlignment="1">
      <alignment horizontal="center" vertical="center" textRotation="90"/>
    </xf>
    <xf numFmtId="3" fontId="4" fillId="7" borderId="37" xfId="0" applyNumberFormat="1" applyFont="1" applyFill="1" applyBorder="1" applyAlignment="1">
      <alignment horizontal="left" vertical="top" wrapText="1"/>
    </xf>
    <xf numFmtId="0" fontId="4" fillId="7" borderId="40" xfId="0" applyFont="1" applyFill="1" applyBorder="1" applyAlignment="1">
      <alignment horizontal="left" vertical="top" wrapText="1"/>
    </xf>
    <xf numFmtId="3" fontId="1" fillId="7" borderId="6"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3" fontId="2" fillId="8" borderId="50" xfId="0" applyNumberFormat="1" applyFont="1" applyFill="1" applyBorder="1" applyAlignment="1">
      <alignment horizontal="right" vertical="top" wrapText="1"/>
    </xf>
    <xf numFmtId="3" fontId="1" fillId="5" borderId="40"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1" fillId="0" borderId="8" xfId="0" applyNumberFormat="1" applyFont="1" applyFill="1" applyBorder="1" applyAlignment="1">
      <alignment horizontal="center" vertical="top" wrapText="1"/>
    </xf>
    <xf numFmtId="1" fontId="14" fillId="7" borderId="59" xfId="0" applyNumberFormat="1" applyFont="1" applyFill="1" applyBorder="1" applyAlignment="1">
      <alignment horizontal="center" vertical="center" textRotation="90" wrapText="1"/>
    </xf>
    <xf numFmtId="3" fontId="1" fillId="7" borderId="61" xfId="0" applyNumberFormat="1" applyFont="1" applyFill="1" applyBorder="1" applyAlignment="1">
      <alignment horizontal="left" vertical="top" wrapText="1"/>
    </xf>
    <xf numFmtId="3" fontId="1" fillId="7" borderId="56" xfId="0" applyNumberFormat="1" applyFont="1" applyFill="1" applyBorder="1" applyAlignment="1">
      <alignment horizontal="left" vertical="top" wrapText="1"/>
    </xf>
    <xf numFmtId="3" fontId="2" fillId="2" borderId="56" xfId="0" applyNumberFormat="1" applyFont="1" applyFill="1" applyBorder="1" applyAlignment="1">
      <alignment horizontal="center" vertical="top"/>
    </xf>
    <xf numFmtId="3" fontId="2" fillId="2" borderId="69"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1" fontId="14" fillId="0" borderId="3" xfId="0" applyNumberFormat="1" applyFont="1" applyFill="1" applyBorder="1" applyAlignment="1">
      <alignment horizontal="center" vertical="center" textRotation="90" wrapText="1"/>
    </xf>
    <xf numFmtId="1" fontId="14" fillId="0" borderId="43" xfId="0" applyNumberFormat="1" applyFont="1" applyFill="1" applyBorder="1" applyAlignment="1">
      <alignment horizontal="center" vertical="center" textRotation="90" wrapText="1"/>
    </xf>
    <xf numFmtId="3" fontId="5" fillId="5" borderId="64" xfId="0" applyNumberFormat="1" applyFont="1" applyFill="1" applyBorder="1" applyAlignment="1">
      <alignment horizontal="center" vertical="top"/>
    </xf>
    <xf numFmtId="3" fontId="5" fillId="5" borderId="68" xfId="0" applyNumberFormat="1" applyFont="1" applyFill="1" applyBorder="1" applyAlignment="1">
      <alignment horizontal="center" vertical="top"/>
    </xf>
    <xf numFmtId="3" fontId="1" fillId="5" borderId="10" xfId="0" applyNumberFormat="1" applyFont="1" applyFill="1" applyBorder="1" applyAlignment="1">
      <alignment horizontal="center" vertical="top" wrapText="1"/>
    </xf>
    <xf numFmtId="3" fontId="1" fillId="5" borderId="49" xfId="0" applyNumberFormat="1" applyFont="1" applyFill="1" applyBorder="1" applyAlignment="1">
      <alignment horizontal="center" vertical="top" wrapText="1"/>
    </xf>
    <xf numFmtId="3" fontId="1" fillId="5" borderId="16" xfId="0" applyNumberFormat="1" applyFont="1" applyFill="1" applyBorder="1" applyAlignment="1">
      <alignment horizontal="left" vertical="top" wrapText="1"/>
    </xf>
    <xf numFmtId="3" fontId="1" fillId="5" borderId="56" xfId="0" applyNumberFormat="1" applyFont="1" applyFill="1" applyBorder="1" applyAlignment="1">
      <alignment horizontal="left" vertical="top" wrapText="1"/>
    </xf>
    <xf numFmtId="3" fontId="1" fillId="0" borderId="38" xfId="0" applyNumberFormat="1" applyFont="1" applyFill="1" applyBorder="1" applyAlignment="1">
      <alignment horizontal="center" vertical="top"/>
    </xf>
    <xf numFmtId="3" fontId="1" fillId="0" borderId="21" xfId="0" applyNumberFormat="1" applyFont="1" applyFill="1" applyBorder="1" applyAlignment="1">
      <alignment horizontal="center" vertical="top"/>
    </xf>
    <xf numFmtId="3" fontId="1" fillId="7" borderId="3"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1" fontId="14" fillId="7" borderId="19" xfId="0" applyNumberFormat="1" applyFont="1" applyFill="1" applyBorder="1" applyAlignment="1">
      <alignment horizontal="center" vertical="center" textRotation="90" wrapText="1"/>
    </xf>
    <xf numFmtId="3" fontId="1" fillId="5" borderId="0" xfId="0" applyNumberFormat="1" applyFont="1" applyFill="1" applyBorder="1" applyAlignment="1">
      <alignment horizontal="left" vertical="top" wrapText="1"/>
    </xf>
    <xf numFmtId="49" fontId="4" fillId="0" borderId="18" xfId="0" applyNumberFormat="1" applyFont="1" applyBorder="1" applyAlignment="1">
      <alignment horizontal="center" vertical="top"/>
    </xf>
    <xf numFmtId="3" fontId="1" fillId="0" borderId="0" xfId="0" applyNumberFormat="1" applyFont="1" applyBorder="1" applyAlignment="1">
      <alignment horizontal="center" vertical="top"/>
    </xf>
    <xf numFmtId="3" fontId="4" fillId="5" borderId="20" xfId="0" applyNumberFormat="1" applyFont="1" applyFill="1" applyBorder="1" applyAlignment="1">
      <alignment horizontal="left" vertical="top" wrapText="1"/>
    </xf>
    <xf numFmtId="164" fontId="22" fillId="7" borderId="0"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xf>
    <xf numFmtId="3" fontId="4" fillId="0" borderId="66" xfId="0" applyNumberFormat="1" applyFont="1" applyFill="1" applyBorder="1" applyAlignment="1">
      <alignment horizontal="center" vertical="top" wrapText="1"/>
    </xf>
    <xf numFmtId="3" fontId="1" fillId="0" borderId="40" xfId="0" applyNumberFormat="1" applyFont="1" applyBorder="1" applyAlignment="1">
      <alignment horizontal="left" vertical="top" wrapText="1"/>
    </xf>
    <xf numFmtId="3" fontId="4" fillId="7" borderId="6" xfId="0" applyNumberFormat="1" applyFont="1" applyFill="1" applyBorder="1" applyAlignment="1">
      <alignment horizontal="center" vertical="top" wrapText="1"/>
    </xf>
    <xf numFmtId="3" fontId="23" fillId="0" borderId="0" xfId="0" applyNumberFormat="1" applyFont="1" applyFill="1" applyBorder="1" applyAlignment="1">
      <alignment horizontal="left" vertical="top" wrapText="1"/>
    </xf>
    <xf numFmtId="3" fontId="2" fillId="0" borderId="33" xfId="0" applyNumberFormat="1" applyFont="1" applyFill="1" applyBorder="1" applyAlignment="1">
      <alignment horizontal="center" vertical="top" wrapText="1"/>
    </xf>
    <xf numFmtId="3" fontId="5" fillId="0" borderId="27" xfId="0" applyNumberFormat="1" applyFont="1" applyFill="1" applyBorder="1" applyAlignment="1">
      <alignment horizontal="center" vertical="top"/>
    </xf>
    <xf numFmtId="3" fontId="29" fillId="0" borderId="0" xfId="0" applyNumberFormat="1" applyFont="1" applyAlignment="1">
      <alignment horizontal="right" vertical="top"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56"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19"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69" xfId="0" applyNumberFormat="1" applyFont="1" applyBorder="1" applyAlignment="1">
      <alignment horizontal="center" vertical="center" wrapText="1"/>
    </xf>
    <xf numFmtId="0" fontId="0" fillId="0" borderId="0" xfId="0"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FF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47"/>
  <sheetViews>
    <sheetView zoomScaleNormal="100" zoomScaleSheetLayoutView="80" workbookViewId="0"/>
  </sheetViews>
  <sheetFormatPr defaultRowHeight="12.75" x14ac:dyDescent="0.2"/>
  <cols>
    <col min="1" max="3" width="2.42578125" style="119" customWidth="1"/>
    <col min="4" max="4" width="31" style="77" customWidth="1"/>
    <col min="5" max="6" width="3" style="89" customWidth="1"/>
    <col min="7" max="7" width="9.7109375" style="210" customWidth="1"/>
    <col min="8" max="8" width="8.7109375" style="342" customWidth="1"/>
    <col min="9" max="10" width="8" style="246" customWidth="1"/>
    <col min="11" max="11" width="23.5703125" style="77" customWidth="1"/>
    <col min="12" max="13" width="5.5703125" style="89" customWidth="1"/>
    <col min="14" max="14" width="5.5703125" style="80" customWidth="1"/>
    <col min="15" max="15" width="11.140625" style="1070" customWidth="1"/>
    <col min="16" max="18" width="9.140625" style="1070"/>
    <col min="19" max="16384" width="9.140625" style="76"/>
  </cols>
  <sheetData>
    <row r="1" spans="1:18" s="22" customFormat="1" ht="31.5" customHeight="1" x14ac:dyDescent="0.2">
      <c r="A1" s="847"/>
      <c r="B1" s="847"/>
      <c r="C1" s="847"/>
      <c r="D1" s="847"/>
      <c r="E1" s="848"/>
      <c r="F1" s="849"/>
      <c r="G1" s="850"/>
      <c r="H1" s="847"/>
      <c r="I1" s="847"/>
      <c r="J1" s="1904" t="s">
        <v>287</v>
      </c>
      <c r="K1" s="1904"/>
      <c r="L1" s="1904"/>
      <c r="M1" s="1904"/>
      <c r="N1" s="1904"/>
      <c r="O1" s="1089"/>
      <c r="P1" s="1089"/>
      <c r="Q1" s="1089"/>
      <c r="R1" s="1089"/>
    </row>
    <row r="2" spans="1:18" s="22" customFormat="1" ht="30" customHeight="1" x14ac:dyDescent="0.2">
      <c r="A2" s="847"/>
      <c r="B2" s="847"/>
      <c r="C2" s="847"/>
      <c r="D2" s="847"/>
      <c r="E2" s="848"/>
      <c r="F2" s="849"/>
      <c r="G2" s="850"/>
      <c r="H2" s="847"/>
      <c r="I2" s="847"/>
      <c r="J2" s="1904" t="s">
        <v>292</v>
      </c>
      <c r="K2" s="1904"/>
      <c r="L2" s="1904"/>
      <c r="M2" s="1904"/>
      <c r="N2" s="1904"/>
      <c r="O2" s="1089"/>
      <c r="P2" s="1089"/>
      <c r="Q2" s="1089"/>
      <c r="R2" s="1089"/>
    </row>
    <row r="3" spans="1:18" s="22" customFormat="1" ht="56.25" customHeight="1" x14ac:dyDescent="0.2">
      <c r="A3" s="847"/>
      <c r="B3" s="847"/>
      <c r="C3" s="847"/>
      <c r="D3" s="847"/>
      <c r="E3" s="848"/>
      <c r="F3" s="849"/>
      <c r="G3" s="850"/>
      <c r="H3" s="847"/>
      <c r="I3" s="847"/>
      <c r="J3" s="1905" t="s">
        <v>312</v>
      </c>
      <c r="K3" s="1905"/>
      <c r="L3" s="1905"/>
      <c r="M3" s="1905"/>
      <c r="N3" s="1905"/>
      <c r="O3" s="1089"/>
      <c r="P3" s="1089"/>
      <c r="Q3" s="1089"/>
      <c r="R3" s="1089"/>
    </row>
    <row r="4" spans="1:18" s="270" customFormat="1" ht="15.75" x14ac:dyDescent="0.2">
      <c r="A4" s="1906" t="s">
        <v>234</v>
      </c>
      <c r="B4" s="1906"/>
      <c r="C4" s="1906"/>
      <c r="D4" s="1906"/>
      <c r="E4" s="1906"/>
      <c r="F4" s="1906"/>
      <c r="G4" s="1906"/>
      <c r="H4" s="1906"/>
      <c r="I4" s="1906"/>
      <c r="J4" s="1906"/>
      <c r="K4" s="1906"/>
      <c r="L4" s="1906"/>
      <c r="M4" s="1906"/>
      <c r="N4" s="1906"/>
      <c r="O4" s="1071"/>
      <c r="P4" s="1071"/>
      <c r="Q4" s="1071"/>
      <c r="R4" s="1071"/>
    </row>
    <row r="5" spans="1:18" s="270" customFormat="1" ht="15.75" x14ac:dyDescent="0.2">
      <c r="A5" s="1907" t="s">
        <v>30</v>
      </c>
      <c r="B5" s="1907"/>
      <c r="C5" s="1907"/>
      <c r="D5" s="1907"/>
      <c r="E5" s="1907"/>
      <c r="F5" s="1907"/>
      <c r="G5" s="1907"/>
      <c r="H5" s="1907"/>
      <c r="I5" s="1907"/>
      <c r="J5" s="1907"/>
      <c r="K5" s="1907"/>
      <c r="L5" s="1907"/>
      <c r="M5" s="1907"/>
      <c r="N5" s="1907"/>
      <c r="O5" s="1071"/>
      <c r="P5" s="1071"/>
      <c r="Q5" s="1071"/>
      <c r="R5" s="1071"/>
    </row>
    <row r="6" spans="1:18" s="270" customFormat="1" ht="15.75" x14ac:dyDescent="0.2">
      <c r="A6" s="1908" t="s">
        <v>70</v>
      </c>
      <c r="B6" s="1908"/>
      <c r="C6" s="1908"/>
      <c r="D6" s="1908"/>
      <c r="E6" s="1908"/>
      <c r="F6" s="1908"/>
      <c r="G6" s="1908"/>
      <c r="H6" s="1908"/>
      <c r="I6" s="1908"/>
      <c r="J6" s="1908"/>
      <c r="K6" s="1908"/>
      <c r="L6" s="1908"/>
      <c r="M6" s="1908"/>
      <c r="N6" s="1908"/>
      <c r="O6" s="1071"/>
      <c r="P6" s="1071"/>
      <c r="Q6" s="1071"/>
      <c r="R6" s="1071"/>
    </row>
    <row r="7" spans="1:18" ht="20.25" customHeight="1" thickBot="1" x14ac:dyDescent="0.25">
      <c r="A7" s="209"/>
      <c r="B7" s="209"/>
      <c r="C7" s="1909" t="s">
        <v>147</v>
      </c>
      <c r="D7" s="1909"/>
      <c r="E7" s="1909"/>
      <c r="F7" s="1909"/>
      <c r="G7" s="1909"/>
      <c r="H7" s="1909"/>
      <c r="I7" s="1909"/>
      <c r="J7" s="1909"/>
      <c r="K7" s="1909"/>
      <c r="L7" s="1909"/>
      <c r="M7" s="1909"/>
      <c r="N7" s="1909"/>
    </row>
    <row r="8" spans="1:18" ht="24" customHeight="1" x14ac:dyDescent="0.2">
      <c r="A8" s="1910" t="s">
        <v>7</v>
      </c>
      <c r="B8" s="1914" t="s">
        <v>8</v>
      </c>
      <c r="C8" s="1914" t="s">
        <v>9</v>
      </c>
      <c r="D8" s="1918" t="s">
        <v>23</v>
      </c>
      <c r="E8" s="1921" t="s">
        <v>10</v>
      </c>
      <c r="F8" s="1924" t="s">
        <v>11</v>
      </c>
      <c r="G8" s="1941" t="s">
        <v>12</v>
      </c>
      <c r="H8" s="1690" t="s">
        <v>232</v>
      </c>
      <c r="I8" s="1944" t="s">
        <v>144</v>
      </c>
      <c r="J8" s="1690" t="s">
        <v>171</v>
      </c>
      <c r="K8" s="1931" t="s">
        <v>47</v>
      </c>
      <c r="L8" s="1932"/>
      <c r="M8" s="1932"/>
      <c r="N8" s="1933"/>
    </row>
    <row r="9" spans="1:18" ht="24" customHeight="1" x14ac:dyDescent="0.2">
      <c r="A9" s="1911"/>
      <c r="B9" s="1915"/>
      <c r="C9" s="1915"/>
      <c r="D9" s="1919"/>
      <c r="E9" s="1922"/>
      <c r="F9" s="1925"/>
      <c r="G9" s="1942"/>
      <c r="H9" s="1691"/>
      <c r="I9" s="1945"/>
      <c r="J9" s="1691"/>
      <c r="K9" s="1934" t="s">
        <v>23</v>
      </c>
      <c r="L9" s="1937" t="s">
        <v>84</v>
      </c>
      <c r="M9" s="1937"/>
      <c r="N9" s="1938"/>
    </row>
    <row r="10" spans="1:18" ht="21.75" customHeight="1" x14ac:dyDescent="0.2">
      <c r="A10" s="1912"/>
      <c r="B10" s="1916"/>
      <c r="C10" s="1916"/>
      <c r="D10" s="1919"/>
      <c r="E10" s="1922"/>
      <c r="F10" s="1925"/>
      <c r="G10" s="1942"/>
      <c r="H10" s="1691"/>
      <c r="I10" s="1945"/>
      <c r="J10" s="1691"/>
      <c r="K10" s="1935"/>
      <c r="L10" s="1939" t="s">
        <v>71</v>
      </c>
      <c r="M10" s="1927" t="s">
        <v>94</v>
      </c>
      <c r="N10" s="1929" t="s">
        <v>174</v>
      </c>
    </row>
    <row r="11" spans="1:18" ht="63.75" customHeight="1" thickBot="1" x14ac:dyDescent="0.25">
      <c r="A11" s="1913"/>
      <c r="B11" s="1917"/>
      <c r="C11" s="1917"/>
      <c r="D11" s="1920"/>
      <c r="E11" s="1923"/>
      <c r="F11" s="1926"/>
      <c r="G11" s="1943"/>
      <c r="H11" s="1692"/>
      <c r="I11" s="1946"/>
      <c r="J11" s="1692"/>
      <c r="K11" s="1936"/>
      <c r="L11" s="1940"/>
      <c r="M11" s="1928"/>
      <c r="N11" s="1930"/>
    </row>
    <row r="12" spans="1:18" ht="13.5" thickBot="1" x14ac:dyDescent="0.25">
      <c r="A12" s="1873" t="s">
        <v>109</v>
      </c>
      <c r="B12" s="1874"/>
      <c r="C12" s="1874"/>
      <c r="D12" s="1874"/>
      <c r="E12" s="1874"/>
      <c r="F12" s="1874"/>
      <c r="G12" s="1874"/>
      <c r="H12" s="1875"/>
      <c r="I12" s="1874"/>
      <c r="J12" s="1874"/>
      <c r="K12" s="1874"/>
      <c r="L12" s="1874"/>
      <c r="M12" s="1874"/>
      <c r="N12" s="1876"/>
    </row>
    <row r="13" spans="1:18" ht="13.5" thickBot="1" x14ac:dyDescent="0.25">
      <c r="A13" s="1877" t="s">
        <v>31</v>
      </c>
      <c r="B13" s="1878"/>
      <c r="C13" s="1878"/>
      <c r="D13" s="1878"/>
      <c r="E13" s="1878"/>
      <c r="F13" s="1878"/>
      <c r="G13" s="1878"/>
      <c r="H13" s="1878"/>
      <c r="I13" s="1878"/>
      <c r="J13" s="1878"/>
      <c r="K13" s="1878"/>
      <c r="L13" s="1878"/>
      <c r="M13" s="1878"/>
      <c r="N13" s="1879"/>
    </row>
    <row r="14" spans="1:18" ht="13.5" thickBot="1" x14ac:dyDescent="0.25">
      <c r="A14" s="190" t="s">
        <v>14</v>
      </c>
      <c r="B14" s="1880" t="s">
        <v>38</v>
      </c>
      <c r="C14" s="1881"/>
      <c r="D14" s="1881"/>
      <c r="E14" s="1881"/>
      <c r="F14" s="1881"/>
      <c r="G14" s="1881"/>
      <c r="H14" s="1881"/>
      <c r="I14" s="1881"/>
      <c r="J14" s="1881"/>
      <c r="K14" s="1881"/>
      <c r="L14" s="1881"/>
      <c r="M14" s="1881"/>
      <c r="N14" s="1882"/>
    </row>
    <row r="15" spans="1:18" ht="13.5" thickBot="1" x14ac:dyDescent="0.25">
      <c r="A15" s="524" t="s">
        <v>14</v>
      </c>
      <c r="B15" s="13" t="s">
        <v>14</v>
      </c>
      <c r="C15" s="1883" t="s">
        <v>125</v>
      </c>
      <c r="D15" s="1884"/>
      <c r="E15" s="1884"/>
      <c r="F15" s="1884"/>
      <c r="G15" s="1885"/>
      <c r="H15" s="1885"/>
      <c r="I15" s="1885"/>
      <c r="J15" s="1885"/>
      <c r="K15" s="1885"/>
      <c r="L15" s="1885"/>
      <c r="M15" s="1885"/>
      <c r="N15" s="1886"/>
    </row>
    <row r="16" spans="1:18" s="100" customFormat="1" ht="12.75" customHeight="1" x14ac:dyDescent="0.2">
      <c r="A16" s="7" t="s">
        <v>14</v>
      </c>
      <c r="B16" s="4" t="s">
        <v>14</v>
      </c>
      <c r="C16" s="1899" t="s">
        <v>14</v>
      </c>
      <c r="D16" s="1900" t="s">
        <v>51</v>
      </c>
      <c r="E16" s="1902"/>
      <c r="F16" s="1903">
        <v>2</v>
      </c>
      <c r="G16" s="158" t="s">
        <v>15</v>
      </c>
      <c r="H16" s="351">
        <f>24232.9+10.1</f>
        <v>24243</v>
      </c>
      <c r="I16" s="596">
        <v>24085.9</v>
      </c>
      <c r="J16" s="597">
        <v>24054.1</v>
      </c>
      <c r="K16" s="356"/>
      <c r="L16" s="527"/>
      <c r="M16" s="350"/>
      <c r="N16" s="529"/>
      <c r="O16" s="1073">
        <f>H16+H73+H81+H85+H87+H153+H160+H162+H164+H170+H192+H194</f>
        <v>25006.3</v>
      </c>
      <c r="P16" s="1072"/>
      <c r="Q16" s="1072"/>
      <c r="R16" s="1072"/>
    </row>
    <row r="17" spans="1:18" s="100" customFormat="1" x14ac:dyDescent="0.2">
      <c r="A17" s="8"/>
      <c r="B17" s="9"/>
      <c r="C17" s="1888"/>
      <c r="D17" s="1901"/>
      <c r="E17" s="1859"/>
      <c r="F17" s="1852"/>
      <c r="G17" s="27" t="s">
        <v>18</v>
      </c>
      <c r="H17" s="358">
        <v>34487.1</v>
      </c>
      <c r="I17" s="357">
        <v>32948.9</v>
      </c>
      <c r="J17" s="358">
        <v>32948.9</v>
      </c>
      <c r="K17" s="532"/>
      <c r="L17" s="528"/>
      <c r="M17" s="359"/>
      <c r="N17" s="530"/>
      <c r="O17" s="1072"/>
      <c r="P17" s="1072"/>
      <c r="Q17" s="1072"/>
      <c r="R17" s="1072"/>
    </row>
    <row r="18" spans="1:18" s="100" customFormat="1" x14ac:dyDescent="0.2">
      <c r="A18" s="8"/>
      <c r="B18" s="9"/>
      <c r="C18" s="1291"/>
      <c r="D18" s="594"/>
      <c r="E18" s="101"/>
      <c r="F18" s="1286"/>
      <c r="G18" s="562" t="s">
        <v>50</v>
      </c>
      <c r="H18" s="371">
        <v>5433.4</v>
      </c>
      <c r="I18" s="357">
        <v>5358.2</v>
      </c>
      <c r="J18" s="358">
        <v>5358.2</v>
      </c>
      <c r="K18" s="532"/>
      <c r="L18" s="528"/>
      <c r="M18" s="359"/>
      <c r="N18" s="530"/>
      <c r="O18" s="1072"/>
      <c r="P18" s="1072"/>
      <c r="Q18" s="1072"/>
      <c r="R18" s="1072"/>
    </row>
    <row r="19" spans="1:18" s="100" customFormat="1" x14ac:dyDescent="0.2">
      <c r="A19" s="8"/>
      <c r="B19" s="9"/>
      <c r="C19" s="1291"/>
      <c r="D19" s="594"/>
      <c r="E19" s="101"/>
      <c r="F19" s="1286"/>
      <c r="G19" s="1031" t="s">
        <v>106</v>
      </c>
      <c r="H19" s="352">
        <v>592.70000000000005</v>
      </c>
      <c r="I19" s="366"/>
      <c r="J19" s="371"/>
      <c r="K19" s="532"/>
      <c r="L19" s="528"/>
      <c r="M19" s="359"/>
      <c r="N19" s="530"/>
      <c r="O19" s="1072"/>
      <c r="P19" s="1072"/>
      <c r="Q19" s="1072"/>
      <c r="R19" s="1072"/>
    </row>
    <row r="20" spans="1:18" s="100" customFormat="1" x14ac:dyDescent="0.2">
      <c r="A20" s="8"/>
      <c r="B20" s="9"/>
      <c r="C20" s="1291"/>
      <c r="D20" s="594"/>
      <c r="E20" s="101"/>
      <c r="F20" s="1286"/>
      <c r="G20" s="667" t="s">
        <v>309</v>
      </c>
      <c r="H20" s="388">
        <v>57.1</v>
      </c>
      <c r="I20" s="387">
        <v>57.2</v>
      </c>
      <c r="J20" s="388"/>
      <c r="K20" s="532"/>
      <c r="L20" s="528"/>
      <c r="M20" s="359"/>
      <c r="N20" s="530"/>
      <c r="O20" s="1072"/>
      <c r="P20" s="1072"/>
      <c r="Q20" s="1072"/>
      <c r="R20" s="1072"/>
    </row>
    <row r="21" spans="1:18" s="100" customFormat="1" ht="16.5" customHeight="1" x14ac:dyDescent="0.2">
      <c r="A21" s="8"/>
      <c r="B21" s="1290"/>
      <c r="C21" s="18"/>
      <c r="D21" s="1854" t="s">
        <v>122</v>
      </c>
      <c r="E21" s="145"/>
      <c r="F21" s="1286"/>
      <c r="G21" s="561"/>
      <c r="H21" s="595"/>
      <c r="J21" s="595"/>
      <c r="K21" s="532" t="s">
        <v>103</v>
      </c>
      <c r="L21" s="362">
        <v>45</v>
      </c>
      <c r="M21" s="1048" t="s">
        <v>104</v>
      </c>
      <c r="N21" s="364" t="s">
        <v>104</v>
      </c>
      <c r="O21" s="1073"/>
      <c r="P21" s="1073"/>
      <c r="Q21" s="1073"/>
      <c r="R21" s="1072"/>
    </row>
    <row r="22" spans="1:18" s="100" customFormat="1" ht="15" customHeight="1" x14ac:dyDescent="0.2">
      <c r="A22" s="8"/>
      <c r="B22" s="9"/>
      <c r="C22" s="18"/>
      <c r="D22" s="1854"/>
      <c r="E22" s="145"/>
      <c r="F22" s="1286"/>
      <c r="G22" s="561"/>
      <c r="H22" s="371"/>
      <c r="I22" s="325"/>
      <c r="J22" s="360"/>
      <c r="K22" s="149" t="s">
        <v>73</v>
      </c>
      <c r="L22" s="533">
        <v>7696</v>
      </c>
      <c r="M22" s="306" t="s">
        <v>105</v>
      </c>
      <c r="N22" s="150" t="s">
        <v>105</v>
      </c>
      <c r="O22" s="1072"/>
      <c r="P22" s="1072"/>
      <c r="Q22" s="1072"/>
      <c r="R22" s="1072"/>
    </row>
    <row r="23" spans="1:18" s="100" customFormat="1" ht="14.25" customHeight="1" x14ac:dyDescent="0.2">
      <c r="A23" s="8"/>
      <c r="B23" s="9"/>
      <c r="C23" s="18"/>
      <c r="D23" s="1854"/>
      <c r="E23" s="145"/>
      <c r="F23" s="1286"/>
      <c r="G23" s="562"/>
      <c r="H23" s="371"/>
      <c r="I23" s="325"/>
      <c r="J23" s="360"/>
      <c r="K23" s="1871" t="s">
        <v>85</v>
      </c>
      <c r="L23" s="151">
        <v>10</v>
      </c>
      <c r="M23" s="361">
        <v>16</v>
      </c>
      <c r="N23" s="152">
        <v>16</v>
      </c>
      <c r="O23" s="1072"/>
      <c r="P23" s="1072"/>
      <c r="Q23" s="1072"/>
      <c r="R23" s="1072"/>
    </row>
    <row r="24" spans="1:18" s="100" customFormat="1" ht="14.25" customHeight="1" x14ac:dyDescent="0.2">
      <c r="A24" s="8"/>
      <c r="B24" s="9"/>
      <c r="C24" s="18"/>
      <c r="D24" s="1854"/>
      <c r="E24" s="145"/>
      <c r="F24" s="1286"/>
      <c r="G24" s="598"/>
      <c r="H24" s="371"/>
      <c r="I24" s="366"/>
      <c r="J24" s="371"/>
      <c r="K24" s="1894"/>
      <c r="L24" s="362"/>
      <c r="M24" s="363"/>
      <c r="N24" s="364"/>
      <c r="O24" s="1072"/>
      <c r="P24" s="1072"/>
      <c r="Q24" s="1072"/>
      <c r="R24" s="1072"/>
    </row>
    <row r="25" spans="1:18" s="100" customFormat="1" ht="15" customHeight="1" x14ac:dyDescent="0.2">
      <c r="A25" s="8"/>
      <c r="B25" s="9"/>
      <c r="C25" s="18"/>
      <c r="D25" s="121"/>
      <c r="E25" s="145"/>
      <c r="F25" s="1286"/>
      <c r="G25" s="599"/>
      <c r="H25" s="600"/>
      <c r="I25" s="601"/>
      <c r="J25" s="600"/>
      <c r="K25" s="607" t="s">
        <v>74</v>
      </c>
      <c r="L25" s="163">
        <v>336</v>
      </c>
      <c r="M25" s="186">
        <v>500</v>
      </c>
      <c r="N25" s="201">
        <v>500</v>
      </c>
      <c r="O25" s="1072"/>
      <c r="P25" s="1072"/>
      <c r="Q25" s="1072"/>
      <c r="R25" s="1072"/>
    </row>
    <row r="26" spans="1:18" s="100" customFormat="1" ht="12.75" customHeight="1" x14ac:dyDescent="0.2">
      <c r="A26" s="1815"/>
      <c r="B26" s="9"/>
      <c r="C26" s="1895"/>
      <c r="D26" s="1896" t="s">
        <v>137</v>
      </c>
      <c r="E26" s="1857"/>
      <c r="F26" s="1850"/>
      <c r="G26" s="598"/>
      <c r="H26" s="371"/>
      <c r="I26" s="219"/>
      <c r="J26" s="219"/>
      <c r="K26" s="1855" t="s">
        <v>86</v>
      </c>
      <c r="L26" s="163">
        <v>6</v>
      </c>
      <c r="M26" s="186">
        <v>5</v>
      </c>
      <c r="N26" s="201">
        <v>4</v>
      </c>
      <c r="O26" s="1072"/>
      <c r="P26" s="1072"/>
      <c r="Q26" s="1072"/>
      <c r="R26" s="1072"/>
    </row>
    <row r="27" spans="1:18" s="100" customFormat="1" x14ac:dyDescent="0.2">
      <c r="A27" s="1815"/>
      <c r="B27" s="9"/>
      <c r="C27" s="1895"/>
      <c r="D27" s="1896"/>
      <c r="E27" s="1858"/>
      <c r="F27" s="1897"/>
      <c r="G27" s="598"/>
      <c r="H27" s="371"/>
      <c r="I27" s="365"/>
      <c r="J27" s="371"/>
      <c r="K27" s="1898"/>
      <c r="L27" s="528"/>
      <c r="M27" s="359"/>
      <c r="N27" s="199"/>
      <c r="O27" s="1072"/>
      <c r="P27" s="1072"/>
      <c r="Q27" s="1072"/>
      <c r="R27" s="1072"/>
    </row>
    <row r="28" spans="1:18" s="100" customFormat="1" x14ac:dyDescent="0.2">
      <c r="A28" s="1815"/>
      <c r="B28" s="9"/>
      <c r="C28" s="1888"/>
      <c r="D28" s="1896"/>
      <c r="E28" s="1858"/>
      <c r="F28" s="1897"/>
      <c r="G28" s="598"/>
      <c r="H28" s="216"/>
      <c r="I28" s="219"/>
      <c r="J28" s="219"/>
      <c r="K28" s="1287" t="s">
        <v>87</v>
      </c>
      <c r="L28" s="163">
        <v>1671</v>
      </c>
      <c r="M28" s="186">
        <v>1660</v>
      </c>
      <c r="N28" s="201">
        <v>1660</v>
      </c>
      <c r="O28" s="1072"/>
      <c r="P28" s="1072"/>
      <c r="Q28" s="1072"/>
      <c r="R28" s="1072"/>
    </row>
    <row r="29" spans="1:18" s="100" customFormat="1" x14ac:dyDescent="0.2">
      <c r="A29" s="1815"/>
      <c r="B29" s="9"/>
      <c r="C29" s="1888"/>
      <c r="D29" s="1804"/>
      <c r="E29" s="1859"/>
      <c r="F29" s="1852"/>
      <c r="G29" s="598"/>
      <c r="H29" s="371"/>
      <c r="I29" s="219"/>
      <c r="J29" s="219"/>
      <c r="K29" s="604" t="s">
        <v>75</v>
      </c>
      <c r="L29" s="55">
        <v>955</v>
      </c>
      <c r="M29" s="605">
        <v>940</v>
      </c>
      <c r="N29" s="56">
        <v>940</v>
      </c>
      <c r="O29" s="1072"/>
      <c r="P29" s="1072"/>
      <c r="Q29" s="1072"/>
      <c r="R29" s="1072"/>
    </row>
    <row r="30" spans="1:18" s="100" customFormat="1" ht="15.75" customHeight="1" x14ac:dyDescent="0.2">
      <c r="A30" s="1892"/>
      <c r="B30" s="1290"/>
      <c r="C30" s="1893"/>
      <c r="D30" s="1804" t="s">
        <v>123</v>
      </c>
      <c r="E30" s="1857"/>
      <c r="F30" s="1860"/>
      <c r="G30" s="598"/>
      <c r="H30" s="216"/>
      <c r="I30" s="219"/>
      <c r="J30" s="219"/>
      <c r="K30" s="370" t="s">
        <v>103</v>
      </c>
      <c r="L30" s="1288">
        <v>32</v>
      </c>
      <c r="M30" s="373">
        <v>32</v>
      </c>
      <c r="N30" s="439">
        <v>32</v>
      </c>
      <c r="O30" s="1072"/>
      <c r="P30" s="1072"/>
      <c r="Q30" s="1072"/>
      <c r="R30" s="1072"/>
    </row>
    <row r="31" spans="1:18" s="100" customFormat="1" ht="15.75" customHeight="1" x14ac:dyDescent="0.2">
      <c r="A31" s="1892"/>
      <c r="B31" s="1290"/>
      <c r="C31" s="1893"/>
      <c r="D31" s="1854"/>
      <c r="E31" s="1858"/>
      <c r="F31" s="1861"/>
      <c r="G31" s="598"/>
      <c r="H31" s="371"/>
      <c r="I31" s="366"/>
      <c r="J31" s="371"/>
      <c r="K31" s="370" t="s">
        <v>107</v>
      </c>
      <c r="L31" s="116">
        <f>17120+140</f>
        <v>17260</v>
      </c>
      <c r="M31" s="312">
        <v>16480</v>
      </c>
      <c r="N31" s="117">
        <v>16480</v>
      </c>
      <c r="O31" s="1072"/>
      <c r="P31" s="1072"/>
      <c r="Q31" s="1072"/>
      <c r="R31" s="1072"/>
    </row>
    <row r="32" spans="1:18" s="100" customFormat="1" ht="15.75" customHeight="1" x14ac:dyDescent="0.2">
      <c r="A32" s="1892"/>
      <c r="B32" s="1290"/>
      <c r="C32" s="1893"/>
      <c r="D32" s="1854"/>
      <c r="E32" s="1858"/>
      <c r="F32" s="1861"/>
      <c r="G32" s="598"/>
      <c r="H32" s="371"/>
      <c r="I32" s="219"/>
      <c r="J32" s="219"/>
      <c r="K32" s="1799" t="s">
        <v>108</v>
      </c>
      <c r="L32" s="1303">
        <v>4</v>
      </c>
      <c r="M32" s="372">
        <v>4</v>
      </c>
      <c r="N32" s="107">
        <v>4</v>
      </c>
      <c r="O32" s="1072"/>
      <c r="P32" s="1072"/>
      <c r="Q32" s="1072"/>
      <c r="R32" s="1072"/>
    </row>
    <row r="33" spans="1:18" s="100" customFormat="1" ht="15.75" customHeight="1" x14ac:dyDescent="0.2">
      <c r="A33" s="1892"/>
      <c r="B33" s="1290"/>
      <c r="C33" s="1893"/>
      <c r="D33" s="1854"/>
      <c r="E33" s="1859"/>
      <c r="F33" s="1862"/>
      <c r="G33" s="598"/>
      <c r="H33" s="216"/>
      <c r="I33" s="219"/>
      <c r="J33" s="219"/>
      <c r="K33" s="1889"/>
      <c r="L33" s="1288"/>
      <c r="M33" s="373"/>
      <c r="N33" s="123"/>
      <c r="O33" s="1072"/>
      <c r="P33" s="1072"/>
      <c r="Q33" s="1072"/>
      <c r="R33" s="1072"/>
    </row>
    <row r="34" spans="1:18" s="100" customFormat="1" ht="15.75" customHeight="1" x14ac:dyDescent="0.2">
      <c r="A34" s="1892"/>
      <c r="B34" s="1290"/>
      <c r="C34" s="1893"/>
      <c r="D34" s="1854"/>
      <c r="E34" s="1859"/>
      <c r="F34" s="1862"/>
      <c r="G34" s="598"/>
      <c r="H34" s="371"/>
      <c r="I34" s="219"/>
      <c r="J34" s="219"/>
      <c r="K34" s="370" t="s">
        <v>107</v>
      </c>
      <c r="L34" s="374">
        <v>760</v>
      </c>
      <c r="M34" s="318">
        <v>650</v>
      </c>
      <c r="N34" s="375">
        <v>650</v>
      </c>
      <c r="O34" s="1072"/>
      <c r="P34" s="1072"/>
      <c r="Q34" s="1072"/>
      <c r="R34" s="1072"/>
    </row>
    <row r="35" spans="1:18" s="100" customFormat="1" ht="15.75" customHeight="1" x14ac:dyDescent="0.2">
      <c r="A35" s="1892"/>
      <c r="B35" s="1290"/>
      <c r="C35" s="1893"/>
      <c r="D35" s="1854" t="s">
        <v>195</v>
      </c>
      <c r="E35" s="1859"/>
      <c r="F35" s="1862"/>
      <c r="G35" s="598"/>
      <c r="H35" s="371"/>
      <c r="I35" s="219"/>
      <c r="J35" s="219"/>
      <c r="K35" s="1289" t="s">
        <v>196</v>
      </c>
      <c r="L35" s="376" t="s">
        <v>197</v>
      </c>
      <c r="M35" s="377">
        <v>100</v>
      </c>
      <c r="N35" s="378"/>
      <c r="O35" s="1072"/>
      <c r="P35" s="1072"/>
      <c r="Q35" s="1072"/>
      <c r="R35" s="1072"/>
    </row>
    <row r="36" spans="1:18" s="100" customFormat="1" ht="18" customHeight="1" x14ac:dyDescent="0.2">
      <c r="A36" s="1892"/>
      <c r="B36" s="1290"/>
      <c r="C36" s="1893"/>
      <c r="D36" s="1805"/>
      <c r="E36" s="1859"/>
      <c r="F36" s="1862"/>
      <c r="G36" s="599"/>
      <c r="H36" s="600"/>
      <c r="I36" s="512"/>
      <c r="J36" s="602"/>
      <c r="K36" s="606"/>
      <c r="L36" s="374"/>
      <c r="M36" s="318"/>
      <c r="N36" s="560"/>
      <c r="O36" s="1072"/>
      <c r="P36" s="1072"/>
      <c r="Q36" s="1072"/>
      <c r="R36" s="1072"/>
    </row>
    <row r="37" spans="1:18" s="100" customFormat="1" ht="16.5" customHeight="1" x14ac:dyDescent="0.2">
      <c r="A37" s="1815"/>
      <c r="B37" s="1887"/>
      <c r="C37" s="1888"/>
      <c r="D37" s="1804" t="s">
        <v>138</v>
      </c>
      <c r="E37" s="1890"/>
      <c r="F37" s="1851"/>
      <c r="G37" s="598"/>
      <c r="H37" s="371"/>
      <c r="I37" s="219"/>
      <c r="J37" s="219"/>
      <c r="K37" s="1891" t="s">
        <v>148</v>
      </c>
      <c r="L37" s="1288">
        <v>6</v>
      </c>
      <c r="M37" s="373">
        <v>6</v>
      </c>
      <c r="N37" s="123">
        <v>6</v>
      </c>
      <c r="O37" s="1072"/>
      <c r="P37" s="1072"/>
      <c r="Q37" s="1072"/>
      <c r="R37" s="1072"/>
    </row>
    <row r="38" spans="1:18" s="100" customFormat="1" ht="16.5" customHeight="1" x14ac:dyDescent="0.2">
      <c r="A38" s="1815"/>
      <c r="B38" s="1887"/>
      <c r="C38" s="1888"/>
      <c r="D38" s="1854"/>
      <c r="E38" s="1890"/>
      <c r="F38" s="1851"/>
      <c r="G38" s="598"/>
      <c r="H38" s="371"/>
      <c r="I38" s="219"/>
      <c r="J38" s="219"/>
      <c r="K38" s="1891"/>
      <c r="L38" s="153"/>
      <c r="M38" s="381"/>
      <c r="N38" s="382"/>
      <c r="O38" s="1072"/>
      <c r="P38" s="1072"/>
      <c r="Q38" s="1072"/>
      <c r="R38" s="1072"/>
    </row>
    <row r="39" spans="1:18" s="100" customFormat="1" ht="16.5" customHeight="1" x14ac:dyDescent="0.2">
      <c r="A39" s="1815"/>
      <c r="B39" s="1887"/>
      <c r="C39" s="1888"/>
      <c r="D39" s="1854"/>
      <c r="E39" s="1890"/>
      <c r="F39" s="1851"/>
      <c r="G39" s="598"/>
      <c r="H39" s="216"/>
      <c r="I39" s="219"/>
      <c r="J39" s="219"/>
      <c r="K39" s="383" t="s">
        <v>74</v>
      </c>
      <c r="L39" s="285">
        <v>5450</v>
      </c>
      <c r="M39" s="187">
        <v>5400</v>
      </c>
      <c r="N39" s="118">
        <v>5400</v>
      </c>
      <c r="O39" s="1072"/>
      <c r="P39" s="1072"/>
      <c r="Q39" s="1072"/>
      <c r="R39" s="1072"/>
    </row>
    <row r="40" spans="1:18" s="100" customFormat="1" ht="16.5" customHeight="1" x14ac:dyDescent="0.2">
      <c r="A40" s="1815"/>
      <c r="B40" s="1887"/>
      <c r="C40" s="1888"/>
      <c r="D40" s="1854"/>
      <c r="E40" s="1890"/>
      <c r="F40" s="1851"/>
      <c r="G40" s="598"/>
      <c r="H40" s="371"/>
      <c r="I40" s="219"/>
      <c r="J40" s="219"/>
      <c r="K40" s="1871" t="s">
        <v>80</v>
      </c>
      <c r="L40" s="163">
        <v>90</v>
      </c>
      <c r="M40" s="186">
        <v>90</v>
      </c>
      <c r="N40" s="155">
        <v>90</v>
      </c>
      <c r="O40" s="1072"/>
      <c r="P40" s="1072"/>
      <c r="Q40" s="1072"/>
      <c r="R40" s="1072"/>
    </row>
    <row r="41" spans="1:18" s="100" customFormat="1" ht="14.25" customHeight="1" x14ac:dyDescent="0.2">
      <c r="A41" s="1815"/>
      <c r="B41" s="1887"/>
      <c r="C41" s="1888"/>
      <c r="D41" s="1805"/>
      <c r="E41" s="1890"/>
      <c r="F41" s="1851"/>
      <c r="G41" s="599"/>
      <c r="H41" s="600"/>
      <c r="I41" s="512"/>
      <c r="J41" s="512"/>
      <c r="K41" s="1872"/>
      <c r="L41" s="384"/>
      <c r="M41" s="385"/>
      <c r="N41" s="386"/>
      <c r="O41" s="1072"/>
      <c r="P41" s="1842"/>
      <c r="Q41" s="1842"/>
      <c r="R41" s="1842"/>
    </row>
    <row r="42" spans="1:18" s="100" customFormat="1" ht="12.75" customHeight="1" x14ac:dyDescent="0.2">
      <c r="A42" s="1815"/>
      <c r="B42" s="1887"/>
      <c r="C42" s="1888"/>
      <c r="D42" s="1722" t="s">
        <v>61</v>
      </c>
      <c r="E42" s="1848"/>
      <c r="F42" s="1851"/>
      <c r="G42" s="598"/>
      <c r="H42" s="371"/>
      <c r="I42" s="219"/>
      <c r="J42" s="219"/>
      <c r="K42" s="1856" t="s">
        <v>110</v>
      </c>
      <c r="L42" s="1863">
        <v>6500</v>
      </c>
      <c r="M42" s="1863">
        <v>5450</v>
      </c>
      <c r="N42" s="1864">
        <v>6500</v>
      </c>
      <c r="O42" s="1072"/>
      <c r="P42" s="1842"/>
      <c r="Q42" s="1842"/>
      <c r="R42" s="1842"/>
    </row>
    <row r="43" spans="1:18" s="100" customFormat="1" ht="12.75" customHeight="1" x14ac:dyDescent="0.2">
      <c r="A43" s="1815"/>
      <c r="B43" s="1887"/>
      <c r="C43" s="1888"/>
      <c r="D43" s="1722"/>
      <c r="E43" s="1848"/>
      <c r="F43" s="1851"/>
      <c r="G43" s="598"/>
      <c r="H43" s="371"/>
      <c r="I43" s="219"/>
      <c r="J43" s="219"/>
      <c r="K43" s="1856"/>
      <c r="L43" s="1863"/>
      <c r="M43" s="1863"/>
      <c r="N43" s="1864"/>
      <c r="O43" s="1072"/>
      <c r="P43" s="1284"/>
      <c r="Q43" s="1284"/>
      <c r="R43" s="1284"/>
    </row>
    <row r="44" spans="1:18" s="100" customFormat="1" ht="12.75" customHeight="1" x14ac:dyDescent="0.2">
      <c r="A44" s="1815"/>
      <c r="B44" s="1887"/>
      <c r="C44" s="1888"/>
      <c r="D44" s="1722"/>
      <c r="E44" s="1848"/>
      <c r="F44" s="1851"/>
      <c r="G44" s="598"/>
      <c r="H44" s="371"/>
      <c r="I44" s="219"/>
      <c r="J44" s="219"/>
      <c r="K44" s="1856"/>
      <c r="L44" s="1863"/>
      <c r="M44" s="1863"/>
      <c r="N44" s="1864"/>
      <c r="O44" s="1072"/>
      <c r="P44" s="1284"/>
      <c r="Q44" s="1284"/>
      <c r="R44" s="1284"/>
    </row>
    <row r="45" spans="1:18" s="100" customFormat="1" x14ac:dyDescent="0.2">
      <c r="A45" s="19"/>
      <c r="B45" s="9"/>
      <c r="C45" s="20"/>
      <c r="D45" s="1865" t="s">
        <v>139</v>
      </c>
      <c r="E45" s="1868"/>
      <c r="F45" s="1860"/>
      <c r="G45" s="598"/>
      <c r="H45" s="371"/>
      <c r="I45" s="219"/>
      <c r="J45" s="219"/>
      <c r="K45" s="608" t="s">
        <v>111</v>
      </c>
      <c r="L45" s="285">
        <f>SUM(L46:L48)</f>
        <v>158</v>
      </c>
      <c r="M45" s="187">
        <f>SUM(M46:M48)</f>
        <v>160</v>
      </c>
      <c r="N45" s="118">
        <f>SUM(N46:N48)</f>
        <v>160</v>
      </c>
      <c r="O45" s="1072"/>
      <c r="P45" s="1072"/>
      <c r="Q45" s="1072"/>
      <c r="R45" s="1072"/>
    </row>
    <row r="46" spans="1:18" s="100" customFormat="1" x14ac:dyDescent="0.2">
      <c r="A46" s="19"/>
      <c r="B46" s="9"/>
      <c r="C46" s="20"/>
      <c r="D46" s="1866"/>
      <c r="E46" s="1868"/>
      <c r="F46" s="1860"/>
      <c r="G46" s="598"/>
      <c r="H46" s="371"/>
      <c r="I46" s="219"/>
      <c r="J46" s="219"/>
      <c r="K46" s="157" t="s">
        <v>156</v>
      </c>
      <c r="L46" s="1288">
        <f>70+18</f>
        <v>88</v>
      </c>
      <c r="M46" s="373">
        <v>90</v>
      </c>
      <c r="N46" s="123">
        <v>90</v>
      </c>
      <c r="O46" s="1072"/>
      <c r="P46" s="1072"/>
      <c r="Q46" s="1072"/>
      <c r="R46" s="1072"/>
    </row>
    <row r="47" spans="1:18" s="100" customFormat="1" x14ac:dyDescent="0.2">
      <c r="A47" s="19"/>
      <c r="B47" s="9"/>
      <c r="C47" s="20"/>
      <c r="D47" s="1866"/>
      <c r="E47" s="1868"/>
      <c r="F47" s="1860"/>
      <c r="G47" s="598"/>
      <c r="H47" s="371"/>
      <c r="I47" s="219"/>
      <c r="J47" s="219"/>
      <c r="K47" s="125" t="s">
        <v>157</v>
      </c>
      <c r="L47" s="115">
        <v>30</v>
      </c>
      <c r="M47" s="204">
        <v>30</v>
      </c>
      <c r="N47" s="53">
        <v>30</v>
      </c>
      <c r="O47" s="1072"/>
      <c r="P47" s="1072"/>
      <c r="Q47" s="1072"/>
      <c r="R47" s="1072"/>
    </row>
    <row r="48" spans="1:18" s="100" customFormat="1" x14ac:dyDescent="0.2">
      <c r="A48" s="19"/>
      <c r="B48" s="9"/>
      <c r="C48" s="20"/>
      <c r="D48" s="1867"/>
      <c r="E48" s="1869"/>
      <c r="F48" s="1870"/>
      <c r="G48" s="598"/>
      <c r="H48" s="371"/>
      <c r="I48" s="219"/>
      <c r="J48" s="219"/>
      <c r="K48" s="609" t="s">
        <v>215</v>
      </c>
      <c r="L48" s="51">
        <v>40</v>
      </c>
      <c r="M48" s="610">
        <v>40</v>
      </c>
      <c r="N48" s="48">
        <v>40</v>
      </c>
      <c r="O48" s="1072"/>
      <c r="P48" s="1072"/>
      <c r="Q48" s="1072"/>
      <c r="R48" s="1072"/>
    </row>
    <row r="49" spans="1:18" s="100" customFormat="1" ht="14.25" customHeight="1" x14ac:dyDescent="0.2">
      <c r="A49" s="19"/>
      <c r="B49" s="9"/>
      <c r="C49" s="18"/>
      <c r="D49" s="1845" t="s">
        <v>68</v>
      </c>
      <c r="E49" s="1847"/>
      <c r="F49" s="1850"/>
      <c r="G49" s="598"/>
      <c r="H49" s="371"/>
      <c r="I49" s="219"/>
      <c r="J49" s="219"/>
      <c r="K49" s="1853" t="s">
        <v>52</v>
      </c>
      <c r="L49" s="1282">
        <v>270</v>
      </c>
      <c r="M49" s="262">
        <v>280</v>
      </c>
      <c r="N49" s="1285">
        <v>280</v>
      </c>
      <c r="O49" s="1072"/>
      <c r="P49" s="1072"/>
      <c r="Q49" s="1072"/>
      <c r="R49" s="1072"/>
    </row>
    <row r="50" spans="1:18" s="100" customFormat="1" ht="14.25" customHeight="1" x14ac:dyDescent="0.2">
      <c r="A50" s="19"/>
      <c r="B50" s="9"/>
      <c r="C50" s="18"/>
      <c r="D50" s="1722"/>
      <c r="E50" s="1848"/>
      <c r="F50" s="1851"/>
      <c r="G50" s="598"/>
      <c r="H50" s="371"/>
      <c r="I50" s="219"/>
      <c r="J50" s="219"/>
      <c r="K50" s="1853"/>
      <c r="L50" s="153"/>
      <c r="N50" s="382"/>
      <c r="O50" s="1072"/>
      <c r="P50" s="1072"/>
      <c r="Q50" s="1072"/>
      <c r="R50" s="1072"/>
    </row>
    <row r="51" spans="1:18" s="100" customFormat="1" ht="14.25" customHeight="1" x14ac:dyDescent="0.2">
      <c r="A51" s="19"/>
      <c r="B51" s="9"/>
      <c r="C51" s="18"/>
      <c r="D51" s="1846"/>
      <c r="E51" s="1848"/>
      <c r="F51" s="1851"/>
      <c r="G51" s="598"/>
      <c r="H51" s="371"/>
      <c r="I51" s="219"/>
      <c r="J51" s="219"/>
      <c r="K51" s="177" t="s">
        <v>112</v>
      </c>
      <c r="L51" s="1281">
        <v>770</v>
      </c>
      <c r="M51" s="258">
        <v>760</v>
      </c>
      <c r="N51" s="392">
        <v>760</v>
      </c>
      <c r="O51" s="1072"/>
      <c r="P51" s="1072"/>
      <c r="Q51" s="1072"/>
      <c r="R51" s="1072"/>
    </row>
    <row r="52" spans="1:18" s="100" customFormat="1" ht="21" customHeight="1" x14ac:dyDescent="0.2">
      <c r="A52" s="19"/>
      <c r="B52" s="9"/>
      <c r="C52" s="18"/>
      <c r="D52" s="1854" t="s">
        <v>240</v>
      </c>
      <c r="E52" s="1848"/>
      <c r="F52" s="1851"/>
      <c r="G52" s="603"/>
      <c r="H52" s="371"/>
      <c r="I52" s="219"/>
      <c r="J52" s="219"/>
      <c r="K52" s="1855" t="s">
        <v>198</v>
      </c>
      <c r="L52" s="1837">
        <v>2</v>
      </c>
      <c r="M52" s="1839">
        <v>2</v>
      </c>
      <c r="N52" s="1843">
        <v>2</v>
      </c>
      <c r="O52" s="1072"/>
      <c r="P52" s="1072"/>
      <c r="Q52" s="1072"/>
      <c r="R52" s="1072"/>
    </row>
    <row r="53" spans="1:18" s="100" customFormat="1" ht="21" customHeight="1" x14ac:dyDescent="0.2">
      <c r="A53" s="19"/>
      <c r="B53" s="9"/>
      <c r="C53" s="18"/>
      <c r="D53" s="1854"/>
      <c r="E53" s="1848"/>
      <c r="F53" s="1851"/>
      <c r="G53" s="603"/>
      <c r="H53" s="371"/>
      <c r="I53" s="219"/>
      <c r="J53" s="219"/>
      <c r="K53" s="1856"/>
      <c r="L53" s="1838"/>
      <c r="M53" s="1840"/>
      <c r="N53" s="1844"/>
      <c r="O53" s="1072"/>
      <c r="P53" s="1072"/>
      <c r="Q53" s="1072"/>
      <c r="R53" s="1072"/>
    </row>
    <row r="54" spans="1:18" s="100" customFormat="1" ht="14.25" customHeight="1" x14ac:dyDescent="0.2">
      <c r="A54" s="19"/>
      <c r="B54" s="9"/>
      <c r="C54" s="18"/>
      <c r="D54" s="1805"/>
      <c r="E54" s="1849"/>
      <c r="F54" s="1852"/>
      <c r="G54" s="599"/>
      <c r="H54" s="600"/>
      <c r="I54" s="512"/>
      <c r="J54" s="512"/>
      <c r="K54" s="613"/>
      <c r="L54" s="1282"/>
      <c r="M54" s="262"/>
      <c r="N54" s="1285"/>
      <c r="O54" s="1072"/>
      <c r="P54" s="1072"/>
      <c r="Q54" s="1072"/>
      <c r="R54" s="1072"/>
    </row>
    <row r="55" spans="1:18" ht="30" customHeight="1" x14ac:dyDescent="0.2">
      <c r="A55" s="1146"/>
      <c r="B55" s="195"/>
      <c r="C55" s="134"/>
      <c r="D55" s="1804" t="s">
        <v>118</v>
      </c>
      <c r="E55" s="1150" t="s">
        <v>54</v>
      </c>
      <c r="F55" s="621"/>
      <c r="G55" s="598"/>
      <c r="H55" s="371"/>
      <c r="I55" s="219"/>
      <c r="J55" s="219"/>
      <c r="K55" s="1153" t="s">
        <v>149</v>
      </c>
      <c r="L55" s="285">
        <v>4</v>
      </c>
      <c r="M55" s="187">
        <v>4</v>
      </c>
      <c r="N55" s="118">
        <v>4</v>
      </c>
    </row>
    <row r="56" spans="1:18" ht="30" customHeight="1" x14ac:dyDescent="0.2">
      <c r="A56" s="1145"/>
      <c r="B56" s="1147"/>
      <c r="C56" s="1148"/>
      <c r="D56" s="1805"/>
      <c r="E56" s="1149"/>
      <c r="F56" s="622"/>
      <c r="G56" s="1151"/>
      <c r="H56" s="358"/>
      <c r="I56" s="1152"/>
      <c r="J56" s="1152"/>
      <c r="K56" s="1313" t="s">
        <v>117</v>
      </c>
      <c r="L56" s="374">
        <v>57</v>
      </c>
      <c r="M56" s="318">
        <v>57</v>
      </c>
      <c r="N56" s="375">
        <v>57</v>
      </c>
    </row>
    <row r="57" spans="1:18" ht="31.5" customHeight="1" x14ac:dyDescent="0.2">
      <c r="A57" s="1295"/>
      <c r="B57" s="1255"/>
      <c r="C57" s="1274"/>
      <c r="D57" s="1265" t="s">
        <v>201</v>
      </c>
      <c r="E57" s="1263"/>
      <c r="F57" s="1270"/>
      <c r="G57" s="38"/>
      <c r="H57" s="216"/>
      <c r="I57" s="222"/>
      <c r="J57" s="222"/>
      <c r="K57" s="611" t="s">
        <v>199</v>
      </c>
      <c r="L57" s="1257">
        <v>1800</v>
      </c>
      <c r="M57" s="1259">
        <v>2000</v>
      </c>
      <c r="N57" s="1261">
        <v>2010</v>
      </c>
    </row>
    <row r="58" spans="1:18" ht="31.5" customHeight="1" x14ac:dyDescent="0.2">
      <c r="A58" s="1295"/>
      <c r="B58" s="1255"/>
      <c r="C58" s="1274"/>
      <c r="D58" s="203"/>
      <c r="E58" s="1263"/>
      <c r="F58" s="1270"/>
      <c r="G58" s="38"/>
      <c r="H58" s="216"/>
      <c r="I58" s="222"/>
      <c r="J58" s="222"/>
      <c r="K58" s="611" t="s">
        <v>200</v>
      </c>
      <c r="L58" s="1257">
        <v>90</v>
      </c>
      <c r="M58" s="1259">
        <v>90</v>
      </c>
      <c r="N58" s="1261">
        <v>90</v>
      </c>
    </row>
    <row r="59" spans="1:18" ht="30" customHeight="1" x14ac:dyDescent="0.2">
      <c r="A59" s="1295"/>
      <c r="B59" s="1255"/>
      <c r="C59" s="1274"/>
      <c r="D59" s="203" t="s">
        <v>79</v>
      </c>
      <c r="E59" s="1263"/>
      <c r="F59" s="1270"/>
      <c r="G59" s="564"/>
      <c r="H59" s="216"/>
      <c r="I59" s="222"/>
      <c r="J59" s="222"/>
      <c r="K59" s="1283" t="s">
        <v>88</v>
      </c>
      <c r="L59" s="78">
        <v>17</v>
      </c>
      <c r="M59" s="310">
        <v>17</v>
      </c>
      <c r="N59" s="79">
        <v>17</v>
      </c>
    </row>
    <row r="60" spans="1:18" ht="41.25" customHeight="1" x14ac:dyDescent="0.2">
      <c r="A60" s="1295"/>
      <c r="B60" s="1255"/>
      <c r="C60" s="701"/>
      <c r="D60" s="275" t="s">
        <v>168</v>
      </c>
      <c r="E60" s="1280"/>
      <c r="F60" s="283"/>
      <c r="G60" s="564"/>
      <c r="H60" s="231"/>
      <c r="I60" s="217"/>
      <c r="J60" s="217"/>
      <c r="K60" s="124" t="s">
        <v>150</v>
      </c>
      <c r="L60" s="542">
        <v>6</v>
      </c>
      <c r="M60" s="546">
        <v>1</v>
      </c>
      <c r="N60" s="396"/>
    </row>
    <row r="61" spans="1:18" ht="42" customHeight="1" x14ac:dyDescent="0.2">
      <c r="A61" s="1295"/>
      <c r="B61" s="1255"/>
      <c r="C61" s="701"/>
      <c r="D61" s="275"/>
      <c r="E61" s="1280"/>
      <c r="F61" s="291"/>
      <c r="G61" s="564"/>
      <c r="H61" s="231"/>
      <c r="I61" s="217"/>
      <c r="J61" s="217"/>
      <c r="K61" s="176" t="s">
        <v>167</v>
      </c>
      <c r="L61" s="284">
        <v>1</v>
      </c>
      <c r="M61" s="307"/>
      <c r="N61" s="178"/>
    </row>
    <row r="62" spans="1:18" ht="41.25" customHeight="1" x14ac:dyDescent="0.2">
      <c r="A62" s="1295"/>
      <c r="B62" s="1255"/>
      <c r="C62" s="701"/>
      <c r="D62" s="275"/>
      <c r="E62" s="1280"/>
      <c r="F62" s="291"/>
      <c r="G62" s="564"/>
      <c r="H62" s="216"/>
      <c r="I62" s="222"/>
      <c r="J62" s="222"/>
      <c r="K62" s="256" t="s">
        <v>151</v>
      </c>
      <c r="L62" s="296">
        <v>55</v>
      </c>
      <c r="M62" s="287">
        <v>20</v>
      </c>
      <c r="N62" s="257"/>
    </row>
    <row r="63" spans="1:18" ht="55.5" customHeight="1" x14ac:dyDescent="0.2">
      <c r="A63" s="1295"/>
      <c r="B63" s="1255"/>
      <c r="C63" s="701"/>
      <c r="D63" s="275"/>
      <c r="E63" s="1280"/>
      <c r="F63" s="291"/>
      <c r="G63" s="564"/>
      <c r="H63" s="216"/>
      <c r="I63" s="217"/>
      <c r="J63" s="231"/>
      <c r="K63" s="398" t="s">
        <v>158</v>
      </c>
      <c r="L63" s="98">
        <v>400</v>
      </c>
      <c r="M63" s="249">
        <v>400</v>
      </c>
      <c r="N63" s="99">
        <v>400</v>
      </c>
    </row>
    <row r="64" spans="1:18" ht="69" customHeight="1" x14ac:dyDescent="0.2">
      <c r="A64" s="1295"/>
      <c r="B64" s="1255"/>
      <c r="C64" s="15"/>
      <c r="D64" s="526" t="s">
        <v>241</v>
      </c>
      <c r="E64" s="181"/>
      <c r="F64" s="189"/>
      <c r="G64" s="564"/>
      <c r="H64" s="216"/>
      <c r="I64" s="222"/>
      <c r="J64" s="216"/>
      <c r="K64" s="185" t="s">
        <v>155</v>
      </c>
      <c r="L64" s="130">
        <v>1168</v>
      </c>
      <c r="M64" s="311">
        <v>1168</v>
      </c>
      <c r="N64" s="82">
        <v>1168</v>
      </c>
    </row>
    <row r="65" spans="1:19" ht="54" customHeight="1" x14ac:dyDescent="0.2">
      <c r="A65" s="1295"/>
      <c r="B65" s="1255"/>
      <c r="C65" s="15"/>
      <c r="D65" s="1264" t="s">
        <v>220</v>
      </c>
      <c r="E65" s="181"/>
      <c r="F65" s="189"/>
      <c r="G65" s="564"/>
      <c r="H65" s="216"/>
      <c r="I65" s="222"/>
      <c r="J65" s="222"/>
      <c r="K65" s="398" t="s">
        <v>226</v>
      </c>
      <c r="L65" s="272">
        <v>42.3</v>
      </c>
      <c r="M65" s="272">
        <v>42.3</v>
      </c>
      <c r="N65" s="395">
        <v>42.3</v>
      </c>
    </row>
    <row r="66" spans="1:19" ht="15.75" customHeight="1" x14ac:dyDescent="0.2">
      <c r="A66" s="1295"/>
      <c r="B66" s="1255"/>
      <c r="C66" s="15"/>
      <c r="D66" s="1771" t="s">
        <v>134</v>
      </c>
      <c r="E66" s="181"/>
      <c r="F66" s="189"/>
      <c r="G66" s="564"/>
      <c r="H66" s="216"/>
      <c r="I66" s="215"/>
      <c r="J66" s="216"/>
      <c r="K66" s="1828" t="s">
        <v>135</v>
      </c>
      <c r="L66" s="615">
        <v>1</v>
      </c>
      <c r="M66" s="615">
        <v>1</v>
      </c>
      <c r="N66" s="616">
        <v>1</v>
      </c>
    </row>
    <row r="67" spans="1:19" ht="24.75" customHeight="1" x14ac:dyDescent="0.2">
      <c r="A67" s="1295"/>
      <c r="B67" s="1255"/>
      <c r="C67" s="15"/>
      <c r="D67" s="1809"/>
      <c r="E67" s="181"/>
      <c r="F67" s="189"/>
      <c r="G67" s="564"/>
      <c r="H67" s="216"/>
      <c r="I67" s="215"/>
      <c r="J67" s="216"/>
      <c r="K67" s="1841"/>
      <c r="L67" s="617">
        <v>50</v>
      </c>
      <c r="M67" s="617">
        <v>50</v>
      </c>
      <c r="N67" s="618">
        <v>50</v>
      </c>
    </row>
    <row r="68" spans="1:19" ht="27.75" customHeight="1" x14ac:dyDescent="0.2">
      <c r="A68" s="519"/>
      <c r="B68" s="1255"/>
      <c r="C68" s="701"/>
      <c r="D68" s="1771" t="s">
        <v>211</v>
      </c>
      <c r="E68" s="543"/>
      <c r="F68" s="1270"/>
      <c r="G68" s="68"/>
      <c r="H68" s="288"/>
      <c r="I68" s="269"/>
      <c r="J68" s="288"/>
      <c r="K68" s="556" t="s">
        <v>257</v>
      </c>
      <c r="L68" s="114">
        <f>30+45+6+6+3</f>
        <v>90</v>
      </c>
      <c r="M68" s="268">
        <v>90</v>
      </c>
      <c r="N68" s="171">
        <v>90</v>
      </c>
    </row>
    <row r="69" spans="1:19" s="100" customFormat="1" ht="15.75" customHeight="1" thickBot="1" x14ac:dyDescent="0.25">
      <c r="A69" s="21"/>
      <c r="B69" s="24"/>
      <c r="C69" s="14"/>
      <c r="D69" s="1813"/>
      <c r="E69" s="1832" t="s">
        <v>69</v>
      </c>
      <c r="F69" s="1833"/>
      <c r="G69" s="1833"/>
      <c r="H69" s="327">
        <f>SUM(H16:H20)</f>
        <v>64813.299999999996</v>
      </c>
      <c r="I69" s="859">
        <f>SUM(I16:I20)</f>
        <v>62450.2</v>
      </c>
      <c r="J69" s="327">
        <f>SUM(J16:J20)</f>
        <v>62361.2</v>
      </c>
      <c r="K69" s="336"/>
      <c r="L69" s="403"/>
      <c r="M69" s="404"/>
      <c r="N69" s="405"/>
      <c r="O69" s="1072"/>
      <c r="P69" s="1075"/>
      <c r="Q69" s="1072"/>
      <c r="R69" s="1072"/>
    </row>
    <row r="70" spans="1:19" ht="15" customHeight="1" x14ac:dyDescent="0.2">
      <c r="A70" s="1297" t="s">
        <v>14</v>
      </c>
      <c r="B70" s="1278" t="s">
        <v>14</v>
      </c>
      <c r="C70" s="1273" t="s">
        <v>17</v>
      </c>
      <c r="D70" s="1834" t="s">
        <v>203</v>
      </c>
      <c r="E70" s="168"/>
      <c r="F70" s="172">
        <v>2</v>
      </c>
      <c r="G70" s="563"/>
      <c r="H70" s="214"/>
      <c r="I70" s="223"/>
      <c r="J70" s="223"/>
      <c r="K70" s="167"/>
      <c r="L70" s="170"/>
      <c r="M70" s="268"/>
      <c r="N70" s="171"/>
    </row>
    <row r="71" spans="1:19" ht="15" customHeight="1" x14ac:dyDescent="0.2">
      <c r="A71" s="1295"/>
      <c r="B71" s="1255"/>
      <c r="C71" s="1274"/>
      <c r="D71" s="1835"/>
      <c r="E71" s="1280"/>
      <c r="F71" s="1251"/>
      <c r="G71" s="564"/>
      <c r="H71" s="231"/>
      <c r="I71" s="217"/>
      <c r="J71" s="266"/>
      <c r="K71" s="167"/>
      <c r="L71" s="170"/>
      <c r="M71" s="268"/>
      <c r="N71" s="171"/>
    </row>
    <row r="72" spans="1:19" ht="55.5" customHeight="1" x14ac:dyDescent="0.2">
      <c r="A72" s="1295"/>
      <c r="B72" s="1255"/>
      <c r="C72" s="1274"/>
      <c r="D72" s="526" t="s">
        <v>216</v>
      </c>
      <c r="E72" s="1280"/>
      <c r="F72" s="1251"/>
      <c r="G72" s="472" t="s">
        <v>18</v>
      </c>
      <c r="H72" s="224">
        <v>89.8</v>
      </c>
      <c r="I72" s="224">
        <v>89.8</v>
      </c>
      <c r="J72" s="224">
        <v>89.8</v>
      </c>
      <c r="K72" s="176" t="s">
        <v>159</v>
      </c>
      <c r="L72" s="1238">
        <v>2562</v>
      </c>
      <c r="M72" s="1239">
        <v>2570</v>
      </c>
      <c r="N72" s="1240">
        <v>2570</v>
      </c>
    </row>
    <row r="73" spans="1:19" ht="42.75" customHeight="1" x14ac:dyDescent="0.2">
      <c r="A73" s="519"/>
      <c r="B73" s="1255"/>
      <c r="C73" s="1274"/>
      <c r="D73" s="203" t="s">
        <v>33</v>
      </c>
      <c r="E73" s="1263"/>
      <c r="F73" s="1271"/>
      <c r="G73" s="570" t="s">
        <v>15</v>
      </c>
      <c r="H73" s="410">
        <v>148</v>
      </c>
      <c r="I73" s="410">
        <v>93</v>
      </c>
      <c r="J73" s="410">
        <v>93</v>
      </c>
      <c r="K73" s="280" t="s">
        <v>89</v>
      </c>
      <c r="L73" s="409">
        <v>180</v>
      </c>
      <c r="M73" s="268">
        <v>190</v>
      </c>
      <c r="N73" s="171">
        <v>190</v>
      </c>
    </row>
    <row r="74" spans="1:19" ht="14.25" customHeight="1" x14ac:dyDescent="0.2">
      <c r="A74" s="1295"/>
      <c r="B74" s="1255"/>
      <c r="C74" s="701"/>
      <c r="D74" s="1809" t="s">
        <v>76</v>
      </c>
      <c r="E74" s="1836"/>
      <c r="F74" s="1740"/>
      <c r="G74" s="38"/>
      <c r="H74" s="216"/>
      <c r="I74" s="222"/>
      <c r="J74" s="222"/>
      <c r="K74" s="184" t="s">
        <v>114</v>
      </c>
      <c r="L74" s="284">
        <v>25</v>
      </c>
      <c r="M74" s="307">
        <v>25</v>
      </c>
      <c r="N74" s="178">
        <v>25</v>
      </c>
    </row>
    <row r="75" spans="1:19" ht="27.75" customHeight="1" x14ac:dyDescent="0.2">
      <c r="A75" s="1295"/>
      <c r="B75" s="1255"/>
      <c r="C75" s="1274"/>
      <c r="D75" s="1809"/>
      <c r="E75" s="1836"/>
      <c r="F75" s="1739"/>
      <c r="G75" s="38"/>
      <c r="H75" s="216"/>
      <c r="I75" s="222"/>
      <c r="J75" s="222"/>
      <c r="K75" s="295" t="s">
        <v>160</v>
      </c>
      <c r="L75" s="284">
        <v>3000</v>
      </c>
      <c r="M75" s="307">
        <v>3000</v>
      </c>
      <c r="N75" s="178">
        <v>3000</v>
      </c>
      <c r="S75" s="76" t="s">
        <v>173</v>
      </c>
    </row>
    <row r="76" spans="1:19" s="100" customFormat="1" ht="30" customHeight="1" x14ac:dyDescent="0.2">
      <c r="A76" s="1292"/>
      <c r="B76" s="1255"/>
      <c r="C76" s="701"/>
      <c r="D76" s="411" t="s">
        <v>78</v>
      </c>
      <c r="E76" s="1263"/>
      <c r="F76" s="1271"/>
      <c r="G76" s="545"/>
      <c r="H76" s="216"/>
      <c r="I76" s="222"/>
      <c r="J76" s="222"/>
      <c r="K76" s="412" t="s">
        <v>60</v>
      </c>
      <c r="L76" s="541">
        <v>4500</v>
      </c>
      <c r="M76" s="547">
        <v>4500</v>
      </c>
      <c r="N76" s="413">
        <v>4500</v>
      </c>
      <c r="O76" s="1072"/>
      <c r="P76" s="1072"/>
      <c r="Q76" s="1072"/>
      <c r="R76" s="1072"/>
    </row>
    <row r="77" spans="1:19" s="100" customFormat="1" ht="40.5" customHeight="1" x14ac:dyDescent="0.2">
      <c r="A77" s="1292"/>
      <c r="B77" s="1255"/>
      <c r="C77" s="1274"/>
      <c r="D77" s="142" t="s">
        <v>242</v>
      </c>
      <c r="E77" s="1263"/>
      <c r="F77" s="1271"/>
      <c r="G77" s="573"/>
      <c r="H77" s="288"/>
      <c r="I77" s="269"/>
      <c r="J77" s="269"/>
      <c r="K77" s="279" t="s">
        <v>166</v>
      </c>
      <c r="L77" s="414">
        <v>8</v>
      </c>
      <c r="M77" s="307"/>
      <c r="N77" s="178"/>
      <c r="O77" s="1072"/>
      <c r="P77" s="1072"/>
      <c r="Q77" s="1072"/>
      <c r="R77" s="1072"/>
    </row>
    <row r="78" spans="1:19" s="100" customFormat="1" ht="15.75" customHeight="1" x14ac:dyDescent="0.2">
      <c r="A78" s="1292"/>
      <c r="B78" s="1255"/>
      <c r="C78" s="701"/>
      <c r="D78" s="1783" t="s">
        <v>169</v>
      </c>
      <c r="E78" s="1280"/>
      <c r="F78" s="1271"/>
      <c r="G78" s="68" t="s">
        <v>18</v>
      </c>
      <c r="H78" s="288">
        <v>431</v>
      </c>
      <c r="I78" s="267">
        <v>536</v>
      </c>
      <c r="J78" s="267">
        <v>536</v>
      </c>
      <c r="K78" s="280" t="s">
        <v>166</v>
      </c>
      <c r="L78" s="409">
        <f>87+25</f>
        <v>112</v>
      </c>
      <c r="M78" s="1024">
        <v>97</v>
      </c>
      <c r="N78" s="709">
        <v>97</v>
      </c>
      <c r="O78" s="1072"/>
      <c r="P78" s="1072"/>
      <c r="Q78" s="1072"/>
      <c r="R78" s="1072"/>
    </row>
    <row r="79" spans="1:19" s="100" customFormat="1" ht="15.75" customHeight="1" x14ac:dyDescent="0.2">
      <c r="A79" s="1292"/>
      <c r="B79" s="1255"/>
      <c r="C79" s="701"/>
      <c r="D79" s="1820"/>
      <c r="E79" s="1280"/>
      <c r="F79" s="1271"/>
      <c r="G79" s="205" t="s">
        <v>309</v>
      </c>
      <c r="H79" s="216">
        <v>180.9</v>
      </c>
      <c r="I79" s="217"/>
      <c r="J79" s="217"/>
      <c r="K79" s="280"/>
      <c r="L79" s="511"/>
      <c r="M79" s="73"/>
      <c r="N79" s="549"/>
      <c r="O79" s="1072"/>
      <c r="P79" s="1072"/>
      <c r="Q79" s="1072"/>
      <c r="R79" s="1072"/>
    </row>
    <row r="80" spans="1:19" ht="13.5" thickBot="1" x14ac:dyDescent="0.25">
      <c r="A80" s="520"/>
      <c r="B80" s="1279"/>
      <c r="C80" s="1300"/>
      <c r="D80" s="1716"/>
      <c r="E80" s="1245"/>
      <c r="F80" s="1277"/>
      <c r="G80" s="70" t="s">
        <v>16</v>
      </c>
      <c r="H80" s="229">
        <f>SUM(H70:H79)</f>
        <v>849.69999999999993</v>
      </c>
      <c r="I80" s="235">
        <f>SUM(I70:I78)</f>
        <v>718.8</v>
      </c>
      <c r="J80" s="235">
        <f>SUM(J70:J78)</f>
        <v>718.8</v>
      </c>
      <c r="K80" s="279" t="s">
        <v>82</v>
      </c>
      <c r="L80" s="414">
        <v>5000</v>
      </c>
      <c r="M80" s="74">
        <v>5000</v>
      </c>
      <c r="N80" s="415">
        <v>5000</v>
      </c>
    </row>
    <row r="81" spans="1:18" ht="19.5" customHeight="1" x14ac:dyDescent="0.2">
      <c r="A81" s="1297" t="s">
        <v>14</v>
      </c>
      <c r="B81" s="1278" t="s">
        <v>14</v>
      </c>
      <c r="C81" s="1273" t="s">
        <v>19</v>
      </c>
      <c r="D81" s="1715" t="s">
        <v>113</v>
      </c>
      <c r="E81" s="1280"/>
      <c r="F81" s="1251">
        <v>2</v>
      </c>
      <c r="G81" s="565" t="s">
        <v>15</v>
      </c>
      <c r="H81" s="216">
        <v>3.9</v>
      </c>
      <c r="I81" s="222">
        <v>3.9</v>
      </c>
      <c r="J81" s="216">
        <v>3.9</v>
      </c>
      <c r="K81" s="419" t="s">
        <v>116</v>
      </c>
      <c r="L81" s="113">
        <v>10</v>
      </c>
      <c r="M81" s="321">
        <v>10</v>
      </c>
      <c r="N81" s="108">
        <v>10</v>
      </c>
    </row>
    <row r="82" spans="1:18" ht="30.75" customHeight="1" x14ac:dyDescent="0.2">
      <c r="A82" s="1295"/>
      <c r="B82" s="1255"/>
      <c r="C82" s="701"/>
      <c r="D82" s="1820"/>
      <c r="E82" s="1280"/>
      <c r="F82" s="1251"/>
      <c r="G82" s="38"/>
      <c r="H82" s="216"/>
      <c r="I82" s="222"/>
      <c r="J82" s="216"/>
      <c r="K82" s="420" t="s">
        <v>140</v>
      </c>
      <c r="L82" s="174">
        <v>860</v>
      </c>
      <c r="M82" s="303">
        <v>860</v>
      </c>
      <c r="N82" s="175">
        <v>860</v>
      </c>
    </row>
    <row r="83" spans="1:18" ht="27.75" customHeight="1" x14ac:dyDescent="0.2">
      <c r="A83" s="1295"/>
      <c r="B83" s="1255"/>
      <c r="C83" s="701"/>
      <c r="D83" s="421"/>
      <c r="E83" s="1280"/>
      <c r="F83" s="1251"/>
      <c r="G83" s="38"/>
      <c r="H83" s="216"/>
      <c r="I83" s="222"/>
      <c r="J83" s="288"/>
      <c r="K83" s="1828" t="s">
        <v>161</v>
      </c>
      <c r="L83" s="110">
        <v>40</v>
      </c>
      <c r="M83" s="305">
        <v>40</v>
      </c>
      <c r="N83" s="85">
        <v>40</v>
      </c>
    </row>
    <row r="84" spans="1:18" ht="15" customHeight="1" thickBot="1" x14ac:dyDescent="0.25">
      <c r="A84" s="1242"/>
      <c r="B84" s="24"/>
      <c r="C84" s="1300"/>
      <c r="D84" s="416"/>
      <c r="E84" s="169"/>
      <c r="F84" s="173"/>
      <c r="G84" s="70" t="s">
        <v>16</v>
      </c>
      <c r="H84" s="229">
        <f t="shared" ref="H84:J84" si="0">H81</f>
        <v>3.9</v>
      </c>
      <c r="I84" s="235">
        <f t="shared" si="0"/>
        <v>3.9</v>
      </c>
      <c r="J84" s="229">
        <f t="shared" si="0"/>
        <v>3.9</v>
      </c>
      <c r="K84" s="1829"/>
      <c r="L84" s="208"/>
      <c r="M84" s="322"/>
      <c r="N84" s="109"/>
    </row>
    <row r="85" spans="1:18" s="100" customFormat="1" ht="17.25" customHeight="1" x14ac:dyDescent="0.2">
      <c r="A85" s="524" t="s">
        <v>14</v>
      </c>
      <c r="B85" s="1830" t="s">
        <v>14</v>
      </c>
      <c r="C85" s="1817" t="s">
        <v>21</v>
      </c>
      <c r="D85" s="1777" t="s">
        <v>115</v>
      </c>
      <c r="E85" s="1717"/>
      <c r="F85" s="1821">
        <v>2</v>
      </c>
      <c r="G85" s="66" t="s">
        <v>15</v>
      </c>
      <c r="H85" s="568">
        <v>27.7</v>
      </c>
      <c r="I85" s="223">
        <v>27.7</v>
      </c>
      <c r="J85" s="319">
        <v>27.7</v>
      </c>
      <c r="K85" s="834" t="s">
        <v>77</v>
      </c>
      <c r="L85" s="423">
        <v>13</v>
      </c>
      <c r="M85" s="424">
        <v>10</v>
      </c>
      <c r="N85" s="425">
        <v>10</v>
      </c>
      <c r="O85" s="1072"/>
      <c r="P85" s="1072"/>
      <c r="Q85" s="1072"/>
      <c r="R85" s="1072"/>
    </row>
    <row r="86" spans="1:18" s="100" customFormat="1" ht="27.75" customHeight="1" thickBot="1" x14ac:dyDescent="0.25">
      <c r="A86" s="520"/>
      <c r="B86" s="1831"/>
      <c r="C86" s="1819"/>
      <c r="D86" s="1750"/>
      <c r="E86" s="1718"/>
      <c r="F86" s="1822"/>
      <c r="G86" s="70" t="s">
        <v>16</v>
      </c>
      <c r="H86" s="229">
        <f t="shared" ref="H86:J86" si="1">SUM(H85)</f>
        <v>27.7</v>
      </c>
      <c r="I86" s="235">
        <f t="shared" si="1"/>
        <v>27.7</v>
      </c>
      <c r="J86" s="229">
        <f t="shared" si="1"/>
        <v>27.7</v>
      </c>
      <c r="K86" s="536" t="s">
        <v>53</v>
      </c>
      <c r="L86" s="426">
        <v>36</v>
      </c>
      <c r="M86" s="427">
        <v>36</v>
      </c>
      <c r="N86" s="428">
        <v>36</v>
      </c>
      <c r="O86" s="1072"/>
      <c r="P86" s="1072"/>
      <c r="Q86" s="1072"/>
      <c r="R86" s="1072"/>
    </row>
    <row r="87" spans="1:18" ht="43.5" customHeight="1" x14ac:dyDescent="0.2">
      <c r="A87" s="1814" t="s">
        <v>14</v>
      </c>
      <c r="B87" s="1278" t="s">
        <v>14</v>
      </c>
      <c r="C87" s="1817" t="s">
        <v>22</v>
      </c>
      <c r="D87" s="1715" t="s">
        <v>81</v>
      </c>
      <c r="E87" s="1717" t="s">
        <v>57</v>
      </c>
      <c r="F87" s="1821">
        <v>2</v>
      </c>
      <c r="G87" s="435" t="s">
        <v>15</v>
      </c>
      <c r="H87" s="568">
        <v>167.9</v>
      </c>
      <c r="I87" s="217">
        <v>15.3</v>
      </c>
      <c r="J87" s="217">
        <v>8.4</v>
      </c>
      <c r="K87" s="254" t="s">
        <v>204</v>
      </c>
      <c r="L87" s="430">
        <v>40</v>
      </c>
      <c r="M87" s="324"/>
      <c r="N87" s="255"/>
    </row>
    <row r="88" spans="1:18" ht="43.5" customHeight="1" x14ac:dyDescent="0.2">
      <c r="A88" s="1815"/>
      <c r="B88" s="1255"/>
      <c r="C88" s="1818"/>
      <c r="D88" s="1820"/>
      <c r="E88" s="1770"/>
      <c r="F88" s="1812"/>
      <c r="G88" s="484" t="s">
        <v>295</v>
      </c>
      <c r="H88" s="1001">
        <v>75</v>
      </c>
      <c r="I88" s="220"/>
      <c r="J88" s="220"/>
      <c r="K88" s="556" t="s">
        <v>258</v>
      </c>
      <c r="L88" s="98">
        <v>6211</v>
      </c>
      <c r="M88" s="268"/>
      <c r="N88" s="171"/>
    </row>
    <row r="89" spans="1:18" ht="18" customHeight="1" x14ac:dyDescent="0.2">
      <c r="A89" s="1815"/>
      <c r="B89" s="1255"/>
      <c r="C89" s="1818"/>
      <c r="D89" s="1820"/>
      <c r="E89" s="1770"/>
      <c r="F89" s="1812"/>
      <c r="G89" s="1246"/>
      <c r="H89" s="568"/>
      <c r="I89" s="217"/>
      <c r="J89" s="217"/>
      <c r="K89" s="1696" t="s">
        <v>239</v>
      </c>
      <c r="L89" s="159">
        <v>68</v>
      </c>
      <c r="M89" s="305">
        <v>68</v>
      </c>
      <c r="N89" s="85">
        <v>68</v>
      </c>
    </row>
    <row r="90" spans="1:18" ht="13.5" thickBot="1" x14ac:dyDescent="0.25">
      <c r="A90" s="1816"/>
      <c r="B90" s="1279"/>
      <c r="C90" s="1819"/>
      <c r="D90" s="1716"/>
      <c r="E90" s="1718"/>
      <c r="F90" s="1822"/>
      <c r="G90" s="1254" t="s">
        <v>16</v>
      </c>
      <c r="H90" s="229">
        <f>SUM(H87:H88)</f>
        <v>242.9</v>
      </c>
      <c r="I90" s="235">
        <f>SUM(I87:I89)</f>
        <v>15.3</v>
      </c>
      <c r="J90" s="229">
        <f>SUM(J87:J89)</f>
        <v>8.4</v>
      </c>
      <c r="K90" s="1786"/>
      <c r="L90" s="418"/>
      <c r="M90" s="322"/>
      <c r="N90" s="109"/>
    </row>
    <row r="91" spans="1:18" ht="13.5" thickBot="1" x14ac:dyDescent="0.25">
      <c r="A91" s="3" t="s">
        <v>14</v>
      </c>
      <c r="B91" s="2" t="s">
        <v>14</v>
      </c>
      <c r="C91" s="1707" t="s">
        <v>20</v>
      </c>
      <c r="D91" s="1707"/>
      <c r="E91" s="1707"/>
      <c r="F91" s="1707"/>
      <c r="G91" s="1707"/>
      <c r="H91" s="238">
        <f>H90+H86+H84+H80+H69</f>
        <v>65937.5</v>
      </c>
      <c r="I91" s="566">
        <f>I90+I86+I84+I80+I69</f>
        <v>63215.899999999994</v>
      </c>
      <c r="J91" s="238">
        <f>J90+J86+J84+J80+J69</f>
        <v>63120</v>
      </c>
      <c r="K91" s="1252"/>
      <c r="L91" s="1742"/>
      <c r="M91" s="1742"/>
      <c r="N91" s="1743"/>
    </row>
    <row r="92" spans="1:18" ht="13.5" thickBot="1" x14ac:dyDescent="0.25">
      <c r="A92" s="3" t="s">
        <v>14</v>
      </c>
      <c r="B92" s="1823" t="s">
        <v>5</v>
      </c>
      <c r="C92" s="1765"/>
      <c r="D92" s="1765"/>
      <c r="E92" s="1765"/>
      <c r="F92" s="1765"/>
      <c r="G92" s="1765"/>
      <c r="H92" s="433">
        <f t="shared" ref="H92:J92" si="2">H91</f>
        <v>65937.5</v>
      </c>
      <c r="I92" s="567">
        <f t="shared" si="2"/>
        <v>63215.899999999994</v>
      </c>
      <c r="J92" s="433">
        <f t="shared" si="2"/>
        <v>63120</v>
      </c>
      <c r="K92" s="1751"/>
      <c r="L92" s="1752"/>
      <c r="M92" s="1752"/>
      <c r="N92" s="1753"/>
    </row>
    <row r="93" spans="1:18" ht="13.5" customHeight="1" thickBot="1" x14ac:dyDescent="0.25">
      <c r="A93" s="1241" t="s">
        <v>17</v>
      </c>
      <c r="B93" s="1824" t="s">
        <v>39</v>
      </c>
      <c r="C93" s="1825"/>
      <c r="D93" s="1825"/>
      <c r="E93" s="1825"/>
      <c r="F93" s="1825"/>
      <c r="G93" s="1825"/>
      <c r="H93" s="1825"/>
      <c r="I93" s="1825"/>
      <c r="J93" s="1825"/>
      <c r="K93" s="1825"/>
      <c r="L93" s="1825"/>
      <c r="M93" s="1825"/>
      <c r="N93" s="1826"/>
    </row>
    <row r="94" spans="1:18" ht="13.5" thickBot="1" x14ac:dyDescent="0.25">
      <c r="A94" s="6" t="s">
        <v>17</v>
      </c>
      <c r="B94" s="5" t="s">
        <v>14</v>
      </c>
      <c r="C94" s="1827" t="s">
        <v>35</v>
      </c>
      <c r="D94" s="1780"/>
      <c r="E94" s="1780"/>
      <c r="F94" s="1780"/>
      <c r="G94" s="1780"/>
      <c r="H94" s="1780"/>
      <c r="I94" s="1780"/>
      <c r="J94" s="1780"/>
      <c r="K94" s="1780"/>
      <c r="L94" s="1780"/>
      <c r="M94" s="1780"/>
      <c r="N94" s="1781"/>
    </row>
    <row r="95" spans="1:18" ht="15.75" customHeight="1" x14ac:dyDescent="0.2">
      <c r="A95" s="1297" t="s">
        <v>17</v>
      </c>
      <c r="B95" s="1278" t="s">
        <v>14</v>
      </c>
      <c r="C95" s="1273" t="s">
        <v>14</v>
      </c>
      <c r="D95" s="1744" t="s">
        <v>223</v>
      </c>
      <c r="E95" s="434"/>
      <c r="F95" s="164"/>
      <c r="G95" s="672" t="s">
        <v>15</v>
      </c>
      <c r="H95" s="212">
        <v>803.3</v>
      </c>
      <c r="I95" s="234">
        <v>1932.5</v>
      </c>
      <c r="J95" s="211">
        <v>4142.8999999999996</v>
      </c>
      <c r="K95" s="436"/>
      <c r="L95" s="111"/>
      <c r="M95" s="81"/>
      <c r="N95" s="108"/>
    </row>
    <row r="96" spans="1:18" ht="15.75" customHeight="1" x14ac:dyDescent="0.2">
      <c r="A96" s="519"/>
      <c r="B96" s="1255"/>
      <c r="C96" s="1274"/>
      <c r="D96" s="1782"/>
      <c r="E96" s="988"/>
      <c r="F96" s="989"/>
      <c r="G96" s="673" t="s">
        <v>295</v>
      </c>
      <c r="H96" s="232">
        <v>42</v>
      </c>
      <c r="I96" s="218"/>
      <c r="J96" s="218"/>
      <c r="K96" s="990"/>
      <c r="L96" s="114"/>
      <c r="M96" s="41"/>
      <c r="N96" s="171"/>
    </row>
    <row r="97" spans="1:18" ht="15.75" customHeight="1" x14ac:dyDescent="0.2">
      <c r="A97" s="519"/>
      <c r="B97" s="1255"/>
      <c r="C97" s="1274"/>
      <c r="D97" s="1745"/>
      <c r="E97" s="657"/>
      <c r="F97" s="462"/>
      <c r="G97" s="673" t="s">
        <v>3</v>
      </c>
      <c r="H97" s="232">
        <v>562.5</v>
      </c>
      <c r="I97" s="218">
        <v>1014.3</v>
      </c>
      <c r="J97" s="218">
        <v>295.7</v>
      </c>
      <c r="K97" s="658"/>
      <c r="L97" s="28"/>
      <c r="M97" s="39"/>
      <c r="N97" s="79"/>
    </row>
    <row r="98" spans="1:18" ht="30.75" customHeight="1" x14ac:dyDescent="0.2">
      <c r="A98" s="519"/>
      <c r="B98" s="1255"/>
      <c r="C98" s="1293"/>
      <c r="D98" s="1778" t="s">
        <v>311</v>
      </c>
      <c r="E98" s="259" t="s">
        <v>2</v>
      </c>
      <c r="F98" s="1286">
        <v>5</v>
      </c>
      <c r="G98" s="674"/>
      <c r="H98" s="575"/>
      <c r="I98" s="219"/>
      <c r="J98" s="219"/>
      <c r="K98" s="1305" t="s">
        <v>175</v>
      </c>
      <c r="L98" s="116">
        <v>1</v>
      </c>
      <c r="M98" s="312"/>
      <c r="N98" s="117"/>
      <c r="O98" s="1074"/>
      <c r="P98" s="1074"/>
      <c r="Q98" s="1074"/>
    </row>
    <row r="99" spans="1:18" ht="24.75" customHeight="1" x14ac:dyDescent="0.2">
      <c r="A99" s="519"/>
      <c r="B99" s="1255"/>
      <c r="C99" s="1293"/>
      <c r="D99" s="1796"/>
      <c r="E99" s="634"/>
      <c r="F99" s="621"/>
      <c r="G99" s="675"/>
      <c r="H99" s="575"/>
      <c r="I99" s="219"/>
      <c r="J99" s="219"/>
      <c r="K99" s="1268" t="s">
        <v>263</v>
      </c>
      <c r="L99" s="374"/>
      <c r="M99" s="318">
        <v>30</v>
      </c>
      <c r="N99" s="375">
        <v>100</v>
      </c>
      <c r="O99" s="1074"/>
      <c r="P99" s="1074"/>
      <c r="Q99" s="1074"/>
    </row>
    <row r="100" spans="1:18" s="162" customFormat="1" ht="15" customHeight="1" x14ac:dyDescent="0.2">
      <c r="A100" s="519"/>
      <c r="B100" s="1255"/>
      <c r="C100" s="552"/>
      <c r="D100" s="1795" t="s">
        <v>217</v>
      </c>
      <c r="E100" s="634"/>
      <c r="F100" s="621"/>
      <c r="G100" s="675"/>
      <c r="H100" s="575"/>
      <c r="I100" s="219"/>
      <c r="J100" s="219"/>
      <c r="K100" s="1267" t="s">
        <v>152</v>
      </c>
      <c r="L100" s="86">
        <v>15</v>
      </c>
      <c r="M100" s="308">
        <v>100</v>
      </c>
      <c r="N100" s="439"/>
      <c r="O100" s="1078"/>
      <c r="P100" s="1078"/>
      <c r="Q100" s="1078"/>
      <c r="R100" s="1078"/>
    </row>
    <row r="101" spans="1:18" s="162" customFormat="1" ht="15" customHeight="1" x14ac:dyDescent="0.2">
      <c r="A101" s="519"/>
      <c r="B101" s="1255"/>
      <c r="C101" s="552"/>
      <c r="D101" s="1795"/>
      <c r="E101" s="634"/>
      <c r="F101" s="621"/>
      <c r="G101" s="675"/>
      <c r="H101" s="575"/>
      <c r="I101" s="219"/>
      <c r="J101" s="219"/>
      <c r="K101" s="1790" t="s">
        <v>100</v>
      </c>
      <c r="L101" s="86"/>
      <c r="M101" s="308" t="s">
        <v>100</v>
      </c>
      <c r="N101" s="439" t="s">
        <v>100</v>
      </c>
      <c r="O101" s="1090"/>
      <c r="P101" s="1078"/>
      <c r="Q101" s="1078"/>
      <c r="R101" s="1078"/>
    </row>
    <row r="102" spans="1:18" s="162" customFormat="1" ht="15" customHeight="1" x14ac:dyDescent="0.2">
      <c r="A102" s="519"/>
      <c r="B102" s="1255"/>
      <c r="C102" s="553"/>
      <c r="D102" s="1795"/>
      <c r="E102" s="634"/>
      <c r="F102" s="621"/>
      <c r="G102" s="676"/>
      <c r="H102" s="600"/>
      <c r="I102" s="512"/>
      <c r="J102" s="512"/>
      <c r="K102" s="1791"/>
      <c r="L102" s="43"/>
      <c r="M102" s="197"/>
      <c r="N102" s="199"/>
      <c r="O102" s="1078"/>
      <c r="P102" s="1078"/>
      <c r="Q102" s="1078"/>
      <c r="R102" s="1078"/>
    </row>
    <row r="103" spans="1:18" s="162" customFormat="1" ht="14.25" customHeight="1" x14ac:dyDescent="0.2">
      <c r="A103" s="519"/>
      <c r="B103" s="1255"/>
      <c r="C103" s="552"/>
      <c r="D103" s="1778" t="s">
        <v>218</v>
      </c>
      <c r="E103" s="634"/>
      <c r="F103" s="621"/>
      <c r="G103" s="675"/>
      <c r="H103" s="575"/>
      <c r="I103" s="219"/>
      <c r="J103" s="219"/>
      <c r="K103" s="1305" t="s">
        <v>152</v>
      </c>
      <c r="L103" s="116">
        <v>15</v>
      </c>
      <c r="M103" s="312">
        <v>100</v>
      </c>
      <c r="N103" s="117"/>
      <c r="O103" s="1078" t="s">
        <v>100</v>
      </c>
      <c r="P103" s="1078"/>
      <c r="Q103" s="1078"/>
      <c r="R103" s="1078"/>
    </row>
    <row r="104" spans="1:18" s="162" customFormat="1" ht="14.25" customHeight="1" x14ac:dyDescent="0.2">
      <c r="A104" s="519"/>
      <c r="B104" s="1255"/>
      <c r="C104" s="552"/>
      <c r="D104" s="1795"/>
      <c r="E104" s="634"/>
      <c r="F104" s="621"/>
      <c r="G104" s="675"/>
      <c r="H104" s="575"/>
      <c r="I104" s="219"/>
      <c r="J104" s="219"/>
      <c r="K104" s="1790"/>
      <c r="L104" s="86"/>
      <c r="M104" s="308"/>
      <c r="N104" s="439"/>
      <c r="O104" s="1078"/>
      <c r="P104" s="1078"/>
      <c r="Q104" s="1078"/>
      <c r="R104" s="1078"/>
    </row>
    <row r="105" spans="1:18" s="162" customFormat="1" ht="14.25" customHeight="1" x14ac:dyDescent="0.2">
      <c r="A105" s="519"/>
      <c r="B105" s="1255"/>
      <c r="C105" s="553"/>
      <c r="D105" s="1796"/>
      <c r="E105" s="634"/>
      <c r="F105" s="621"/>
      <c r="G105" s="676"/>
      <c r="H105" s="600"/>
      <c r="I105" s="512"/>
      <c r="J105" s="512"/>
      <c r="K105" s="1791"/>
      <c r="L105" s="180"/>
      <c r="M105" s="260"/>
      <c r="N105" s="202"/>
      <c r="O105" s="1078"/>
      <c r="P105" s="1078"/>
      <c r="Q105" s="1078"/>
      <c r="R105" s="1078"/>
    </row>
    <row r="106" spans="1:18" ht="30.75" customHeight="1" x14ac:dyDescent="0.2">
      <c r="A106" s="519"/>
      <c r="B106" s="1255"/>
      <c r="C106" s="701"/>
      <c r="D106" s="1795" t="s">
        <v>243</v>
      </c>
      <c r="E106" s="634"/>
      <c r="F106" s="621"/>
      <c r="G106" s="675"/>
      <c r="H106" s="575"/>
      <c r="I106" s="219"/>
      <c r="J106" s="219"/>
      <c r="K106" s="1267" t="s">
        <v>225</v>
      </c>
      <c r="L106" s="86">
        <v>3</v>
      </c>
      <c r="M106" s="308">
        <v>4</v>
      </c>
      <c r="N106" s="439"/>
    </row>
    <row r="107" spans="1:18" ht="23.25" customHeight="1" x14ac:dyDescent="0.2">
      <c r="A107" s="519"/>
      <c r="B107" s="1255"/>
      <c r="C107" s="701"/>
      <c r="D107" s="1795"/>
      <c r="E107" s="634"/>
      <c r="F107" s="621"/>
      <c r="G107" s="675"/>
      <c r="H107" s="575"/>
      <c r="I107" s="219"/>
      <c r="J107" s="219"/>
      <c r="K107" s="1790"/>
      <c r="L107" s="86"/>
      <c r="M107" s="308"/>
      <c r="N107" s="439"/>
    </row>
    <row r="108" spans="1:18" x14ac:dyDescent="0.2">
      <c r="A108" s="519"/>
      <c r="B108" s="1255"/>
      <c r="C108" s="1274"/>
      <c r="D108" s="1796"/>
      <c r="E108" s="634"/>
      <c r="F108" s="621"/>
      <c r="G108" s="676"/>
      <c r="H108" s="600"/>
      <c r="I108" s="512"/>
      <c r="J108" s="512"/>
      <c r="K108" s="1791"/>
      <c r="L108" s="43"/>
      <c r="M108" s="197"/>
      <c r="N108" s="199"/>
    </row>
    <row r="109" spans="1:18" ht="30.75" customHeight="1" x14ac:dyDescent="0.2">
      <c r="A109" s="519"/>
      <c r="B109" s="1255"/>
      <c r="C109" s="1293"/>
      <c r="D109" s="1787" t="s">
        <v>244</v>
      </c>
      <c r="E109" s="634"/>
      <c r="F109" s="621"/>
      <c r="G109" s="675"/>
      <c r="H109" s="575"/>
      <c r="I109" s="219"/>
      <c r="J109" s="219"/>
      <c r="K109" s="1305" t="s">
        <v>176</v>
      </c>
      <c r="L109" s="183">
        <v>1</v>
      </c>
      <c r="M109" s="47"/>
      <c r="N109" s="660"/>
    </row>
    <row r="110" spans="1:18" ht="17.25" customHeight="1" x14ac:dyDescent="0.2">
      <c r="A110" s="519"/>
      <c r="B110" s="1255"/>
      <c r="C110" s="1293"/>
      <c r="D110" s="1788"/>
      <c r="E110" s="634"/>
      <c r="F110" s="621"/>
      <c r="G110" s="675"/>
      <c r="H110" s="575"/>
      <c r="I110" s="219"/>
      <c r="J110" s="366"/>
      <c r="K110" s="659" t="s">
        <v>177</v>
      </c>
      <c r="L110" s="197"/>
      <c r="M110" s="115">
        <v>1</v>
      </c>
      <c r="N110" s="199"/>
    </row>
    <row r="111" spans="1:18" ht="13.5" customHeight="1" x14ac:dyDescent="0.2">
      <c r="A111" s="519"/>
      <c r="B111" s="1255"/>
      <c r="C111" s="1293"/>
      <c r="D111" s="1788"/>
      <c r="E111" s="634"/>
      <c r="F111" s="621"/>
      <c r="G111" s="675"/>
      <c r="H111" s="575"/>
      <c r="I111" s="219"/>
      <c r="J111" s="219"/>
      <c r="K111" s="1790" t="s">
        <v>179</v>
      </c>
      <c r="L111" s="197"/>
      <c r="M111" s="204"/>
      <c r="N111" s="199">
        <v>100</v>
      </c>
    </row>
    <row r="112" spans="1:18" ht="17.25" customHeight="1" x14ac:dyDescent="0.2">
      <c r="A112" s="519"/>
      <c r="B112" s="1255"/>
      <c r="C112" s="1291"/>
      <c r="D112" s="1789"/>
      <c r="E112" s="634"/>
      <c r="F112" s="621"/>
      <c r="G112" s="676"/>
      <c r="H112" s="600"/>
      <c r="I112" s="512"/>
      <c r="J112" s="512"/>
      <c r="K112" s="1791"/>
      <c r="L112" s="33"/>
      <c r="M112" s="197"/>
      <c r="N112" s="199"/>
    </row>
    <row r="113" spans="1:14" ht="27" customHeight="1" x14ac:dyDescent="0.2">
      <c r="A113" s="519"/>
      <c r="B113" s="1255"/>
      <c r="C113" s="701"/>
      <c r="D113" s="1308" t="s">
        <v>221</v>
      </c>
      <c r="E113" s="634"/>
      <c r="F113" s="621"/>
      <c r="G113" s="1301"/>
      <c r="H113" s="575"/>
      <c r="I113" s="219"/>
      <c r="J113" s="219"/>
      <c r="K113" s="1267" t="s">
        <v>142</v>
      </c>
      <c r="L113" s="116">
        <v>70</v>
      </c>
      <c r="M113" s="116">
        <v>100</v>
      </c>
      <c r="N113" s="107"/>
    </row>
    <row r="114" spans="1:14" ht="67.5" customHeight="1" x14ac:dyDescent="0.2">
      <c r="A114" s="519"/>
      <c r="B114" s="1255"/>
      <c r="C114" s="701"/>
      <c r="D114" s="447" t="s">
        <v>183</v>
      </c>
      <c r="E114" s="634"/>
      <c r="F114" s="621"/>
      <c r="G114" s="1301"/>
      <c r="H114" s="575"/>
      <c r="I114" s="219"/>
      <c r="J114" s="219"/>
      <c r="K114" s="1267"/>
      <c r="L114" s="33"/>
      <c r="M114" s="33"/>
      <c r="N114" s="530"/>
    </row>
    <row r="115" spans="1:14" ht="16.5" customHeight="1" x14ac:dyDescent="0.2">
      <c r="A115" s="519"/>
      <c r="B115" s="1255"/>
      <c r="C115" s="701"/>
      <c r="D115" s="1792" t="s">
        <v>184</v>
      </c>
      <c r="E115" s="634"/>
      <c r="F115" s="621"/>
      <c r="G115" s="1301"/>
      <c r="H115" s="575"/>
      <c r="I115" s="219"/>
      <c r="J115" s="219"/>
      <c r="K115" s="1267"/>
      <c r="L115" s="33"/>
      <c r="M115" s="33"/>
      <c r="N115" s="530"/>
    </row>
    <row r="116" spans="1:14" ht="16.5" customHeight="1" x14ac:dyDescent="0.2">
      <c r="A116" s="519"/>
      <c r="B116" s="1255"/>
      <c r="C116" s="701"/>
      <c r="D116" s="1793"/>
      <c r="E116" s="634"/>
      <c r="F116" s="621"/>
      <c r="G116" s="1301"/>
      <c r="H116" s="575"/>
      <c r="I116" s="219"/>
      <c r="J116" s="219"/>
      <c r="K116" s="1267"/>
      <c r="L116" s="33"/>
      <c r="M116" s="33"/>
      <c r="N116" s="530"/>
    </row>
    <row r="117" spans="1:14" x14ac:dyDescent="0.2">
      <c r="A117" s="519"/>
      <c r="B117" s="1255"/>
      <c r="C117" s="1274"/>
      <c r="D117" s="1794"/>
      <c r="E117" s="634"/>
      <c r="F117" s="621"/>
      <c r="G117" s="676"/>
      <c r="H117" s="600"/>
      <c r="I117" s="512"/>
      <c r="J117" s="512"/>
      <c r="K117" s="198"/>
      <c r="L117" s="51"/>
      <c r="M117" s="51"/>
      <c r="N117" s="48"/>
    </row>
    <row r="118" spans="1:14" ht="21.75" customHeight="1" x14ac:dyDescent="0.2">
      <c r="A118" s="1295"/>
      <c r="B118" s="1255"/>
      <c r="C118" s="701"/>
      <c r="D118" s="1787" t="s">
        <v>245</v>
      </c>
      <c r="E118" s="634"/>
      <c r="F118" s="621"/>
      <c r="G118" s="1301"/>
      <c r="H118" s="371"/>
      <c r="I118" s="219"/>
      <c r="J118" s="219"/>
      <c r="K118" s="1797" t="s">
        <v>259</v>
      </c>
      <c r="L118" s="500">
        <v>1</v>
      </c>
      <c r="M118" s="25"/>
      <c r="N118" s="201"/>
    </row>
    <row r="119" spans="1:14" ht="21.75" customHeight="1" x14ac:dyDescent="0.2">
      <c r="A119" s="519"/>
      <c r="B119" s="1255"/>
      <c r="C119" s="1291"/>
      <c r="D119" s="1789"/>
      <c r="E119" s="634"/>
      <c r="F119" s="620"/>
      <c r="G119" s="676"/>
      <c r="H119" s="600"/>
      <c r="I119" s="512"/>
      <c r="J119" s="512"/>
      <c r="K119" s="1798"/>
      <c r="L119" s="550"/>
      <c r="M119" s="551"/>
      <c r="N119" s="202"/>
    </row>
    <row r="120" spans="1:14" ht="17.25" customHeight="1" x14ac:dyDescent="0.2">
      <c r="A120" s="519"/>
      <c r="B120" s="1255"/>
      <c r="C120" s="134"/>
      <c r="D120" s="1804" t="s">
        <v>222</v>
      </c>
      <c r="E120" s="634"/>
      <c r="F120" s="1286"/>
      <c r="G120" s="1301"/>
      <c r="H120" s="371"/>
      <c r="I120" s="219"/>
      <c r="J120" s="219"/>
      <c r="K120" s="445" t="s">
        <v>141</v>
      </c>
      <c r="L120" s="440">
        <v>1</v>
      </c>
      <c r="M120" s="372"/>
      <c r="N120" s="107"/>
    </row>
    <row r="121" spans="1:14" ht="16.5" customHeight="1" x14ac:dyDescent="0.2">
      <c r="A121" s="519"/>
      <c r="B121" s="1255"/>
      <c r="C121" s="134"/>
      <c r="D121" s="1805"/>
      <c r="E121" s="634"/>
      <c r="F121" s="621"/>
      <c r="G121" s="676"/>
      <c r="H121" s="600"/>
      <c r="I121" s="512"/>
      <c r="J121" s="512"/>
      <c r="K121" s="558"/>
      <c r="L121" s="446"/>
      <c r="M121" s="559"/>
      <c r="N121" s="560"/>
    </row>
    <row r="122" spans="1:14" ht="27.75" customHeight="1" x14ac:dyDescent="0.2">
      <c r="A122" s="1295"/>
      <c r="B122" s="1255"/>
      <c r="C122" s="701"/>
      <c r="D122" s="449" t="s">
        <v>153</v>
      </c>
      <c r="E122" s="634"/>
      <c r="F122" s="621"/>
      <c r="G122" s="1301"/>
      <c r="H122" s="371"/>
      <c r="I122" s="219"/>
      <c r="J122" s="219"/>
      <c r="K122" s="1305" t="s">
        <v>97</v>
      </c>
      <c r="L122" s="116"/>
      <c r="M122" s="183">
        <v>1</v>
      </c>
      <c r="N122" s="201"/>
    </row>
    <row r="123" spans="1:14" x14ac:dyDescent="0.2">
      <c r="A123" s="519"/>
      <c r="B123" s="1255"/>
      <c r="C123" s="1293"/>
      <c r="D123" s="449"/>
      <c r="E123" s="634"/>
      <c r="F123" s="621"/>
      <c r="G123" s="676"/>
      <c r="H123" s="600"/>
      <c r="I123" s="512"/>
      <c r="J123" s="601"/>
      <c r="K123" s="1267" t="s">
        <v>98</v>
      </c>
      <c r="L123" s="43"/>
      <c r="M123" s="197">
        <v>30</v>
      </c>
      <c r="N123" s="199">
        <v>80</v>
      </c>
    </row>
    <row r="124" spans="1:14" ht="29.25" customHeight="1" x14ac:dyDescent="0.2">
      <c r="A124" s="519"/>
      <c r="B124" s="1320"/>
      <c r="C124" s="120"/>
      <c r="D124" s="1771" t="s">
        <v>301</v>
      </c>
      <c r="E124" s="30"/>
      <c r="F124" s="1122">
        <v>6</v>
      </c>
      <c r="G124" s="1338" t="s">
        <v>236</v>
      </c>
      <c r="H124" s="1339">
        <v>413.4</v>
      </c>
      <c r="I124" s="1340">
        <v>596.20000000000005</v>
      </c>
      <c r="J124" s="1339">
        <v>437.5</v>
      </c>
      <c r="K124" s="679" t="s">
        <v>263</v>
      </c>
      <c r="L124" s="635" t="s">
        <v>181</v>
      </c>
      <c r="M124" s="635" t="s">
        <v>182</v>
      </c>
      <c r="N124" s="636" t="s">
        <v>170</v>
      </c>
    </row>
    <row r="125" spans="1:14" ht="41.25" customHeight="1" x14ac:dyDescent="0.2">
      <c r="A125" s="1157"/>
      <c r="B125" s="1324"/>
      <c r="C125" s="1158"/>
      <c r="D125" s="1809"/>
      <c r="E125" s="1321"/>
      <c r="F125" s="1124"/>
      <c r="G125" s="1341"/>
      <c r="H125" s="1342"/>
      <c r="I125" s="1343"/>
      <c r="J125" s="1343"/>
      <c r="K125" s="973" t="s">
        <v>303</v>
      </c>
      <c r="L125" s="1159" t="s">
        <v>304</v>
      </c>
      <c r="M125" s="1159"/>
      <c r="N125" s="1160"/>
    </row>
    <row r="126" spans="1:14" ht="29.25" customHeight="1" x14ac:dyDescent="0.2">
      <c r="A126" s="519"/>
      <c r="B126" s="1255"/>
      <c r="C126" s="120"/>
      <c r="D126" s="1154"/>
      <c r="E126" s="1258"/>
      <c r="F126" s="1123"/>
      <c r="G126" s="1344"/>
      <c r="H126" s="1345"/>
      <c r="I126" s="1346"/>
      <c r="J126" s="1347"/>
      <c r="K126" s="972" t="s">
        <v>306</v>
      </c>
      <c r="L126" s="1155"/>
      <c r="M126" s="1155" t="s">
        <v>170</v>
      </c>
      <c r="N126" s="1156"/>
    </row>
    <row r="127" spans="1:14" ht="21" customHeight="1" x14ac:dyDescent="0.2">
      <c r="A127" s="519"/>
      <c r="B127" s="1255"/>
      <c r="C127" s="1293"/>
      <c r="D127" s="1778" t="s">
        <v>246</v>
      </c>
      <c r="E127" s="450"/>
      <c r="F127" s="1124"/>
      <c r="G127" s="1348" t="s">
        <v>236</v>
      </c>
      <c r="H127" s="1349">
        <v>134.19999999999999</v>
      </c>
      <c r="I127" s="1350"/>
      <c r="J127" s="1351"/>
      <c r="K127" s="1799" t="s">
        <v>210</v>
      </c>
      <c r="L127" s="682">
        <v>100</v>
      </c>
      <c r="M127" s="683"/>
      <c r="N127" s="201"/>
    </row>
    <row r="128" spans="1:14" ht="14.25" customHeight="1" thickBot="1" x14ac:dyDescent="0.25">
      <c r="A128" s="1298"/>
      <c r="B128" s="1279"/>
      <c r="C128" s="678"/>
      <c r="D128" s="1779"/>
      <c r="E128" s="1806" t="s">
        <v>69</v>
      </c>
      <c r="F128" s="1807"/>
      <c r="G128" s="1808"/>
      <c r="H128" s="576">
        <f>SUM(H95:H97)</f>
        <v>1407.8</v>
      </c>
      <c r="I128" s="576">
        <f>SUM(I95:I97)</f>
        <v>2946.8</v>
      </c>
      <c r="J128" s="576">
        <f>SUM(J95:J97)</f>
        <v>4438.5999999999995</v>
      </c>
      <c r="K128" s="1800"/>
      <c r="L128" s="452"/>
      <c r="M128" s="453"/>
      <c r="N128" s="391"/>
    </row>
    <row r="129" spans="1:19" ht="16.5" customHeight="1" x14ac:dyDescent="0.2">
      <c r="A129" s="1297" t="s">
        <v>17</v>
      </c>
      <c r="B129" s="1278" t="s">
        <v>14</v>
      </c>
      <c r="C129" s="1294" t="s">
        <v>17</v>
      </c>
      <c r="D129" s="1801" t="s">
        <v>154</v>
      </c>
      <c r="E129" s="165" t="s">
        <v>2</v>
      </c>
      <c r="F129" s="105">
        <v>5</v>
      </c>
      <c r="G129" s="206" t="s">
        <v>15</v>
      </c>
      <c r="H129" s="264">
        <v>41.8</v>
      </c>
      <c r="I129" s="574">
        <v>564.20000000000005</v>
      </c>
      <c r="J129" s="278">
        <v>1869.8</v>
      </c>
      <c r="K129" s="637"/>
      <c r="L129" s="638"/>
      <c r="M129" s="321"/>
      <c r="N129" s="108"/>
    </row>
    <row r="130" spans="1:19" ht="16.5" customHeight="1" x14ac:dyDescent="0.2">
      <c r="A130" s="519"/>
      <c r="B130" s="1255"/>
      <c r="C130" s="1293"/>
      <c r="D130" s="1802"/>
      <c r="E130" s="101"/>
      <c r="F130" s="90"/>
      <c r="G130" s="1302" t="s">
        <v>295</v>
      </c>
      <c r="H130" s="764">
        <v>2056</v>
      </c>
      <c r="I130" s="937"/>
      <c r="J130" s="938"/>
      <c r="K130" s="562"/>
      <c r="L130" s="539"/>
      <c r="M130" s="268"/>
      <c r="N130" s="171"/>
    </row>
    <row r="131" spans="1:19" ht="16.5" customHeight="1" x14ac:dyDescent="0.2">
      <c r="A131" s="519"/>
      <c r="B131" s="1255"/>
      <c r="C131" s="1293"/>
      <c r="D131" s="1803"/>
      <c r="E131" s="101"/>
      <c r="F131" s="90"/>
      <c r="G131" s="1311" t="s">
        <v>65</v>
      </c>
      <c r="H131" s="410">
        <v>125</v>
      </c>
      <c r="I131" s="250">
        <v>1300</v>
      </c>
      <c r="J131" s="250">
        <v>1000</v>
      </c>
      <c r="K131" s="562"/>
      <c r="L131" s="539"/>
      <c r="M131" s="268"/>
      <c r="N131" s="171"/>
    </row>
    <row r="132" spans="1:19" ht="29.25" customHeight="1" x14ac:dyDescent="0.2">
      <c r="A132" s="519"/>
      <c r="B132" s="1255"/>
      <c r="C132" s="701"/>
      <c r="D132" s="1771" t="s">
        <v>247</v>
      </c>
      <c r="E132" s="1250"/>
      <c r="F132" s="268"/>
      <c r="G132" s="34"/>
      <c r="H132" s="216"/>
      <c r="I132" s="222"/>
      <c r="J132" s="222"/>
      <c r="K132" s="196" t="s">
        <v>260</v>
      </c>
      <c r="L132" s="30">
        <v>4</v>
      </c>
      <c r="M132" s="304">
        <v>5</v>
      </c>
      <c r="N132" s="669"/>
      <c r="O132" s="1074"/>
      <c r="P132" s="1074"/>
      <c r="Q132" s="1074"/>
    </row>
    <row r="133" spans="1:19" ht="29.25" customHeight="1" x14ac:dyDescent="0.2">
      <c r="A133" s="519"/>
      <c r="B133" s="1255"/>
      <c r="C133" s="701"/>
      <c r="D133" s="1772"/>
      <c r="E133" s="1250"/>
      <c r="F133" s="268"/>
      <c r="G133" s="34"/>
      <c r="H133" s="216"/>
      <c r="I133" s="222"/>
      <c r="J133" s="222"/>
      <c r="K133" s="1248" t="s">
        <v>162</v>
      </c>
      <c r="L133" s="1256">
        <v>1</v>
      </c>
      <c r="M133" s="1258">
        <v>4</v>
      </c>
      <c r="N133" s="1260">
        <v>4</v>
      </c>
    </row>
    <row r="134" spans="1:19" ht="30" customHeight="1" x14ac:dyDescent="0.2">
      <c r="A134" s="1295"/>
      <c r="B134" s="1255"/>
      <c r="C134" s="701"/>
      <c r="D134" s="1809"/>
      <c r="E134" s="1250"/>
      <c r="F134" s="268"/>
      <c r="G134" s="931"/>
      <c r="H134" s="642"/>
      <c r="I134" s="643"/>
      <c r="J134" s="643"/>
      <c r="K134" s="1249" t="s">
        <v>101</v>
      </c>
      <c r="L134" s="1257"/>
      <c r="M134" s="1259">
        <v>15</v>
      </c>
      <c r="N134" s="1261">
        <v>100</v>
      </c>
    </row>
    <row r="135" spans="1:19" ht="17.25" customHeight="1" x14ac:dyDescent="0.2">
      <c r="A135" s="519"/>
      <c r="B135" s="1255"/>
      <c r="C135" s="701"/>
      <c r="D135" s="1771" t="s">
        <v>178</v>
      </c>
      <c r="E135" s="1810" t="s">
        <v>56</v>
      </c>
      <c r="F135" s="1270"/>
      <c r="G135" s="1306"/>
      <c r="H135" s="455"/>
      <c r="I135" s="456"/>
      <c r="J135" s="456"/>
      <c r="K135" s="1248" t="s">
        <v>264</v>
      </c>
      <c r="L135" s="1256">
        <v>100</v>
      </c>
      <c r="M135" s="309"/>
      <c r="N135" s="128"/>
      <c r="P135" s="1080"/>
      <c r="Q135" s="1329"/>
      <c r="R135" s="1329"/>
    </row>
    <row r="136" spans="1:19" ht="15.75" customHeight="1" x14ac:dyDescent="0.2">
      <c r="A136" s="519"/>
      <c r="B136" s="1255"/>
      <c r="C136" s="701"/>
      <c r="D136" s="1772"/>
      <c r="E136" s="1810"/>
      <c r="F136" s="1270"/>
      <c r="G136" s="1306"/>
      <c r="H136" s="455"/>
      <c r="I136" s="456"/>
      <c r="J136" s="456"/>
      <c r="K136" s="1248"/>
      <c r="L136" s="127"/>
      <c r="M136" s="309"/>
      <c r="N136" s="128"/>
      <c r="P136" s="1080"/>
      <c r="Q136" s="1329"/>
      <c r="R136" s="1329"/>
    </row>
    <row r="137" spans="1:19" ht="15" customHeight="1" x14ac:dyDescent="0.2">
      <c r="A137" s="1295"/>
      <c r="B137" s="1255"/>
      <c r="C137" s="701"/>
      <c r="D137" s="1809"/>
      <c r="E137" s="1810"/>
      <c r="F137" s="1270"/>
      <c r="G137" s="932"/>
      <c r="H137" s="639"/>
      <c r="I137" s="640"/>
      <c r="J137" s="640"/>
      <c r="K137" s="1248"/>
      <c r="L137" s="60"/>
      <c r="M137" s="309"/>
      <c r="N137" s="128"/>
      <c r="P137" s="1080"/>
      <c r="Q137" s="1329"/>
      <c r="R137" s="1329"/>
    </row>
    <row r="138" spans="1:19" ht="30" customHeight="1" x14ac:dyDescent="0.2">
      <c r="A138" s="1295"/>
      <c r="B138" s="1255"/>
      <c r="C138" s="701"/>
      <c r="D138" s="1771" t="s">
        <v>96</v>
      </c>
      <c r="E138" s="1811"/>
      <c r="F138" s="1812"/>
      <c r="G138" s="1306"/>
      <c r="H138" s="216"/>
      <c r="I138" s="222"/>
      <c r="J138" s="222"/>
      <c r="K138" s="700" t="s">
        <v>97</v>
      </c>
      <c r="L138" s="159">
        <v>1</v>
      </c>
      <c r="M138" s="304"/>
      <c r="N138" s="669"/>
    </row>
    <row r="139" spans="1:19" ht="16.5" customHeight="1" x14ac:dyDescent="0.2">
      <c r="A139" s="1295"/>
      <c r="B139" s="1255"/>
      <c r="C139" s="701"/>
      <c r="D139" s="1809"/>
      <c r="E139" s="1811"/>
      <c r="F139" s="1812"/>
      <c r="G139" s="1306"/>
      <c r="H139" s="216"/>
      <c r="I139" s="222"/>
      <c r="J139" s="222"/>
      <c r="K139" s="1248" t="s">
        <v>98</v>
      </c>
      <c r="L139" s="127"/>
      <c r="M139" s="1258">
        <v>50</v>
      </c>
      <c r="N139" s="1260">
        <v>80</v>
      </c>
    </row>
    <row r="140" spans="1:19" ht="30" customHeight="1" x14ac:dyDescent="0.2">
      <c r="A140" s="1295"/>
      <c r="B140" s="1255"/>
      <c r="C140" s="701"/>
      <c r="D140" s="1771" t="s">
        <v>294</v>
      </c>
      <c r="E140" s="291"/>
      <c r="F140" s="947"/>
      <c r="G140" s="1307"/>
      <c r="H140" s="216"/>
      <c r="I140" s="222"/>
      <c r="J140" s="222"/>
      <c r="K140" s="700" t="s">
        <v>296</v>
      </c>
      <c r="L140" s="945">
        <v>1</v>
      </c>
      <c r="M140" s="304"/>
      <c r="N140" s="669"/>
    </row>
    <row r="141" spans="1:19" ht="15" customHeight="1" thickBot="1" x14ac:dyDescent="0.25">
      <c r="A141" s="1298"/>
      <c r="B141" s="1279"/>
      <c r="C141" s="1300"/>
      <c r="D141" s="1813"/>
      <c r="E141" s="1734" t="s">
        <v>69</v>
      </c>
      <c r="F141" s="1735"/>
      <c r="G141" s="1736"/>
      <c r="H141" s="327">
        <f>SUM(H129:H138)</f>
        <v>2222.8000000000002</v>
      </c>
      <c r="I141" s="327">
        <f>SUM(I129:I138)</f>
        <v>1864.2</v>
      </c>
      <c r="J141" s="327">
        <f>SUM(J129:J138)</f>
        <v>2869.8</v>
      </c>
      <c r="K141" s="1248"/>
      <c r="L141" s="127"/>
      <c r="M141" s="1258"/>
      <c r="N141" s="1260"/>
    </row>
    <row r="142" spans="1:19" ht="14.25" customHeight="1" x14ac:dyDescent="0.2">
      <c r="A142" s="1297" t="s">
        <v>17</v>
      </c>
      <c r="B142" s="1278" t="s">
        <v>14</v>
      </c>
      <c r="C142" s="1299" t="s">
        <v>19</v>
      </c>
      <c r="D142" s="1744" t="s">
        <v>265</v>
      </c>
      <c r="E142" s="126"/>
      <c r="F142" s="164"/>
      <c r="G142" s="571" t="s">
        <v>15</v>
      </c>
      <c r="H142" s="212">
        <v>68.3</v>
      </c>
      <c r="I142" s="234">
        <v>604.29999999999995</v>
      </c>
      <c r="J142" s="212">
        <v>57</v>
      </c>
      <c r="K142" s="1262"/>
      <c r="L142" s="111"/>
      <c r="M142" s="321"/>
      <c r="N142" s="108"/>
    </row>
    <row r="143" spans="1:19" ht="14.25" customHeight="1" x14ac:dyDescent="0.2">
      <c r="A143" s="519"/>
      <c r="B143" s="1255"/>
      <c r="C143" s="1274"/>
      <c r="D143" s="1745"/>
      <c r="E143" s="663"/>
      <c r="F143" s="462"/>
      <c r="G143" s="664" t="s">
        <v>65</v>
      </c>
      <c r="H143" s="232"/>
      <c r="I143" s="218">
        <v>377.8</v>
      </c>
      <c r="J143" s="232">
        <v>170</v>
      </c>
      <c r="K143" s="665"/>
      <c r="L143" s="28"/>
      <c r="M143" s="310"/>
      <c r="N143" s="79"/>
    </row>
    <row r="144" spans="1:19" ht="19.5" customHeight="1" x14ac:dyDescent="0.2">
      <c r="A144" s="519"/>
      <c r="B144" s="1255"/>
      <c r="C144" s="701"/>
      <c r="D144" s="1730" t="s">
        <v>235</v>
      </c>
      <c r="E144" s="1737" t="s">
        <v>2</v>
      </c>
      <c r="F144" s="1739">
        <v>5</v>
      </c>
      <c r="G144" s="545"/>
      <c r="H144" s="455"/>
      <c r="I144" s="222"/>
      <c r="J144" s="216"/>
      <c r="K144" s="281" t="s">
        <v>99</v>
      </c>
      <c r="L144" s="98">
        <v>1</v>
      </c>
      <c r="M144" s="249"/>
      <c r="N144" s="99"/>
      <c r="O144" s="1074"/>
      <c r="P144" s="1074"/>
      <c r="Q144" s="1074"/>
      <c r="R144" s="1091"/>
      <c r="S144" s="1729"/>
    </row>
    <row r="145" spans="1:19" ht="31.5" customHeight="1" x14ac:dyDescent="0.2">
      <c r="A145" s="1295"/>
      <c r="B145" s="1255"/>
      <c r="C145" s="129"/>
      <c r="D145" s="1730"/>
      <c r="E145" s="1737"/>
      <c r="F145" s="1739"/>
      <c r="G145" s="545"/>
      <c r="H145" s="455"/>
      <c r="I145" s="222"/>
      <c r="J145" s="222"/>
      <c r="K145" s="281" t="s">
        <v>261</v>
      </c>
      <c r="L145" s="98"/>
      <c r="M145" s="249">
        <v>100</v>
      </c>
      <c r="N145" s="99"/>
      <c r="P145" s="1091"/>
      <c r="Q145" s="1091"/>
      <c r="R145" s="1091"/>
      <c r="S145" s="1729"/>
    </row>
    <row r="146" spans="1:19" ht="19.5" customHeight="1" x14ac:dyDescent="0.2">
      <c r="A146" s="1295"/>
      <c r="B146" s="1255"/>
      <c r="C146" s="514"/>
      <c r="D146" s="1731"/>
      <c r="E146" s="1737"/>
      <c r="F146" s="1739"/>
      <c r="G146" s="641"/>
      <c r="H146" s="642"/>
      <c r="I146" s="643"/>
      <c r="J146" s="642"/>
      <c r="K146" s="298" t="s">
        <v>152</v>
      </c>
      <c r="L146" s="1257"/>
      <c r="M146" s="1259"/>
      <c r="N146" s="1261">
        <v>100</v>
      </c>
      <c r="P146" s="1309"/>
      <c r="Q146" s="1330"/>
      <c r="R146" s="1330"/>
      <c r="S146" s="1246"/>
    </row>
    <row r="147" spans="1:19" ht="15.75" customHeight="1" x14ac:dyDescent="0.2">
      <c r="A147" s="519"/>
      <c r="B147" s="1255"/>
      <c r="C147" s="701"/>
      <c r="D147" s="1730" t="s">
        <v>248</v>
      </c>
      <c r="E147" s="1737"/>
      <c r="F147" s="1739"/>
      <c r="G147" s="545"/>
      <c r="H147" s="216"/>
      <c r="I147" s="222"/>
      <c r="J147" s="216"/>
      <c r="K147" s="282" t="s">
        <v>99</v>
      </c>
      <c r="L147" s="159">
        <v>1</v>
      </c>
      <c r="M147" s="159"/>
      <c r="N147" s="160"/>
      <c r="P147" s="1309"/>
      <c r="Q147" s="1330"/>
      <c r="R147" s="1330"/>
      <c r="S147" s="1246"/>
    </row>
    <row r="148" spans="1:19" ht="15.75" customHeight="1" x14ac:dyDescent="0.2">
      <c r="A148" s="1295"/>
      <c r="B148" s="1255"/>
      <c r="C148" s="129"/>
      <c r="D148" s="1730"/>
      <c r="E148" s="1737"/>
      <c r="F148" s="1739"/>
      <c r="G148" s="545"/>
      <c r="H148" s="216"/>
      <c r="I148" s="222"/>
      <c r="J148" s="216"/>
      <c r="K148" s="1732" t="s">
        <v>262</v>
      </c>
      <c r="L148" s="1256"/>
      <c r="M148" s="1258">
        <v>100</v>
      </c>
      <c r="N148" s="99"/>
      <c r="P148" s="1309"/>
      <c r="Q148" s="1330"/>
      <c r="R148" s="1330"/>
      <c r="S148" s="1246"/>
    </row>
    <row r="149" spans="1:19" ht="15.75" customHeight="1" x14ac:dyDescent="0.2">
      <c r="A149" s="1295"/>
      <c r="B149" s="1255"/>
      <c r="C149" s="129"/>
      <c r="D149" s="1731"/>
      <c r="E149" s="1737"/>
      <c r="F149" s="1739"/>
      <c r="G149" s="641"/>
      <c r="H149" s="642"/>
      <c r="I149" s="643"/>
      <c r="J149" s="642"/>
      <c r="K149" s="1733"/>
      <c r="L149" s="28"/>
      <c r="M149" s="78"/>
      <c r="N149" s="171"/>
      <c r="P149" s="1309"/>
      <c r="Q149" s="1330"/>
      <c r="R149" s="1330"/>
      <c r="S149" s="1246"/>
    </row>
    <row r="150" spans="1:19" ht="28.5" customHeight="1" x14ac:dyDescent="0.2">
      <c r="A150" s="519"/>
      <c r="B150" s="1255"/>
      <c r="C150" s="701"/>
      <c r="D150" s="1697" t="s">
        <v>249</v>
      </c>
      <c r="E150" s="1737"/>
      <c r="F150" s="1739"/>
      <c r="G150" s="545"/>
      <c r="H150" s="216"/>
      <c r="I150" s="222"/>
      <c r="J150" s="222"/>
      <c r="K150" s="1310" t="s">
        <v>176</v>
      </c>
      <c r="L150" s="159"/>
      <c r="M150" s="400">
        <v>1</v>
      </c>
      <c r="N150" s="160"/>
      <c r="P150" s="1309"/>
      <c r="Q150" s="1330"/>
      <c r="R150" s="1330"/>
      <c r="S150" s="1246"/>
    </row>
    <row r="151" spans="1:19" ht="25.5" x14ac:dyDescent="0.2">
      <c r="A151" s="1295"/>
      <c r="B151" s="1255"/>
      <c r="C151" s="129"/>
      <c r="D151" s="1730"/>
      <c r="E151" s="1738"/>
      <c r="F151" s="1740"/>
      <c r="G151" s="641"/>
      <c r="H151" s="642"/>
      <c r="I151" s="643"/>
      <c r="J151" s="642"/>
      <c r="K151" s="917" t="s">
        <v>260</v>
      </c>
      <c r="L151" s="1256"/>
      <c r="M151" s="1258">
        <v>1</v>
      </c>
      <c r="N151" s="1260"/>
    </row>
    <row r="152" spans="1:19" ht="29.25" customHeight="1" thickBot="1" x14ac:dyDescent="0.25">
      <c r="A152" s="1242"/>
      <c r="B152" s="1279"/>
      <c r="C152" s="1300"/>
      <c r="D152" s="1750"/>
      <c r="E152" s="1734" t="s">
        <v>69</v>
      </c>
      <c r="F152" s="1735"/>
      <c r="G152" s="1735"/>
      <c r="H152" s="327">
        <f>SUM(H142:H151)</f>
        <v>68.3</v>
      </c>
      <c r="I152" s="327">
        <f t="shared" ref="I152:J152" si="3">SUM(I142:I151)</f>
        <v>982.09999999999991</v>
      </c>
      <c r="J152" s="327">
        <f t="shared" si="3"/>
        <v>227</v>
      </c>
      <c r="K152" s="464" t="s">
        <v>97</v>
      </c>
      <c r="L152" s="465"/>
      <c r="M152" s="466"/>
      <c r="N152" s="467">
        <v>1</v>
      </c>
    </row>
    <row r="153" spans="1:19" ht="14.25" customHeight="1" x14ac:dyDescent="0.2">
      <c r="A153" s="1297" t="s">
        <v>17</v>
      </c>
      <c r="B153" s="1278" t="s">
        <v>14</v>
      </c>
      <c r="C153" s="1299" t="s">
        <v>21</v>
      </c>
      <c r="D153" s="1744" t="s">
        <v>266</v>
      </c>
      <c r="E153" s="689"/>
      <c r="F153" s="965">
        <v>2</v>
      </c>
      <c r="G153" s="571" t="s">
        <v>15</v>
      </c>
      <c r="H153" s="212">
        <v>43</v>
      </c>
      <c r="I153" s="234"/>
      <c r="J153" s="212"/>
      <c r="K153" s="1262"/>
      <c r="L153" s="111"/>
      <c r="M153" s="321"/>
      <c r="N153" s="108"/>
    </row>
    <row r="154" spans="1:19" ht="14.25" customHeight="1" x14ac:dyDescent="0.2">
      <c r="A154" s="519"/>
      <c r="B154" s="1255"/>
      <c r="C154" s="1274"/>
      <c r="D154" s="1745"/>
      <c r="E154" s="690"/>
      <c r="F154" s="692"/>
      <c r="G154" s="693"/>
      <c r="H154" s="231"/>
      <c r="I154" s="217"/>
      <c r="J154" s="231"/>
      <c r="K154" s="665"/>
      <c r="L154" s="28"/>
      <c r="M154" s="310"/>
      <c r="N154" s="79"/>
    </row>
    <row r="155" spans="1:19" ht="43.5" customHeight="1" x14ac:dyDescent="0.2">
      <c r="A155" s="519"/>
      <c r="B155" s="1255"/>
      <c r="C155" s="701"/>
      <c r="D155" s="200" t="s">
        <v>136</v>
      </c>
      <c r="E155" s="690"/>
      <c r="F155" s="692"/>
      <c r="G155" s="545"/>
      <c r="H155" s="455"/>
      <c r="I155" s="222"/>
      <c r="J155" s="216"/>
      <c r="K155" s="279" t="s">
        <v>267</v>
      </c>
      <c r="L155" s="136">
        <v>1</v>
      </c>
      <c r="M155" s="287"/>
      <c r="N155" s="257"/>
      <c r="O155" s="1074"/>
      <c r="P155" s="1074"/>
      <c r="Q155" s="1074"/>
      <c r="R155" s="1091"/>
      <c r="S155" s="1729"/>
    </row>
    <row r="156" spans="1:19" ht="37.5" customHeight="1" x14ac:dyDescent="0.2">
      <c r="A156" s="1295"/>
      <c r="B156" s="1255"/>
      <c r="C156" s="129"/>
      <c r="D156" s="1697" t="s">
        <v>269</v>
      </c>
      <c r="E156" s="690"/>
      <c r="F156" s="692"/>
      <c r="G156" s="1306"/>
      <c r="H156" s="455"/>
      <c r="I156" s="222"/>
      <c r="J156" s="222"/>
      <c r="K156" s="1696" t="s">
        <v>268</v>
      </c>
      <c r="L156" s="122">
        <v>1</v>
      </c>
      <c r="M156" s="249"/>
      <c r="N156" s="99"/>
      <c r="P156" s="1091"/>
      <c r="Q156" s="1091"/>
      <c r="R156" s="1091"/>
      <c r="S156" s="1729"/>
    </row>
    <row r="157" spans="1:19" ht="16.5" customHeight="1" thickBot="1" x14ac:dyDescent="0.25">
      <c r="A157" s="1295"/>
      <c r="B157" s="1255"/>
      <c r="C157" s="514"/>
      <c r="D157" s="1750"/>
      <c r="E157" s="1747" t="s">
        <v>69</v>
      </c>
      <c r="F157" s="1748"/>
      <c r="G157" s="1749"/>
      <c r="H157" s="229">
        <f>SUM(H153:H156)</f>
        <v>43</v>
      </c>
      <c r="I157" s="235"/>
      <c r="J157" s="229"/>
      <c r="K157" s="1746"/>
      <c r="L157" s="28"/>
      <c r="M157" s="1259"/>
      <c r="N157" s="1261"/>
      <c r="P157" s="1309"/>
      <c r="Q157" s="1330"/>
      <c r="R157" s="1330"/>
      <c r="S157" s="1246"/>
    </row>
    <row r="158" spans="1:19" ht="13.5" thickBot="1" x14ac:dyDescent="0.25">
      <c r="A158" s="191" t="s">
        <v>17</v>
      </c>
      <c r="B158" s="11" t="s">
        <v>14</v>
      </c>
      <c r="C158" s="1706" t="s">
        <v>20</v>
      </c>
      <c r="D158" s="1707"/>
      <c r="E158" s="1707"/>
      <c r="F158" s="1707"/>
      <c r="G158" s="1707"/>
      <c r="H158" s="238">
        <f>H152+H141+H128+H157</f>
        <v>3741.9000000000005</v>
      </c>
      <c r="I158" s="238">
        <f>I152+I141+I128</f>
        <v>5793.1</v>
      </c>
      <c r="J158" s="238">
        <f>J152+J141+J128</f>
        <v>7535.4</v>
      </c>
      <c r="K158" s="1741"/>
      <c r="L158" s="1742"/>
      <c r="M158" s="1742"/>
      <c r="N158" s="1743"/>
    </row>
    <row r="159" spans="1:19" ht="13.5" thickBot="1" x14ac:dyDescent="0.25">
      <c r="A159" s="1295" t="s">
        <v>17</v>
      </c>
      <c r="B159" s="2" t="s">
        <v>17</v>
      </c>
      <c r="C159" s="1723" t="s">
        <v>132</v>
      </c>
      <c r="D159" s="1724"/>
      <c r="E159" s="1724"/>
      <c r="F159" s="1724"/>
      <c r="G159" s="1724"/>
      <c r="H159" s="1724"/>
      <c r="I159" s="1724"/>
      <c r="J159" s="1724"/>
      <c r="K159" s="1724"/>
      <c r="L159" s="1724"/>
      <c r="M159" s="1724"/>
      <c r="N159" s="1725"/>
    </row>
    <row r="160" spans="1:19" ht="18.75" customHeight="1" x14ac:dyDescent="0.2">
      <c r="A160" s="192" t="s">
        <v>17</v>
      </c>
      <c r="B160" s="193" t="s">
        <v>17</v>
      </c>
      <c r="C160" s="1273" t="s">
        <v>14</v>
      </c>
      <c r="D160" s="1697" t="s">
        <v>83</v>
      </c>
      <c r="E160" s="1717"/>
      <c r="F160" s="1276">
        <v>2</v>
      </c>
      <c r="G160" s="472" t="s">
        <v>15</v>
      </c>
      <c r="H160" s="335">
        <f>36.3+40.3</f>
        <v>76.599999999999994</v>
      </c>
      <c r="I160" s="347"/>
      <c r="J160" s="320"/>
      <c r="K160" s="207" t="s">
        <v>45</v>
      </c>
      <c r="L160" s="113">
        <v>20</v>
      </c>
      <c r="M160" s="321"/>
      <c r="N160" s="108"/>
    </row>
    <row r="161" spans="1:14" ht="15.75" customHeight="1" thickBot="1" x14ac:dyDescent="0.25">
      <c r="A161" s="194"/>
      <c r="B161" s="195"/>
      <c r="C161" s="701"/>
      <c r="D161" s="1730"/>
      <c r="E161" s="1770"/>
      <c r="F161" s="1271"/>
      <c r="G161" s="144" t="s">
        <v>16</v>
      </c>
      <c r="H161" s="227">
        <f t="shared" ref="H161" si="4">H160</f>
        <v>76.599999999999994</v>
      </c>
      <c r="I161" s="229"/>
      <c r="J161" s="235"/>
      <c r="K161" s="139" t="s">
        <v>133</v>
      </c>
      <c r="L161" s="166">
        <f>310+413</f>
        <v>723</v>
      </c>
      <c r="M161" s="323"/>
      <c r="N161" s="91"/>
    </row>
    <row r="162" spans="1:14" ht="29.25" customHeight="1" x14ac:dyDescent="0.2">
      <c r="A162" s="192" t="s">
        <v>17</v>
      </c>
      <c r="B162" s="193" t="s">
        <v>17</v>
      </c>
      <c r="C162" s="1273" t="s">
        <v>17</v>
      </c>
      <c r="D162" s="1777" t="s">
        <v>206</v>
      </c>
      <c r="E162" s="1717"/>
      <c r="F162" s="1276">
        <v>2</v>
      </c>
      <c r="G162" s="64" t="s">
        <v>15</v>
      </c>
      <c r="H162" s="335">
        <v>65.599999999999994</v>
      </c>
      <c r="I162" s="348"/>
      <c r="J162" s="320"/>
      <c r="K162" s="161" t="s">
        <v>207</v>
      </c>
      <c r="L162" s="110">
        <v>1</v>
      </c>
      <c r="M162" s="321"/>
      <c r="N162" s="108"/>
    </row>
    <row r="163" spans="1:14" ht="15.75" customHeight="1" thickBot="1" x14ac:dyDescent="0.25">
      <c r="A163" s="292"/>
      <c r="B163" s="24"/>
      <c r="C163" s="1300"/>
      <c r="D163" s="1750"/>
      <c r="E163" s="1718"/>
      <c r="F163" s="1277"/>
      <c r="G163" s="42" t="s">
        <v>16</v>
      </c>
      <c r="H163" s="227">
        <f t="shared" ref="H163" si="5">H162</f>
        <v>65.599999999999994</v>
      </c>
      <c r="I163" s="229">
        <f t="shared" ref="I163" si="6">I162</f>
        <v>0</v>
      </c>
      <c r="J163" s="235"/>
      <c r="K163" s="346"/>
      <c r="L163" s="208"/>
      <c r="M163" s="322"/>
      <c r="N163" s="109"/>
    </row>
    <row r="164" spans="1:14" ht="17.25" customHeight="1" x14ac:dyDescent="0.2">
      <c r="A164" s="1297" t="s">
        <v>17</v>
      </c>
      <c r="B164" s="1278" t="s">
        <v>17</v>
      </c>
      <c r="C164" s="133" t="s">
        <v>19</v>
      </c>
      <c r="D164" s="502" t="s">
        <v>224</v>
      </c>
      <c r="E164" s="1244"/>
      <c r="F164" s="1276">
        <v>2</v>
      </c>
      <c r="G164" s="64" t="s">
        <v>15</v>
      </c>
      <c r="H164" s="645">
        <v>175.3</v>
      </c>
      <c r="I164" s="646">
        <f>56.6+2.5</f>
        <v>59.1</v>
      </c>
      <c r="J164" s="234"/>
      <c r="K164" s="337"/>
      <c r="L164" s="338"/>
      <c r="M164" s="324"/>
      <c r="N164" s="255"/>
    </row>
    <row r="165" spans="1:14" ht="18" customHeight="1" x14ac:dyDescent="0.2">
      <c r="A165" s="519"/>
      <c r="B165" s="1320"/>
      <c r="C165" s="15"/>
      <c r="D165" s="1783" t="s">
        <v>208</v>
      </c>
      <c r="E165" s="1319"/>
      <c r="F165" s="1317"/>
      <c r="G165" s="32"/>
      <c r="H165" s="233"/>
      <c r="I165" s="231"/>
      <c r="J165" s="217"/>
      <c r="K165" s="176" t="s">
        <v>209</v>
      </c>
      <c r="L165" s="72">
        <v>145</v>
      </c>
      <c r="M165" s="303">
        <v>362</v>
      </c>
      <c r="N165" s="171"/>
    </row>
    <row r="166" spans="1:14" ht="29.25" customHeight="1" x14ac:dyDescent="0.2">
      <c r="A166" s="1157"/>
      <c r="B166" s="1324"/>
      <c r="C166" s="1162"/>
      <c r="D166" s="1784"/>
      <c r="E166" s="1163"/>
      <c r="F166" s="1164"/>
      <c r="G166" s="475"/>
      <c r="H166" s="333"/>
      <c r="I166" s="266"/>
      <c r="J166" s="1165"/>
      <c r="K166" s="1327" t="s">
        <v>314</v>
      </c>
      <c r="L166" s="1328">
        <v>223</v>
      </c>
      <c r="M166" s="303"/>
      <c r="N166" s="175"/>
    </row>
    <row r="167" spans="1:14" ht="53.25" customHeight="1" x14ac:dyDescent="0.2">
      <c r="A167" s="519"/>
      <c r="B167" s="1255"/>
      <c r="C167" s="15"/>
      <c r="D167" s="1275" t="s">
        <v>213</v>
      </c>
      <c r="E167" s="1263"/>
      <c r="F167" s="1271"/>
      <c r="G167" s="32"/>
      <c r="H167" s="233"/>
      <c r="I167" s="231"/>
      <c r="J167" s="236"/>
      <c r="K167" s="167" t="s">
        <v>227</v>
      </c>
      <c r="L167" s="1161">
        <v>50</v>
      </c>
      <c r="M167" s="310">
        <v>25</v>
      </c>
      <c r="N167" s="79"/>
    </row>
    <row r="168" spans="1:14" ht="27" customHeight="1" x14ac:dyDescent="0.2">
      <c r="A168" s="519"/>
      <c r="B168" s="1255"/>
      <c r="C168" s="15"/>
      <c r="D168" s="1266" t="s">
        <v>250</v>
      </c>
      <c r="E168" s="1263"/>
      <c r="F168" s="1271"/>
      <c r="G168" s="32"/>
      <c r="H168" s="233"/>
      <c r="I168" s="477"/>
      <c r="J168" s="647"/>
      <c r="K168" s="196" t="s">
        <v>251</v>
      </c>
      <c r="L168" s="286">
        <v>10</v>
      </c>
      <c r="M168" s="311">
        <v>9</v>
      </c>
      <c r="N168" s="82"/>
    </row>
    <row r="169" spans="1:14" ht="15.75" customHeight="1" thickBot="1" x14ac:dyDescent="0.25">
      <c r="A169" s="1298"/>
      <c r="B169" s="1279"/>
      <c r="C169" s="14"/>
      <c r="D169" s="1243"/>
      <c r="E169" s="1245"/>
      <c r="F169" s="1277"/>
      <c r="G169" s="65" t="s">
        <v>16</v>
      </c>
      <c r="H169" s="227">
        <f>SUM(H164:H168)</f>
        <v>175.3</v>
      </c>
      <c r="I169" s="227">
        <f>SUM(I164:I168)</f>
        <v>59.1</v>
      </c>
      <c r="J169" s="227"/>
      <c r="K169" s="185" t="s">
        <v>121</v>
      </c>
      <c r="L169" s="286">
        <v>10</v>
      </c>
      <c r="M169" s="311">
        <v>9</v>
      </c>
      <c r="N169" s="349"/>
    </row>
    <row r="170" spans="1:14" ht="29.25" customHeight="1" x14ac:dyDescent="0.2">
      <c r="A170" s="1297" t="s">
        <v>17</v>
      </c>
      <c r="B170" s="1278" t="s">
        <v>17</v>
      </c>
      <c r="C170" s="16" t="s">
        <v>21</v>
      </c>
      <c r="D170" s="666" t="s">
        <v>143</v>
      </c>
      <c r="E170" s="168"/>
      <c r="F170" s="521">
        <v>2</v>
      </c>
      <c r="G170" s="66" t="s">
        <v>15</v>
      </c>
      <c r="H170" s="212">
        <v>9</v>
      </c>
      <c r="I170" s="234"/>
      <c r="J170" s="234"/>
      <c r="K170" s="1785" t="s">
        <v>205</v>
      </c>
      <c r="L170" s="111">
        <v>9</v>
      </c>
      <c r="M170" s="321"/>
      <c r="N170" s="108"/>
    </row>
    <row r="171" spans="1:14" ht="15.75" customHeight="1" thickBot="1" x14ac:dyDescent="0.25">
      <c r="A171" s="1298"/>
      <c r="B171" s="1279"/>
      <c r="C171" s="14"/>
      <c r="D171" s="1243"/>
      <c r="E171" s="1245"/>
      <c r="F171" s="1277"/>
      <c r="G171" s="65" t="s">
        <v>16</v>
      </c>
      <c r="H171" s="227">
        <f>H170</f>
        <v>9</v>
      </c>
      <c r="I171" s="227"/>
      <c r="J171" s="227"/>
      <c r="K171" s="1786"/>
      <c r="L171" s="1256"/>
      <c r="M171" s="1258"/>
      <c r="N171" s="1260"/>
    </row>
    <row r="172" spans="1:14" ht="13.5" thickBot="1" x14ac:dyDescent="0.25">
      <c r="A172" s="1242" t="s">
        <v>17</v>
      </c>
      <c r="B172" s="1279" t="s">
        <v>17</v>
      </c>
      <c r="C172" s="1775" t="s">
        <v>20</v>
      </c>
      <c r="D172" s="1776"/>
      <c r="E172" s="1776"/>
      <c r="F172" s="1776"/>
      <c r="G172" s="1776"/>
      <c r="H172" s="578">
        <f>H171+H169+H163+H161</f>
        <v>326.5</v>
      </c>
      <c r="I172" s="578">
        <f t="shared" ref="I172" si="7">I171+I169+I163+I161</f>
        <v>59.1</v>
      </c>
      <c r="J172" s="578"/>
      <c r="K172" s="1741"/>
      <c r="L172" s="1742"/>
      <c r="M172" s="1742"/>
      <c r="N172" s="1743"/>
    </row>
    <row r="173" spans="1:14" ht="13.5" thickBot="1" x14ac:dyDescent="0.25">
      <c r="A173" s="3" t="s">
        <v>17</v>
      </c>
      <c r="B173" s="17" t="s">
        <v>19</v>
      </c>
      <c r="C173" s="1780" t="s">
        <v>36</v>
      </c>
      <c r="D173" s="1780"/>
      <c r="E173" s="1780"/>
      <c r="F173" s="1780"/>
      <c r="G173" s="1780"/>
      <c r="H173" s="1780"/>
      <c r="I173" s="1780"/>
      <c r="J173" s="1780"/>
      <c r="K173" s="1780"/>
      <c r="L173" s="1780"/>
      <c r="M173" s="1780"/>
      <c r="N173" s="1781"/>
    </row>
    <row r="174" spans="1:14" ht="18" customHeight="1" x14ac:dyDescent="0.2">
      <c r="A174" s="1297" t="s">
        <v>17</v>
      </c>
      <c r="B174" s="1278" t="s">
        <v>19</v>
      </c>
      <c r="C174" s="1299" t="s">
        <v>14</v>
      </c>
      <c r="D174" s="1744" t="s">
        <v>37</v>
      </c>
      <c r="E174" s="168"/>
      <c r="F174" s="94">
        <v>6</v>
      </c>
      <c r="G174" s="66" t="s">
        <v>15</v>
      </c>
      <c r="H174" s="251">
        <f>2335.9+170-35.4+170</f>
        <v>2640.5</v>
      </c>
      <c r="I174" s="330">
        <f>2175.9-170</f>
        <v>2005.9</v>
      </c>
      <c r="J174" s="330">
        <v>1660.9</v>
      </c>
      <c r="K174" s="95"/>
      <c r="L174" s="67"/>
      <c r="M174" s="59"/>
      <c r="N174" s="108"/>
    </row>
    <row r="175" spans="1:14" ht="18" customHeight="1" x14ac:dyDescent="0.2">
      <c r="A175" s="519"/>
      <c r="B175" s="1255"/>
      <c r="C175" s="701"/>
      <c r="D175" s="1782"/>
      <c r="E175" s="1280"/>
      <c r="F175" s="1270"/>
      <c r="G175" s="479" t="s">
        <v>295</v>
      </c>
      <c r="H175" s="1047">
        <v>35.4</v>
      </c>
      <c r="I175" s="954"/>
      <c r="J175" s="954"/>
      <c r="K175" s="138"/>
      <c r="L175" s="952"/>
      <c r="M175" s="60"/>
      <c r="N175" s="171"/>
    </row>
    <row r="176" spans="1:14" ht="17.25" customHeight="1" x14ac:dyDescent="0.2">
      <c r="A176" s="519"/>
      <c r="B176" s="1255"/>
      <c r="C176" s="701"/>
      <c r="D176" s="1745"/>
      <c r="E176" s="1280"/>
      <c r="F176" s="1270"/>
      <c r="G176" s="137" t="s">
        <v>18</v>
      </c>
      <c r="H176" s="410">
        <v>7.4</v>
      </c>
      <c r="I176" s="250">
        <v>7.4</v>
      </c>
      <c r="J176" s="410">
        <v>7.4</v>
      </c>
      <c r="K176" s="138"/>
      <c r="L176" s="92"/>
      <c r="M176" s="60"/>
      <c r="N176" s="171"/>
    </row>
    <row r="177" spans="1:18" ht="30.75" customHeight="1" x14ac:dyDescent="0.2">
      <c r="A177" s="519"/>
      <c r="B177" s="1255"/>
      <c r="C177" s="1274"/>
      <c r="D177" s="140" t="s">
        <v>49</v>
      </c>
      <c r="E177" s="1263"/>
      <c r="F177" s="1270"/>
      <c r="G177" s="68"/>
      <c r="H177" s="216"/>
      <c r="I177" s="222"/>
      <c r="J177" s="222"/>
      <c r="K177" s="1312" t="s">
        <v>90</v>
      </c>
      <c r="L177" s="286">
        <v>14</v>
      </c>
      <c r="M177" s="311">
        <v>14</v>
      </c>
      <c r="N177" s="82">
        <v>14</v>
      </c>
    </row>
    <row r="178" spans="1:18" ht="40.5" customHeight="1" x14ac:dyDescent="0.2">
      <c r="A178" s="519"/>
      <c r="B178" s="1255"/>
      <c r="C178" s="1274"/>
      <c r="D178" s="140" t="s">
        <v>238</v>
      </c>
      <c r="E178" s="1263"/>
      <c r="F178" s="1270"/>
      <c r="G178" s="68"/>
      <c r="H178" s="216"/>
      <c r="I178" s="222"/>
      <c r="J178" s="222"/>
      <c r="K178" s="1312" t="s">
        <v>164</v>
      </c>
      <c r="L178" s="131">
        <v>93</v>
      </c>
      <c r="M178" s="684">
        <v>93</v>
      </c>
      <c r="N178" s="483">
        <v>93</v>
      </c>
    </row>
    <row r="179" spans="1:18" s="87" customFormat="1" ht="30.75" customHeight="1" x14ac:dyDescent="0.2">
      <c r="A179" s="519"/>
      <c r="B179" s="1255"/>
      <c r="C179" s="701"/>
      <c r="D179" s="97" t="s">
        <v>43</v>
      </c>
      <c r="E179" s="1263"/>
      <c r="F179" s="1270"/>
      <c r="G179" s="68"/>
      <c r="H179" s="216"/>
      <c r="I179" s="222"/>
      <c r="J179" s="222"/>
      <c r="K179" s="1253" t="s">
        <v>163</v>
      </c>
      <c r="L179" s="92">
        <v>30</v>
      </c>
      <c r="M179" s="481">
        <v>30</v>
      </c>
      <c r="N179" s="61">
        <v>30</v>
      </c>
      <c r="O179" s="1082"/>
      <c r="P179" s="1082"/>
      <c r="Q179" s="1082"/>
      <c r="R179" s="1082"/>
    </row>
    <row r="180" spans="1:18" ht="29.25" customHeight="1" x14ac:dyDescent="0.2">
      <c r="A180" s="519"/>
      <c r="B180" s="1255"/>
      <c r="C180" s="1274"/>
      <c r="D180" s="140" t="s">
        <v>46</v>
      </c>
      <c r="E180" s="1263"/>
      <c r="F180" s="1270"/>
      <c r="G180" s="68"/>
      <c r="H180" s="216"/>
      <c r="I180" s="222"/>
      <c r="J180" s="222"/>
      <c r="K180" s="1312" t="s">
        <v>91</v>
      </c>
      <c r="L180" s="131">
        <v>3</v>
      </c>
      <c r="M180" s="482">
        <v>3</v>
      </c>
      <c r="N180" s="483">
        <v>3</v>
      </c>
    </row>
    <row r="181" spans="1:18" s="87" customFormat="1" ht="16.5" customHeight="1" x14ac:dyDescent="0.2">
      <c r="A181" s="519"/>
      <c r="B181" s="1255"/>
      <c r="C181" s="1274"/>
      <c r="D181" s="140" t="s">
        <v>42</v>
      </c>
      <c r="E181" s="1280"/>
      <c r="F181" s="1270"/>
      <c r="G181" s="68"/>
      <c r="H181" s="216"/>
      <c r="I181" s="222"/>
      <c r="J181" s="222"/>
      <c r="K181" s="1312" t="s">
        <v>48</v>
      </c>
      <c r="L181" s="286">
        <v>32.9</v>
      </c>
      <c r="M181" s="311">
        <v>32.9</v>
      </c>
      <c r="N181" s="82">
        <v>33</v>
      </c>
      <c r="O181" s="1082"/>
      <c r="P181" s="1082"/>
      <c r="Q181" s="1082"/>
      <c r="R181" s="1082"/>
    </row>
    <row r="182" spans="1:18" ht="14.25" customHeight="1" x14ac:dyDescent="0.2">
      <c r="A182" s="519"/>
      <c r="B182" s="1255"/>
      <c r="C182" s="701"/>
      <c r="D182" s="1697" t="s">
        <v>44</v>
      </c>
      <c r="E182" s="1280"/>
      <c r="F182" s="1270"/>
      <c r="G182" s="68"/>
      <c r="H182" s="216"/>
      <c r="I182" s="222"/>
      <c r="J182" s="222"/>
      <c r="K182" s="1696" t="s">
        <v>194</v>
      </c>
      <c r="L182" s="1759">
        <v>101</v>
      </c>
      <c r="M182" s="1761">
        <v>101</v>
      </c>
      <c r="N182" s="1763">
        <v>101</v>
      </c>
    </row>
    <row r="183" spans="1:18" ht="14.25" customHeight="1" x14ac:dyDescent="0.2">
      <c r="A183" s="519"/>
      <c r="B183" s="1255"/>
      <c r="C183" s="1274"/>
      <c r="D183" s="1731"/>
      <c r="E183" s="1280"/>
      <c r="F183" s="1270"/>
      <c r="G183" s="38"/>
      <c r="H183" s="568"/>
      <c r="I183" s="222"/>
      <c r="J183" s="222"/>
      <c r="K183" s="1746"/>
      <c r="L183" s="1760"/>
      <c r="M183" s="1762"/>
      <c r="N183" s="1764"/>
    </row>
    <row r="184" spans="1:18" ht="30" customHeight="1" x14ac:dyDescent="0.2">
      <c r="A184" s="519"/>
      <c r="B184" s="1255"/>
      <c r="C184" s="1274"/>
      <c r="D184" s="142" t="s">
        <v>59</v>
      </c>
      <c r="E184" s="98"/>
      <c r="F184" s="249"/>
      <c r="G184" s="38"/>
      <c r="H184" s="216"/>
      <c r="I184" s="222"/>
      <c r="J184" s="222"/>
      <c r="K184" s="185" t="s">
        <v>92</v>
      </c>
      <c r="L184" s="286">
        <v>16</v>
      </c>
      <c r="M184" s="130">
        <v>16</v>
      </c>
      <c r="N184" s="82">
        <v>16</v>
      </c>
      <c r="O184" s="1082"/>
      <c r="Q184" s="1331"/>
    </row>
    <row r="185" spans="1:18" ht="57.75" customHeight="1" x14ac:dyDescent="0.2">
      <c r="A185" s="519"/>
      <c r="B185" s="1255"/>
      <c r="C185" s="1274"/>
      <c r="D185" s="526" t="s">
        <v>252</v>
      </c>
      <c r="E185" s="98"/>
      <c r="F185" s="249"/>
      <c r="G185" s="38"/>
      <c r="H185" s="216"/>
      <c r="I185" s="222"/>
      <c r="J185" s="222"/>
      <c r="K185" s="1312" t="s">
        <v>129</v>
      </c>
      <c r="L185" s="131">
        <v>1</v>
      </c>
      <c r="M185" s="482">
        <v>1</v>
      </c>
      <c r="N185" s="483"/>
      <c r="O185" s="1082"/>
      <c r="Q185" s="1331"/>
    </row>
    <row r="186" spans="1:18" ht="42.75" customHeight="1" x14ac:dyDescent="0.2">
      <c r="A186" s="519"/>
      <c r="B186" s="1255"/>
      <c r="C186" s="1274"/>
      <c r="D186" s="1269" t="s">
        <v>95</v>
      </c>
      <c r="E186" s="98"/>
      <c r="F186" s="249"/>
      <c r="G186" s="38"/>
      <c r="H186" s="216"/>
      <c r="I186" s="222"/>
      <c r="J186" s="222"/>
      <c r="K186" s="256" t="s">
        <v>165</v>
      </c>
      <c r="L186" s="1257">
        <v>5</v>
      </c>
      <c r="M186" s="141">
        <v>5</v>
      </c>
      <c r="N186" s="1261">
        <v>5</v>
      </c>
      <c r="O186" s="1082"/>
      <c r="Q186" s="1331"/>
    </row>
    <row r="187" spans="1:18" ht="31.5" customHeight="1" x14ac:dyDescent="0.2">
      <c r="A187" s="519"/>
      <c r="B187" s="1255"/>
      <c r="C187" s="1274"/>
      <c r="D187" s="1269" t="s">
        <v>192</v>
      </c>
      <c r="E187" s="98"/>
      <c r="F187" s="249"/>
      <c r="G187" s="38"/>
      <c r="H187" s="216"/>
      <c r="I187" s="222"/>
      <c r="J187" s="222"/>
      <c r="K187" s="256" t="s">
        <v>193</v>
      </c>
      <c r="L187" s="1257">
        <v>8</v>
      </c>
      <c r="M187" s="141">
        <v>8</v>
      </c>
      <c r="N187" s="1261"/>
      <c r="O187" s="1083"/>
      <c r="Q187" s="1331"/>
    </row>
    <row r="188" spans="1:18" ht="56.25" customHeight="1" x14ac:dyDescent="0.2">
      <c r="A188" s="519"/>
      <c r="B188" s="1255"/>
      <c r="C188" s="1274"/>
      <c r="D188" s="1269" t="s">
        <v>253</v>
      </c>
      <c r="E188" s="296"/>
      <c r="F188" s="249"/>
      <c r="G188" s="38"/>
      <c r="H188" s="216"/>
      <c r="I188" s="222"/>
      <c r="J188" s="222"/>
      <c r="K188" s="540" t="s">
        <v>128</v>
      </c>
      <c r="L188" s="28"/>
      <c r="M188" s="39">
        <v>3</v>
      </c>
      <c r="N188" s="29"/>
      <c r="O188" s="1092"/>
      <c r="Q188" s="1331"/>
    </row>
    <row r="189" spans="1:18" ht="32.25" customHeight="1" x14ac:dyDescent="0.2">
      <c r="A189" s="519"/>
      <c r="B189" s="1255"/>
      <c r="C189" s="1274"/>
      <c r="D189" s="1247" t="s">
        <v>230</v>
      </c>
      <c r="E189" s="1263" t="s">
        <v>58</v>
      </c>
      <c r="F189" s="1270"/>
      <c r="G189" s="68"/>
      <c r="H189" s="231"/>
      <c r="I189" s="222"/>
      <c r="J189" s="222"/>
      <c r="K189" s="1304" t="s">
        <v>131</v>
      </c>
      <c r="L189" s="1062">
        <v>40</v>
      </c>
      <c r="M189" s="1259"/>
      <c r="N189" s="1261"/>
    </row>
    <row r="190" spans="1:18" ht="30.75" customHeight="1" x14ac:dyDescent="0.2">
      <c r="A190" s="519"/>
      <c r="B190" s="1255"/>
      <c r="C190" s="1293"/>
      <c r="D190" s="1778" t="s">
        <v>233</v>
      </c>
      <c r="E190" s="313"/>
      <c r="F190" s="508"/>
      <c r="G190" s="603"/>
      <c r="H190" s="371"/>
      <c r="I190" s="648"/>
      <c r="J190" s="649"/>
      <c r="K190" s="510" t="s">
        <v>72</v>
      </c>
      <c r="L190" s="63">
        <v>1</v>
      </c>
      <c r="M190" s="501"/>
      <c r="N190" s="201"/>
    </row>
    <row r="191" spans="1:18" ht="13.5" thickBot="1" x14ac:dyDescent="0.25">
      <c r="A191" s="519"/>
      <c r="B191" s="1255"/>
      <c r="C191" s="701"/>
      <c r="D191" s="1779"/>
      <c r="E191" s="1245"/>
      <c r="F191" s="329"/>
      <c r="G191" s="70" t="s">
        <v>16</v>
      </c>
      <c r="H191" s="229">
        <f>SUM(H174:H190)</f>
        <v>2683.3</v>
      </c>
      <c r="I191" s="228">
        <f>SUM(I174:I190)</f>
        <v>2013.3000000000002</v>
      </c>
      <c r="J191" s="227">
        <f>SUM(J174:J190)</f>
        <v>1668.3000000000002</v>
      </c>
      <c r="K191" s="583" t="s">
        <v>219</v>
      </c>
      <c r="L191" s="584">
        <v>100</v>
      </c>
      <c r="M191" s="323"/>
      <c r="N191" s="91"/>
      <c r="O191" s="1093"/>
      <c r="P191" s="1074"/>
      <c r="Q191" s="1074"/>
    </row>
    <row r="192" spans="1:18" ht="27" customHeight="1" x14ac:dyDescent="0.2">
      <c r="A192" s="1711" t="s">
        <v>17</v>
      </c>
      <c r="B192" s="1713" t="s">
        <v>19</v>
      </c>
      <c r="C192" s="16" t="s">
        <v>17</v>
      </c>
      <c r="D192" s="1715" t="s">
        <v>41</v>
      </c>
      <c r="E192" s="1717"/>
      <c r="F192" s="1719">
        <v>2</v>
      </c>
      <c r="G192" s="485" t="s">
        <v>15</v>
      </c>
      <c r="H192" s="212">
        <v>31.3</v>
      </c>
      <c r="I192" s="234">
        <v>31.3</v>
      </c>
      <c r="J192" s="211">
        <v>31.3</v>
      </c>
      <c r="K192" s="1766" t="s">
        <v>93</v>
      </c>
      <c r="L192" s="93">
        <v>300</v>
      </c>
      <c r="M192" s="321">
        <v>300</v>
      </c>
      <c r="N192" s="108">
        <v>300</v>
      </c>
    </row>
    <row r="193" spans="1:27" ht="15.75" customHeight="1" thickBot="1" x14ac:dyDescent="0.25">
      <c r="A193" s="1712"/>
      <c r="B193" s="1714"/>
      <c r="C193" s="513"/>
      <c r="D193" s="1716"/>
      <c r="E193" s="1718"/>
      <c r="F193" s="1720"/>
      <c r="G193" s="70" t="s">
        <v>16</v>
      </c>
      <c r="H193" s="229">
        <f>SUM(H192)</f>
        <v>31.3</v>
      </c>
      <c r="I193" s="235">
        <f>SUM(I192)</f>
        <v>31.3</v>
      </c>
      <c r="J193" s="229">
        <f>SUM(J192)</f>
        <v>31.3</v>
      </c>
      <c r="K193" s="1767"/>
      <c r="L193" s="88"/>
      <c r="M193" s="322"/>
      <c r="N193" s="109"/>
    </row>
    <row r="194" spans="1:27" ht="19.5" customHeight="1" x14ac:dyDescent="0.2">
      <c r="A194" s="519" t="s">
        <v>17</v>
      </c>
      <c r="B194" s="1255" t="s">
        <v>14</v>
      </c>
      <c r="C194" s="134" t="s">
        <v>19</v>
      </c>
      <c r="D194" s="1771" t="s">
        <v>126</v>
      </c>
      <c r="E194" s="1773" t="s">
        <v>55</v>
      </c>
      <c r="F194" s="521">
        <v>2</v>
      </c>
      <c r="G194" s="484" t="s">
        <v>15</v>
      </c>
      <c r="H194" s="224">
        <v>15</v>
      </c>
      <c r="I194" s="220">
        <v>15</v>
      </c>
      <c r="J194" s="277"/>
      <c r="K194" s="282" t="s">
        <v>127</v>
      </c>
      <c r="L194" s="122">
        <v>2</v>
      </c>
      <c r="M194" s="305">
        <v>3</v>
      </c>
      <c r="N194" s="85"/>
    </row>
    <row r="195" spans="1:27" ht="20.25" customHeight="1" x14ac:dyDescent="0.2">
      <c r="A195" s="519"/>
      <c r="B195" s="1255"/>
      <c r="C195" s="134"/>
      <c r="D195" s="1772"/>
      <c r="E195" s="1774"/>
      <c r="F195" s="522"/>
      <c r="G195" s="68"/>
      <c r="H195" s="231"/>
      <c r="I195" s="217"/>
      <c r="J195" s="236"/>
      <c r="K195" s="281"/>
      <c r="L195" s="114"/>
      <c r="M195" s="268"/>
      <c r="N195" s="171"/>
    </row>
    <row r="196" spans="1:27" ht="15.75" customHeight="1" thickBot="1" x14ac:dyDescent="0.25">
      <c r="A196" s="519"/>
      <c r="B196" s="1255"/>
      <c r="C196" s="134"/>
      <c r="D196" s="1272"/>
      <c r="E196" s="345" t="s">
        <v>40</v>
      </c>
      <c r="F196" s="343"/>
      <c r="G196" s="572" t="s">
        <v>16</v>
      </c>
      <c r="H196" s="443">
        <f>SUM(H194:H195)</f>
        <v>15</v>
      </c>
      <c r="I196" s="444">
        <f>SUM(I194:I195)</f>
        <v>15</v>
      </c>
      <c r="J196" s="471">
        <f>SUM(J194:J195)</f>
        <v>0</v>
      </c>
      <c r="K196" s="314"/>
      <c r="L196" s="88"/>
      <c r="M196" s="322"/>
      <c r="N196" s="109"/>
    </row>
    <row r="197" spans="1:27" ht="15" customHeight="1" x14ac:dyDescent="0.2">
      <c r="A197" s="1326" t="s">
        <v>17</v>
      </c>
      <c r="B197" s="1315" t="s">
        <v>19</v>
      </c>
      <c r="C197" s="1316" t="s">
        <v>21</v>
      </c>
      <c r="D197" s="1721" t="s">
        <v>254</v>
      </c>
      <c r="E197" s="503"/>
      <c r="F197" s="521">
        <v>6</v>
      </c>
      <c r="G197" s="650" t="s">
        <v>15</v>
      </c>
      <c r="H197" s="651">
        <f>2685-279.7</f>
        <v>2405.3000000000002</v>
      </c>
      <c r="I197" s="651">
        <v>2641.5</v>
      </c>
      <c r="J197" s="651">
        <v>2644</v>
      </c>
      <c r="K197" s="1323"/>
      <c r="L197" s="504"/>
      <c r="M197" s="321"/>
      <c r="N197" s="108"/>
    </row>
    <row r="198" spans="1:27" ht="15" customHeight="1" x14ac:dyDescent="0.2">
      <c r="A198" s="519"/>
      <c r="B198" s="1320"/>
      <c r="C198" s="1318"/>
      <c r="D198" s="1722"/>
      <c r="E198" s="652"/>
      <c r="F198" s="522"/>
      <c r="G198" s="950" t="s">
        <v>295</v>
      </c>
      <c r="H198" s="352">
        <v>279.7</v>
      </c>
      <c r="I198" s="852"/>
      <c r="J198" s="852"/>
      <c r="K198" s="633"/>
      <c r="L198" s="189"/>
      <c r="M198" s="268"/>
      <c r="N198" s="171"/>
    </row>
    <row r="199" spans="1:27" ht="15" customHeight="1" x14ac:dyDescent="0.2">
      <c r="A199" s="519"/>
      <c r="B199" s="1320"/>
      <c r="C199" s="1318"/>
      <c r="D199" s="1722"/>
      <c r="E199" s="652"/>
      <c r="F199" s="522"/>
      <c r="G199" s="494" t="s">
        <v>18</v>
      </c>
      <c r="H199" s="580">
        <v>324</v>
      </c>
      <c r="I199" s="293"/>
      <c r="J199" s="293"/>
      <c r="K199" s="633"/>
      <c r="L199" s="189"/>
      <c r="M199" s="268"/>
      <c r="N199" s="171"/>
    </row>
    <row r="200" spans="1:27" ht="18" customHeight="1" x14ac:dyDescent="0.2">
      <c r="A200" s="1157"/>
      <c r="B200" s="1324"/>
      <c r="C200" s="1148"/>
      <c r="D200" s="653" t="s">
        <v>186</v>
      </c>
      <c r="E200" s="1167"/>
      <c r="F200" s="1168"/>
      <c r="G200" s="480"/>
      <c r="H200" s="266"/>
      <c r="I200" s="267"/>
      <c r="J200" s="267"/>
      <c r="K200" s="1314" t="s">
        <v>187</v>
      </c>
      <c r="L200" s="302">
        <v>96</v>
      </c>
      <c r="M200" s="302">
        <v>96</v>
      </c>
      <c r="N200" s="182">
        <v>96</v>
      </c>
      <c r="O200" s="1084"/>
    </row>
    <row r="201" spans="1:27" s="22" customFormat="1" ht="30" customHeight="1" x14ac:dyDescent="0.2">
      <c r="A201" s="519"/>
      <c r="B201" s="1758"/>
      <c r="C201" s="487"/>
      <c r="D201" s="1708" t="s">
        <v>228</v>
      </c>
      <c r="E201" s="486"/>
      <c r="F201" s="522"/>
      <c r="G201" s="488"/>
      <c r="H201" s="489"/>
      <c r="I201" s="490"/>
      <c r="J201" s="490"/>
      <c r="K201" s="1166" t="s">
        <v>188</v>
      </c>
      <c r="L201" s="1256">
        <f>20+19</f>
        <v>39</v>
      </c>
      <c r="M201" s="1256">
        <v>60</v>
      </c>
      <c r="N201" s="662">
        <v>80</v>
      </c>
      <c r="O201" s="1085"/>
      <c r="P201" s="1085"/>
      <c r="Q201" s="1085"/>
      <c r="R201" s="1085"/>
      <c r="S201" s="1"/>
      <c r="T201" s="1"/>
      <c r="U201" s="1"/>
      <c r="V201" s="1"/>
      <c r="W201" s="1"/>
      <c r="X201" s="1"/>
      <c r="Y201" s="1"/>
      <c r="Z201" s="1"/>
      <c r="AA201" s="1"/>
    </row>
    <row r="202" spans="1:27" s="22" customFormat="1" ht="56.25" customHeight="1" x14ac:dyDescent="0.2">
      <c r="A202" s="519"/>
      <c r="B202" s="1758"/>
      <c r="C202" s="495"/>
      <c r="D202" s="1709"/>
      <c r="E202" s="486"/>
      <c r="F202" s="522"/>
      <c r="G202" s="488"/>
      <c r="H202" s="568"/>
      <c r="I202" s="654"/>
      <c r="J202" s="654"/>
      <c r="K202" s="496" t="s">
        <v>189</v>
      </c>
      <c r="L202" s="28">
        <v>20</v>
      </c>
      <c r="M202" s="28">
        <v>20</v>
      </c>
      <c r="N202" s="71">
        <v>20</v>
      </c>
      <c r="O202" s="1085"/>
      <c r="P202" s="1085"/>
      <c r="Q202" s="1085"/>
      <c r="R202" s="1085"/>
      <c r="S202" s="1"/>
      <c r="T202" s="1"/>
      <c r="U202" s="1"/>
      <c r="V202" s="1"/>
      <c r="W202" s="1"/>
      <c r="X202" s="1"/>
      <c r="Y202" s="1"/>
      <c r="Z202" s="1"/>
      <c r="AA202" s="1"/>
    </row>
    <row r="203" spans="1:27" s="22" customFormat="1" ht="29.25" customHeight="1" x14ac:dyDescent="0.2">
      <c r="A203" s="519"/>
      <c r="B203" s="195"/>
      <c r="C203" s="487"/>
      <c r="D203" s="1296" t="s">
        <v>229</v>
      </c>
      <c r="E203" s="486"/>
      <c r="F203" s="522"/>
      <c r="G203" s="488"/>
      <c r="H203" s="455"/>
      <c r="I203" s="490"/>
      <c r="J203" s="490"/>
      <c r="K203" s="496" t="s">
        <v>190</v>
      </c>
      <c r="L203" s="1257">
        <v>4</v>
      </c>
      <c r="M203" s="30"/>
      <c r="N203" s="491"/>
      <c r="O203" s="1085"/>
      <c r="P203" s="1085"/>
      <c r="Q203" s="1085"/>
      <c r="R203" s="1085"/>
      <c r="S203" s="1"/>
      <c r="T203" s="1"/>
      <c r="U203" s="1"/>
      <c r="V203" s="1"/>
      <c r="W203" s="1"/>
      <c r="X203" s="1"/>
      <c r="Y203" s="1"/>
      <c r="Z203" s="1"/>
      <c r="AA203" s="1"/>
    </row>
    <row r="204" spans="1:27" s="22" customFormat="1" ht="107.25" customHeight="1" x14ac:dyDescent="0.2">
      <c r="A204" s="519"/>
      <c r="B204" s="195"/>
      <c r="C204" s="495"/>
      <c r="D204" s="555"/>
      <c r="E204" s="685"/>
      <c r="F204" s="522"/>
      <c r="G204" s="492"/>
      <c r="H204" s="577"/>
      <c r="I204" s="903"/>
      <c r="J204" s="903"/>
      <c r="K204" s="493" t="s">
        <v>191</v>
      </c>
      <c r="L204" s="286">
        <v>4</v>
      </c>
      <c r="M204" s="136"/>
      <c r="N204" s="84"/>
      <c r="O204" s="1085"/>
      <c r="P204" s="1085"/>
      <c r="Q204" s="1085"/>
      <c r="R204" s="1085"/>
      <c r="S204" s="1"/>
      <c r="T204" s="1"/>
      <c r="U204" s="1"/>
      <c r="V204" s="1"/>
      <c r="W204" s="1"/>
      <c r="X204" s="1"/>
      <c r="Y204" s="1"/>
      <c r="Z204" s="1"/>
      <c r="AA204" s="1"/>
    </row>
    <row r="205" spans="1:27" s="22" customFormat="1" ht="41.25" customHeight="1" x14ac:dyDescent="0.2">
      <c r="A205" s="519"/>
      <c r="B205" s="1255"/>
      <c r="C205" s="487"/>
      <c r="D205" s="1708" t="s">
        <v>255</v>
      </c>
      <c r="E205" s="486"/>
      <c r="F205" s="522"/>
      <c r="G205" s="488" t="s">
        <v>65</v>
      </c>
      <c r="H205" s="455">
        <v>5.0999999999999996</v>
      </c>
      <c r="I205" s="490"/>
      <c r="J205" s="490"/>
      <c r="K205" s="1768" t="s">
        <v>256</v>
      </c>
      <c r="L205" s="1256">
        <v>1</v>
      </c>
      <c r="M205" s="1256"/>
      <c r="N205" s="662"/>
      <c r="O205" s="1085"/>
      <c r="P205" s="1085"/>
      <c r="Q205" s="1085"/>
      <c r="R205" s="1085"/>
      <c r="S205" s="1"/>
      <c r="T205" s="1"/>
      <c r="U205" s="1"/>
      <c r="V205" s="1"/>
      <c r="W205" s="1"/>
      <c r="X205" s="1"/>
      <c r="Y205" s="1"/>
      <c r="Z205" s="1"/>
      <c r="AA205" s="1"/>
    </row>
    <row r="206" spans="1:27" s="22" customFormat="1" ht="16.5" customHeight="1" thickBot="1" x14ac:dyDescent="0.25">
      <c r="A206" s="519"/>
      <c r="B206" s="497"/>
      <c r="C206" s="498"/>
      <c r="D206" s="1710"/>
      <c r="E206" s="499"/>
      <c r="F206" s="343"/>
      <c r="G206" s="26" t="s">
        <v>16</v>
      </c>
      <c r="H206" s="229">
        <f>SUM(H197:H205)</f>
        <v>3014.1</v>
      </c>
      <c r="I206" s="229">
        <f>SUM(I197:I205)</f>
        <v>2641.5</v>
      </c>
      <c r="J206" s="229">
        <f>SUM(J197:J205)</f>
        <v>2644</v>
      </c>
      <c r="K206" s="1769"/>
      <c r="L206" s="112"/>
      <c r="M206" s="112"/>
      <c r="N206" s="37"/>
      <c r="O206" s="1085"/>
      <c r="P206" s="1085"/>
      <c r="Q206" s="1085"/>
      <c r="R206" s="1085"/>
      <c r="S206" s="1"/>
      <c r="T206" s="1"/>
      <c r="U206" s="1"/>
      <c r="V206" s="1"/>
      <c r="W206" s="1"/>
      <c r="X206" s="1"/>
      <c r="Y206" s="1"/>
      <c r="Z206" s="1"/>
      <c r="AA206" s="1"/>
    </row>
    <row r="207" spans="1:27" ht="15" customHeight="1" thickBot="1" x14ac:dyDescent="0.25">
      <c r="A207" s="10" t="s">
        <v>17</v>
      </c>
      <c r="B207" s="11" t="s">
        <v>21</v>
      </c>
      <c r="C207" s="1706" t="s">
        <v>20</v>
      </c>
      <c r="D207" s="1707"/>
      <c r="E207" s="1707"/>
      <c r="F207" s="1707"/>
      <c r="G207" s="1707"/>
      <c r="H207" s="238">
        <f>H193+H191+H206+H196</f>
        <v>5743.7000000000007</v>
      </c>
      <c r="I207" s="238">
        <f>I193+I191+I206+I196</f>
        <v>4701.1000000000004</v>
      </c>
      <c r="J207" s="238">
        <f>J193+J191+J206+J196</f>
        <v>4343.6000000000004</v>
      </c>
      <c r="K207" s="1741"/>
      <c r="L207" s="1742"/>
      <c r="M207" s="1742"/>
      <c r="N207" s="1743"/>
    </row>
    <row r="208" spans="1:27" ht="15.75" customHeight="1" thickBot="1" x14ac:dyDescent="0.25">
      <c r="A208" s="10" t="s">
        <v>17</v>
      </c>
      <c r="B208" s="1765" t="s">
        <v>5</v>
      </c>
      <c r="C208" s="1765"/>
      <c r="D208" s="1765"/>
      <c r="E208" s="1765"/>
      <c r="F208" s="1765"/>
      <c r="G208" s="1765"/>
      <c r="H208" s="581">
        <f>H207+H172+H158</f>
        <v>9812.1000000000022</v>
      </c>
      <c r="I208" s="579">
        <f>I207+I172+I158</f>
        <v>10553.300000000001</v>
      </c>
      <c r="J208" s="273">
        <f>J207+J172+J158</f>
        <v>11879</v>
      </c>
      <c r="K208" s="1751"/>
      <c r="L208" s="1752"/>
      <c r="M208" s="1752"/>
      <c r="N208" s="1753"/>
    </row>
    <row r="209" spans="1:19" ht="14.25" customHeight="1" thickBot="1" x14ac:dyDescent="0.25">
      <c r="A209" s="12" t="s">
        <v>4</v>
      </c>
      <c r="B209" s="1754" t="s">
        <v>6</v>
      </c>
      <c r="C209" s="1754"/>
      <c r="D209" s="1754"/>
      <c r="E209" s="1754"/>
      <c r="F209" s="1754"/>
      <c r="G209" s="1754"/>
      <c r="H209" s="582">
        <f>H208+H92</f>
        <v>75749.600000000006</v>
      </c>
      <c r="I209" s="271">
        <f>I208+I92</f>
        <v>73769.2</v>
      </c>
      <c r="J209" s="240">
        <f>J208+J92</f>
        <v>74999</v>
      </c>
      <c r="K209" s="1755"/>
      <c r="L209" s="1756"/>
      <c r="M209" s="1756"/>
      <c r="N209" s="1757"/>
    </row>
    <row r="210" spans="1:19" s="104" customFormat="1" ht="30" customHeight="1" thickBot="1" x14ac:dyDescent="0.25">
      <c r="A210" s="1701" t="s">
        <v>0</v>
      </c>
      <c r="B210" s="1701"/>
      <c r="C210" s="1701"/>
      <c r="D210" s="1701"/>
      <c r="E210" s="1701"/>
      <c r="F210" s="1701"/>
      <c r="G210" s="1701"/>
      <c r="H210" s="1701"/>
      <c r="I210" s="1701"/>
      <c r="J210" s="1701"/>
      <c r="K210" s="102"/>
      <c r="L210" s="253"/>
      <c r="M210" s="253"/>
      <c r="N210" s="103"/>
      <c r="O210" s="1086"/>
      <c r="P210" s="1086"/>
      <c r="Q210" s="1086"/>
      <c r="R210" s="1086"/>
    </row>
    <row r="211" spans="1:19" s="77" customFormat="1" ht="43.5" customHeight="1" thickBot="1" x14ac:dyDescent="0.25">
      <c r="A211" s="1702" t="s">
        <v>1</v>
      </c>
      <c r="B211" s="1703"/>
      <c r="C211" s="1703"/>
      <c r="D211" s="1703"/>
      <c r="E211" s="1703"/>
      <c r="F211" s="1703"/>
      <c r="G211" s="1703"/>
      <c r="H211" s="585" t="s">
        <v>145</v>
      </c>
      <c r="I211" s="586" t="s">
        <v>146</v>
      </c>
      <c r="J211" s="586" t="s">
        <v>172</v>
      </c>
      <c r="K211" s="534"/>
      <c r="L211" s="534"/>
      <c r="M211" s="534"/>
      <c r="N211" s="89"/>
      <c r="O211" s="1087"/>
      <c r="P211" s="1087"/>
      <c r="Q211" s="1070"/>
      <c r="R211" s="1087"/>
      <c r="S211" s="76"/>
    </row>
    <row r="212" spans="1:19" s="77" customFormat="1" x14ac:dyDescent="0.2">
      <c r="A212" s="1704" t="s">
        <v>24</v>
      </c>
      <c r="B212" s="1705"/>
      <c r="C212" s="1705"/>
      <c r="D212" s="1705"/>
      <c r="E212" s="1705"/>
      <c r="F212" s="1705"/>
      <c r="G212" s="1705"/>
      <c r="H212" s="339">
        <f>SUM(H213:H218)</f>
        <v>75057</v>
      </c>
      <c r="I212" s="339">
        <f>SUM(I213:I218)</f>
        <v>71077.100000000006</v>
      </c>
      <c r="J212" s="340">
        <f>SUM(J213:J218)</f>
        <v>73533.3</v>
      </c>
      <c r="K212" s="534"/>
      <c r="L212" s="534"/>
      <c r="M212" s="534"/>
      <c r="N212" s="89"/>
      <c r="O212" s="1087"/>
      <c r="P212" s="1087"/>
      <c r="Q212" s="1087"/>
      <c r="R212" s="1087"/>
    </row>
    <row r="213" spans="1:19" s="77" customFormat="1" x14ac:dyDescent="0.2">
      <c r="A213" s="1693" t="s">
        <v>27</v>
      </c>
      <c r="B213" s="1694"/>
      <c r="C213" s="1694"/>
      <c r="D213" s="1694"/>
      <c r="E213" s="1694"/>
      <c r="F213" s="1694"/>
      <c r="G213" s="1695"/>
      <c r="H213" s="587">
        <f>SUMIF(G16:G205,"sb",H16:H205)</f>
        <v>30965.499999999996</v>
      </c>
      <c r="I213" s="230">
        <f>SUMIF(G16:G205,"sb",I16:I205)</f>
        <v>32079.600000000002</v>
      </c>
      <c r="J213" s="230">
        <f>SUMIF(G16:G205,"sb",J16:J205)</f>
        <v>34593</v>
      </c>
      <c r="K213" s="533"/>
      <c r="L213" s="533"/>
      <c r="M213" s="533"/>
      <c r="N213" s="89"/>
      <c r="O213" s="1087"/>
      <c r="P213" s="1087"/>
      <c r="Q213" s="1087"/>
      <c r="R213" s="1087"/>
    </row>
    <row r="214" spans="1:19" s="77" customFormat="1" x14ac:dyDescent="0.2">
      <c r="A214" s="1726" t="s">
        <v>297</v>
      </c>
      <c r="B214" s="1727"/>
      <c r="C214" s="1727"/>
      <c r="D214" s="1727"/>
      <c r="E214" s="1727"/>
      <c r="F214" s="1727"/>
      <c r="G214" s="1728"/>
      <c r="H214" s="587">
        <f>SUMIF(G17:G206,"sb(l)",H17:H206)</f>
        <v>2488.1</v>
      </c>
      <c r="I214" s="230"/>
      <c r="J214" s="230"/>
      <c r="K214" s="533"/>
      <c r="L214" s="533"/>
      <c r="M214" s="533"/>
      <c r="N214" s="89"/>
      <c r="O214" s="1087"/>
      <c r="P214" s="1087"/>
      <c r="Q214" s="1087"/>
      <c r="R214" s="1087"/>
    </row>
    <row r="215" spans="1:19" s="77" customFormat="1" x14ac:dyDescent="0.2">
      <c r="A215" s="1693" t="s">
        <v>32</v>
      </c>
      <c r="B215" s="1694"/>
      <c r="C215" s="1694"/>
      <c r="D215" s="1694"/>
      <c r="E215" s="1694"/>
      <c r="F215" s="1694"/>
      <c r="G215" s="1695"/>
      <c r="H215" s="587">
        <f>SUMIF(G17:G205,"sb(sp)",H17:H205)</f>
        <v>5433.4</v>
      </c>
      <c r="I215" s="230">
        <f>SUMIF(G17:G205,"sb(sp)",I17:I205)</f>
        <v>5358.2</v>
      </c>
      <c r="J215" s="230">
        <f>SUMIF(G17:G205,"sb(sp)",J17:J205)</f>
        <v>5358.2</v>
      </c>
      <c r="K215" s="533"/>
      <c r="L215" s="533"/>
      <c r="M215" s="533"/>
      <c r="N215" s="89"/>
      <c r="O215" s="1087"/>
      <c r="P215" s="1087"/>
      <c r="Q215" s="1087"/>
      <c r="R215" s="1087"/>
    </row>
    <row r="216" spans="1:19" s="77" customFormat="1" x14ac:dyDescent="0.2">
      <c r="A216" s="1726" t="s">
        <v>124</v>
      </c>
      <c r="B216" s="1727"/>
      <c r="C216" s="1727"/>
      <c r="D216" s="1727"/>
      <c r="E216" s="1727"/>
      <c r="F216" s="1727"/>
      <c r="G216" s="1728"/>
      <c r="H216" s="587">
        <f>SUMIF(G18:G206,"sb(spl)",H18:H206)</f>
        <v>592.70000000000005</v>
      </c>
      <c r="I216" s="241"/>
      <c r="J216" s="241"/>
      <c r="K216" s="533"/>
      <c r="L216" s="533"/>
      <c r="M216" s="533"/>
      <c r="N216" s="89"/>
      <c r="O216" s="1087"/>
      <c r="P216" s="1087"/>
      <c r="Q216" s="1087"/>
      <c r="R216" s="1087"/>
    </row>
    <row r="217" spans="1:19" s="77" customFormat="1" x14ac:dyDescent="0.2">
      <c r="A217" s="1693" t="s">
        <v>28</v>
      </c>
      <c r="B217" s="1694"/>
      <c r="C217" s="1694"/>
      <c r="D217" s="1694"/>
      <c r="E217" s="1694"/>
      <c r="F217" s="1694"/>
      <c r="G217" s="1695"/>
      <c r="H217" s="588">
        <f>SUMIF(G17:G205,"sb(vb)",H17:H205)</f>
        <v>35339.300000000003</v>
      </c>
      <c r="I217" s="241">
        <f>SUMIF(G17:G205,"sb(vb)",I17:I205)</f>
        <v>33582.100000000006</v>
      </c>
      <c r="J217" s="241">
        <f>SUMIF(G17:G205,"sb(vb)",J17:J205)</f>
        <v>33582.100000000006</v>
      </c>
      <c r="K217" s="533"/>
      <c r="L217" s="533"/>
      <c r="M217" s="533"/>
      <c r="N217" s="89"/>
      <c r="O217" s="1087"/>
      <c r="P217" s="1087"/>
      <c r="Q217" s="1087"/>
      <c r="R217" s="1087"/>
    </row>
    <row r="218" spans="1:19" s="77" customFormat="1" ht="27.75" customHeight="1" thickBot="1" x14ac:dyDescent="0.25">
      <c r="A218" s="1726" t="s">
        <v>320</v>
      </c>
      <c r="B218" s="1727"/>
      <c r="C218" s="1727"/>
      <c r="D218" s="1727"/>
      <c r="E218" s="1727"/>
      <c r="F218" s="1727"/>
      <c r="G218" s="1728"/>
      <c r="H218" s="588">
        <f>SUMIF(G19:G207,"sb(es)",H19:H207)</f>
        <v>238</v>
      </c>
      <c r="I218" s="588">
        <f>SUMIF(G19:G207,"sb(es)",I19:I207)</f>
        <v>57.2</v>
      </c>
      <c r="J218" s="243">
        <f>SUMIF(I19:I207,"sb(es)",J19:J207)</f>
        <v>0</v>
      </c>
      <c r="K218" s="533"/>
      <c r="L218" s="533"/>
      <c r="M218" s="533"/>
      <c r="N218" s="89"/>
      <c r="O218" s="1087"/>
      <c r="P218" s="1087"/>
      <c r="Q218" s="1087"/>
      <c r="R218" s="1087"/>
    </row>
    <row r="219" spans="1:19" s="77" customFormat="1" ht="13.5" thickBot="1" x14ac:dyDescent="0.25">
      <c r="A219" s="1699" t="s">
        <v>25</v>
      </c>
      <c r="B219" s="1700"/>
      <c r="C219" s="1700"/>
      <c r="D219" s="1700"/>
      <c r="E219" s="1700"/>
      <c r="F219" s="1700"/>
      <c r="G219" s="1700"/>
      <c r="H219" s="590">
        <f>SUM(H220:H221)</f>
        <v>692.6</v>
      </c>
      <c r="I219" s="590">
        <f t="shared" ref="I219:J219" si="8">SUM(I220:I221)</f>
        <v>2692.1</v>
      </c>
      <c r="J219" s="274">
        <f t="shared" si="8"/>
        <v>1465.7</v>
      </c>
      <c r="K219" s="535"/>
      <c r="L219" s="535"/>
      <c r="M219" s="535"/>
      <c r="N219" s="89"/>
      <c r="O219" s="1087"/>
      <c r="P219" s="1087"/>
      <c r="Q219" s="1087"/>
      <c r="R219" s="1087"/>
    </row>
    <row r="220" spans="1:19" s="77" customFormat="1" x14ac:dyDescent="0.2">
      <c r="A220" s="1696" t="s">
        <v>29</v>
      </c>
      <c r="B220" s="1697"/>
      <c r="C220" s="1697"/>
      <c r="D220" s="1697"/>
      <c r="E220" s="1697"/>
      <c r="F220" s="1697"/>
      <c r="G220" s="1698"/>
      <c r="H220" s="589">
        <f>SUMIF(G17:G205,"es",H17:H205)</f>
        <v>562.5</v>
      </c>
      <c r="I220" s="242">
        <f>SUMIF(G17:G205,"es",I17:I205)</f>
        <v>1014.3</v>
      </c>
      <c r="J220" s="242">
        <f>SUMIF(G17:G205,"es",J17:J205)</f>
        <v>295.7</v>
      </c>
      <c r="K220" s="537"/>
      <c r="L220" s="537"/>
      <c r="M220" s="537"/>
      <c r="N220" s="89"/>
      <c r="O220" s="1087"/>
      <c r="P220" s="1087"/>
      <c r="Q220" s="1087"/>
      <c r="R220" s="1087"/>
    </row>
    <row r="221" spans="1:19" s="77" customFormat="1" ht="13.5" thickBot="1" x14ac:dyDescent="0.25">
      <c r="A221" s="1686" t="s">
        <v>67</v>
      </c>
      <c r="B221" s="1687"/>
      <c r="C221" s="1687"/>
      <c r="D221" s="1687"/>
      <c r="E221" s="1687"/>
      <c r="F221" s="1687"/>
      <c r="G221" s="1687"/>
      <c r="H221" s="591">
        <f>SUMIF(G17:G205,"kt",H17:H205)</f>
        <v>130.1</v>
      </c>
      <c r="I221" s="243">
        <f>SUMIF(G17:G205,"kt",I17:I205)</f>
        <v>1677.8</v>
      </c>
      <c r="J221" s="243">
        <f>SUMIF(G17:G205,"kt",J17:J205)</f>
        <v>1170</v>
      </c>
      <c r="K221" s="537"/>
      <c r="L221" s="537"/>
      <c r="M221" s="537"/>
      <c r="N221" s="89"/>
      <c r="O221" s="1087"/>
      <c r="P221" s="1087"/>
      <c r="Q221" s="1087"/>
      <c r="R221" s="1087"/>
    </row>
    <row r="222" spans="1:19" ht="13.5" thickBot="1" x14ac:dyDescent="0.25">
      <c r="A222" s="1688" t="s">
        <v>26</v>
      </c>
      <c r="B222" s="1689"/>
      <c r="C222" s="1689"/>
      <c r="D222" s="1689"/>
      <c r="E222" s="1689"/>
      <c r="F222" s="1689"/>
      <c r="G222" s="1689"/>
      <c r="H222" s="592">
        <f>H212+H219</f>
        <v>75749.600000000006</v>
      </c>
      <c r="I222" s="244">
        <f>I219+I212</f>
        <v>73769.200000000012</v>
      </c>
      <c r="J222" s="244">
        <f>J219+J212</f>
        <v>74999</v>
      </c>
      <c r="K222" s="534"/>
      <c r="L222" s="534"/>
      <c r="M222" s="534"/>
    </row>
    <row r="224" spans="1:19" x14ac:dyDescent="0.2">
      <c r="D224" s="76"/>
      <c r="E224" s="80"/>
      <c r="F224" s="80"/>
      <c r="G224" s="75"/>
      <c r="H224" s="247"/>
      <c r="I224" s="245"/>
      <c r="J224" s="245"/>
    </row>
    <row r="225" spans="1:14" ht="60" customHeight="1" x14ac:dyDescent="0.2">
      <c r="D225" s="76"/>
      <c r="E225" s="80"/>
      <c r="F225" s="80"/>
      <c r="G225" s="75"/>
      <c r="H225" s="247"/>
      <c r="I225" s="245"/>
      <c r="J225" s="245"/>
    </row>
    <row r="226" spans="1:14" x14ac:dyDescent="0.2">
      <c r="D226" s="76"/>
      <c r="E226" s="80"/>
      <c r="F226" s="80"/>
      <c r="G226" s="75"/>
      <c r="H226" s="247"/>
      <c r="I226" s="245"/>
      <c r="J226" s="245"/>
    </row>
    <row r="227" spans="1:14" x14ac:dyDescent="0.2">
      <c r="D227" s="76"/>
      <c r="E227" s="80"/>
      <c r="F227" s="80"/>
      <c r="G227" s="75"/>
      <c r="H227" s="247"/>
      <c r="I227" s="245"/>
      <c r="J227" s="245"/>
    </row>
    <row r="228" spans="1:14" x14ac:dyDescent="0.2">
      <c r="D228" s="76"/>
      <c r="E228" s="80"/>
      <c r="F228" s="80"/>
      <c r="G228" s="75"/>
      <c r="H228" s="247"/>
      <c r="I228" s="245"/>
      <c r="J228" s="245"/>
    </row>
    <row r="229" spans="1:14" x14ac:dyDescent="0.2">
      <c r="D229" s="76"/>
      <c r="E229" s="80"/>
      <c r="F229" s="80"/>
      <c r="G229" s="75"/>
      <c r="H229" s="247"/>
      <c r="I229" s="245"/>
      <c r="J229" s="245"/>
    </row>
    <row r="230" spans="1:14" x14ac:dyDescent="0.2">
      <c r="D230" s="76"/>
      <c r="E230" s="80"/>
      <c r="F230" s="80"/>
      <c r="G230" s="75"/>
      <c r="H230" s="247"/>
      <c r="I230" s="245"/>
      <c r="J230" s="245"/>
    </row>
    <row r="231" spans="1:14" x14ac:dyDescent="0.2">
      <c r="D231" s="76"/>
      <c r="E231" s="80"/>
      <c r="F231" s="80"/>
      <c r="G231" s="75"/>
      <c r="H231" s="247"/>
      <c r="I231" s="245"/>
      <c r="J231" s="245"/>
    </row>
    <row r="232" spans="1:14" x14ac:dyDescent="0.2">
      <c r="D232" s="76"/>
      <c r="E232" s="80"/>
      <c r="F232" s="80"/>
      <c r="G232" s="75"/>
      <c r="H232" s="247"/>
      <c r="I232" s="245"/>
      <c r="J232" s="245"/>
    </row>
    <row r="233" spans="1:14" x14ac:dyDescent="0.2">
      <c r="D233" s="76"/>
      <c r="E233" s="80"/>
      <c r="F233" s="80"/>
      <c r="G233" s="75"/>
      <c r="H233" s="247"/>
      <c r="I233" s="245"/>
      <c r="J233" s="245"/>
      <c r="N233" s="76"/>
    </row>
    <row r="234" spans="1:14" x14ac:dyDescent="0.2">
      <c r="D234" s="76"/>
      <c r="E234" s="80"/>
      <c r="F234" s="80"/>
      <c r="G234" s="75"/>
      <c r="H234" s="247"/>
      <c r="I234" s="245"/>
      <c r="J234" s="245"/>
      <c r="N234" s="76"/>
    </row>
    <row r="235" spans="1:14" x14ac:dyDescent="0.2">
      <c r="A235" s="120"/>
      <c r="B235" s="120"/>
      <c r="C235" s="120"/>
      <c r="D235" s="76"/>
      <c r="E235" s="80"/>
      <c r="F235" s="80"/>
      <c r="G235" s="75"/>
      <c r="H235" s="247"/>
      <c r="I235" s="245"/>
      <c r="J235" s="245"/>
      <c r="K235" s="76"/>
      <c r="L235" s="80"/>
      <c r="M235" s="80"/>
      <c r="N235" s="76"/>
    </row>
    <row r="236" spans="1:14" x14ac:dyDescent="0.2">
      <c r="A236" s="120"/>
      <c r="B236" s="120"/>
      <c r="C236" s="120"/>
      <c r="D236" s="76"/>
      <c r="E236" s="80"/>
      <c r="F236" s="80"/>
      <c r="G236" s="75"/>
      <c r="H236" s="247"/>
      <c r="I236" s="245"/>
      <c r="J236" s="245"/>
      <c r="K236" s="76"/>
      <c r="L236" s="80"/>
      <c r="M236" s="80"/>
      <c r="N236" s="76"/>
    </row>
    <row r="237" spans="1:14" x14ac:dyDescent="0.2">
      <c r="A237" s="120"/>
      <c r="B237" s="120"/>
      <c r="C237" s="120"/>
      <c r="D237" s="76"/>
      <c r="E237" s="80"/>
      <c r="F237" s="80"/>
      <c r="G237" s="75"/>
      <c r="H237" s="247"/>
      <c r="I237" s="245"/>
      <c r="J237" s="245"/>
      <c r="K237" s="76"/>
      <c r="L237" s="80"/>
      <c r="M237" s="80"/>
      <c r="N237" s="76"/>
    </row>
    <row r="238" spans="1:14" x14ac:dyDescent="0.2">
      <c r="A238" s="120"/>
      <c r="B238" s="120"/>
      <c r="C238" s="120"/>
      <c r="D238" s="76"/>
      <c r="E238" s="80"/>
      <c r="F238" s="80"/>
      <c r="G238" s="75"/>
      <c r="H238" s="247"/>
      <c r="I238" s="245"/>
      <c r="J238" s="245"/>
      <c r="K238" s="76"/>
      <c r="L238" s="80"/>
      <c r="M238" s="80"/>
      <c r="N238" s="76"/>
    </row>
    <row r="239" spans="1:14" x14ac:dyDescent="0.2">
      <c r="A239" s="120"/>
      <c r="B239" s="120"/>
      <c r="C239" s="120"/>
      <c r="D239" s="76"/>
      <c r="E239" s="80"/>
      <c r="F239" s="80"/>
      <c r="G239" s="75"/>
      <c r="H239" s="247"/>
      <c r="I239" s="245"/>
      <c r="J239" s="245"/>
      <c r="K239" s="76"/>
      <c r="L239" s="80"/>
      <c r="M239" s="80"/>
      <c r="N239" s="76"/>
    </row>
    <row r="240" spans="1:14" x14ac:dyDescent="0.2">
      <c r="A240" s="120"/>
      <c r="B240" s="120"/>
      <c r="C240" s="120"/>
      <c r="D240" s="76"/>
      <c r="E240" s="80"/>
      <c r="F240" s="80"/>
      <c r="G240" s="75"/>
      <c r="H240" s="247"/>
      <c r="I240" s="245"/>
      <c r="J240" s="245"/>
      <c r="K240" s="76"/>
      <c r="L240" s="80"/>
      <c r="M240" s="80"/>
      <c r="N240" s="76"/>
    </row>
    <row r="241" spans="1:14" x14ac:dyDescent="0.2">
      <c r="A241" s="120"/>
      <c r="B241" s="120"/>
      <c r="C241" s="120"/>
      <c r="D241" s="76"/>
      <c r="E241" s="80"/>
      <c r="F241" s="80"/>
      <c r="G241" s="75"/>
      <c r="H241" s="247"/>
      <c r="I241" s="245"/>
      <c r="J241" s="245"/>
      <c r="K241" s="76"/>
      <c r="L241" s="80"/>
      <c r="M241" s="80"/>
      <c r="N241" s="76"/>
    </row>
    <row r="242" spans="1:14" x14ac:dyDescent="0.2">
      <c r="A242" s="120"/>
      <c r="B242" s="120"/>
      <c r="C242" s="120"/>
      <c r="D242" s="76"/>
      <c r="E242" s="80"/>
      <c r="F242" s="80"/>
      <c r="G242" s="75"/>
      <c r="H242" s="247"/>
      <c r="I242" s="245"/>
      <c r="J242" s="245"/>
      <c r="K242" s="76"/>
      <c r="L242" s="80"/>
      <c r="M242" s="80"/>
      <c r="N242" s="76"/>
    </row>
    <row r="243" spans="1:14" x14ac:dyDescent="0.2">
      <c r="A243" s="120"/>
      <c r="B243" s="120"/>
      <c r="C243" s="120"/>
      <c r="D243" s="76"/>
      <c r="E243" s="80"/>
      <c r="F243" s="80"/>
      <c r="G243" s="75"/>
      <c r="H243" s="247"/>
      <c r="I243" s="245"/>
      <c r="J243" s="245"/>
      <c r="K243" s="76"/>
      <c r="L243" s="80"/>
      <c r="M243" s="80"/>
      <c r="N243" s="76"/>
    </row>
    <row r="244" spans="1:14" x14ac:dyDescent="0.2">
      <c r="A244" s="120"/>
      <c r="B244" s="120"/>
      <c r="C244" s="120"/>
      <c r="D244" s="76"/>
      <c r="E244" s="80"/>
      <c r="F244" s="80"/>
      <c r="G244" s="75"/>
      <c r="H244" s="247"/>
      <c r="I244" s="245"/>
      <c r="J244" s="245"/>
      <c r="K244" s="76"/>
      <c r="L244" s="80"/>
      <c r="M244" s="80"/>
      <c r="N244" s="76"/>
    </row>
    <row r="245" spans="1:14" x14ac:dyDescent="0.2">
      <c r="A245" s="120"/>
      <c r="B245" s="120"/>
      <c r="C245" s="120"/>
      <c r="D245" s="76"/>
      <c r="E245" s="80"/>
      <c r="F245" s="80"/>
      <c r="G245" s="75"/>
      <c r="H245" s="247"/>
      <c r="I245" s="245"/>
      <c r="J245" s="245"/>
      <c r="K245" s="76"/>
      <c r="L245" s="80"/>
      <c r="M245" s="80"/>
      <c r="N245" s="76"/>
    </row>
    <row r="246" spans="1:14" x14ac:dyDescent="0.2">
      <c r="A246" s="120"/>
      <c r="B246" s="120"/>
      <c r="C246" s="120"/>
      <c r="D246" s="76"/>
      <c r="E246" s="80"/>
      <c r="F246" s="80"/>
      <c r="G246" s="75"/>
      <c r="H246" s="247"/>
      <c r="I246" s="245"/>
      <c r="J246" s="245"/>
      <c r="K246" s="76"/>
      <c r="L246" s="80"/>
      <c r="M246" s="80"/>
      <c r="N246" s="76"/>
    </row>
    <row r="247" spans="1:14" x14ac:dyDescent="0.2">
      <c r="A247" s="120"/>
      <c r="B247" s="120"/>
      <c r="C247" s="120"/>
      <c r="D247" s="76"/>
      <c r="E247" s="80"/>
      <c r="F247" s="80"/>
      <c r="G247" s="75"/>
      <c r="H247" s="247"/>
      <c r="I247" s="245"/>
      <c r="J247" s="245"/>
      <c r="K247" s="76"/>
      <c r="L247" s="80"/>
      <c r="M247" s="80"/>
      <c r="N247" s="76"/>
    </row>
  </sheetData>
  <mergeCells count="200">
    <mergeCell ref="J1:N1"/>
    <mergeCell ref="J2:N2"/>
    <mergeCell ref="J3:N3"/>
    <mergeCell ref="A4:N4"/>
    <mergeCell ref="A5:N5"/>
    <mergeCell ref="A6:N6"/>
    <mergeCell ref="C7:N7"/>
    <mergeCell ref="A8:A11"/>
    <mergeCell ref="B8:B11"/>
    <mergeCell ref="C8:C11"/>
    <mergeCell ref="D8:D11"/>
    <mergeCell ref="E8:E11"/>
    <mergeCell ref="F8:F11"/>
    <mergeCell ref="M10:M11"/>
    <mergeCell ref="N10:N11"/>
    <mergeCell ref="J8:J11"/>
    <mergeCell ref="K8:N8"/>
    <mergeCell ref="K9:K11"/>
    <mergeCell ref="L9:N9"/>
    <mergeCell ref="L10:L11"/>
    <mergeCell ref="G8:G11"/>
    <mergeCell ref="I8:I11"/>
    <mergeCell ref="K23:K24"/>
    <mergeCell ref="A26:A29"/>
    <mergeCell ref="C26:C29"/>
    <mergeCell ref="D26:D29"/>
    <mergeCell ref="E26:E29"/>
    <mergeCell ref="F26:F29"/>
    <mergeCell ref="K26:K27"/>
    <mergeCell ref="C16:C17"/>
    <mergeCell ref="D16:D17"/>
    <mergeCell ref="E16:E17"/>
    <mergeCell ref="F16:F17"/>
    <mergeCell ref="D21:D24"/>
    <mergeCell ref="A12:N12"/>
    <mergeCell ref="A13:N13"/>
    <mergeCell ref="B14:N14"/>
    <mergeCell ref="C15:N15"/>
    <mergeCell ref="Q41:Q42"/>
    <mergeCell ref="R41:R42"/>
    <mergeCell ref="A42:A44"/>
    <mergeCell ref="B42:B44"/>
    <mergeCell ref="C42:C44"/>
    <mergeCell ref="D42:D44"/>
    <mergeCell ref="E42:E44"/>
    <mergeCell ref="F42:F44"/>
    <mergeCell ref="K32:K33"/>
    <mergeCell ref="D35:D36"/>
    <mergeCell ref="A37:A41"/>
    <mergeCell ref="B37:B41"/>
    <mergeCell ref="C37:C41"/>
    <mergeCell ref="D37:D41"/>
    <mergeCell ref="E37:E41"/>
    <mergeCell ref="F37:F41"/>
    <mergeCell ref="K37:K38"/>
    <mergeCell ref="A30:A36"/>
    <mergeCell ref="C30:C36"/>
    <mergeCell ref="D30:D34"/>
    <mergeCell ref="E30:E36"/>
    <mergeCell ref="F30:F36"/>
    <mergeCell ref="K42:K44"/>
    <mergeCell ref="L42:L44"/>
    <mergeCell ref="M42:M44"/>
    <mergeCell ref="N42:N44"/>
    <mergeCell ref="D45:D48"/>
    <mergeCell ref="E45:E48"/>
    <mergeCell ref="F45:F48"/>
    <mergeCell ref="K40:K41"/>
    <mergeCell ref="P41:P42"/>
    <mergeCell ref="N52:N53"/>
    <mergeCell ref="D49:D51"/>
    <mergeCell ref="E49:E54"/>
    <mergeCell ref="F49:F54"/>
    <mergeCell ref="K49:K50"/>
    <mergeCell ref="D52:D54"/>
    <mergeCell ref="K52:K53"/>
    <mergeCell ref="D66:D67"/>
    <mergeCell ref="D68:D69"/>
    <mergeCell ref="E69:G69"/>
    <mergeCell ref="D70:D71"/>
    <mergeCell ref="D74:D75"/>
    <mergeCell ref="E74:E75"/>
    <mergeCell ref="F74:F75"/>
    <mergeCell ref="L52:L53"/>
    <mergeCell ref="M52:M53"/>
    <mergeCell ref="K66:K67"/>
    <mergeCell ref="D55:D56"/>
    <mergeCell ref="K101:K102"/>
    <mergeCell ref="K89:K90"/>
    <mergeCell ref="C91:G91"/>
    <mergeCell ref="B92:G92"/>
    <mergeCell ref="K92:N92"/>
    <mergeCell ref="B93:N93"/>
    <mergeCell ref="D95:D97"/>
    <mergeCell ref="D78:D80"/>
    <mergeCell ref="D81:D82"/>
    <mergeCell ref="C94:N94"/>
    <mergeCell ref="K83:K84"/>
    <mergeCell ref="B85:B86"/>
    <mergeCell ref="C85:C86"/>
    <mergeCell ref="D85:D86"/>
    <mergeCell ref="E85:E86"/>
    <mergeCell ref="F85:F86"/>
    <mergeCell ref="L91:N91"/>
    <mergeCell ref="F138:F139"/>
    <mergeCell ref="D140:D141"/>
    <mergeCell ref="A87:A90"/>
    <mergeCell ref="C87:C90"/>
    <mergeCell ref="D87:D90"/>
    <mergeCell ref="E87:E90"/>
    <mergeCell ref="F87:F90"/>
    <mergeCell ref="D98:D99"/>
    <mergeCell ref="D100:D102"/>
    <mergeCell ref="K207:N207"/>
    <mergeCell ref="D165:D166"/>
    <mergeCell ref="K170:K171"/>
    <mergeCell ref="D109:D112"/>
    <mergeCell ref="K111:K112"/>
    <mergeCell ref="D115:D117"/>
    <mergeCell ref="D103:D105"/>
    <mergeCell ref="K104:K105"/>
    <mergeCell ref="D106:D108"/>
    <mergeCell ref="K107:K108"/>
    <mergeCell ref="K118:K119"/>
    <mergeCell ref="K127:K128"/>
    <mergeCell ref="D127:D128"/>
    <mergeCell ref="D129:D131"/>
    <mergeCell ref="D144:D146"/>
    <mergeCell ref="D120:D121"/>
    <mergeCell ref="E128:G128"/>
    <mergeCell ref="D132:D134"/>
    <mergeCell ref="D135:D137"/>
    <mergeCell ref="E135:E137"/>
    <mergeCell ref="D118:D119"/>
    <mergeCell ref="D138:D139"/>
    <mergeCell ref="E138:E139"/>
    <mergeCell ref="D124:D125"/>
    <mergeCell ref="K208:N208"/>
    <mergeCell ref="B209:G209"/>
    <mergeCell ref="K209:N209"/>
    <mergeCell ref="B201:B202"/>
    <mergeCell ref="D142:D143"/>
    <mergeCell ref="K182:K183"/>
    <mergeCell ref="L182:L183"/>
    <mergeCell ref="M182:M183"/>
    <mergeCell ref="N182:N183"/>
    <mergeCell ref="B208:G208"/>
    <mergeCell ref="K192:K193"/>
    <mergeCell ref="K205:K206"/>
    <mergeCell ref="D160:D161"/>
    <mergeCell ref="E160:E161"/>
    <mergeCell ref="D194:D195"/>
    <mergeCell ref="E194:E195"/>
    <mergeCell ref="C172:G172"/>
    <mergeCell ref="K172:N172"/>
    <mergeCell ref="D162:D163"/>
    <mergeCell ref="E162:E163"/>
    <mergeCell ref="D190:D191"/>
    <mergeCell ref="C173:N173"/>
    <mergeCell ref="D174:D176"/>
    <mergeCell ref="D182:D183"/>
    <mergeCell ref="S144:S145"/>
    <mergeCell ref="D147:D149"/>
    <mergeCell ref="K148:K149"/>
    <mergeCell ref="E141:G141"/>
    <mergeCell ref="E144:E151"/>
    <mergeCell ref="F144:F151"/>
    <mergeCell ref="C158:G158"/>
    <mergeCell ref="K158:N158"/>
    <mergeCell ref="D153:D154"/>
    <mergeCell ref="S155:S156"/>
    <mergeCell ref="K156:K157"/>
    <mergeCell ref="E157:G157"/>
    <mergeCell ref="D156:D157"/>
    <mergeCell ref="D150:D152"/>
    <mergeCell ref="E152:G152"/>
    <mergeCell ref="A221:G221"/>
    <mergeCell ref="A222:G222"/>
    <mergeCell ref="H8:H11"/>
    <mergeCell ref="A213:G213"/>
    <mergeCell ref="A215:G215"/>
    <mergeCell ref="A217:G217"/>
    <mergeCell ref="A220:G220"/>
    <mergeCell ref="A219:G219"/>
    <mergeCell ref="A210:J210"/>
    <mergeCell ref="A211:G211"/>
    <mergeCell ref="A212:G212"/>
    <mergeCell ref="C207:G207"/>
    <mergeCell ref="D201:D202"/>
    <mergeCell ref="D205:D206"/>
    <mergeCell ref="A192:A193"/>
    <mergeCell ref="B192:B193"/>
    <mergeCell ref="D192:D193"/>
    <mergeCell ref="E192:E193"/>
    <mergeCell ref="F192:F193"/>
    <mergeCell ref="D197:D199"/>
    <mergeCell ref="C159:N159"/>
    <mergeCell ref="A216:G216"/>
    <mergeCell ref="A218:G218"/>
    <mergeCell ref="A214:G214"/>
  </mergeCells>
  <printOptions horizontalCentered="1"/>
  <pageMargins left="0.70866141732283472" right="0.31496062992125984" top="0.55118110236220474" bottom="0.15748031496062992" header="0.31496062992125984" footer="0.31496062992125984"/>
  <pageSetup paperSize="9" scale="79" orientation="portrait" r:id="rId1"/>
  <rowBreaks count="3" manualBreakCount="3">
    <brk id="84" max="13" man="1"/>
    <brk id="166" max="13" man="1"/>
    <brk id="200"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45"/>
  <sheetViews>
    <sheetView topLeftCell="A202" zoomScaleNormal="100" zoomScaleSheetLayoutView="70" workbookViewId="0"/>
  </sheetViews>
  <sheetFormatPr defaultRowHeight="12.75" x14ac:dyDescent="0.2"/>
  <cols>
    <col min="1" max="3" width="2.42578125" style="119" customWidth="1"/>
    <col min="4" max="4" width="31" style="77" customWidth="1"/>
    <col min="5" max="6" width="3" style="89" customWidth="1"/>
    <col min="7" max="7" width="9.7109375" style="210" customWidth="1"/>
    <col min="8" max="10" width="10" style="342" customWidth="1"/>
    <col min="11" max="12" width="8" style="246" customWidth="1"/>
    <col min="13" max="13" width="23.5703125" style="77" customWidth="1"/>
    <col min="14" max="15" width="5.5703125" style="89" customWidth="1"/>
    <col min="16" max="16" width="5.5703125" style="80" customWidth="1"/>
    <col min="17" max="17" width="23.5703125" style="89" customWidth="1"/>
    <col min="18" max="18" width="11.140625" style="1070" customWidth="1"/>
    <col min="19" max="19" width="9.140625" style="1070"/>
    <col min="20" max="16384" width="9.140625" style="76"/>
  </cols>
  <sheetData>
    <row r="1" spans="1:19" s="22" customFormat="1" ht="26.25" customHeight="1" x14ac:dyDescent="0.2">
      <c r="A1" s="847"/>
      <c r="B1" s="847"/>
      <c r="C1" s="847"/>
      <c r="D1" s="847"/>
      <c r="E1" s="848"/>
      <c r="F1" s="849"/>
      <c r="G1" s="850"/>
      <c r="H1" s="847"/>
      <c r="I1" s="847"/>
      <c r="J1" s="847"/>
      <c r="K1" s="847"/>
      <c r="L1" s="1952" t="s">
        <v>288</v>
      </c>
      <c r="M1" s="1952"/>
      <c r="N1" s="1952"/>
      <c r="O1" s="1952"/>
      <c r="P1" s="1952"/>
      <c r="Q1" s="1952"/>
      <c r="R1" s="1089"/>
      <c r="S1" s="1089"/>
    </row>
    <row r="2" spans="1:19" s="270" customFormat="1" ht="15.75" x14ac:dyDescent="0.2">
      <c r="A2" s="1906" t="s">
        <v>234</v>
      </c>
      <c r="B2" s="1906"/>
      <c r="C2" s="1906"/>
      <c r="D2" s="1906"/>
      <c r="E2" s="1906"/>
      <c r="F2" s="1906"/>
      <c r="G2" s="1906"/>
      <c r="H2" s="1906"/>
      <c r="I2" s="1906"/>
      <c r="J2" s="1906"/>
      <c r="K2" s="1906"/>
      <c r="L2" s="1906"/>
      <c r="M2" s="1906"/>
      <c r="N2" s="1906"/>
      <c r="O2" s="1906"/>
      <c r="P2" s="1906"/>
      <c r="Q2" s="1906"/>
      <c r="R2" s="1071"/>
      <c r="S2" s="1071"/>
    </row>
    <row r="3" spans="1:19" s="270" customFormat="1" ht="15.75" x14ac:dyDescent="0.2">
      <c r="A3" s="1907" t="s">
        <v>30</v>
      </c>
      <c r="B3" s="1907"/>
      <c r="C3" s="1907"/>
      <c r="D3" s="1907"/>
      <c r="E3" s="1907"/>
      <c r="F3" s="1907"/>
      <c r="G3" s="1907"/>
      <c r="H3" s="1907"/>
      <c r="I3" s="1907"/>
      <c r="J3" s="1907"/>
      <c r="K3" s="1907"/>
      <c r="L3" s="1907"/>
      <c r="M3" s="1907"/>
      <c r="N3" s="1907"/>
      <c r="O3" s="1907"/>
      <c r="P3" s="1907"/>
      <c r="Q3" s="1907"/>
      <c r="R3" s="1071"/>
      <c r="S3" s="1071"/>
    </row>
    <row r="4" spans="1:19" s="270" customFormat="1" ht="15.75" x14ac:dyDescent="0.2">
      <c r="A4" s="1908" t="s">
        <v>70</v>
      </c>
      <c r="B4" s="1908"/>
      <c r="C4" s="1908"/>
      <c r="D4" s="1908"/>
      <c r="E4" s="1908"/>
      <c r="F4" s="1908"/>
      <c r="G4" s="1908"/>
      <c r="H4" s="1908"/>
      <c r="I4" s="1908"/>
      <c r="J4" s="1908"/>
      <c r="K4" s="1908"/>
      <c r="L4" s="1908"/>
      <c r="M4" s="1908"/>
      <c r="N4" s="1908"/>
      <c r="O4" s="1908"/>
      <c r="P4" s="1908"/>
      <c r="Q4" s="1908"/>
      <c r="R4" s="1071"/>
      <c r="S4" s="1071"/>
    </row>
    <row r="5" spans="1:19" ht="20.25" customHeight="1" thickBot="1" x14ac:dyDescent="0.25">
      <c r="A5" s="209"/>
      <c r="B5" s="209"/>
      <c r="C5" s="1909" t="s">
        <v>147</v>
      </c>
      <c r="D5" s="1909"/>
      <c r="E5" s="1909"/>
      <c r="F5" s="1909"/>
      <c r="G5" s="1909"/>
      <c r="H5" s="1909"/>
      <c r="I5" s="1909"/>
      <c r="J5" s="1909"/>
      <c r="K5" s="1909"/>
      <c r="L5" s="1909"/>
      <c r="M5" s="1909"/>
      <c r="N5" s="1909"/>
      <c r="O5" s="1909"/>
      <c r="P5" s="1909"/>
      <c r="Q5" s="1909"/>
    </row>
    <row r="6" spans="1:19" ht="24" customHeight="1" x14ac:dyDescent="0.2">
      <c r="A6" s="1910" t="s">
        <v>7</v>
      </c>
      <c r="B6" s="1914" t="s">
        <v>8</v>
      </c>
      <c r="C6" s="1914" t="s">
        <v>9</v>
      </c>
      <c r="D6" s="1918" t="s">
        <v>23</v>
      </c>
      <c r="E6" s="1921" t="s">
        <v>10</v>
      </c>
      <c r="F6" s="1924" t="s">
        <v>11</v>
      </c>
      <c r="G6" s="1941" t="s">
        <v>12</v>
      </c>
      <c r="H6" s="1962" t="s">
        <v>232</v>
      </c>
      <c r="I6" s="1921" t="s">
        <v>289</v>
      </c>
      <c r="J6" s="1953" t="s">
        <v>290</v>
      </c>
      <c r="K6" s="1944" t="s">
        <v>144</v>
      </c>
      <c r="L6" s="1690" t="s">
        <v>171</v>
      </c>
      <c r="M6" s="1931" t="s">
        <v>47</v>
      </c>
      <c r="N6" s="1932"/>
      <c r="O6" s="1932"/>
      <c r="P6" s="1932"/>
      <c r="Q6" s="1956" t="s">
        <v>291</v>
      </c>
    </row>
    <row r="7" spans="1:19" ht="24" customHeight="1" x14ac:dyDescent="0.2">
      <c r="A7" s="1911"/>
      <c r="B7" s="1915"/>
      <c r="C7" s="1915"/>
      <c r="D7" s="1919"/>
      <c r="E7" s="1922"/>
      <c r="F7" s="1925"/>
      <c r="G7" s="1942"/>
      <c r="H7" s="1963"/>
      <c r="I7" s="1922"/>
      <c r="J7" s="1954"/>
      <c r="K7" s="1945"/>
      <c r="L7" s="1691"/>
      <c r="M7" s="1934" t="s">
        <v>23</v>
      </c>
      <c r="N7" s="1959" t="s">
        <v>84</v>
      </c>
      <c r="O7" s="1937"/>
      <c r="P7" s="1937"/>
      <c r="Q7" s="1957"/>
    </row>
    <row r="8" spans="1:19" ht="21.75" customHeight="1" x14ac:dyDescent="0.2">
      <c r="A8" s="1912"/>
      <c r="B8" s="1916"/>
      <c r="C8" s="1916"/>
      <c r="D8" s="1919"/>
      <c r="E8" s="1922"/>
      <c r="F8" s="1925"/>
      <c r="G8" s="1942"/>
      <c r="H8" s="1963"/>
      <c r="I8" s="1922"/>
      <c r="J8" s="1954"/>
      <c r="K8" s="1945"/>
      <c r="L8" s="1691"/>
      <c r="M8" s="1935"/>
      <c r="N8" s="1939" t="s">
        <v>71</v>
      </c>
      <c r="O8" s="1927" t="s">
        <v>94</v>
      </c>
      <c r="P8" s="1960" t="s">
        <v>174</v>
      </c>
      <c r="Q8" s="1957"/>
    </row>
    <row r="9" spans="1:19" ht="63.75" customHeight="1" thickBot="1" x14ac:dyDescent="0.25">
      <c r="A9" s="1913"/>
      <c r="B9" s="1917"/>
      <c r="C9" s="1917"/>
      <c r="D9" s="1920"/>
      <c r="E9" s="1923"/>
      <c r="F9" s="1926"/>
      <c r="G9" s="1943"/>
      <c r="H9" s="1964"/>
      <c r="I9" s="1923"/>
      <c r="J9" s="1955"/>
      <c r="K9" s="1946"/>
      <c r="L9" s="1692"/>
      <c r="M9" s="1936"/>
      <c r="N9" s="1940"/>
      <c r="O9" s="1928"/>
      <c r="P9" s="1961"/>
      <c r="Q9" s="1958"/>
    </row>
    <row r="10" spans="1:19" ht="13.5" thickBot="1" x14ac:dyDescent="0.25">
      <c r="A10" s="1873" t="s">
        <v>109</v>
      </c>
      <c r="B10" s="1874"/>
      <c r="C10" s="1874"/>
      <c r="D10" s="1874"/>
      <c r="E10" s="1874"/>
      <c r="F10" s="1874"/>
      <c r="G10" s="1874"/>
      <c r="H10" s="1874"/>
      <c r="I10" s="1874"/>
      <c r="J10" s="1874"/>
      <c r="K10" s="1874"/>
      <c r="L10" s="1874"/>
      <c r="M10" s="1874"/>
      <c r="N10" s="1874"/>
      <c r="O10" s="1874"/>
      <c r="P10" s="1874"/>
      <c r="Q10" s="1876"/>
    </row>
    <row r="11" spans="1:19" ht="13.5" thickBot="1" x14ac:dyDescent="0.25">
      <c r="A11" s="1877" t="s">
        <v>31</v>
      </c>
      <c r="B11" s="1878"/>
      <c r="C11" s="1878"/>
      <c r="D11" s="1878"/>
      <c r="E11" s="1878"/>
      <c r="F11" s="1878"/>
      <c r="G11" s="1878"/>
      <c r="H11" s="1878"/>
      <c r="I11" s="1878"/>
      <c r="J11" s="1878"/>
      <c r="K11" s="1878"/>
      <c r="L11" s="1878"/>
      <c r="M11" s="1878"/>
      <c r="N11" s="1878"/>
      <c r="O11" s="1878"/>
      <c r="P11" s="1878"/>
      <c r="Q11" s="1879"/>
    </row>
    <row r="12" spans="1:19" ht="13.5" thickBot="1" x14ac:dyDescent="0.25">
      <c r="A12" s="190" t="s">
        <v>14</v>
      </c>
      <c r="B12" s="1880" t="s">
        <v>38</v>
      </c>
      <c r="C12" s="1881"/>
      <c r="D12" s="1881"/>
      <c r="E12" s="1881"/>
      <c r="F12" s="1881"/>
      <c r="G12" s="1881"/>
      <c r="H12" s="1881"/>
      <c r="I12" s="1881"/>
      <c r="J12" s="1881"/>
      <c r="K12" s="1881"/>
      <c r="L12" s="1881"/>
      <c r="M12" s="1881"/>
      <c r="N12" s="1881"/>
      <c r="O12" s="1881"/>
      <c r="P12" s="1881"/>
      <c r="Q12" s="1882"/>
    </row>
    <row r="13" spans="1:19" ht="13.5" thickBot="1" x14ac:dyDescent="0.25">
      <c r="A13" s="524" t="s">
        <v>14</v>
      </c>
      <c r="B13" s="13" t="s">
        <v>14</v>
      </c>
      <c r="C13" s="1883" t="s">
        <v>125</v>
      </c>
      <c r="D13" s="1884"/>
      <c r="E13" s="1884"/>
      <c r="F13" s="1884"/>
      <c r="G13" s="1885"/>
      <c r="H13" s="1885"/>
      <c r="I13" s="1885"/>
      <c r="J13" s="1885"/>
      <c r="K13" s="1885"/>
      <c r="L13" s="1885"/>
      <c r="M13" s="1885"/>
      <c r="N13" s="1885"/>
      <c r="O13" s="1885"/>
      <c r="P13" s="1885"/>
      <c r="Q13" s="1886"/>
    </row>
    <row r="14" spans="1:19" s="100" customFormat="1" ht="12.75" customHeight="1" x14ac:dyDescent="0.2">
      <c r="A14" s="7" t="s">
        <v>14</v>
      </c>
      <c r="B14" s="4" t="s">
        <v>14</v>
      </c>
      <c r="C14" s="1899" t="s">
        <v>14</v>
      </c>
      <c r="D14" s="1900" t="s">
        <v>51</v>
      </c>
      <c r="E14" s="1902"/>
      <c r="F14" s="1903">
        <v>2</v>
      </c>
      <c r="G14" s="158" t="s">
        <v>15</v>
      </c>
      <c r="H14" s="855">
        <v>24243</v>
      </c>
      <c r="I14" s="1229">
        <f>24232.9+10.1</f>
        <v>24243</v>
      </c>
      <c r="J14" s="1230">
        <f>I14-H14</f>
        <v>0</v>
      </c>
      <c r="K14" s="596">
        <v>24085.9</v>
      </c>
      <c r="L14" s="597">
        <v>24054.1</v>
      </c>
      <c r="M14" s="356"/>
      <c r="N14" s="527"/>
      <c r="O14" s="350"/>
      <c r="P14" s="529"/>
      <c r="Q14" s="44"/>
      <c r="R14" s="1069">
        <f>I14+I72+I80+I84+I86+I151+I158+I160+I162+I168+I190+I192</f>
        <v>25006.3</v>
      </c>
      <c r="S14" s="1072"/>
    </row>
    <row r="15" spans="1:19" s="100" customFormat="1" ht="15.75" customHeight="1" x14ac:dyDescent="0.2">
      <c r="A15" s="8"/>
      <c r="B15" s="9"/>
      <c r="C15" s="1888"/>
      <c r="D15" s="1901"/>
      <c r="E15" s="1859"/>
      <c r="F15" s="1852"/>
      <c r="G15" s="27" t="s">
        <v>18</v>
      </c>
      <c r="H15" s="328">
        <v>32948.9</v>
      </c>
      <c r="I15" s="860">
        <v>34487.1</v>
      </c>
      <c r="J15" s="1030">
        <f>I15-H15</f>
        <v>1538.1999999999971</v>
      </c>
      <c r="K15" s="357">
        <v>32948.9</v>
      </c>
      <c r="L15" s="358">
        <v>32948.9</v>
      </c>
      <c r="M15" s="532"/>
      <c r="N15" s="528"/>
      <c r="O15" s="359"/>
      <c r="P15" s="530"/>
      <c r="Q15" s="1950" t="s">
        <v>327</v>
      </c>
      <c r="R15" s="1072"/>
      <c r="S15" s="1072"/>
    </row>
    <row r="16" spans="1:19" s="100" customFormat="1" x14ac:dyDescent="0.2">
      <c r="A16" s="8"/>
      <c r="B16" s="9"/>
      <c r="C16" s="784"/>
      <c r="D16" s="594"/>
      <c r="E16" s="101"/>
      <c r="F16" s="789"/>
      <c r="G16" s="562" t="s">
        <v>50</v>
      </c>
      <c r="H16" s="248">
        <v>5433.4</v>
      </c>
      <c r="I16" s="862">
        <v>5433.4</v>
      </c>
      <c r="J16" s="1033"/>
      <c r="K16" s="366">
        <v>5358.2</v>
      </c>
      <c r="L16" s="371">
        <v>5358.2</v>
      </c>
      <c r="M16" s="532"/>
      <c r="N16" s="528"/>
      <c r="O16" s="359"/>
      <c r="P16" s="530"/>
      <c r="Q16" s="1950"/>
      <c r="R16" s="1072"/>
      <c r="S16" s="1072"/>
    </row>
    <row r="17" spans="1:20" s="100" customFormat="1" x14ac:dyDescent="0.2">
      <c r="A17" s="8"/>
      <c r="B17" s="9"/>
      <c r="C17" s="1008"/>
      <c r="D17" s="594"/>
      <c r="E17" s="101"/>
      <c r="F17" s="1009"/>
      <c r="G17" s="1031" t="s">
        <v>106</v>
      </c>
      <c r="H17" s="252"/>
      <c r="I17" s="959">
        <v>592.70000000000005</v>
      </c>
      <c r="J17" s="1030">
        <f t="shared" ref="J17" si="0">I17-H17</f>
        <v>592.70000000000005</v>
      </c>
      <c r="K17" s="1032"/>
      <c r="L17" s="352"/>
      <c r="M17" s="532"/>
      <c r="N17" s="528"/>
      <c r="O17" s="359"/>
      <c r="P17" s="530"/>
      <c r="Q17" s="1950"/>
      <c r="R17" s="1072"/>
      <c r="S17" s="1072"/>
    </row>
    <row r="18" spans="1:20" s="100" customFormat="1" x14ac:dyDescent="0.2">
      <c r="A18" s="8"/>
      <c r="B18" s="9"/>
      <c r="C18" s="982"/>
      <c r="D18" s="594"/>
      <c r="E18" s="101"/>
      <c r="F18" s="983"/>
      <c r="G18" s="667" t="s">
        <v>309</v>
      </c>
      <c r="H18" s="856">
        <v>57.1</v>
      </c>
      <c r="I18" s="861">
        <v>57.1</v>
      </c>
      <c r="J18" s="293"/>
      <c r="K18" s="387">
        <v>57.2</v>
      </c>
      <c r="L18" s="388"/>
      <c r="M18" s="532"/>
      <c r="N18" s="528"/>
      <c r="O18" s="359"/>
      <c r="P18" s="530"/>
      <c r="Q18" s="1950"/>
      <c r="R18" s="1072"/>
      <c r="S18" s="1072"/>
    </row>
    <row r="19" spans="1:20" s="100" customFormat="1" x14ac:dyDescent="0.2">
      <c r="A19" s="8"/>
      <c r="B19" s="9"/>
      <c r="C19" s="784"/>
      <c r="D19" s="594"/>
      <c r="E19" s="101"/>
      <c r="F19" s="789"/>
      <c r="G19" s="561"/>
      <c r="H19" s="248"/>
      <c r="I19" s="862"/>
      <c r="J19" s="219"/>
      <c r="K19" s="366"/>
      <c r="L19" s="371"/>
      <c r="M19" s="532"/>
      <c r="N19" s="528"/>
      <c r="O19" s="359"/>
      <c r="P19" s="530"/>
      <c r="Q19" s="1950"/>
      <c r="R19" s="1072"/>
      <c r="S19" s="1072"/>
    </row>
    <row r="20" spans="1:20" s="100" customFormat="1" ht="16.5" customHeight="1" x14ac:dyDescent="0.2">
      <c r="A20" s="8"/>
      <c r="B20" s="788"/>
      <c r="C20" s="18"/>
      <c r="D20" s="1854" t="s">
        <v>122</v>
      </c>
      <c r="E20" s="145"/>
      <c r="F20" s="789"/>
      <c r="G20" s="561"/>
      <c r="H20" s="157"/>
      <c r="I20" s="153"/>
      <c r="J20" s="875"/>
      <c r="L20" s="595"/>
      <c r="M20" s="531" t="s">
        <v>103</v>
      </c>
      <c r="N20" s="147">
        <v>45</v>
      </c>
      <c r="O20" s="300" t="s">
        <v>104</v>
      </c>
      <c r="P20" s="148" t="s">
        <v>104</v>
      </c>
      <c r="Q20" s="1950"/>
      <c r="R20" s="1073"/>
      <c r="S20" s="1073"/>
      <c r="T20" s="593"/>
    </row>
    <row r="21" spans="1:20" s="100" customFormat="1" ht="15" customHeight="1" x14ac:dyDescent="0.2">
      <c r="A21" s="8"/>
      <c r="B21" s="9"/>
      <c r="C21" s="18"/>
      <c r="D21" s="1854"/>
      <c r="E21" s="145"/>
      <c r="F21" s="789"/>
      <c r="G21" s="35"/>
      <c r="H21" s="248"/>
      <c r="I21" s="862"/>
      <c r="J21" s="219"/>
      <c r="K21" s="325"/>
      <c r="L21" s="360"/>
      <c r="M21" s="149" t="s">
        <v>73</v>
      </c>
      <c r="N21" s="533">
        <v>7696</v>
      </c>
      <c r="O21" s="306" t="s">
        <v>105</v>
      </c>
      <c r="P21" s="150" t="s">
        <v>105</v>
      </c>
      <c r="Q21" s="1950"/>
      <c r="R21" s="1072"/>
      <c r="S21" s="1072"/>
    </row>
    <row r="22" spans="1:20" s="100" customFormat="1" ht="14.25" customHeight="1" x14ac:dyDescent="0.2">
      <c r="A22" s="8"/>
      <c r="B22" s="9"/>
      <c r="C22" s="18"/>
      <c r="D22" s="1854"/>
      <c r="E22" s="145"/>
      <c r="F22" s="789"/>
      <c r="G22" s="46"/>
      <c r="H22" s="248"/>
      <c r="I22" s="862"/>
      <c r="J22" s="219"/>
      <c r="K22" s="325"/>
      <c r="L22" s="360"/>
      <c r="M22" s="1871" t="s">
        <v>85</v>
      </c>
      <c r="N22" s="151">
        <v>10</v>
      </c>
      <c r="O22" s="361">
        <v>16</v>
      </c>
      <c r="P22" s="152">
        <v>16</v>
      </c>
      <c r="Q22" s="1950"/>
      <c r="R22" s="1072"/>
      <c r="S22" s="1072"/>
    </row>
    <row r="23" spans="1:20" s="100" customFormat="1" ht="14.25" customHeight="1" x14ac:dyDescent="0.2">
      <c r="A23" s="8"/>
      <c r="B23" s="9"/>
      <c r="C23" s="18"/>
      <c r="D23" s="1854"/>
      <c r="E23" s="145"/>
      <c r="F23" s="789"/>
      <c r="G23" s="598"/>
      <c r="H23" s="248"/>
      <c r="I23" s="862"/>
      <c r="J23" s="219"/>
      <c r="K23" s="366"/>
      <c r="L23" s="371"/>
      <c r="M23" s="1894"/>
      <c r="N23" s="362"/>
      <c r="O23" s="363"/>
      <c r="P23" s="364"/>
      <c r="Q23" s="1950"/>
      <c r="R23" s="1072"/>
      <c r="S23" s="1072"/>
    </row>
    <row r="24" spans="1:20" s="100" customFormat="1" ht="15" customHeight="1" x14ac:dyDescent="0.2">
      <c r="A24" s="8"/>
      <c r="B24" s="9"/>
      <c r="C24" s="18"/>
      <c r="D24" s="121"/>
      <c r="E24" s="145"/>
      <c r="F24" s="789"/>
      <c r="G24" s="599"/>
      <c r="H24" s="857"/>
      <c r="I24" s="863"/>
      <c r="J24" s="512"/>
      <c r="K24" s="601"/>
      <c r="L24" s="600"/>
      <c r="M24" s="607" t="s">
        <v>74</v>
      </c>
      <c r="N24" s="163">
        <v>336</v>
      </c>
      <c r="O24" s="186">
        <v>500</v>
      </c>
      <c r="P24" s="201">
        <v>500</v>
      </c>
      <c r="Q24" s="1950"/>
      <c r="R24" s="1072"/>
      <c r="S24" s="1072"/>
    </row>
    <row r="25" spans="1:20" s="100" customFormat="1" ht="12.75" customHeight="1" x14ac:dyDescent="0.2">
      <c r="A25" s="1815"/>
      <c r="B25" s="9"/>
      <c r="C25" s="1895"/>
      <c r="D25" s="1896" t="s">
        <v>137</v>
      </c>
      <c r="E25" s="1857"/>
      <c r="F25" s="1850"/>
      <c r="G25" s="598"/>
      <c r="H25" s="248"/>
      <c r="I25" s="862"/>
      <c r="J25" s="219"/>
      <c r="K25" s="219"/>
      <c r="L25" s="219"/>
      <c r="M25" s="1855" t="s">
        <v>86</v>
      </c>
      <c r="N25" s="163">
        <v>6</v>
      </c>
      <c r="O25" s="186">
        <v>5</v>
      </c>
      <c r="P25" s="201">
        <v>4</v>
      </c>
      <c r="Q25" s="1950"/>
      <c r="R25" s="1072"/>
      <c r="S25" s="1072"/>
    </row>
    <row r="26" spans="1:20" s="100" customFormat="1" x14ac:dyDescent="0.2">
      <c r="A26" s="1815"/>
      <c r="B26" s="9"/>
      <c r="C26" s="1895"/>
      <c r="D26" s="1896"/>
      <c r="E26" s="1858"/>
      <c r="F26" s="1897"/>
      <c r="G26" s="598"/>
      <c r="H26" s="248"/>
      <c r="I26" s="862"/>
      <c r="J26" s="219"/>
      <c r="K26" s="365"/>
      <c r="L26" s="371"/>
      <c r="M26" s="1898"/>
      <c r="N26" s="528"/>
      <c r="O26" s="359"/>
      <c r="P26" s="199"/>
      <c r="Q26" s="1951"/>
      <c r="R26" s="1072"/>
      <c r="S26" s="1072"/>
    </row>
    <row r="27" spans="1:20" s="100" customFormat="1" ht="25.5" x14ac:dyDescent="0.2">
      <c r="A27" s="1815"/>
      <c r="B27" s="9"/>
      <c r="C27" s="1888"/>
      <c r="D27" s="1896"/>
      <c r="E27" s="1858"/>
      <c r="F27" s="1897"/>
      <c r="G27" s="598"/>
      <c r="H27" s="858"/>
      <c r="I27" s="864"/>
      <c r="J27" s="851"/>
      <c r="K27" s="219"/>
      <c r="L27" s="219"/>
      <c r="M27" s="785" t="s">
        <v>87</v>
      </c>
      <c r="N27" s="961" t="s">
        <v>298</v>
      </c>
      <c r="O27" s="962" t="s">
        <v>299</v>
      </c>
      <c r="P27" s="963" t="s">
        <v>299</v>
      </c>
      <c r="Q27" s="1215" t="s">
        <v>322</v>
      </c>
      <c r="R27" s="1072"/>
      <c r="S27" s="1072"/>
    </row>
    <row r="28" spans="1:20" s="100" customFormat="1" x14ac:dyDescent="0.2">
      <c r="A28" s="1815"/>
      <c r="B28" s="9"/>
      <c r="C28" s="1888"/>
      <c r="D28" s="1804"/>
      <c r="E28" s="1859"/>
      <c r="F28" s="1852"/>
      <c r="G28" s="598"/>
      <c r="H28" s="248"/>
      <c r="I28" s="862"/>
      <c r="J28" s="219"/>
      <c r="K28" s="219"/>
      <c r="L28" s="219"/>
      <c r="M28" s="604" t="s">
        <v>75</v>
      </c>
      <c r="N28" s="55">
        <v>955</v>
      </c>
      <c r="O28" s="605">
        <v>940</v>
      </c>
      <c r="P28" s="56">
        <v>940</v>
      </c>
      <c r="Q28" s="1034"/>
      <c r="R28" s="1072"/>
      <c r="S28" s="1072"/>
    </row>
    <row r="29" spans="1:20" s="100" customFormat="1" ht="15.75" customHeight="1" x14ac:dyDescent="0.2">
      <c r="A29" s="8"/>
      <c r="B29" s="1099"/>
      <c r="C29" s="20"/>
      <c r="D29" s="1804" t="s">
        <v>123</v>
      </c>
      <c r="E29" s="145"/>
      <c r="F29" s="1171"/>
      <c r="G29" s="598"/>
      <c r="H29" s="221"/>
      <c r="I29" s="272"/>
      <c r="J29" s="222"/>
      <c r="K29" s="219"/>
      <c r="L29" s="219"/>
      <c r="M29" s="370" t="s">
        <v>103</v>
      </c>
      <c r="N29" s="1100">
        <v>32</v>
      </c>
      <c r="O29" s="373">
        <v>32</v>
      </c>
      <c r="P29" s="439">
        <v>32</v>
      </c>
      <c r="Q29" s="1135"/>
      <c r="R29" s="1072"/>
      <c r="S29" s="1072"/>
    </row>
    <row r="30" spans="1:20" s="100" customFormat="1" ht="15.75" customHeight="1" x14ac:dyDescent="0.2">
      <c r="A30" s="8"/>
      <c r="B30" s="1099"/>
      <c r="C30" s="20"/>
      <c r="D30" s="1854"/>
      <c r="E30" s="145"/>
      <c r="F30" s="626"/>
      <c r="G30" s="598"/>
      <c r="H30" s="248"/>
      <c r="I30" s="862"/>
      <c r="J30" s="219"/>
      <c r="K30" s="366"/>
      <c r="L30" s="371"/>
      <c r="M30" s="370" t="s">
        <v>107</v>
      </c>
      <c r="N30" s="116">
        <f>17120+140</f>
        <v>17260</v>
      </c>
      <c r="O30" s="312">
        <v>16480</v>
      </c>
      <c r="P30" s="117">
        <v>16480</v>
      </c>
      <c r="Q30" s="1141"/>
      <c r="R30" s="1072"/>
      <c r="S30" s="1072"/>
    </row>
    <row r="31" spans="1:20" s="100" customFormat="1" ht="15.75" customHeight="1" x14ac:dyDescent="0.2">
      <c r="A31" s="8"/>
      <c r="B31" s="1099"/>
      <c r="C31" s="20"/>
      <c r="D31" s="1854"/>
      <c r="E31" s="145"/>
      <c r="F31" s="1171"/>
      <c r="G31" s="598"/>
      <c r="H31" s="248"/>
      <c r="I31" s="862"/>
      <c r="J31" s="219"/>
      <c r="K31" s="219"/>
      <c r="L31" s="219"/>
      <c r="M31" s="1799" t="s">
        <v>108</v>
      </c>
      <c r="N31" s="1140">
        <v>4</v>
      </c>
      <c r="O31" s="372">
        <v>4</v>
      </c>
      <c r="P31" s="107">
        <v>4</v>
      </c>
      <c r="Q31" s="1134"/>
      <c r="R31" s="1072"/>
      <c r="S31" s="1072"/>
    </row>
    <row r="32" spans="1:20" s="100" customFormat="1" ht="15.75" customHeight="1" x14ac:dyDescent="0.2">
      <c r="A32" s="8"/>
      <c r="B32" s="1099"/>
      <c r="C32" s="20"/>
      <c r="D32" s="1854"/>
      <c r="E32" s="145"/>
      <c r="F32" s="1171"/>
      <c r="G32" s="598"/>
      <c r="H32" s="221"/>
      <c r="I32" s="272"/>
      <c r="J32" s="222"/>
      <c r="K32" s="219"/>
      <c r="L32" s="219"/>
      <c r="M32" s="1889"/>
      <c r="N32" s="1100"/>
      <c r="O32" s="373"/>
      <c r="P32" s="123"/>
      <c r="Q32" s="1135"/>
      <c r="R32" s="1072"/>
      <c r="S32" s="1072"/>
    </row>
    <row r="33" spans="1:21" s="100" customFormat="1" ht="15.75" customHeight="1" x14ac:dyDescent="0.2">
      <c r="A33" s="1173"/>
      <c r="B33" s="1174"/>
      <c r="C33" s="1175"/>
      <c r="D33" s="1805"/>
      <c r="E33" s="1169"/>
      <c r="F33" s="1170"/>
      <c r="G33" s="1151"/>
      <c r="H33" s="328"/>
      <c r="I33" s="860"/>
      <c r="J33" s="1152"/>
      <c r="K33" s="1152"/>
      <c r="L33" s="1152"/>
      <c r="M33" s="606" t="s">
        <v>107</v>
      </c>
      <c r="N33" s="374">
        <v>760</v>
      </c>
      <c r="O33" s="318">
        <v>650</v>
      </c>
      <c r="P33" s="375">
        <v>650</v>
      </c>
      <c r="Q33" s="316"/>
      <c r="R33" s="1072"/>
      <c r="S33" s="1072"/>
    </row>
    <row r="34" spans="1:21" s="100" customFormat="1" ht="15.75" customHeight="1" x14ac:dyDescent="0.2">
      <c r="A34" s="8"/>
      <c r="B34" s="788"/>
      <c r="C34" s="20"/>
      <c r="D34" s="1854" t="s">
        <v>195</v>
      </c>
      <c r="E34" s="145"/>
      <c r="F34" s="626"/>
      <c r="G34" s="598"/>
      <c r="H34" s="248"/>
      <c r="I34" s="862"/>
      <c r="J34" s="219"/>
      <c r="K34" s="219"/>
      <c r="L34" s="219"/>
      <c r="M34" s="1098" t="s">
        <v>196</v>
      </c>
      <c r="N34" s="376" t="s">
        <v>197</v>
      </c>
      <c r="O34" s="377">
        <v>100</v>
      </c>
      <c r="P34" s="1172"/>
      <c r="Q34" s="1035"/>
      <c r="R34" s="1072"/>
      <c r="S34" s="1072"/>
    </row>
    <row r="35" spans="1:21" s="100" customFormat="1" ht="18" customHeight="1" x14ac:dyDescent="0.2">
      <c r="A35" s="8"/>
      <c r="B35" s="788"/>
      <c r="C35" s="20"/>
      <c r="D35" s="1805"/>
      <c r="E35" s="145"/>
      <c r="F35" s="1171"/>
      <c r="G35" s="599"/>
      <c r="H35" s="857"/>
      <c r="I35" s="863"/>
      <c r="J35" s="512"/>
      <c r="K35" s="512"/>
      <c r="L35" s="602"/>
      <c r="M35" s="606"/>
      <c r="N35" s="374"/>
      <c r="O35" s="318"/>
      <c r="P35" s="560"/>
      <c r="Q35" s="316"/>
      <c r="R35" s="1072"/>
      <c r="S35" s="1072"/>
    </row>
    <row r="36" spans="1:21" s="100" customFormat="1" ht="16.5" customHeight="1" x14ac:dyDescent="0.2">
      <c r="A36" s="1815"/>
      <c r="B36" s="1887"/>
      <c r="C36" s="1888"/>
      <c r="D36" s="1804" t="s">
        <v>138</v>
      </c>
      <c r="E36" s="1890"/>
      <c r="F36" s="1851"/>
      <c r="G36" s="598"/>
      <c r="H36" s="248"/>
      <c r="I36" s="862"/>
      <c r="J36" s="219"/>
      <c r="K36" s="219"/>
      <c r="L36" s="219"/>
      <c r="M36" s="1891" t="s">
        <v>148</v>
      </c>
      <c r="N36" s="792">
        <v>6</v>
      </c>
      <c r="O36" s="373">
        <v>6</v>
      </c>
      <c r="P36" s="123">
        <v>6</v>
      </c>
      <c r="Q36" s="1027"/>
      <c r="R36" s="1072"/>
      <c r="S36" s="1072"/>
    </row>
    <row r="37" spans="1:21" s="100" customFormat="1" ht="16.5" customHeight="1" x14ac:dyDescent="0.2">
      <c r="A37" s="1815"/>
      <c r="B37" s="1887"/>
      <c r="C37" s="1888"/>
      <c r="D37" s="1854"/>
      <c r="E37" s="1890"/>
      <c r="F37" s="1851"/>
      <c r="G37" s="598"/>
      <c r="H37" s="248"/>
      <c r="I37" s="862"/>
      <c r="J37" s="219"/>
      <c r="K37" s="219"/>
      <c r="L37" s="219"/>
      <c r="M37" s="1891"/>
      <c r="N37" s="153"/>
      <c r="O37" s="381"/>
      <c r="P37" s="382"/>
      <c r="Q37" s="595"/>
      <c r="R37" s="1072"/>
      <c r="S37" s="1072"/>
    </row>
    <row r="38" spans="1:21" s="100" customFormat="1" ht="16.5" customHeight="1" x14ac:dyDescent="0.2">
      <c r="A38" s="1815"/>
      <c r="B38" s="1887"/>
      <c r="C38" s="1888"/>
      <c r="D38" s="1854"/>
      <c r="E38" s="1890"/>
      <c r="F38" s="1851"/>
      <c r="G38" s="598"/>
      <c r="H38" s="221"/>
      <c r="I38" s="272"/>
      <c r="J38" s="222"/>
      <c r="K38" s="219"/>
      <c r="L38" s="219"/>
      <c r="M38" s="383" t="s">
        <v>74</v>
      </c>
      <c r="N38" s="285">
        <v>5450</v>
      </c>
      <c r="O38" s="187">
        <v>5400</v>
      </c>
      <c r="P38" s="118">
        <v>5400</v>
      </c>
      <c r="Q38" s="1036"/>
      <c r="R38" s="1072"/>
      <c r="S38" s="1072"/>
    </row>
    <row r="39" spans="1:21" s="100" customFormat="1" ht="16.5" customHeight="1" x14ac:dyDescent="0.2">
      <c r="A39" s="1815"/>
      <c r="B39" s="1887"/>
      <c r="C39" s="1888"/>
      <c r="D39" s="1854"/>
      <c r="E39" s="1890"/>
      <c r="F39" s="1851"/>
      <c r="G39" s="598"/>
      <c r="H39" s="248"/>
      <c r="I39" s="862"/>
      <c r="J39" s="219"/>
      <c r="K39" s="219"/>
      <c r="L39" s="219"/>
      <c r="M39" s="1871" t="s">
        <v>80</v>
      </c>
      <c r="N39" s="163">
        <v>90</v>
      </c>
      <c r="O39" s="186">
        <v>90</v>
      </c>
      <c r="P39" s="155">
        <v>90</v>
      </c>
      <c r="Q39" s="844"/>
      <c r="R39" s="1072"/>
      <c r="S39" s="1072"/>
    </row>
    <row r="40" spans="1:21" s="100" customFormat="1" ht="14.25" customHeight="1" x14ac:dyDescent="0.2">
      <c r="A40" s="1815"/>
      <c r="B40" s="1887"/>
      <c r="C40" s="1888"/>
      <c r="D40" s="1805"/>
      <c r="E40" s="1890"/>
      <c r="F40" s="1851"/>
      <c r="G40" s="599"/>
      <c r="H40" s="857"/>
      <c r="I40" s="863"/>
      <c r="J40" s="512"/>
      <c r="K40" s="512"/>
      <c r="L40" s="512"/>
      <c r="M40" s="1872"/>
      <c r="N40" s="384"/>
      <c r="O40" s="385"/>
      <c r="P40" s="386"/>
      <c r="Q40" s="1037"/>
      <c r="R40" s="1072"/>
      <c r="S40" s="1842"/>
      <c r="T40" s="1965"/>
      <c r="U40" s="1965"/>
    </row>
    <row r="41" spans="1:21" s="100" customFormat="1" ht="12.75" customHeight="1" x14ac:dyDescent="0.2">
      <c r="A41" s="1815"/>
      <c r="B41" s="1887"/>
      <c r="C41" s="1888"/>
      <c r="D41" s="1722" t="s">
        <v>61</v>
      </c>
      <c r="E41" s="1848"/>
      <c r="F41" s="1851"/>
      <c r="G41" s="598"/>
      <c r="H41" s="248"/>
      <c r="I41" s="862"/>
      <c r="J41" s="219"/>
      <c r="K41" s="219"/>
      <c r="L41" s="219"/>
      <c r="M41" s="1856" t="s">
        <v>110</v>
      </c>
      <c r="N41" s="1863">
        <v>6500</v>
      </c>
      <c r="O41" s="1863">
        <v>5450</v>
      </c>
      <c r="P41" s="1864">
        <v>6500</v>
      </c>
      <c r="Q41" s="46"/>
      <c r="R41" s="1072"/>
      <c r="S41" s="1842"/>
      <c r="T41" s="1965"/>
      <c r="U41" s="1965"/>
    </row>
    <row r="42" spans="1:21" s="100" customFormat="1" ht="12.75" customHeight="1" x14ac:dyDescent="0.2">
      <c r="A42" s="1815"/>
      <c r="B42" s="1887"/>
      <c r="C42" s="1888"/>
      <c r="D42" s="1722"/>
      <c r="E42" s="1848"/>
      <c r="F42" s="1851"/>
      <c r="G42" s="598"/>
      <c r="H42" s="248"/>
      <c r="I42" s="862"/>
      <c r="J42" s="219"/>
      <c r="K42" s="219"/>
      <c r="L42" s="219"/>
      <c r="M42" s="1856"/>
      <c r="N42" s="1863"/>
      <c r="O42" s="1863"/>
      <c r="P42" s="1864"/>
      <c r="Q42" s="46"/>
      <c r="R42" s="1072"/>
      <c r="S42" s="1222"/>
      <c r="T42" s="787"/>
      <c r="U42" s="787"/>
    </row>
    <row r="43" spans="1:21" s="100" customFormat="1" ht="12.75" customHeight="1" x14ac:dyDescent="0.2">
      <c r="A43" s="1815"/>
      <c r="B43" s="1887"/>
      <c r="C43" s="1888"/>
      <c r="D43" s="1722"/>
      <c r="E43" s="1848"/>
      <c r="F43" s="1851"/>
      <c r="G43" s="598"/>
      <c r="H43" s="248"/>
      <c r="I43" s="862"/>
      <c r="J43" s="219"/>
      <c r="K43" s="219"/>
      <c r="L43" s="219"/>
      <c r="M43" s="1856"/>
      <c r="N43" s="1863"/>
      <c r="O43" s="1863"/>
      <c r="P43" s="1864"/>
      <c r="Q43" s="46"/>
      <c r="R43" s="1072"/>
      <c r="S43" s="1222"/>
      <c r="T43" s="787"/>
      <c r="U43" s="787"/>
    </row>
    <row r="44" spans="1:21" s="100" customFormat="1" x14ac:dyDescent="0.2">
      <c r="A44" s="19"/>
      <c r="B44" s="9"/>
      <c r="C44" s="20"/>
      <c r="D44" s="1865" t="s">
        <v>139</v>
      </c>
      <c r="E44" s="1868"/>
      <c r="F44" s="1860"/>
      <c r="G44" s="598"/>
      <c r="H44" s="248"/>
      <c r="I44" s="862"/>
      <c r="J44" s="219"/>
      <c r="K44" s="219"/>
      <c r="L44" s="219"/>
      <c r="M44" s="608" t="s">
        <v>111</v>
      </c>
      <c r="N44" s="285">
        <f>SUM(N45:N47)</f>
        <v>158</v>
      </c>
      <c r="O44" s="187">
        <f>SUM(O45:O47)</f>
        <v>160</v>
      </c>
      <c r="P44" s="118">
        <f>SUM(P45:P47)</f>
        <v>160</v>
      </c>
      <c r="Q44" s="1036"/>
      <c r="R44" s="1072"/>
      <c r="S44" s="1072"/>
    </row>
    <row r="45" spans="1:21" s="100" customFormat="1" x14ac:dyDescent="0.2">
      <c r="A45" s="19"/>
      <c r="B45" s="9"/>
      <c r="C45" s="20"/>
      <c r="D45" s="1866"/>
      <c r="E45" s="1868"/>
      <c r="F45" s="1860"/>
      <c r="G45" s="598"/>
      <c r="H45" s="248"/>
      <c r="I45" s="862"/>
      <c r="J45" s="219"/>
      <c r="K45" s="219"/>
      <c r="L45" s="219"/>
      <c r="M45" s="157" t="s">
        <v>156</v>
      </c>
      <c r="N45" s="792">
        <f>70+18</f>
        <v>88</v>
      </c>
      <c r="O45" s="373">
        <v>90</v>
      </c>
      <c r="P45" s="123">
        <v>90</v>
      </c>
      <c r="Q45" s="1027"/>
      <c r="R45" s="1072"/>
      <c r="S45" s="1072"/>
    </row>
    <row r="46" spans="1:21" s="100" customFormat="1" x14ac:dyDescent="0.2">
      <c r="A46" s="19"/>
      <c r="B46" s="9"/>
      <c r="C46" s="20"/>
      <c r="D46" s="1866"/>
      <c r="E46" s="1868"/>
      <c r="F46" s="1860"/>
      <c r="G46" s="598"/>
      <c r="H46" s="248"/>
      <c r="I46" s="862"/>
      <c r="J46" s="219"/>
      <c r="K46" s="219"/>
      <c r="L46" s="219"/>
      <c r="M46" s="125" t="s">
        <v>157</v>
      </c>
      <c r="N46" s="115">
        <v>30</v>
      </c>
      <c r="O46" s="204">
        <v>30</v>
      </c>
      <c r="P46" s="53">
        <v>30</v>
      </c>
      <c r="Q46" s="674"/>
      <c r="R46" s="1072"/>
      <c r="S46" s="1072"/>
    </row>
    <row r="47" spans="1:21" s="100" customFormat="1" x14ac:dyDescent="0.2">
      <c r="A47" s="19"/>
      <c r="B47" s="9"/>
      <c r="C47" s="20"/>
      <c r="D47" s="1867"/>
      <c r="E47" s="1869"/>
      <c r="F47" s="1870"/>
      <c r="G47" s="598"/>
      <c r="H47" s="248"/>
      <c r="I47" s="862"/>
      <c r="J47" s="219"/>
      <c r="K47" s="219"/>
      <c r="L47" s="219"/>
      <c r="M47" s="609" t="s">
        <v>215</v>
      </c>
      <c r="N47" s="51">
        <v>40</v>
      </c>
      <c r="O47" s="610">
        <v>40</v>
      </c>
      <c r="P47" s="48">
        <v>40</v>
      </c>
      <c r="Q47" s="1038"/>
      <c r="R47" s="1072"/>
      <c r="S47" s="1072"/>
    </row>
    <row r="48" spans="1:21" s="100" customFormat="1" ht="14.25" customHeight="1" x14ac:dyDescent="0.2">
      <c r="A48" s="19"/>
      <c r="B48" s="9"/>
      <c r="C48" s="18"/>
      <c r="D48" s="1845" t="s">
        <v>68</v>
      </c>
      <c r="E48" s="1847"/>
      <c r="F48" s="1850"/>
      <c r="G48" s="598"/>
      <c r="H48" s="248"/>
      <c r="I48" s="862"/>
      <c r="J48" s="219"/>
      <c r="K48" s="219"/>
      <c r="L48" s="219"/>
      <c r="M48" s="1853" t="s">
        <v>52</v>
      </c>
      <c r="N48" s="803">
        <v>270</v>
      </c>
      <c r="O48" s="262">
        <v>280</v>
      </c>
      <c r="P48" s="793">
        <v>280</v>
      </c>
      <c r="Q48" s="1026"/>
      <c r="R48" s="1072"/>
      <c r="S48" s="1072"/>
    </row>
    <row r="49" spans="1:19" s="100" customFormat="1" ht="14.25" customHeight="1" x14ac:dyDescent="0.2">
      <c r="A49" s="19"/>
      <c r="B49" s="9"/>
      <c r="C49" s="18"/>
      <c r="D49" s="1722"/>
      <c r="E49" s="1848"/>
      <c r="F49" s="1851"/>
      <c r="G49" s="598"/>
      <c r="H49" s="248"/>
      <c r="I49" s="862"/>
      <c r="J49" s="219"/>
      <c r="K49" s="219"/>
      <c r="L49" s="219"/>
      <c r="M49" s="1853"/>
      <c r="N49" s="153"/>
      <c r="P49" s="382"/>
      <c r="Q49" s="595"/>
      <c r="R49" s="1072"/>
      <c r="S49" s="1072"/>
    </row>
    <row r="50" spans="1:19" s="100" customFormat="1" ht="14.25" customHeight="1" x14ac:dyDescent="0.2">
      <c r="A50" s="19"/>
      <c r="B50" s="9"/>
      <c r="C50" s="18"/>
      <c r="D50" s="1846"/>
      <c r="E50" s="1848"/>
      <c r="F50" s="1851"/>
      <c r="G50" s="598"/>
      <c r="H50" s="248"/>
      <c r="I50" s="862"/>
      <c r="J50" s="219"/>
      <c r="K50" s="219"/>
      <c r="L50" s="219"/>
      <c r="M50" s="177" t="s">
        <v>112</v>
      </c>
      <c r="N50" s="802">
        <v>770</v>
      </c>
      <c r="O50" s="258">
        <v>760</v>
      </c>
      <c r="P50" s="392">
        <v>760</v>
      </c>
      <c r="Q50" s="1025"/>
      <c r="R50" s="1072"/>
      <c r="S50" s="1072"/>
    </row>
    <row r="51" spans="1:19" s="100" customFormat="1" ht="21" customHeight="1" x14ac:dyDescent="0.2">
      <c r="A51" s="19"/>
      <c r="B51" s="9"/>
      <c r="C51" s="18"/>
      <c r="D51" s="1854" t="s">
        <v>240</v>
      </c>
      <c r="E51" s="1848"/>
      <c r="F51" s="1851"/>
      <c r="G51" s="603"/>
      <c r="H51" s="248"/>
      <c r="I51" s="862"/>
      <c r="J51" s="219"/>
      <c r="K51" s="219"/>
      <c r="L51" s="219"/>
      <c r="M51" s="1855" t="s">
        <v>198</v>
      </c>
      <c r="N51" s="1837">
        <v>2</v>
      </c>
      <c r="O51" s="1839">
        <v>2</v>
      </c>
      <c r="P51" s="1843">
        <v>2</v>
      </c>
      <c r="Q51" s="1025"/>
      <c r="R51" s="1072"/>
      <c r="S51" s="1072"/>
    </row>
    <row r="52" spans="1:19" s="100" customFormat="1" ht="21" customHeight="1" x14ac:dyDescent="0.2">
      <c r="A52" s="19"/>
      <c r="B52" s="9"/>
      <c r="C52" s="18"/>
      <c r="D52" s="1854"/>
      <c r="E52" s="1848"/>
      <c r="F52" s="1851"/>
      <c r="G52" s="603"/>
      <c r="H52" s="248"/>
      <c r="I52" s="862"/>
      <c r="J52" s="219"/>
      <c r="K52" s="219"/>
      <c r="L52" s="219"/>
      <c r="M52" s="1856"/>
      <c r="N52" s="1838"/>
      <c r="O52" s="1840"/>
      <c r="P52" s="1844"/>
      <c r="Q52" s="1026"/>
      <c r="R52" s="1072"/>
      <c r="S52" s="1072"/>
    </row>
    <row r="53" spans="1:19" s="100" customFormat="1" ht="14.25" customHeight="1" x14ac:dyDescent="0.2">
      <c r="A53" s="19"/>
      <c r="B53" s="9"/>
      <c r="C53" s="18"/>
      <c r="D53" s="1805"/>
      <c r="E53" s="1849"/>
      <c r="F53" s="1852"/>
      <c r="G53" s="599"/>
      <c r="H53" s="857"/>
      <c r="I53" s="863"/>
      <c r="J53" s="512"/>
      <c r="K53" s="512"/>
      <c r="L53" s="512"/>
      <c r="M53" s="613"/>
      <c r="N53" s="803"/>
      <c r="O53" s="262"/>
      <c r="P53" s="793"/>
      <c r="Q53" s="1026"/>
      <c r="R53" s="1072"/>
      <c r="S53" s="1072"/>
    </row>
    <row r="54" spans="1:19" ht="31.5" customHeight="1" x14ac:dyDescent="0.2">
      <c r="A54" s="1966"/>
      <c r="B54" s="1968"/>
      <c r="C54" s="1969"/>
      <c r="D54" s="1970" t="s">
        <v>118</v>
      </c>
      <c r="E54" s="1847" t="s">
        <v>54</v>
      </c>
      <c r="F54" s="1850"/>
      <c r="G54" s="598"/>
      <c r="H54" s="248"/>
      <c r="I54" s="862"/>
      <c r="J54" s="219"/>
      <c r="K54" s="219"/>
      <c r="L54" s="219"/>
      <c r="M54" s="614" t="s">
        <v>149</v>
      </c>
      <c r="N54" s="285">
        <v>4</v>
      </c>
      <c r="O54" s="187">
        <v>4</v>
      </c>
      <c r="P54" s="118">
        <v>4</v>
      </c>
      <c r="Q54" s="1036"/>
    </row>
    <row r="55" spans="1:19" ht="30" customHeight="1" x14ac:dyDescent="0.2">
      <c r="A55" s="1967"/>
      <c r="B55" s="1758"/>
      <c r="C55" s="1818"/>
      <c r="D55" s="1971"/>
      <c r="E55" s="1848"/>
      <c r="F55" s="1851"/>
      <c r="G55" s="598"/>
      <c r="H55" s="248"/>
      <c r="I55" s="862"/>
      <c r="J55" s="219"/>
      <c r="K55" s="219"/>
      <c r="L55" s="219"/>
      <c r="M55" s="612" t="s">
        <v>117</v>
      </c>
      <c r="N55" s="299">
        <v>57</v>
      </c>
      <c r="O55" s="301">
        <v>57</v>
      </c>
      <c r="P55" s="289">
        <v>57</v>
      </c>
      <c r="Q55" s="677"/>
    </row>
    <row r="56" spans="1:19" ht="31.5" customHeight="1" x14ac:dyDescent="0.2">
      <c r="A56" s="794"/>
      <c r="B56" s="795"/>
      <c r="C56" s="796"/>
      <c r="D56" s="797" t="s">
        <v>201</v>
      </c>
      <c r="E56" s="814"/>
      <c r="F56" s="544"/>
      <c r="G56" s="38"/>
      <c r="H56" s="221"/>
      <c r="I56" s="272"/>
      <c r="J56" s="222"/>
      <c r="K56" s="222"/>
      <c r="L56" s="222"/>
      <c r="M56" s="611" t="s">
        <v>199</v>
      </c>
      <c r="N56" s="827">
        <v>1800</v>
      </c>
      <c r="O56" s="829">
        <v>2000</v>
      </c>
      <c r="P56" s="831">
        <v>2010</v>
      </c>
      <c r="Q56" s="943"/>
    </row>
    <row r="57" spans="1:19" ht="31.5" customHeight="1" x14ac:dyDescent="0.2">
      <c r="A57" s="1102"/>
      <c r="B57" s="1104"/>
      <c r="C57" s="1106"/>
      <c r="D57" s="203"/>
      <c r="E57" s="1119"/>
      <c r="F57" s="1125"/>
      <c r="G57" s="38"/>
      <c r="H57" s="221"/>
      <c r="I57" s="272"/>
      <c r="J57" s="222"/>
      <c r="K57" s="222"/>
      <c r="L57" s="222"/>
      <c r="M57" s="611" t="s">
        <v>200</v>
      </c>
      <c r="N57" s="1129">
        <v>90</v>
      </c>
      <c r="O57" s="1130">
        <v>90</v>
      </c>
      <c r="P57" s="1131">
        <v>90</v>
      </c>
      <c r="Q57" s="943"/>
    </row>
    <row r="58" spans="1:19" ht="30" customHeight="1" x14ac:dyDescent="0.2">
      <c r="A58" s="1101"/>
      <c r="B58" s="1103"/>
      <c r="C58" s="1105"/>
      <c r="D58" s="203" t="s">
        <v>79</v>
      </c>
      <c r="E58" s="1163"/>
      <c r="F58" s="1176"/>
      <c r="G58" s="1177"/>
      <c r="H58" s="297"/>
      <c r="I58" s="865"/>
      <c r="J58" s="269"/>
      <c r="K58" s="269"/>
      <c r="L58" s="269"/>
      <c r="M58" s="1109" t="s">
        <v>88</v>
      </c>
      <c r="N58" s="78">
        <v>17</v>
      </c>
      <c r="O58" s="310">
        <v>17</v>
      </c>
      <c r="P58" s="79">
        <v>17</v>
      </c>
      <c r="Q58" s="475"/>
    </row>
    <row r="59" spans="1:19" ht="41.25" customHeight="1" x14ac:dyDescent="0.2">
      <c r="A59" s="794"/>
      <c r="B59" s="795"/>
      <c r="C59" s="701"/>
      <c r="D59" s="275" t="s">
        <v>168</v>
      </c>
      <c r="E59" s="800"/>
      <c r="F59" s="283"/>
      <c r="G59" s="564"/>
      <c r="H59" s="233"/>
      <c r="I59" s="867"/>
      <c r="J59" s="217"/>
      <c r="K59" s="217"/>
      <c r="L59" s="217"/>
      <c r="M59" s="124" t="s">
        <v>150</v>
      </c>
      <c r="N59" s="542">
        <v>6</v>
      </c>
      <c r="O59" s="546">
        <v>1</v>
      </c>
      <c r="P59" s="396"/>
      <c r="Q59" s="1039"/>
    </row>
    <row r="60" spans="1:19" ht="42" customHeight="1" x14ac:dyDescent="0.2">
      <c r="A60" s="794"/>
      <c r="B60" s="795"/>
      <c r="C60" s="701"/>
      <c r="D60" s="275"/>
      <c r="E60" s="800"/>
      <c r="F60" s="291"/>
      <c r="G60" s="564"/>
      <c r="H60" s="233"/>
      <c r="I60" s="867"/>
      <c r="J60" s="217"/>
      <c r="K60" s="217"/>
      <c r="L60" s="217"/>
      <c r="M60" s="176" t="s">
        <v>167</v>
      </c>
      <c r="N60" s="284">
        <v>1</v>
      </c>
      <c r="O60" s="307"/>
      <c r="P60" s="178"/>
      <c r="Q60" s="1040"/>
    </row>
    <row r="61" spans="1:19" ht="41.25" customHeight="1" x14ac:dyDescent="0.2">
      <c r="A61" s="794"/>
      <c r="B61" s="795"/>
      <c r="C61" s="701"/>
      <c r="D61" s="275"/>
      <c r="E61" s="800"/>
      <c r="F61" s="291"/>
      <c r="G61" s="564"/>
      <c r="H61" s="221"/>
      <c r="I61" s="272"/>
      <c r="J61" s="222"/>
      <c r="K61" s="222"/>
      <c r="L61" s="222"/>
      <c r="M61" s="256" t="s">
        <v>151</v>
      </c>
      <c r="N61" s="296">
        <v>55</v>
      </c>
      <c r="O61" s="287">
        <v>20</v>
      </c>
      <c r="P61" s="257"/>
      <c r="Q61" s="1029"/>
    </row>
    <row r="62" spans="1:19" ht="55.5" customHeight="1" x14ac:dyDescent="0.2">
      <c r="A62" s="794"/>
      <c r="B62" s="795"/>
      <c r="C62" s="701"/>
      <c r="D62" s="275"/>
      <c r="E62" s="800"/>
      <c r="F62" s="291"/>
      <c r="G62" s="564"/>
      <c r="H62" s="221"/>
      <c r="I62" s="272"/>
      <c r="J62" s="222"/>
      <c r="K62" s="217"/>
      <c r="L62" s="231"/>
      <c r="M62" s="398" t="s">
        <v>158</v>
      </c>
      <c r="N62" s="98">
        <v>400</v>
      </c>
      <c r="O62" s="249">
        <v>400</v>
      </c>
      <c r="P62" s="99">
        <v>400</v>
      </c>
      <c r="Q62" s="1028"/>
    </row>
    <row r="63" spans="1:19" ht="69" customHeight="1" x14ac:dyDescent="0.2">
      <c r="A63" s="794"/>
      <c r="B63" s="795"/>
      <c r="C63" s="15"/>
      <c r="D63" s="526" t="s">
        <v>241</v>
      </c>
      <c r="E63" s="181"/>
      <c r="F63" s="189"/>
      <c r="G63" s="564"/>
      <c r="H63" s="221"/>
      <c r="I63" s="272"/>
      <c r="J63" s="222"/>
      <c r="K63" s="222"/>
      <c r="L63" s="216"/>
      <c r="M63" s="185" t="s">
        <v>155</v>
      </c>
      <c r="N63" s="130">
        <v>1168</v>
      </c>
      <c r="O63" s="311">
        <v>1168</v>
      </c>
      <c r="P63" s="82">
        <v>1168</v>
      </c>
      <c r="Q63" s="1041"/>
    </row>
    <row r="64" spans="1:19" ht="54" customHeight="1" x14ac:dyDescent="0.2">
      <c r="A64" s="794"/>
      <c r="B64" s="795"/>
      <c r="C64" s="15"/>
      <c r="D64" s="797" t="s">
        <v>220</v>
      </c>
      <c r="E64" s="181"/>
      <c r="F64" s="189"/>
      <c r="G64" s="564"/>
      <c r="H64" s="221"/>
      <c r="I64" s="272"/>
      <c r="J64" s="222"/>
      <c r="K64" s="222"/>
      <c r="L64" s="222"/>
      <c r="M64" s="398" t="s">
        <v>226</v>
      </c>
      <c r="N64" s="272">
        <v>42.3</v>
      </c>
      <c r="O64" s="272">
        <v>42.3</v>
      </c>
      <c r="P64" s="395">
        <v>42.3</v>
      </c>
      <c r="Q64" s="216"/>
    </row>
    <row r="65" spans="1:22" ht="15.75" customHeight="1" x14ac:dyDescent="0.2">
      <c r="A65" s="794"/>
      <c r="B65" s="795"/>
      <c r="C65" s="15"/>
      <c r="D65" s="1771" t="s">
        <v>134</v>
      </c>
      <c r="E65" s="181"/>
      <c r="F65" s="189"/>
      <c r="G65" s="564"/>
      <c r="H65" s="221"/>
      <c r="I65" s="272"/>
      <c r="J65" s="222"/>
      <c r="K65" s="215"/>
      <c r="L65" s="216"/>
      <c r="M65" s="1828" t="s">
        <v>135</v>
      </c>
      <c r="N65" s="615">
        <v>1</v>
      </c>
      <c r="O65" s="615">
        <v>1</v>
      </c>
      <c r="P65" s="616">
        <v>1</v>
      </c>
      <c r="Q65" s="1042"/>
    </row>
    <row r="66" spans="1:22" ht="24.75" customHeight="1" x14ac:dyDescent="0.2">
      <c r="A66" s="794"/>
      <c r="B66" s="795"/>
      <c r="C66" s="15"/>
      <c r="D66" s="1809"/>
      <c r="E66" s="181"/>
      <c r="F66" s="189"/>
      <c r="G66" s="564"/>
      <c r="H66" s="221"/>
      <c r="I66" s="272"/>
      <c r="J66" s="222"/>
      <c r="K66" s="215"/>
      <c r="L66" s="216"/>
      <c r="M66" s="1841"/>
      <c r="N66" s="617">
        <v>50</v>
      </c>
      <c r="O66" s="617">
        <v>50</v>
      </c>
      <c r="P66" s="618">
        <v>50</v>
      </c>
      <c r="Q66" s="1043"/>
    </row>
    <row r="67" spans="1:22" ht="27.75" customHeight="1" x14ac:dyDescent="0.2">
      <c r="A67" s="519"/>
      <c r="B67" s="795"/>
      <c r="C67" s="701"/>
      <c r="D67" s="1771" t="s">
        <v>211</v>
      </c>
      <c r="E67" s="543"/>
      <c r="F67" s="544"/>
      <c r="G67" s="68"/>
      <c r="H67" s="297"/>
      <c r="I67" s="865"/>
      <c r="J67" s="269"/>
      <c r="K67" s="269"/>
      <c r="L67" s="288"/>
      <c r="M67" s="556" t="s">
        <v>257</v>
      </c>
      <c r="N67" s="114">
        <f>30+45+6+6+3</f>
        <v>90</v>
      </c>
      <c r="O67" s="268">
        <v>90</v>
      </c>
      <c r="P67" s="171">
        <v>90</v>
      </c>
      <c r="Q67" s="32"/>
    </row>
    <row r="68" spans="1:22" s="100" customFormat="1" ht="15.75" customHeight="1" thickBot="1" x14ac:dyDescent="0.25">
      <c r="A68" s="21"/>
      <c r="B68" s="24"/>
      <c r="C68" s="14"/>
      <c r="D68" s="1813"/>
      <c r="E68" s="1832" t="s">
        <v>69</v>
      </c>
      <c r="F68" s="1833"/>
      <c r="G68" s="1833"/>
      <c r="H68" s="402">
        <f>SUM(H14:H19)</f>
        <v>62682.400000000001</v>
      </c>
      <c r="I68" s="868">
        <f>SUM(I14:I19)</f>
        <v>64813.299999999996</v>
      </c>
      <c r="J68" s="868">
        <f>SUM(J14:J19)</f>
        <v>2130.8999999999969</v>
      </c>
      <c r="K68" s="859">
        <f>SUM(K14:K19)</f>
        <v>62450.2</v>
      </c>
      <c r="L68" s="327">
        <f>SUM(L14:L19)</f>
        <v>62361.2</v>
      </c>
      <c r="M68" s="336"/>
      <c r="N68" s="403"/>
      <c r="O68" s="404"/>
      <c r="P68" s="405"/>
      <c r="Q68" s="1044"/>
      <c r="R68" s="1072"/>
      <c r="S68" s="1075"/>
    </row>
    <row r="69" spans="1:22" ht="15" customHeight="1" x14ac:dyDescent="0.2">
      <c r="A69" s="1142" t="s">
        <v>14</v>
      </c>
      <c r="B69" s="1112" t="s">
        <v>14</v>
      </c>
      <c r="C69" s="1114" t="s">
        <v>17</v>
      </c>
      <c r="D69" s="1834" t="s">
        <v>203</v>
      </c>
      <c r="E69" s="168"/>
      <c r="F69" s="172">
        <v>2</v>
      </c>
      <c r="G69" s="563"/>
      <c r="H69" s="213"/>
      <c r="I69" s="869"/>
      <c r="J69" s="319"/>
      <c r="K69" s="214"/>
      <c r="L69" s="223"/>
      <c r="M69" s="207"/>
      <c r="N69" s="113"/>
      <c r="O69" s="321"/>
      <c r="P69" s="108"/>
      <c r="Q69" s="108"/>
    </row>
    <row r="70" spans="1:22" ht="15" customHeight="1" x14ac:dyDescent="0.2">
      <c r="A70" s="1101"/>
      <c r="B70" s="1103"/>
      <c r="C70" s="1105"/>
      <c r="D70" s="1972"/>
      <c r="E70" s="1180"/>
      <c r="F70" s="1108"/>
      <c r="G70" s="1177"/>
      <c r="H70" s="333"/>
      <c r="I70" s="1181"/>
      <c r="J70" s="1165"/>
      <c r="K70" s="266"/>
      <c r="L70" s="266"/>
      <c r="M70" s="124"/>
      <c r="N70" s="78"/>
      <c r="O70" s="310"/>
      <c r="P70" s="79"/>
      <c r="Q70" s="79"/>
    </row>
    <row r="71" spans="1:22" ht="79.5" customHeight="1" x14ac:dyDescent="0.2">
      <c r="A71" s="794"/>
      <c r="B71" s="795"/>
      <c r="C71" s="796"/>
      <c r="D71" s="1107" t="s">
        <v>216</v>
      </c>
      <c r="E71" s="800"/>
      <c r="F71" s="801"/>
      <c r="G71" s="564" t="s">
        <v>18</v>
      </c>
      <c r="H71" s="233">
        <v>89.4</v>
      </c>
      <c r="I71" s="1178">
        <v>89.8</v>
      </c>
      <c r="J71" s="1179">
        <f>I71-H71</f>
        <v>0.39999999999999147</v>
      </c>
      <c r="K71" s="231">
        <f>I71</f>
        <v>89.8</v>
      </c>
      <c r="L71" s="333">
        <f>K71</f>
        <v>89.8</v>
      </c>
      <c r="M71" s="124" t="s">
        <v>159</v>
      </c>
      <c r="N71" s="1235" t="s">
        <v>323</v>
      </c>
      <c r="O71" s="1236" t="s">
        <v>324</v>
      </c>
      <c r="P71" s="1237" t="s">
        <v>325</v>
      </c>
      <c r="Q71" s="1216" t="s">
        <v>327</v>
      </c>
    </row>
    <row r="72" spans="1:22" ht="42.75" customHeight="1" x14ac:dyDescent="0.2">
      <c r="A72" s="519"/>
      <c r="B72" s="795"/>
      <c r="C72" s="796"/>
      <c r="D72" s="203" t="s">
        <v>33</v>
      </c>
      <c r="E72" s="814"/>
      <c r="F72" s="815"/>
      <c r="G72" s="570" t="s">
        <v>15</v>
      </c>
      <c r="H72" s="406">
        <v>148</v>
      </c>
      <c r="I72" s="866">
        <v>148</v>
      </c>
      <c r="J72" s="1021"/>
      <c r="K72" s="410">
        <v>93</v>
      </c>
      <c r="L72" s="410">
        <v>93</v>
      </c>
      <c r="M72" s="280" t="s">
        <v>89</v>
      </c>
      <c r="N72" s="409">
        <v>180</v>
      </c>
      <c r="O72" s="268">
        <v>190</v>
      </c>
      <c r="P72" s="171">
        <v>190</v>
      </c>
      <c r="Q72" s="171"/>
    </row>
    <row r="73" spans="1:22" ht="14.25" customHeight="1" x14ac:dyDescent="0.2">
      <c r="A73" s="794"/>
      <c r="B73" s="795"/>
      <c r="C73" s="701"/>
      <c r="D73" s="1809" t="s">
        <v>76</v>
      </c>
      <c r="E73" s="1836"/>
      <c r="F73" s="1740"/>
      <c r="G73" s="38"/>
      <c r="H73" s="221"/>
      <c r="I73" s="272"/>
      <c r="J73" s="215"/>
      <c r="K73" s="216"/>
      <c r="L73" s="222"/>
      <c r="M73" s="184" t="s">
        <v>114</v>
      </c>
      <c r="N73" s="284">
        <v>25</v>
      </c>
      <c r="O73" s="307">
        <v>25</v>
      </c>
      <c r="P73" s="178">
        <v>25</v>
      </c>
      <c r="Q73" s="178"/>
    </row>
    <row r="74" spans="1:22" ht="27.75" customHeight="1" x14ac:dyDescent="0.2">
      <c r="A74" s="794"/>
      <c r="B74" s="795"/>
      <c r="C74" s="796"/>
      <c r="D74" s="1809"/>
      <c r="E74" s="1836"/>
      <c r="F74" s="1739"/>
      <c r="G74" s="38"/>
      <c r="H74" s="221"/>
      <c r="I74" s="272"/>
      <c r="J74" s="215"/>
      <c r="K74" s="216"/>
      <c r="L74" s="222"/>
      <c r="M74" s="295" t="s">
        <v>160</v>
      </c>
      <c r="N74" s="284">
        <v>3000</v>
      </c>
      <c r="O74" s="307">
        <v>3000</v>
      </c>
      <c r="P74" s="178">
        <v>3000</v>
      </c>
      <c r="Q74" s="178"/>
      <c r="V74" s="76" t="s">
        <v>173</v>
      </c>
    </row>
    <row r="75" spans="1:22" s="100" customFormat="1" ht="30" customHeight="1" x14ac:dyDescent="0.2">
      <c r="A75" s="790"/>
      <c r="B75" s="795"/>
      <c r="C75" s="701"/>
      <c r="D75" s="411" t="s">
        <v>78</v>
      </c>
      <c r="E75" s="814"/>
      <c r="F75" s="815"/>
      <c r="G75" s="545"/>
      <c r="H75" s="221"/>
      <c r="I75" s="272"/>
      <c r="J75" s="215"/>
      <c r="K75" s="216"/>
      <c r="L75" s="222"/>
      <c r="M75" s="412" t="s">
        <v>60</v>
      </c>
      <c r="N75" s="541">
        <v>4500</v>
      </c>
      <c r="O75" s="547">
        <v>4500</v>
      </c>
      <c r="P75" s="413">
        <v>4500</v>
      </c>
      <c r="Q75" s="413"/>
      <c r="R75" s="1072"/>
      <c r="S75" s="1072"/>
    </row>
    <row r="76" spans="1:22" s="100" customFormat="1" ht="40.5" customHeight="1" x14ac:dyDescent="0.2">
      <c r="A76" s="790"/>
      <c r="B76" s="795"/>
      <c r="C76" s="796"/>
      <c r="D76" s="142" t="s">
        <v>242</v>
      </c>
      <c r="E76" s="814"/>
      <c r="F76" s="815"/>
      <c r="G76" s="573"/>
      <c r="H76" s="297"/>
      <c r="I76" s="865"/>
      <c r="J76" s="276"/>
      <c r="K76" s="288"/>
      <c r="L76" s="269"/>
      <c r="M76" s="279" t="s">
        <v>166</v>
      </c>
      <c r="N76" s="414">
        <v>8</v>
      </c>
      <c r="O76" s="307"/>
      <c r="P76" s="178"/>
      <c r="Q76" s="178"/>
      <c r="R76" s="1072"/>
      <c r="S76" s="1072"/>
    </row>
    <row r="77" spans="1:22" s="100" customFormat="1" ht="29.25" customHeight="1" x14ac:dyDescent="0.2">
      <c r="A77" s="790"/>
      <c r="B77" s="795"/>
      <c r="C77" s="701"/>
      <c r="D77" s="1771" t="s">
        <v>169</v>
      </c>
      <c r="E77" s="800"/>
      <c r="F77" s="815"/>
      <c r="G77" s="68" t="s">
        <v>18</v>
      </c>
      <c r="H77" s="297">
        <v>536</v>
      </c>
      <c r="I77" s="1019">
        <v>431</v>
      </c>
      <c r="J77" s="1022">
        <f>I77-H77</f>
        <v>-105</v>
      </c>
      <c r="K77" s="266">
        <v>536</v>
      </c>
      <c r="L77" s="267">
        <v>536</v>
      </c>
      <c r="M77" s="280" t="s">
        <v>166</v>
      </c>
      <c r="N77" s="511">
        <f>87+25</f>
        <v>112</v>
      </c>
      <c r="O77" s="73">
        <v>97</v>
      </c>
      <c r="P77" s="549">
        <v>97</v>
      </c>
      <c r="Q77" s="1947" t="s">
        <v>328</v>
      </c>
      <c r="R77" s="1072"/>
      <c r="S77" s="1072"/>
    </row>
    <row r="78" spans="1:22" s="100" customFormat="1" ht="25.5" customHeight="1" x14ac:dyDescent="0.2">
      <c r="A78" s="998"/>
      <c r="B78" s="995"/>
      <c r="C78" s="701"/>
      <c r="D78" s="1772"/>
      <c r="E78" s="997"/>
      <c r="F78" s="996"/>
      <c r="G78" s="205" t="s">
        <v>309</v>
      </c>
      <c r="H78" s="221"/>
      <c r="I78" s="1020">
        <v>180.9</v>
      </c>
      <c r="J78" s="1022">
        <f>I78-H78</f>
        <v>180.9</v>
      </c>
      <c r="K78" s="231"/>
      <c r="L78" s="217"/>
      <c r="M78" s="412" t="s">
        <v>82</v>
      </c>
      <c r="N78" s="409">
        <v>5000</v>
      </c>
      <c r="O78" s="1024">
        <v>5000</v>
      </c>
      <c r="P78" s="709">
        <v>5000</v>
      </c>
      <c r="Q78" s="1948"/>
      <c r="R78" s="1072"/>
      <c r="S78" s="1072"/>
    </row>
    <row r="79" spans="1:22" ht="13.5" thickBot="1" x14ac:dyDescent="0.25">
      <c r="A79" s="520"/>
      <c r="B79" s="807"/>
      <c r="C79" s="516"/>
      <c r="D79" s="1813"/>
      <c r="E79" s="809"/>
      <c r="F79" s="811"/>
      <c r="G79" s="70" t="s">
        <v>16</v>
      </c>
      <c r="H79" s="227">
        <f>SUM(H69:H77)</f>
        <v>773.4</v>
      </c>
      <c r="I79" s="871">
        <f>SUM(I69:I78)</f>
        <v>849.69999999999993</v>
      </c>
      <c r="J79" s="1005">
        <f>SUM(J69:J78)</f>
        <v>76.3</v>
      </c>
      <c r="K79" s="229">
        <f>SUM(K69:K77)</f>
        <v>718.8</v>
      </c>
      <c r="L79" s="235">
        <f>SUM(L69:L77)</f>
        <v>718.8</v>
      </c>
      <c r="M79" s="1023"/>
      <c r="N79" s="511"/>
      <c r="O79" s="73"/>
      <c r="P79" s="549"/>
      <c r="Q79" s="1949"/>
    </row>
    <row r="80" spans="1:22" ht="19.5" customHeight="1" x14ac:dyDescent="0.2">
      <c r="A80" s="517" t="s">
        <v>14</v>
      </c>
      <c r="B80" s="806" t="s">
        <v>14</v>
      </c>
      <c r="C80" s="808" t="s">
        <v>19</v>
      </c>
      <c r="D80" s="1715" t="s">
        <v>113</v>
      </c>
      <c r="E80" s="800"/>
      <c r="F80" s="801">
        <v>2</v>
      </c>
      <c r="G80" s="565" t="s">
        <v>15</v>
      </c>
      <c r="H80" s="221">
        <v>3.9</v>
      </c>
      <c r="I80" s="272">
        <v>3.9</v>
      </c>
      <c r="J80" s="222"/>
      <c r="K80" s="222">
        <v>3.9</v>
      </c>
      <c r="L80" s="216">
        <v>3.9</v>
      </c>
      <c r="M80" s="419" t="s">
        <v>116</v>
      </c>
      <c r="N80" s="113">
        <v>10</v>
      </c>
      <c r="O80" s="321">
        <v>10</v>
      </c>
      <c r="P80" s="108">
        <v>10</v>
      </c>
      <c r="Q80" s="108"/>
    </row>
    <row r="81" spans="1:19" ht="30.75" customHeight="1" x14ac:dyDescent="0.2">
      <c r="A81" s="794"/>
      <c r="B81" s="795"/>
      <c r="C81" s="701"/>
      <c r="D81" s="1820"/>
      <c r="E81" s="800"/>
      <c r="F81" s="801"/>
      <c r="G81" s="38"/>
      <c r="H81" s="221"/>
      <c r="I81" s="272"/>
      <c r="J81" s="222"/>
      <c r="K81" s="222"/>
      <c r="L81" s="216"/>
      <c r="M81" s="420" t="s">
        <v>140</v>
      </c>
      <c r="N81" s="174">
        <v>860</v>
      </c>
      <c r="O81" s="303">
        <v>860</v>
      </c>
      <c r="P81" s="175">
        <v>860</v>
      </c>
      <c r="Q81" s="175"/>
    </row>
    <row r="82" spans="1:19" ht="27.75" customHeight="1" x14ac:dyDescent="0.2">
      <c r="A82" s="794"/>
      <c r="B82" s="795"/>
      <c r="C82" s="701"/>
      <c r="D82" s="421"/>
      <c r="E82" s="800"/>
      <c r="F82" s="801"/>
      <c r="G82" s="38"/>
      <c r="H82" s="221"/>
      <c r="I82" s="272"/>
      <c r="J82" s="222"/>
      <c r="K82" s="222"/>
      <c r="L82" s="288"/>
      <c r="M82" s="1828" t="s">
        <v>161</v>
      </c>
      <c r="N82" s="110">
        <v>40</v>
      </c>
      <c r="O82" s="305">
        <v>40</v>
      </c>
      <c r="P82" s="85">
        <v>40</v>
      </c>
      <c r="Q82" s="85"/>
    </row>
    <row r="83" spans="1:19" ht="15" customHeight="1" thickBot="1" x14ac:dyDescent="0.25">
      <c r="A83" s="825"/>
      <c r="B83" s="24"/>
      <c r="C83" s="516"/>
      <c r="D83" s="416"/>
      <c r="E83" s="169"/>
      <c r="F83" s="173"/>
      <c r="G83" s="70" t="s">
        <v>16</v>
      </c>
      <c r="H83" s="227">
        <f t="shared" ref="H83:L83" si="1">H80</f>
        <v>3.9</v>
      </c>
      <c r="I83" s="871">
        <f t="shared" ref="I83" si="2">I80</f>
        <v>3.9</v>
      </c>
      <c r="J83" s="235"/>
      <c r="K83" s="235">
        <f t="shared" si="1"/>
        <v>3.9</v>
      </c>
      <c r="L83" s="229">
        <f t="shared" si="1"/>
        <v>3.9</v>
      </c>
      <c r="M83" s="1829"/>
      <c r="N83" s="208"/>
      <c r="O83" s="322"/>
      <c r="P83" s="109"/>
      <c r="Q83" s="109"/>
    </row>
    <row r="84" spans="1:19" s="100" customFormat="1" ht="17.25" customHeight="1" x14ac:dyDescent="0.2">
      <c r="A84" s="524" t="s">
        <v>14</v>
      </c>
      <c r="B84" s="1830" t="s">
        <v>14</v>
      </c>
      <c r="C84" s="1817" t="s">
        <v>21</v>
      </c>
      <c r="D84" s="1777" t="s">
        <v>115</v>
      </c>
      <c r="E84" s="1717"/>
      <c r="F84" s="1821">
        <v>2</v>
      </c>
      <c r="G84" s="66" t="s">
        <v>15</v>
      </c>
      <c r="H84" s="397">
        <v>27.7</v>
      </c>
      <c r="I84" s="872">
        <v>27.7</v>
      </c>
      <c r="J84" s="654"/>
      <c r="K84" s="223">
        <v>27.7</v>
      </c>
      <c r="L84" s="319">
        <v>27.7</v>
      </c>
      <c r="M84" s="834" t="s">
        <v>77</v>
      </c>
      <c r="N84" s="423">
        <v>13</v>
      </c>
      <c r="O84" s="424">
        <v>10</v>
      </c>
      <c r="P84" s="425">
        <v>10</v>
      </c>
      <c r="Q84" s="425"/>
      <c r="R84" s="1072"/>
      <c r="S84" s="1072"/>
    </row>
    <row r="85" spans="1:19" s="100" customFormat="1" ht="27.75" customHeight="1" thickBot="1" x14ac:dyDescent="0.25">
      <c r="A85" s="520"/>
      <c r="B85" s="1831"/>
      <c r="C85" s="1819"/>
      <c r="D85" s="1750"/>
      <c r="E85" s="1718"/>
      <c r="F85" s="1822"/>
      <c r="G85" s="70" t="s">
        <v>16</v>
      </c>
      <c r="H85" s="227">
        <f t="shared" ref="H85:L85" si="3">SUM(H84)</f>
        <v>27.7</v>
      </c>
      <c r="I85" s="871">
        <f t="shared" ref="I85" si="4">SUM(I84)</f>
        <v>27.7</v>
      </c>
      <c r="J85" s="235"/>
      <c r="K85" s="235">
        <f t="shared" si="3"/>
        <v>27.7</v>
      </c>
      <c r="L85" s="229">
        <f t="shared" si="3"/>
        <v>27.7</v>
      </c>
      <c r="M85" s="536" t="s">
        <v>53</v>
      </c>
      <c r="N85" s="426">
        <v>36</v>
      </c>
      <c r="O85" s="427">
        <v>36</v>
      </c>
      <c r="P85" s="428">
        <v>36</v>
      </c>
      <c r="Q85" s="428"/>
      <c r="R85" s="1072"/>
      <c r="S85" s="1072"/>
    </row>
    <row r="86" spans="1:19" ht="43.5" customHeight="1" x14ac:dyDescent="0.2">
      <c r="A86" s="1814" t="s">
        <v>14</v>
      </c>
      <c r="B86" s="806" t="s">
        <v>14</v>
      </c>
      <c r="C86" s="1817" t="s">
        <v>22</v>
      </c>
      <c r="D86" s="1715" t="s">
        <v>81</v>
      </c>
      <c r="E86" s="1717" t="s">
        <v>57</v>
      </c>
      <c r="F86" s="1821">
        <v>2</v>
      </c>
      <c r="G86" s="435" t="s">
        <v>15</v>
      </c>
      <c r="H86" s="397">
        <v>242.9</v>
      </c>
      <c r="I86" s="1000">
        <v>167.9</v>
      </c>
      <c r="J86" s="999">
        <f>I86-H86</f>
        <v>-75</v>
      </c>
      <c r="K86" s="212">
        <v>15.3</v>
      </c>
      <c r="L86" s="217">
        <v>8.4</v>
      </c>
      <c r="M86" s="254" t="s">
        <v>204</v>
      </c>
      <c r="N86" s="430">
        <v>40</v>
      </c>
      <c r="O86" s="324"/>
      <c r="P86" s="255"/>
      <c r="Q86" s="1973" t="s">
        <v>327</v>
      </c>
    </row>
    <row r="87" spans="1:19" ht="43.5" customHeight="1" x14ac:dyDescent="0.2">
      <c r="A87" s="1815"/>
      <c r="B87" s="795"/>
      <c r="C87" s="1818"/>
      <c r="D87" s="1820"/>
      <c r="E87" s="1770"/>
      <c r="F87" s="1812"/>
      <c r="G87" s="484" t="s">
        <v>295</v>
      </c>
      <c r="H87" s="1002"/>
      <c r="I87" s="1061">
        <v>75</v>
      </c>
      <c r="J87" s="1004">
        <f>I87-H87</f>
        <v>75</v>
      </c>
      <c r="K87" s="224"/>
      <c r="L87" s="220"/>
      <c r="M87" s="556" t="s">
        <v>258</v>
      </c>
      <c r="N87" s="98">
        <v>6211</v>
      </c>
      <c r="O87" s="268"/>
      <c r="P87" s="171"/>
      <c r="Q87" s="1974"/>
    </row>
    <row r="88" spans="1:19" ht="18" customHeight="1" x14ac:dyDescent="0.2">
      <c r="A88" s="1815"/>
      <c r="B88" s="795"/>
      <c r="C88" s="1818"/>
      <c r="D88" s="1820"/>
      <c r="E88" s="1770"/>
      <c r="F88" s="1812"/>
      <c r="G88" s="818"/>
      <c r="H88" s="397"/>
      <c r="I88" s="872"/>
      <c r="J88" s="247"/>
      <c r="K88" s="231"/>
      <c r="L88" s="217"/>
      <c r="M88" s="1696" t="s">
        <v>239</v>
      </c>
      <c r="N88" s="159">
        <v>68</v>
      </c>
      <c r="O88" s="305">
        <v>68</v>
      </c>
      <c r="P88" s="85">
        <v>68</v>
      </c>
      <c r="Q88" s="32"/>
    </row>
    <row r="89" spans="1:19" ht="13.5" thickBot="1" x14ac:dyDescent="0.25">
      <c r="A89" s="1816"/>
      <c r="B89" s="807"/>
      <c r="C89" s="1819"/>
      <c r="D89" s="1716"/>
      <c r="E89" s="1718"/>
      <c r="F89" s="1822"/>
      <c r="G89" s="823" t="s">
        <v>16</v>
      </c>
      <c r="H89" s="227">
        <f>SUM(H86)</f>
        <v>242.9</v>
      </c>
      <c r="I89" s="871">
        <f>SUM(I86:I87)</f>
        <v>242.9</v>
      </c>
      <c r="J89" s="1005">
        <f>SUM(J86:J87)</f>
        <v>0</v>
      </c>
      <c r="K89" s="229">
        <f>SUM(K86:K88)</f>
        <v>15.3</v>
      </c>
      <c r="L89" s="229">
        <f>SUM(L86:L88)</f>
        <v>8.4</v>
      </c>
      <c r="M89" s="1786"/>
      <c r="N89" s="418"/>
      <c r="O89" s="322"/>
      <c r="P89" s="109"/>
      <c r="Q89" s="109"/>
    </row>
    <row r="90" spans="1:19" ht="13.5" thickBot="1" x14ac:dyDescent="0.25">
      <c r="A90" s="3" t="s">
        <v>14</v>
      </c>
      <c r="B90" s="2" t="s">
        <v>14</v>
      </c>
      <c r="C90" s="1707" t="s">
        <v>20</v>
      </c>
      <c r="D90" s="1707"/>
      <c r="E90" s="1707"/>
      <c r="F90" s="1707"/>
      <c r="G90" s="1707"/>
      <c r="H90" s="237">
        <f>H89+H85+H83+H79+H68</f>
        <v>63730.3</v>
      </c>
      <c r="I90" s="873">
        <f>I89+I85+I83+I79+I68</f>
        <v>65937.5</v>
      </c>
      <c r="J90" s="1006">
        <f>J89+J85+J83+J79+J68</f>
        <v>2207.1999999999971</v>
      </c>
      <c r="K90" s="238">
        <f>K89+K85+K83+K79+K68</f>
        <v>63215.899999999994</v>
      </c>
      <c r="L90" s="238">
        <f>L89+L85+L83+L79+L68</f>
        <v>63120</v>
      </c>
      <c r="M90" s="822"/>
      <c r="N90" s="1742"/>
      <c r="O90" s="1742"/>
      <c r="P90" s="1742"/>
      <c r="Q90" s="1743"/>
    </row>
    <row r="91" spans="1:19" ht="13.5" thickBot="1" x14ac:dyDescent="0.25">
      <c r="A91" s="3" t="s">
        <v>14</v>
      </c>
      <c r="B91" s="1823" t="s">
        <v>5</v>
      </c>
      <c r="C91" s="1765"/>
      <c r="D91" s="1765"/>
      <c r="E91" s="1765"/>
      <c r="F91" s="1765"/>
      <c r="G91" s="1765"/>
      <c r="H91" s="326">
        <f t="shared" ref="H91:L91" si="5">H90</f>
        <v>63730.3</v>
      </c>
      <c r="I91" s="874">
        <f t="shared" ref="I91:J91" si="6">I90</f>
        <v>65937.5</v>
      </c>
      <c r="J91" s="1007">
        <f t="shared" si="6"/>
        <v>2207.1999999999971</v>
      </c>
      <c r="K91" s="433">
        <f t="shared" si="5"/>
        <v>63215.899999999994</v>
      </c>
      <c r="L91" s="433">
        <f t="shared" si="5"/>
        <v>63120</v>
      </c>
      <c r="M91" s="1751"/>
      <c r="N91" s="1752"/>
      <c r="O91" s="1752"/>
      <c r="P91" s="1752"/>
      <c r="Q91" s="1753"/>
    </row>
    <row r="92" spans="1:19" ht="13.5" customHeight="1" thickBot="1" x14ac:dyDescent="0.25">
      <c r="A92" s="824" t="s">
        <v>17</v>
      </c>
      <c r="B92" s="1824" t="s">
        <v>39</v>
      </c>
      <c r="C92" s="1825"/>
      <c r="D92" s="1825"/>
      <c r="E92" s="1825"/>
      <c r="F92" s="1825"/>
      <c r="G92" s="1825"/>
      <c r="H92" s="1825"/>
      <c r="I92" s="1825"/>
      <c r="J92" s="1825"/>
      <c r="K92" s="1825"/>
      <c r="L92" s="1825"/>
      <c r="M92" s="1825"/>
      <c r="N92" s="1825"/>
      <c r="O92" s="1825"/>
      <c r="P92" s="1825"/>
      <c r="Q92" s="1826"/>
    </row>
    <row r="93" spans="1:19" ht="13.5" thickBot="1" x14ac:dyDescent="0.25">
      <c r="A93" s="6" t="s">
        <v>17</v>
      </c>
      <c r="B93" s="5" t="s">
        <v>14</v>
      </c>
      <c r="C93" s="1827" t="s">
        <v>35</v>
      </c>
      <c r="D93" s="1780"/>
      <c r="E93" s="1780"/>
      <c r="F93" s="1780"/>
      <c r="G93" s="1780"/>
      <c r="H93" s="1780"/>
      <c r="I93" s="1780"/>
      <c r="J93" s="1780"/>
      <c r="K93" s="1780"/>
      <c r="L93" s="1780"/>
      <c r="M93" s="1780"/>
      <c r="N93" s="1780"/>
      <c r="O93" s="1780"/>
      <c r="P93" s="1780"/>
      <c r="Q93" s="1781"/>
    </row>
    <row r="94" spans="1:19" ht="26.25" customHeight="1" x14ac:dyDescent="0.2">
      <c r="A94" s="517" t="s">
        <v>17</v>
      </c>
      <c r="B94" s="806" t="s">
        <v>14</v>
      </c>
      <c r="C94" s="808" t="s">
        <v>14</v>
      </c>
      <c r="D94" s="1744" t="s">
        <v>223</v>
      </c>
      <c r="E94" s="434"/>
      <c r="F94" s="164"/>
      <c r="G94" s="672" t="s">
        <v>15</v>
      </c>
      <c r="H94" s="332">
        <v>845.3</v>
      </c>
      <c r="I94" s="986">
        <v>803.3</v>
      </c>
      <c r="J94" s="987">
        <f>I94-H94</f>
        <v>-42</v>
      </c>
      <c r="K94" s="234">
        <v>1932.5</v>
      </c>
      <c r="L94" s="211">
        <v>4142.8999999999996</v>
      </c>
      <c r="M94" s="436"/>
      <c r="N94" s="111"/>
      <c r="O94" s="81"/>
      <c r="P94" s="108"/>
      <c r="Q94" s="1978" t="s">
        <v>328</v>
      </c>
    </row>
    <row r="95" spans="1:19" ht="26.25" customHeight="1" x14ac:dyDescent="0.2">
      <c r="A95" s="519"/>
      <c r="B95" s="978"/>
      <c r="C95" s="979"/>
      <c r="D95" s="1782"/>
      <c r="E95" s="988"/>
      <c r="F95" s="989"/>
      <c r="G95" s="673" t="s">
        <v>295</v>
      </c>
      <c r="H95" s="334"/>
      <c r="I95" s="991">
        <v>42</v>
      </c>
      <c r="J95" s="992">
        <f>I95-H95</f>
        <v>42</v>
      </c>
      <c r="K95" s="218"/>
      <c r="L95" s="218"/>
      <c r="M95" s="990"/>
      <c r="N95" s="114"/>
      <c r="O95" s="41"/>
      <c r="P95" s="171"/>
      <c r="Q95" s="1979"/>
    </row>
    <row r="96" spans="1:19" ht="18" customHeight="1" x14ac:dyDescent="0.2">
      <c r="A96" s="519"/>
      <c r="B96" s="795"/>
      <c r="C96" s="796"/>
      <c r="D96" s="1745"/>
      <c r="E96" s="657"/>
      <c r="F96" s="462"/>
      <c r="G96" s="673" t="s">
        <v>3</v>
      </c>
      <c r="H96" s="334">
        <v>562.5</v>
      </c>
      <c r="I96" s="886">
        <f>562.5</f>
        <v>562.5</v>
      </c>
      <c r="J96" s="992"/>
      <c r="K96" s="218">
        <v>1014.3</v>
      </c>
      <c r="L96" s="218">
        <v>295.7</v>
      </c>
      <c r="M96" s="658"/>
      <c r="N96" s="28"/>
      <c r="O96" s="39"/>
      <c r="P96" s="79"/>
      <c r="Q96" s="1980"/>
    </row>
    <row r="97" spans="1:20" ht="30.75" customHeight="1" x14ac:dyDescent="0.2">
      <c r="A97" s="519"/>
      <c r="B97" s="795"/>
      <c r="C97" s="791"/>
      <c r="D97" s="1778" t="s">
        <v>237</v>
      </c>
      <c r="E97" s="259" t="s">
        <v>2</v>
      </c>
      <c r="F97" s="789">
        <v>5</v>
      </c>
      <c r="G97" s="674"/>
      <c r="H97" s="881"/>
      <c r="I97" s="887"/>
      <c r="J97" s="648"/>
      <c r="K97" s="219"/>
      <c r="L97" s="219"/>
      <c r="M97" s="846" t="s">
        <v>175</v>
      </c>
      <c r="N97" s="116">
        <v>1</v>
      </c>
      <c r="O97" s="312"/>
      <c r="P97" s="117"/>
      <c r="Q97" s="117"/>
      <c r="R97" s="1074"/>
      <c r="S97" s="1074"/>
      <c r="T97" s="245"/>
    </row>
    <row r="98" spans="1:20" ht="24.75" customHeight="1" x14ac:dyDescent="0.2">
      <c r="A98" s="519"/>
      <c r="B98" s="795"/>
      <c r="C98" s="791"/>
      <c r="D98" s="1796"/>
      <c r="E98" s="634"/>
      <c r="F98" s="621"/>
      <c r="G98" s="675"/>
      <c r="H98" s="881"/>
      <c r="I98" s="887"/>
      <c r="J98" s="648"/>
      <c r="K98" s="219"/>
      <c r="L98" s="219"/>
      <c r="M98" s="813" t="s">
        <v>263</v>
      </c>
      <c r="N98" s="374"/>
      <c r="O98" s="318">
        <v>30</v>
      </c>
      <c r="P98" s="375">
        <v>100</v>
      </c>
      <c r="Q98" s="375"/>
      <c r="R98" s="1074"/>
      <c r="S98" s="1074"/>
      <c r="T98" s="245"/>
    </row>
    <row r="99" spans="1:20" s="162" customFormat="1" ht="15" customHeight="1" x14ac:dyDescent="0.2">
      <c r="A99" s="519"/>
      <c r="B99" s="795"/>
      <c r="C99" s="552"/>
      <c r="D99" s="1795" t="s">
        <v>217</v>
      </c>
      <c r="E99" s="634"/>
      <c r="F99" s="621"/>
      <c r="G99" s="675"/>
      <c r="H99" s="881"/>
      <c r="I99" s="887"/>
      <c r="J99" s="648"/>
      <c r="K99" s="219"/>
      <c r="L99" s="219"/>
      <c r="M99" s="812" t="s">
        <v>152</v>
      </c>
      <c r="N99" s="86">
        <v>15</v>
      </c>
      <c r="O99" s="308">
        <v>100</v>
      </c>
      <c r="P99" s="439"/>
      <c r="Q99" s="439"/>
      <c r="R99" s="1078"/>
      <c r="S99" s="1078"/>
    </row>
    <row r="100" spans="1:20" s="162" customFormat="1" ht="15" customHeight="1" x14ac:dyDescent="0.2">
      <c r="A100" s="519"/>
      <c r="B100" s="795"/>
      <c r="C100" s="552"/>
      <c r="D100" s="1795"/>
      <c r="E100" s="634"/>
      <c r="F100" s="621"/>
      <c r="G100" s="675"/>
      <c r="H100" s="881"/>
      <c r="I100" s="887"/>
      <c r="J100" s="648"/>
      <c r="K100" s="219"/>
      <c r="L100" s="219"/>
      <c r="M100" s="1790" t="s">
        <v>100</v>
      </c>
      <c r="N100" s="86"/>
      <c r="O100" s="308" t="s">
        <v>100</v>
      </c>
      <c r="P100" s="439" t="s">
        <v>100</v>
      </c>
      <c r="Q100" s="439"/>
      <c r="R100" s="1078"/>
      <c r="S100" s="1078"/>
    </row>
    <row r="101" spans="1:20" s="162" customFormat="1" ht="15" customHeight="1" x14ac:dyDescent="0.2">
      <c r="A101" s="519"/>
      <c r="B101" s="795"/>
      <c r="C101" s="553"/>
      <c r="D101" s="1795"/>
      <c r="E101" s="634"/>
      <c r="F101" s="621"/>
      <c r="G101" s="676"/>
      <c r="H101" s="857"/>
      <c r="I101" s="863"/>
      <c r="J101" s="512"/>
      <c r="K101" s="512"/>
      <c r="L101" s="512"/>
      <c r="M101" s="1791"/>
      <c r="N101" s="43"/>
      <c r="O101" s="197"/>
      <c r="P101" s="199"/>
      <c r="Q101" s="199"/>
      <c r="R101" s="1078"/>
      <c r="S101" s="1078"/>
    </row>
    <row r="102" spans="1:20" s="162" customFormat="1" ht="14.25" customHeight="1" x14ac:dyDescent="0.2">
      <c r="A102" s="519"/>
      <c r="B102" s="1104"/>
      <c r="C102" s="552"/>
      <c r="D102" s="1778" t="s">
        <v>218</v>
      </c>
      <c r="E102" s="634"/>
      <c r="F102" s="621"/>
      <c r="G102" s="675"/>
      <c r="H102" s="881"/>
      <c r="I102" s="887"/>
      <c r="J102" s="648"/>
      <c r="K102" s="219"/>
      <c r="L102" s="219"/>
      <c r="M102" s="1139" t="s">
        <v>152</v>
      </c>
      <c r="N102" s="116">
        <v>15</v>
      </c>
      <c r="O102" s="312">
        <v>100</v>
      </c>
      <c r="P102" s="117"/>
      <c r="Q102" s="117"/>
      <c r="R102" s="1078" t="s">
        <v>100</v>
      </c>
      <c r="S102" s="1078"/>
    </row>
    <row r="103" spans="1:20" s="162" customFormat="1" ht="14.25" customHeight="1" x14ac:dyDescent="0.2">
      <c r="A103" s="519"/>
      <c r="B103" s="1104"/>
      <c r="C103" s="552"/>
      <c r="D103" s="1795"/>
      <c r="E103" s="634"/>
      <c r="F103" s="621"/>
      <c r="G103" s="675"/>
      <c r="H103" s="881"/>
      <c r="I103" s="887"/>
      <c r="J103" s="648"/>
      <c r="K103" s="219"/>
      <c r="L103" s="219"/>
      <c r="M103" s="1790"/>
      <c r="N103" s="86"/>
      <c r="O103" s="308"/>
      <c r="P103" s="439"/>
      <c r="Q103" s="439"/>
      <c r="R103" s="1078"/>
      <c r="S103" s="1078"/>
    </row>
    <row r="104" spans="1:20" s="162" customFormat="1" ht="14.25" customHeight="1" x14ac:dyDescent="0.2">
      <c r="A104" s="519"/>
      <c r="B104" s="1104"/>
      <c r="C104" s="553"/>
      <c r="D104" s="1796"/>
      <c r="E104" s="634"/>
      <c r="F104" s="621"/>
      <c r="G104" s="676"/>
      <c r="H104" s="857"/>
      <c r="I104" s="863"/>
      <c r="J104" s="512"/>
      <c r="K104" s="512"/>
      <c r="L104" s="512"/>
      <c r="M104" s="1791"/>
      <c r="N104" s="180"/>
      <c r="O104" s="260"/>
      <c r="P104" s="202"/>
      <c r="Q104" s="202"/>
      <c r="R104" s="1078"/>
      <c r="S104" s="1078"/>
    </row>
    <row r="105" spans="1:20" ht="30.75" customHeight="1" x14ac:dyDescent="0.2">
      <c r="A105" s="519"/>
      <c r="B105" s="1104"/>
      <c r="C105" s="701"/>
      <c r="D105" s="1795" t="s">
        <v>243</v>
      </c>
      <c r="E105" s="634"/>
      <c r="F105" s="621"/>
      <c r="G105" s="675"/>
      <c r="H105" s="881"/>
      <c r="I105" s="887"/>
      <c r="J105" s="648"/>
      <c r="K105" s="219"/>
      <c r="L105" s="219"/>
      <c r="M105" s="1120" t="s">
        <v>225</v>
      </c>
      <c r="N105" s="86">
        <v>3</v>
      </c>
      <c r="O105" s="308">
        <v>4</v>
      </c>
      <c r="P105" s="439"/>
      <c r="Q105" s="439"/>
    </row>
    <row r="106" spans="1:20" ht="23.25" customHeight="1" x14ac:dyDescent="0.2">
      <c r="A106" s="519"/>
      <c r="B106" s="1104"/>
      <c r="C106" s="701"/>
      <c r="D106" s="1795"/>
      <c r="E106" s="634"/>
      <c r="F106" s="621"/>
      <c r="G106" s="675"/>
      <c r="H106" s="881"/>
      <c r="I106" s="887"/>
      <c r="J106" s="648"/>
      <c r="K106" s="219"/>
      <c r="L106" s="219"/>
      <c r="M106" s="1790"/>
      <c r="N106" s="86"/>
      <c r="O106" s="308"/>
      <c r="P106" s="439"/>
      <c r="Q106" s="439"/>
    </row>
    <row r="107" spans="1:20" x14ac:dyDescent="0.2">
      <c r="A107" s="1157"/>
      <c r="B107" s="1103"/>
      <c r="C107" s="1105"/>
      <c r="D107" s="1796"/>
      <c r="E107" s="1182"/>
      <c r="F107" s="622"/>
      <c r="G107" s="1183"/>
      <c r="H107" s="1184"/>
      <c r="I107" s="1185"/>
      <c r="J107" s="1186"/>
      <c r="K107" s="1186"/>
      <c r="L107" s="1186"/>
      <c r="M107" s="1791"/>
      <c r="N107" s="180"/>
      <c r="O107" s="260"/>
      <c r="P107" s="202"/>
      <c r="Q107" s="202"/>
    </row>
    <row r="108" spans="1:20" ht="30.75" customHeight="1" x14ac:dyDescent="0.2">
      <c r="A108" s="519"/>
      <c r="B108" s="795"/>
      <c r="C108" s="791"/>
      <c r="D108" s="1788" t="s">
        <v>244</v>
      </c>
      <c r="E108" s="634"/>
      <c r="F108" s="621"/>
      <c r="G108" s="675"/>
      <c r="H108" s="881"/>
      <c r="I108" s="887"/>
      <c r="J108" s="648"/>
      <c r="K108" s="219"/>
      <c r="L108" s="219"/>
      <c r="M108" s="1120" t="s">
        <v>176</v>
      </c>
      <c r="N108" s="197">
        <v>1</v>
      </c>
      <c r="O108" s="204"/>
      <c r="P108" s="53"/>
      <c r="Q108" s="53"/>
    </row>
    <row r="109" spans="1:20" ht="17.25" customHeight="1" x14ac:dyDescent="0.2">
      <c r="A109" s="519"/>
      <c r="B109" s="795"/>
      <c r="C109" s="791"/>
      <c r="D109" s="1788"/>
      <c r="E109" s="634"/>
      <c r="F109" s="621"/>
      <c r="G109" s="675"/>
      <c r="H109" s="881"/>
      <c r="I109" s="887"/>
      <c r="J109" s="648"/>
      <c r="K109" s="219"/>
      <c r="L109" s="366"/>
      <c r="M109" s="659" t="s">
        <v>177</v>
      </c>
      <c r="N109" s="197"/>
      <c r="O109" s="115">
        <v>1</v>
      </c>
      <c r="P109" s="199"/>
      <c r="Q109" s="53"/>
    </row>
    <row r="110" spans="1:20" ht="13.5" customHeight="1" x14ac:dyDescent="0.2">
      <c r="A110" s="519"/>
      <c r="B110" s="795"/>
      <c r="C110" s="791"/>
      <c r="D110" s="1788"/>
      <c r="E110" s="634"/>
      <c r="F110" s="621"/>
      <c r="G110" s="675"/>
      <c r="H110" s="881"/>
      <c r="I110" s="887"/>
      <c r="J110" s="648"/>
      <c r="K110" s="219"/>
      <c r="L110" s="219"/>
      <c r="M110" s="1790" t="s">
        <v>179</v>
      </c>
      <c r="N110" s="197"/>
      <c r="O110" s="204"/>
      <c r="P110" s="199">
        <v>100</v>
      </c>
      <c r="Q110" s="53"/>
    </row>
    <row r="111" spans="1:20" ht="17.25" customHeight="1" x14ac:dyDescent="0.2">
      <c r="A111" s="519"/>
      <c r="B111" s="795"/>
      <c r="C111" s="784"/>
      <c r="D111" s="1789"/>
      <c r="E111" s="634"/>
      <c r="F111" s="621"/>
      <c r="G111" s="676"/>
      <c r="H111" s="857"/>
      <c r="I111" s="863"/>
      <c r="J111" s="512"/>
      <c r="K111" s="512"/>
      <c r="L111" s="512"/>
      <c r="M111" s="1791"/>
      <c r="N111" s="33"/>
      <c r="O111" s="197"/>
      <c r="P111" s="199"/>
      <c r="Q111" s="199"/>
    </row>
    <row r="112" spans="1:20" ht="27" customHeight="1" x14ac:dyDescent="0.2">
      <c r="A112" s="519"/>
      <c r="B112" s="795"/>
      <c r="C112" s="701"/>
      <c r="D112" s="837" t="s">
        <v>221</v>
      </c>
      <c r="E112" s="634"/>
      <c r="F112" s="621"/>
      <c r="G112" s="838"/>
      <c r="H112" s="881"/>
      <c r="I112" s="887"/>
      <c r="J112" s="648"/>
      <c r="K112" s="219"/>
      <c r="L112" s="219"/>
      <c r="M112" s="812" t="s">
        <v>142</v>
      </c>
      <c r="N112" s="116">
        <v>70</v>
      </c>
      <c r="O112" s="116">
        <v>100</v>
      </c>
      <c r="P112" s="107"/>
      <c r="Q112" s="117"/>
    </row>
    <row r="113" spans="1:17" ht="67.5" customHeight="1" x14ac:dyDescent="0.2">
      <c r="A113" s="519"/>
      <c r="B113" s="795"/>
      <c r="C113" s="701"/>
      <c r="D113" s="447" t="s">
        <v>183</v>
      </c>
      <c r="E113" s="634"/>
      <c r="F113" s="621"/>
      <c r="G113" s="838"/>
      <c r="H113" s="881"/>
      <c r="I113" s="887"/>
      <c r="J113" s="648"/>
      <c r="K113" s="219"/>
      <c r="L113" s="219"/>
      <c r="M113" s="812"/>
      <c r="N113" s="33"/>
      <c r="O113" s="33"/>
      <c r="P113" s="530"/>
      <c r="Q113" s="199"/>
    </row>
    <row r="114" spans="1:17" ht="16.5" customHeight="1" x14ac:dyDescent="0.2">
      <c r="A114" s="519"/>
      <c r="B114" s="795"/>
      <c r="C114" s="701"/>
      <c r="D114" s="1792" t="s">
        <v>184</v>
      </c>
      <c r="E114" s="634"/>
      <c r="F114" s="621"/>
      <c r="G114" s="838"/>
      <c r="H114" s="881"/>
      <c r="I114" s="887"/>
      <c r="J114" s="648"/>
      <c r="K114" s="219"/>
      <c r="L114" s="219"/>
      <c r="M114" s="812"/>
      <c r="N114" s="33"/>
      <c r="O114" s="33"/>
      <c r="P114" s="530"/>
      <c r="Q114" s="199"/>
    </row>
    <row r="115" spans="1:17" ht="16.5" customHeight="1" x14ac:dyDescent="0.2">
      <c r="A115" s="519"/>
      <c r="B115" s="795"/>
      <c r="C115" s="701"/>
      <c r="D115" s="1793"/>
      <c r="E115" s="634"/>
      <c r="F115" s="621"/>
      <c r="G115" s="838"/>
      <c r="H115" s="881"/>
      <c r="I115" s="887"/>
      <c r="J115" s="648"/>
      <c r="K115" s="219"/>
      <c r="L115" s="219"/>
      <c r="M115" s="812"/>
      <c r="N115" s="33"/>
      <c r="O115" s="33"/>
      <c r="P115" s="530"/>
      <c r="Q115" s="199"/>
    </row>
    <row r="116" spans="1:17" x14ac:dyDescent="0.2">
      <c r="A116" s="519"/>
      <c r="B116" s="795"/>
      <c r="C116" s="796"/>
      <c r="D116" s="1794"/>
      <c r="E116" s="634"/>
      <c r="F116" s="621"/>
      <c r="G116" s="676"/>
      <c r="H116" s="857"/>
      <c r="I116" s="863"/>
      <c r="J116" s="512"/>
      <c r="K116" s="512"/>
      <c r="L116" s="512"/>
      <c r="M116" s="198"/>
      <c r="N116" s="51"/>
      <c r="O116" s="51"/>
      <c r="P116" s="48"/>
      <c r="Q116" s="48"/>
    </row>
    <row r="117" spans="1:17" ht="21.75" customHeight="1" x14ac:dyDescent="0.2">
      <c r="A117" s="794"/>
      <c r="B117" s="795"/>
      <c r="C117" s="701"/>
      <c r="D117" s="1787" t="s">
        <v>245</v>
      </c>
      <c r="E117" s="634"/>
      <c r="F117" s="621"/>
      <c r="G117" s="838"/>
      <c r="H117" s="248"/>
      <c r="I117" s="862"/>
      <c r="J117" s="219"/>
      <c r="K117" s="219"/>
      <c r="L117" s="219"/>
      <c r="M117" s="1797" t="s">
        <v>259</v>
      </c>
      <c r="N117" s="500">
        <v>1</v>
      </c>
      <c r="O117" s="25"/>
      <c r="P117" s="201"/>
      <c r="Q117" s="876"/>
    </row>
    <row r="118" spans="1:17" ht="21.75" customHeight="1" x14ac:dyDescent="0.2">
      <c r="A118" s="519"/>
      <c r="B118" s="795"/>
      <c r="C118" s="784"/>
      <c r="D118" s="1789"/>
      <c r="E118" s="634"/>
      <c r="F118" s="622"/>
      <c r="G118" s="676"/>
      <c r="H118" s="857"/>
      <c r="I118" s="863"/>
      <c r="J118" s="512"/>
      <c r="K118" s="512"/>
      <c r="L118" s="512"/>
      <c r="M118" s="1798"/>
      <c r="N118" s="550"/>
      <c r="O118" s="551"/>
      <c r="P118" s="202"/>
      <c r="Q118" s="877"/>
    </row>
    <row r="119" spans="1:17" ht="17.25" customHeight="1" x14ac:dyDescent="0.2">
      <c r="A119" s="519"/>
      <c r="B119" s="795"/>
      <c r="C119" s="134"/>
      <c r="D119" s="1804" t="s">
        <v>222</v>
      </c>
      <c r="E119" s="634"/>
      <c r="F119" s="789">
        <v>5</v>
      </c>
      <c r="G119" s="838"/>
      <c r="H119" s="248"/>
      <c r="I119" s="862"/>
      <c r="J119" s="219"/>
      <c r="K119" s="219"/>
      <c r="L119" s="219"/>
      <c r="M119" s="445" t="s">
        <v>141</v>
      </c>
      <c r="N119" s="440">
        <v>1</v>
      </c>
      <c r="O119" s="372"/>
      <c r="P119" s="107"/>
      <c r="Q119" s="107"/>
    </row>
    <row r="120" spans="1:17" ht="16.5" customHeight="1" x14ac:dyDescent="0.2">
      <c r="A120" s="519"/>
      <c r="B120" s="795"/>
      <c r="C120" s="134"/>
      <c r="D120" s="1805"/>
      <c r="E120" s="634"/>
      <c r="F120" s="621"/>
      <c r="G120" s="676"/>
      <c r="H120" s="857"/>
      <c r="I120" s="863"/>
      <c r="J120" s="512"/>
      <c r="K120" s="512"/>
      <c r="L120" s="512"/>
      <c r="M120" s="558"/>
      <c r="N120" s="446"/>
      <c r="O120" s="559"/>
      <c r="P120" s="560"/>
      <c r="Q120" s="560"/>
    </row>
    <row r="121" spans="1:17" ht="27.75" customHeight="1" x14ac:dyDescent="0.2">
      <c r="A121" s="1102"/>
      <c r="B121" s="1104"/>
      <c r="C121" s="701"/>
      <c r="D121" s="449" t="s">
        <v>153</v>
      </c>
      <c r="E121" s="634"/>
      <c r="F121" s="621"/>
      <c r="G121" s="1138"/>
      <c r="H121" s="248"/>
      <c r="I121" s="862"/>
      <c r="J121" s="219"/>
      <c r="K121" s="219"/>
      <c r="L121" s="219"/>
      <c r="M121" s="1139" t="s">
        <v>97</v>
      </c>
      <c r="N121" s="116"/>
      <c r="O121" s="183">
        <v>1</v>
      </c>
      <c r="P121" s="201"/>
      <c r="Q121" s="201"/>
    </row>
    <row r="122" spans="1:17" x14ac:dyDescent="0.2">
      <c r="A122" s="1157"/>
      <c r="B122" s="1103"/>
      <c r="C122" s="1188"/>
      <c r="D122" s="1189"/>
      <c r="E122" s="1182"/>
      <c r="F122" s="622"/>
      <c r="G122" s="1183"/>
      <c r="H122" s="1184"/>
      <c r="I122" s="1185"/>
      <c r="J122" s="1186"/>
      <c r="K122" s="1186"/>
      <c r="L122" s="1190"/>
      <c r="M122" s="1121" t="s">
        <v>98</v>
      </c>
      <c r="N122" s="180"/>
      <c r="O122" s="260">
        <v>30</v>
      </c>
      <c r="P122" s="202">
        <v>80</v>
      </c>
      <c r="Q122" s="202"/>
    </row>
    <row r="123" spans="1:17" ht="45.75" customHeight="1" x14ac:dyDescent="0.2">
      <c r="A123" s="519"/>
      <c r="B123" s="795"/>
      <c r="C123" s="120"/>
      <c r="D123" s="1772" t="s">
        <v>307</v>
      </c>
      <c r="E123" s="1128"/>
      <c r="F123" s="1123">
        <v>6</v>
      </c>
      <c r="G123" s="1136" t="s">
        <v>236</v>
      </c>
      <c r="H123" s="221">
        <v>413.4</v>
      </c>
      <c r="I123" s="272">
        <v>413.4</v>
      </c>
      <c r="J123" s="222"/>
      <c r="K123" s="222">
        <v>596.20000000000005</v>
      </c>
      <c r="L123" s="216">
        <v>437.5</v>
      </c>
      <c r="M123" s="1187" t="s">
        <v>305</v>
      </c>
      <c r="N123" s="1155" t="s">
        <v>181</v>
      </c>
      <c r="O123" s="1155" t="s">
        <v>182</v>
      </c>
      <c r="P123" s="1156" t="s">
        <v>170</v>
      </c>
      <c r="Q123" s="1987" t="s">
        <v>315</v>
      </c>
    </row>
    <row r="124" spans="1:17" ht="48.75" customHeight="1" x14ac:dyDescent="0.2">
      <c r="A124" s="519"/>
      <c r="B124" s="968"/>
      <c r="C124" s="120"/>
      <c r="D124" s="1772"/>
      <c r="E124" s="969"/>
      <c r="F124" s="1067"/>
      <c r="G124" s="971"/>
      <c r="H124" s="221"/>
      <c r="I124" s="272"/>
      <c r="J124" s="222"/>
      <c r="K124" s="222"/>
      <c r="L124" s="222"/>
      <c r="M124" s="975" t="s">
        <v>303</v>
      </c>
      <c r="N124" s="976" t="s">
        <v>304</v>
      </c>
      <c r="O124" s="976"/>
      <c r="P124" s="636"/>
      <c r="Q124" s="1987"/>
    </row>
    <row r="125" spans="1:17" ht="87.75" customHeight="1" x14ac:dyDescent="0.2">
      <c r="A125" s="519"/>
      <c r="B125" s="968"/>
      <c r="C125" s="120"/>
      <c r="D125" s="970"/>
      <c r="E125" s="969"/>
      <c r="F125" s="1067"/>
      <c r="G125" s="971"/>
      <c r="H125" s="221"/>
      <c r="I125" s="272"/>
      <c r="J125" s="222"/>
      <c r="K125" s="222"/>
      <c r="L125" s="215"/>
      <c r="M125" s="977" t="s">
        <v>306</v>
      </c>
      <c r="N125" s="976"/>
      <c r="O125" s="976" t="s">
        <v>170</v>
      </c>
      <c r="P125" s="636"/>
      <c r="Q125" s="1988"/>
    </row>
    <row r="126" spans="1:17" ht="21" customHeight="1" x14ac:dyDescent="0.2">
      <c r="A126" s="519"/>
      <c r="B126" s="795"/>
      <c r="C126" s="791"/>
      <c r="D126" s="1778" t="s">
        <v>246</v>
      </c>
      <c r="E126" s="450"/>
      <c r="F126" s="1068"/>
      <c r="G126" s="677" t="s">
        <v>236</v>
      </c>
      <c r="H126" s="252">
        <v>134.19999999999999</v>
      </c>
      <c r="I126" s="888">
        <v>134.19999999999999</v>
      </c>
      <c r="J126" s="852"/>
      <c r="K126" s="680"/>
      <c r="L126" s="681"/>
      <c r="M126" s="1799" t="s">
        <v>210</v>
      </c>
      <c r="N126" s="682">
        <v>100</v>
      </c>
      <c r="O126" s="683"/>
      <c r="P126" s="201"/>
      <c r="Q126" s="878"/>
    </row>
    <row r="127" spans="1:17" ht="14.25" customHeight="1" thickBot="1" x14ac:dyDescent="0.25">
      <c r="A127" s="518"/>
      <c r="B127" s="807"/>
      <c r="C127" s="678"/>
      <c r="D127" s="1779"/>
      <c r="E127" s="1806" t="s">
        <v>69</v>
      </c>
      <c r="F127" s="1807"/>
      <c r="G127" s="1808"/>
      <c r="H127" s="882">
        <f>SUM(H94:H96)</f>
        <v>1407.8</v>
      </c>
      <c r="I127" s="889">
        <f>SUM(I94:I96)</f>
        <v>1407.8</v>
      </c>
      <c r="J127" s="889">
        <f>SUM(J94:J96)</f>
        <v>0</v>
      </c>
      <c r="K127" s="576">
        <f>SUM(K94:K96)</f>
        <v>2946.8</v>
      </c>
      <c r="L127" s="576">
        <f>SUM(L94:L96)</f>
        <v>4438.5999999999995</v>
      </c>
      <c r="M127" s="1800"/>
      <c r="N127" s="452"/>
      <c r="O127" s="453"/>
      <c r="P127" s="391"/>
      <c r="Q127" s="879"/>
    </row>
    <row r="128" spans="1:17" ht="18" customHeight="1" x14ac:dyDescent="0.2">
      <c r="A128" s="517" t="s">
        <v>17</v>
      </c>
      <c r="B128" s="806" t="s">
        <v>14</v>
      </c>
      <c r="C128" s="786" t="s">
        <v>17</v>
      </c>
      <c r="D128" s="1801" t="s">
        <v>154</v>
      </c>
      <c r="E128" s="165" t="s">
        <v>2</v>
      </c>
      <c r="F128" s="105">
        <v>5</v>
      </c>
      <c r="G128" s="206" t="s">
        <v>15</v>
      </c>
      <c r="H128" s="883">
        <f>1039.9+1052.2</f>
        <v>2092.1000000000004</v>
      </c>
      <c r="I128" s="980">
        <v>41.8</v>
      </c>
      <c r="J128" s="981">
        <f>I128-H128</f>
        <v>-2050.3000000000002</v>
      </c>
      <c r="K128" s="574">
        <v>564.20000000000005</v>
      </c>
      <c r="L128" s="278">
        <v>1869.8</v>
      </c>
      <c r="M128" s="637"/>
      <c r="N128" s="638"/>
      <c r="O128" s="321"/>
      <c r="P128" s="321"/>
      <c r="Q128" s="1973" t="s">
        <v>327</v>
      </c>
    </row>
    <row r="129" spans="1:22" ht="18" customHeight="1" x14ac:dyDescent="0.2">
      <c r="A129" s="519"/>
      <c r="B129" s="913"/>
      <c r="C129" s="911"/>
      <c r="D129" s="1802"/>
      <c r="E129" s="101"/>
      <c r="F129" s="90"/>
      <c r="G129" s="919" t="s">
        <v>295</v>
      </c>
      <c r="H129" s="936"/>
      <c r="I129" s="939">
        <v>2056</v>
      </c>
      <c r="J129" s="940">
        <f>I129-H129</f>
        <v>2056</v>
      </c>
      <c r="K129" s="937"/>
      <c r="L129" s="938"/>
      <c r="M129" s="562"/>
      <c r="N129" s="539"/>
      <c r="O129" s="268"/>
      <c r="P129" s="268"/>
      <c r="Q129" s="1974"/>
    </row>
    <row r="130" spans="1:22" ht="18" customHeight="1" x14ac:dyDescent="0.2">
      <c r="A130" s="519"/>
      <c r="B130" s="795"/>
      <c r="C130" s="791"/>
      <c r="D130" s="1803"/>
      <c r="E130" s="101"/>
      <c r="F130" s="90"/>
      <c r="G130" s="525" t="s">
        <v>65</v>
      </c>
      <c r="H130" s="406">
        <v>125</v>
      </c>
      <c r="I130" s="866">
        <v>125</v>
      </c>
      <c r="J130" s="250"/>
      <c r="K130" s="250">
        <v>1300</v>
      </c>
      <c r="L130" s="250">
        <v>1000</v>
      </c>
      <c r="M130" s="562"/>
      <c r="N130" s="539"/>
      <c r="O130" s="268"/>
      <c r="P130" s="268"/>
      <c r="Q130" s="1974"/>
    </row>
    <row r="131" spans="1:22" ht="29.25" customHeight="1" x14ac:dyDescent="0.2">
      <c r="A131" s="519"/>
      <c r="B131" s="795"/>
      <c r="C131" s="701"/>
      <c r="D131" s="1771" t="s">
        <v>247</v>
      </c>
      <c r="E131" s="821"/>
      <c r="F131" s="268"/>
      <c r="G131" s="34"/>
      <c r="H131" s="221"/>
      <c r="I131" s="272"/>
      <c r="J131" s="222"/>
      <c r="K131" s="222"/>
      <c r="L131" s="222"/>
      <c r="M131" s="196" t="s">
        <v>260</v>
      </c>
      <c r="N131" s="30">
        <v>4</v>
      </c>
      <c r="O131" s="304">
        <v>5</v>
      </c>
      <c r="P131" s="304"/>
      <c r="Q131" s="1974"/>
      <c r="R131" s="1074"/>
      <c r="S131" s="1074"/>
      <c r="T131" s="245"/>
    </row>
    <row r="132" spans="1:22" ht="29.25" customHeight="1" x14ac:dyDescent="0.2">
      <c r="A132" s="519"/>
      <c r="B132" s="795"/>
      <c r="C132" s="701"/>
      <c r="D132" s="1772"/>
      <c r="E132" s="821"/>
      <c r="F132" s="268"/>
      <c r="G132" s="34"/>
      <c r="H132" s="221"/>
      <c r="I132" s="272"/>
      <c r="J132" s="222"/>
      <c r="K132" s="222"/>
      <c r="L132" s="222"/>
      <c r="M132" s="819" t="s">
        <v>162</v>
      </c>
      <c r="N132" s="826">
        <v>1</v>
      </c>
      <c r="O132" s="828">
        <v>4</v>
      </c>
      <c r="P132" s="915">
        <v>4</v>
      </c>
      <c r="Q132" s="34"/>
    </row>
    <row r="133" spans="1:22" ht="30" customHeight="1" x14ac:dyDescent="0.2">
      <c r="A133" s="794"/>
      <c r="B133" s="795"/>
      <c r="C133" s="701"/>
      <c r="D133" s="1809"/>
      <c r="E133" s="821"/>
      <c r="F133" s="268"/>
      <c r="G133" s="931"/>
      <c r="H133" s="884"/>
      <c r="I133" s="890"/>
      <c r="J133" s="643"/>
      <c r="K133" s="643"/>
      <c r="L133" s="643"/>
      <c r="M133" s="820" t="s">
        <v>101</v>
      </c>
      <c r="N133" s="827"/>
      <c r="O133" s="829">
        <v>15</v>
      </c>
      <c r="P133" s="916">
        <v>100</v>
      </c>
      <c r="Q133" s="34"/>
    </row>
    <row r="134" spans="1:22" ht="21" customHeight="1" x14ac:dyDescent="0.2">
      <c r="A134" s="519"/>
      <c r="B134" s="1104"/>
      <c r="C134" s="701"/>
      <c r="D134" s="1975" t="s">
        <v>178</v>
      </c>
      <c r="E134" s="1977" t="s">
        <v>56</v>
      </c>
      <c r="F134" s="1125"/>
      <c r="G134" s="1136"/>
      <c r="H134" s="476"/>
      <c r="I134" s="891"/>
      <c r="J134" s="456"/>
      <c r="K134" s="456"/>
      <c r="L134" s="456"/>
      <c r="M134" s="1126" t="s">
        <v>264</v>
      </c>
      <c r="N134" s="1128">
        <v>100</v>
      </c>
      <c r="O134" s="309"/>
      <c r="P134" s="309"/>
      <c r="Q134" s="1132"/>
      <c r="S134" s="1080"/>
      <c r="T134" s="554"/>
      <c r="U134" s="554"/>
    </row>
    <row r="135" spans="1:22" ht="21" customHeight="1" x14ac:dyDescent="0.2">
      <c r="A135" s="519"/>
      <c r="B135" s="1104"/>
      <c r="C135" s="701"/>
      <c r="D135" s="1976"/>
      <c r="E135" s="1977"/>
      <c r="F135" s="1125"/>
      <c r="G135" s="1136"/>
      <c r="H135" s="476"/>
      <c r="I135" s="891"/>
      <c r="J135" s="456"/>
      <c r="K135" s="456"/>
      <c r="L135" s="456"/>
      <c r="M135" s="1126"/>
      <c r="N135" s="127"/>
      <c r="O135" s="309"/>
      <c r="P135" s="309"/>
      <c r="Q135" s="1325"/>
      <c r="S135" s="1080"/>
      <c r="T135" s="554"/>
      <c r="U135" s="554"/>
    </row>
    <row r="136" spans="1:22" ht="30" customHeight="1" x14ac:dyDescent="0.2">
      <c r="A136" s="1102"/>
      <c r="B136" s="1104"/>
      <c r="C136" s="701"/>
      <c r="D136" s="1771" t="s">
        <v>96</v>
      </c>
      <c r="E136" s="933"/>
      <c r="F136" s="935"/>
      <c r="G136" s="1136"/>
      <c r="H136" s="221"/>
      <c r="I136" s="272"/>
      <c r="J136" s="222"/>
      <c r="K136" s="222"/>
      <c r="L136" s="222"/>
      <c r="M136" s="700" t="s">
        <v>97</v>
      </c>
      <c r="N136" s="159">
        <v>1</v>
      </c>
      <c r="O136" s="304"/>
      <c r="P136" s="304"/>
      <c r="Q136" s="34"/>
    </row>
    <row r="137" spans="1:22" ht="18.75" customHeight="1" x14ac:dyDescent="0.2">
      <c r="A137" s="1101"/>
      <c r="B137" s="1103"/>
      <c r="C137" s="1193"/>
      <c r="D137" s="1809"/>
      <c r="E137" s="1194"/>
      <c r="F137" s="1195"/>
      <c r="G137" s="1137"/>
      <c r="H137" s="297"/>
      <c r="I137" s="865"/>
      <c r="J137" s="269"/>
      <c r="K137" s="269"/>
      <c r="L137" s="269"/>
      <c r="M137" s="1127" t="s">
        <v>98</v>
      </c>
      <c r="N137" s="141"/>
      <c r="O137" s="1130">
        <v>50</v>
      </c>
      <c r="P137" s="1130">
        <v>80</v>
      </c>
      <c r="Q137" s="34"/>
    </row>
    <row r="138" spans="1:22" ht="29.25" customHeight="1" x14ac:dyDescent="0.2">
      <c r="A138" s="912"/>
      <c r="B138" s="913"/>
      <c r="C138" s="701"/>
      <c r="D138" s="1976" t="s">
        <v>294</v>
      </c>
      <c r="E138" s="914"/>
      <c r="F138" s="934"/>
      <c r="G138" s="918"/>
      <c r="H138" s="221"/>
      <c r="I138" s="272"/>
      <c r="J138" s="222"/>
      <c r="K138" s="222"/>
      <c r="L138" s="222"/>
      <c r="M138" s="944" t="s">
        <v>296</v>
      </c>
      <c r="N138" s="1191">
        <v>1</v>
      </c>
      <c r="O138" s="76"/>
      <c r="P138" s="1192"/>
      <c r="Q138" s="1984"/>
    </row>
    <row r="139" spans="1:22" ht="15" customHeight="1" thickBot="1" x14ac:dyDescent="0.25">
      <c r="A139" s="518"/>
      <c r="B139" s="807"/>
      <c r="C139" s="516"/>
      <c r="D139" s="1986"/>
      <c r="E139" s="1734" t="s">
        <v>69</v>
      </c>
      <c r="F139" s="1735"/>
      <c r="G139" s="1736"/>
      <c r="H139" s="402">
        <f>SUM(H128:H136)</f>
        <v>2217.1000000000004</v>
      </c>
      <c r="I139" s="868">
        <f>SUM(I128:I136)</f>
        <v>2222.8000000000002</v>
      </c>
      <c r="J139" s="859">
        <f>SUM(J128:J138)</f>
        <v>5.6999999999998181</v>
      </c>
      <c r="K139" s="327">
        <f>SUM(K128:K136)</f>
        <v>1864.2</v>
      </c>
      <c r="L139" s="327">
        <f>SUM(L128:L136)</f>
        <v>2869.8</v>
      </c>
      <c r="M139" s="76"/>
      <c r="N139" s="942"/>
      <c r="O139" s="76"/>
      <c r="P139" s="941"/>
      <c r="Q139" s="1985"/>
    </row>
    <row r="140" spans="1:22" ht="14.25" customHeight="1" x14ac:dyDescent="0.2">
      <c r="A140" s="517" t="s">
        <v>17</v>
      </c>
      <c r="B140" s="806" t="s">
        <v>14</v>
      </c>
      <c r="C140" s="515" t="s">
        <v>19</v>
      </c>
      <c r="D140" s="1744" t="s">
        <v>265</v>
      </c>
      <c r="E140" s="126"/>
      <c r="F140" s="164"/>
      <c r="G140" s="571" t="s">
        <v>15</v>
      </c>
      <c r="H140" s="332">
        <v>68.3</v>
      </c>
      <c r="I140" s="885">
        <v>68.3</v>
      </c>
      <c r="J140" s="234"/>
      <c r="K140" s="234">
        <v>604.29999999999995</v>
      </c>
      <c r="L140" s="212">
        <v>57</v>
      </c>
      <c r="M140" s="832"/>
      <c r="N140" s="111"/>
      <c r="O140" s="321"/>
      <c r="P140" s="108"/>
      <c r="Q140" s="108"/>
    </row>
    <row r="141" spans="1:22" ht="14.25" customHeight="1" x14ac:dyDescent="0.2">
      <c r="A141" s="519"/>
      <c r="B141" s="795"/>
      <c r="C141" s="796"/>
      <c r="D141" s="1745"/>
      <c r="E141" s="663"/>
      <c r="F141" s="462"/>
      <c r="G141" s="664" t="s">
        <v>65</v>
      </c>
      <c r="H141" s="334"/>
      <c r="I141" s="886"/>
      <c r="J141" s="218"/>
      <c r="K141" s="218">
        <v>377.8</v>
      </c>
      <c r="L141" s="232">
        <v>170</v>
      </c>
      <c r="M141" s="665"/>
      <c r="N141" s="28"/>
      <c r="O141" s="310"/>
      <c r="P141" s="79"/>
      <c r="Q141" s="79"/>
    </row>
    <row r="142" spans="1:22" ht="19.5" customHeight="1" x14ac:dyDescent="0.2">
      <c r="A142" s="519"/>
      <c r="B142" s="795"/>
      <c r="C142" s="701"/>
      <c r="D142" s="1730" t="s">
        <v>235</v>
      </c>
      <c r="E142" s="1737" t="s">
        <v>2</v>
      </c>
      <c r="F142" s="1739">
        <v>5</v>
      </c>
      <c r="G142" s="545"/>
      <c r="H142" s="476"/>
      <c r="I142" s="891"/>
      <c r="J142" s="456"/>
      <c r="K142" s="222"/>
      <c r="L142" s="216"/>
      <c r="M142" s="281" t="s">
        <v>99</v>
      </c>
      <c r="N142" s="98">
        <v>1</v>
      </c>
      <c r="O142" s="249"/>
      <c r="P142" s="99"/>
      <c r="Q142" s="99"/>
      <c r="R142" s="1074"/>
      <c r="S142" s="1074"/>
      <c r="T142" s="245"/>
      <c r="U142" s="644"/>
      <c r="V142" s="1729"/>
    </row>
    <row r="143" spans="1:22" ht="31.5" customHeight="1" x14ac:dyDescent="0.2">
      <c r="A143" s="794"/>
      <c r="B143" s="795"/>
      <c r="C143" s="129"/>
      <c r="D143" s="1730"/>
      <c r="E143" s="1737"/>
      <c r="F143" s="1739"/>
      <c r="G143" s="545"/>
      <c r="H143" s="476"/>
      <c r="I143" s="891"/>
      <c r="J143" s="456"/>
      <c r="K143" s="222"/>
      <c r="L143" s="222"/>
      <c r="M143" s="281" t="s">
        <v>261</v>
      </c>
      <c r="N143" s="98"/>
      <c r="O143" s="249">
        <v>100</v>
      </c>
      <c r="P143" s="99"/>
      <c r="Q143" s="99"/>
      <c r="S143" s="1091"/>
      <c r="T143" s="644"/>
      <c r="U143" s="644"/>
      <c r="V143" s="1729"/>
    </row>
    <row r="144" spans="1:22" ht="19.5" customHeight="1" x14ac:dyDescent="0.2">
      <c r="A144" s="794"/>
      <c r="B144" s="795"/>
      <c r="C144" s="514"/>
      <c r="D144" s="1731"/>
      <c r="E144" s="1737"/>
      <c r="F144" s="1739"/>
      <c r="G144" s="641"/>
      <c r="H144" s="884"/>
      <c r="I144" s="890"/>
      <c r="J144" s="643"/>
      <c r="K144" s="643"/>
      <c r="L144" s="642"/>
      <c r="M144" s="298" t="s">
        <v>152</v>
      </c>
      <c r="N144" s="827"/>
      <c r="O144" s="829"/>
      <c r="P144" s="831">
        <v>100</v>
      </c>
      <c r="Q144" s="831"/>
      <c r="S144" s="1225"/>
      <c r="T144" s="818"/>
      <c r="U144" s="818"/>
      <c r="V144" s="818"/>
    </row>
    <row r="145" spans="1:22" ht="15.75" customHeight="1" x14ac:dyDescent="0.2">
      <c r="A145" s="519"/>
      <c r="B145" s="795"/>
      <c r="C145" s="701"/>
      <c r="D145" s="1730" t="s">
        <v>248</v>
      </c>
      <c r="E145" s="1737"/>
      <c r="F145" s="1739"/>
      <c r="G145" s="545"/>
      <c r="H145" s="221"/>
      <c r="I145" s="272"/>
      <c r="J145" s="222"/>
      <c r="K145" s="222"/>
      <c r="L145" s="216"/>
      <c r="M145" s="282" t="s">
        <v>99</v>
      </c>
      <c r="N145" s="159">
        <v>1</v>
      </c>
      <c r="O145" s="159"/>
      <c r="P145" s="160"/>
      <c r="Q145" s="160"/>
      <c r="S145" s="1225"/>
      <c r="T145" s="818"/>
      <c r="U145" s="818"/>
      <c r="V145" s="818"/>
    </row>
    <row r="146" spans="1:22" ht="15.75" customHeight="1" x14ac:dyDescent="0.2">
      <c r="A146" s="794"/>
      <c r="B146" s="795"/>
      <c r="C146" s="129"/>
      <c r="D146" s="1730"/>
      <c r="E146" s="1737"/>
      <c r="F146" s="1739"/>
      <c r="G146" s="545"/>
      <c r="H146" s="221"/>
      <c r="I146" s="272"/>
      <c r="J146" s="222"/>
      <c r="K146" s="222"/>
      <c r="L146" s="216"/>
      <c r="M146" s="1732" t="s">
        <v>262</v>
      </c>
      <c r="N146" s="826"/>
      <c r="O146" s="828">
        <v>100</v>
      </c>
      <c r="P146" s="99"/>
      <c r="Q146" s="830"/>
      <c r="S146" s="1225"/>
      <c r="T146" s="818"/>
      <c r="U146" s="818"/>
      <c r="V146" s="818"/>
    </row>
    <row r="147" spans="1:22" ht="15.75" customHeight="1" x14ac:dyDescent="0.2">
      <c r="A147" s="794"/>
      <c r="B147" s="795"/>
      <c r="C147" s="129"/>
      <c r="D147" s="1731"/>
      <c r="E147" s="1737"/>
      <c r="F147" s="1739"/>
      <c r="G147" s="641"/>
      <c r="H147" s="884"/>
      <c r="I147" s="890"/>
      <c r="J147" s="643"/>
      <c r="K147" s="643"/>
      <c r="L147" s="642"/>
      <c r="M147" s="1733"/>
      <c r="N147" s="28"/>
      <c r="O147" s="78"/>
      <c r="P147" s="171"/>
      <c r="Q147" s="171"/>
      <c r="S147" s="1225"/>
      <c r="T147" s="818"/>
      <c r="U147" s="818"/>
      <c r="V147" s="818"/>
    </row>
    <row r="148" spans="1:22" ht="28.5" customHeight="1" x14ac:dyDescent="0.2">
      <c r="A148" s="519"/>
      <c r="B148" s="795"/>
      <c r="C148" s="701"/>
      <c r="D148" s="1697" t="s">
        <v>249</v>
      </c>
      <c r="E148" s="1737"/>
      <c r="F148" s="1739"/>
      <c r="G148" s="545"/>
      <c r="H148" s="221"/>
      <c r="I148" s="272"/>
      <c r="J148" s="222"/>
      <c r="K148" s="222"/>
      <c r="L148" s="222"/>
      <c r="M148" s="548" t="s">
        <v>176</v>
      </c>
      <c r="N148" s="159"/>
      <c r="O148" s="400">
        <v>1</v>
      </c>
      <c r="P148" s="160"/>
      <c r="Q148" s="160"/>
      <c r="S148" s="1225"/>
      <c r="T148" s="818"/>
      <c r="U148" s="818"/>
      <c r="V148" s="818"/>
    </row>
    <row r="149" spans="1:22" ht="25.5" x14ac:dyDescent="0.2">
      <c r="A149" s="794"/>
      <c r="B149" s="795"/>
      <c r="C149" s="129"/>
      <c r="D149" s="1730"/>
      <c r="E149" s="1738"/>
      <c r="F149" s="1740"/>
      <c r="G149" s="641"/>
      <c r="H149" s="884"/>
      <c r="I149" s="890"/>
      <c r="J149" s="643"/>
      <c r="K149" s="643"/>
      <c r="L149" s="642"/>
      <c r="M149" s="835" t="s">
        <v>260</v>
      </c>
      <c r="N149" s="826"/>
      <c r="O149" s="828">
        <v>1</v>
      </c>
      <c r="P149" s="830"/>
      <c r="Q149" s="830"/>
    </row>
    <row r="150" spans="1:22" ht="29.25" customHeight="1" thickBot="1" x14ac:dyDescent="0.25">
      <c r="A150" s="825"/>
      <c r="B150" s="807"/>
      <c r="C150" s="516"/>
      <c r="D150" s="1750"/>
      <c r="E150" s="1734" t="s">
        <v>69</v>
      </c>
      <c r="F150" s="1735"/>
      <c r="G150" s="1735"/>
      <c r="H150" s="402">
        <f>SUM(H140:H149)</f>
        <v>68.3</v>
      </c>
      <c r="I150" s="868">
        <f>SUM(I140:I149)</f>
        <v>68.3</v>
      </c>
      <c r="J150" s="859"/>
      <c r="K150" s="327">
        <f t="shared" ref="K150:L150" si="7">SUM(K140:K149)</f>
        <v>982.09999999999991</v>
      </c>
      <c r="L150" s="327">
        <f t="shared" si="7"/>
        <v>227</v>
      </c>
      <c r="M150" s="464" t="s">
        <v>97</v>
      </c>
      <c r="N150" s="465"/>
      <c r="O150" s="466"/>
      <c r="P150" s="467">
        <v>1</v>
      </c>
      <c r="Q150" s="880"/>
    </row>
    <row r="151" spans="1:22" ht="14.25" customHeight="1" x14ac:dyDescent="0.2">
      <c r="A151" s="517" t="s">
        <v>17</v>
      </c>
      <c r="B151" s="806" t="s">
        <v>14</v>
      </c>
      <c r="C151" s="515" t="s">
        <v>21</v>
      </c>
      <c r="D151" s="1744" t="s">
        <v>266</v>
      </c>
      <c r="E151" s="689"/>
      <c r="F151" s="691"/>
      <c r="G151" s="571" t="s">
        <v>15</v>
      </c>
      <c r="H151" s="332">
        <v>43</v>
      </c>
      <c r="I151" s="885">
        <v>43</v>
      </c>
      <c r="J151" s="234"/>
      <c r="K151" s="234"/>
      <c r="L151" s="212"/>
      <c r="M151" s="832"/>
      <c r="N151" s="111"/>
      <c r="O151" s="321"/>
      <c r="P151" s="108"/>
      <c r="Q151" s="108"/>
    </row>
    <row r="152" spans="1:22" ht="14.25" customHeight="1" x14ac:dyDescent="0.2">
      <c r="A152" s="519"/>
      <c r="B152" s="795"/>
      <c r="C152" s="796"/>
      <c r="D152" s="1745"/>
      <c r="E152" s="690"/>
      <c r="F152" s="964">
        <v>2</v>
      </c>
      <c r="G152" s="693"/>
      <c r="H152" s="233"/>
      <c r="I152" s="867"/>
      <c r="J152" s="217"/>
      <c r="K152" s="217"/>
      <c r="L152" s="231"/>
      <c r="M152" s="665"/>
      <c r="N152" s="28"/>
      <c r="O152" s="310"/>
      <c r="P152" s="79"/>
      <c r="Q152" s="79"/>
    </row>
    <row r="153" spans="1:22" ht="43.5" customHeight="1" x14ac:dyDescent="0.2">
      <c r="A153" s="519"/>
      <c r="B153" s="795"/>
      <c r="C153" s="701"/>
      <c r="D153" s="200" t="s">
        <v>136</v>
      </c>
      <c r="E153" s="690"/>
      <c r="F153" s="692"/>
      <c r="G153" s="545"/>
      <c r="H153" s="476"/>
      <c r="I153" s="891"/>
      <c r="J153" s="456"/>
      <c r="K153" s="222"/>
      <c r="L153" s="216"/>
      <c r="M153" s="279" t="s">
        <v>267</v>
      </c>
      <c r="N153" s="136">
        <v>1</v>
      </c>
      <c r="O153" s="287"/>
      <c r="P153" s="257"/>
      <c r="Q153" s="257"/>
      <c r="R153" s="1074"/>
      <c r="S153" s="1074"/>
      <c r="T153" s="245"/>
      <c r="U153" s="644"/>
      <c r="V153" s="1729"/>
    </row>
    <row r="154" spans="1:22" ht="15" customHeight="1" x14ac:dyDescent="0.2">
      <c r="A154" s="794"/>
      <c r="B154" s="795"/>
      <c r="C154" s="129"/>
      <c r="D154" s="1697" t="s">
        <v>300</v>
      </c>
      <c r="E154" s="690"/>
      <c r="F154" s="692"/>
      <c r="G154" s="836"/>
      <c r="H154" s="476"/>
      <c r="I154" s="891"/>
      <c r="J154" s="456"/>
      <c r="K154" s="222"/>
      <c r="L154" s="222"/>
      <c r="M154" s="1696" t="s">
        <v>268</v>
      </c>
      <c r="N154" s="122">
        <v>1</v>
      </c>
      <c r="O154" s="249"/>
      <c r="P154" s="99"/>
      <c r="Q154" s="99"/>
      <c r="S154" s="1091"/>
      <c r="T154" s="644"/>
      <c r="U154" s="644"/>
      <c r="V154" s="1729"/>
    </row>
    <row r="155" spans="1:22" ht="16.5" customHeight="1" thickBot="1" x14ac:dyDescent="0.25">
      <c r="A155" s="794"/>
      <c r="B155" s="795"/>
      <c r="C155" s="514"/>
      <c r="D155" s="1750"/>
      <c r="E155" s="1747" t="s">
        <v>69</v>
      </c>
      <c r="F155" s="1748"/>
      <c r="G155" s="1749"/>
      <c r="H155" s="227">
        <f>SUM(H151:H154)</f>
        <v>43</v>
      </c>
      <c r="I155" s="871">
        <f>SUM(I151:I154)</f>
        <v>43</v>
      </c>
      <c r="J155" s="235"/>
      <c r="K155" s="235"/>
      <c r="L155" s="229"/>
      <c r="M155" s="1746"/>
      <c r="N155" s="28"/>
      <c r="O155" s="829"/>
      <c r="P155" s="831"/>
      <c r="Q155" s="831"/>
      <c r="S155" s="1225"/>
      <c r="T155" s="818"/>
      <c r="U155" s="818"/>
      <c r="V155" s="818"/>
    </row>
    <row r="156" spans="1:22" ht="13.5" thickBot="1" x14ac:dyDescent="0.25">
      <c r="A156" s="191" t="s">
        <v>17</v>
      </c>
      <c r="B156" s="11" t="s">
        <v>14</v>
      </c>
      <c r="C156" s="1706" t="s">
        <v>20</v>
      </c>
      <c r="D156" s="1707"/>
      <c r="E156" s="1707"/>
      <c r="F156" s="1707"/>
      <c r="G156" s="1707"/>
      <c r="H156" s="237">
        <f>H150+H139+H127+H155</f>
        <v>3736.2000000000007</v>
      </c>
      <c r="I156" s="873">
        <f>I150+I139+I127+I155</f>
        <v>3741.9000000000005</v>
      </c>
      <c r="J156" s="566">
        <f>J155+J150+J139+J127</f>
        <v>5.6999999999998181</v>
      </c>
      <c r="K156" s="238">
        <f>K150+K139+K127</f>
        <v>5793.1</v>
      </c>
      <c r="L156" s="238">
        <f>L150+L139+L127</f>
        <v>7535.4</v>
      </c>
      <c r="M156" s="1741"/>
      <c r="N156" s="1742"/>
      <c r="O156" s="1742"/>
      <c r="P156" s="1742"/>
      <c r="Q156" s="1743"/>
    </row>
    <row r="157" spans="1:22" ht="13.5" thickBot="1" x14ac:dyDescent="0.25">
      <c r="A157" s="794" t="s">
        <v>17</v>
      </c>
      <c r="B157" s="2" t="s">
        <v>17</v>
      </c>
      <c r="C157" s="1723" t="s">
        <v>132</v>
      </c>
      <c r="D157" s="1724"/>
      <c r="E157" s="1724"/>
      <c r="F157" s="1724"/>
      <c r="G157" s="1724"/>
      <c r="H157" s="1724"/>
      <c r="I157" s="1724"/>
      <c r="J157" s="1724"/>
      <c r="K157" s="1724"/>
      <c r="L157" s="1724"/>
      <c r="M157" s="1724"/>
      <c r="N157" s="1724"/>
      <c r="O157" s="1724"/>
      <c r="P157" s="1724"/>
      <c r="Q157" s="1725"/>
    </row>
    <row r="158" spans="1:22" ht="18.75" customHeight="1" x14ac:dyDescent="0.2">
      <c r="A158" s="192" t="s">
        <v>17</v>
      </c>
      <c r="B158" s="193" t="s">
        <v>17</v>
      </c>
      <c r="C158" s="1114" t="s">
        <v>14</v>
      </c>
      <c r="D158" s="1777" t="s">
        <v>83</v>
      </c>
      <c r="E158" s="1717"/>
      <c r="F158" s="1117">
        <v>2</v>
      </c>
      <c r="G158" s="563" t="s">
        <v>15</v>
      </c>
      <c r="H158" s="1197">
        <f>36.3+40.3</f>
        <v>76.599999999999994</v>
      </c>
      <c r="I158" s="893">
        <f>36.3+40.3</f>
        <v>76.599999999999994</v>
      </c>
      <c r="J158" s="1198"/>
      <c r="K158" s="347"/>
      <c r="L158" s="1198"/>
      <c r="M158" s="207" t="s">
        <v>45</v>
      </c>
      <c r="N158" s="113">
        <v>20</v>
      </c>
      <c r="O158" s="321"/>
      <c r="P158" s="108"/>
      <c r="Q158" s="108"/>
    </row>
    <row r="159" spans="1:22" ht="15.75" customHeight="1" thickBot="1" x14ac:dyDescent="0.25">
      <c r="A159" s="292"/>
      <c r="B159" s="24"/>
      <c r="C159" s="1144"/>
      <c r="D159" s="1750"/>
      <c r="E159" s="1718"/>
      <c r="F159" s="1118"/>
      <c r="G159" s="1199" t="s">
        <v>16</v>
      </c>
      <c r="H159" s="227">
        <f t="shared" ref="H159:I159" si="8">H158</f>
        <v>76.599999999999994</v>
      </c>
      <c r="I159" s="871">
        <f t="shared" si="8"/>
        <v>76.599999999999994</v>
      </c>
      <c r="J159" s="228"/>
      <c r="K159" s="229"/>
      <c r="L159" s="235"/>
      <c r="M159" s="139" t="s">
        <v>133</v>
      </c>
      <c r="N159" s="166">
        <f>310+413</f>
        <v>723</v>
      </c>
      <c r="O159" s="323"/>
      <c r="P159" s="91"/>
      <c r="Q159" s="91"/>
    </row>
    <row r="160" spans="1:22" ht="29.25" customHeight="1" x14ac:dyDescent="0.2">
      <c r="A160" s="192" t="s">
        <v>17</v>
      </c>
      <c r="B160" s="193" t="s">
        <v>17</v>
      </c>
      <c r="C160" s="808" t="s">
        <v>17</v>
      </c>
      <c r="D160" s="1777" t="s">
        <v>206</v>
      </c>
      <c r="E160" s="1717"/>
      <c r="F160" s="810">
        <v>2</v>
      </c>
      <c r="G160" s="64" t="s">
        <v>15</v>
      </c>
      <c r="H160" s="335">
        <v>65.599999999999994</v>
      </c>
      <c r="I160" s="894">
        <v>65.599999999999994</v>
      </c>
      <c r="J160" s="320"/>
      <c r="K160" s="348"/>
      <c r="L160" s="320"/>
      <c r="M160" s="161" t="s">
        <v>207</v>
      </c>
      <c r="N160" s="110">
        <v>1</v>
      </c>
      <c r="O160" s="321"/>
      <c r="P160" s="108"/>
      <c r="Q160" s="108"/>
    </row>
    <row r="161" spans="1:17" ht="15.75" customHeight="1" thickBot="1" x14ac:dyDescent="0.25">
      <c r="A161" s="292"/>
      <c r="B161" s="24"/>
      <c r="C161" s="516"/>
      <c r="D161" s="1750"/>
      <c r="E161" s="1718"/>
      <c r="F161" s="811"/>
      <c r="G161" s="42" t="s">
        <v>16</v>
      </c>
      <c r="H161" s="227">
        <f t="shared" ref="H161:K161" si="9">H160</f>
        <v>65.599999999999994</v>
      </c>
      <c r="I161" s="871">
        <f t="shared" ref="I161" si="10">I160</f>
        <v>65.599999999999994</v>
      </c>
      <c r="J161" s="228"/>
      <c r="K161" s="229">
        <f t="shared" si="9"/>
        <v>0</v>
      </c>
      <c r="L161" s="235"/>
      <c r="M161" s="346"/>
      <c r="N161" s="208"/>
      <c r="O161" s="322"/>
      <c r="P161" s="109"/>
      <c r="Q161" s="109"/>
    </row>
    <row r="162" spans="1:17" ht="17.25" customHeight="1" x14ac:dyDescent="0.2">
      <c r="A162" s="1142" t="s">
        <v>17</v>
      </c>
      <c r="B162" s="1112" t="s">
        <v>17</v>
      </c>
      <c r="C162" s="133" t="s">
        <v>19</v>
      </c>
      <c r="D162" s="502" t="s">
        <v>224</v>
      </c>
      <c r="E162" s="1115"/>
      <c r="F162" s="1117">
        <v>2</v>
      </c>
      <c r="G162" s="64" t="s">
        <v>15</v>
      </c>
      <c r="H162" s="645">
        <f>52.7+12.6</f>
        <v>65.3</v>
      </c>
      <c r="I162" s="1010">
        <f>52.7+12.6+110</f>
        <v>175.3</v>
      </c>
      <c r="J162" s="1011">
        <f>I162-H162</f>
        <v>110.00000000000001</v>
      </c>
      <c r="K162" s="646">
        <f>56.6+2.5</f>
        <v>59.1</v>
      </c>
      <c r="L162" s="234"/>
      <c r="M162" s="337"/>
      <c r="N162" s="338"/>
      <c r="O162" s="324"/>
      <c r="P162" s="255"/>
      <c r="Q162" s="1973" t="s">
        <v>327</v>
      </c>
    </row>
    <row r="163" spans="1:17" ht="50.25" customHeight="1" x14ac:dyDescent="0.2">
      <c r="A163" s="519"/>
      <c r="B163" s="1104"/>
      <c r="C163" s="15"/>
      <c r="D163" s="1110" t="s">
        <v>208</v>
      </c>
      <c r="E163" s="1119"/>
      <c r="F163" s="1097"/>
      <c r="G163" s="32"/>
      <c r="H163" s="233"/>
      <c r="I163" s="867"/>
      <c r="J163" s="236"/>
      <c r="K163" s="231"/>
      <c r="L163" s="217"/>
      <c r="M163" s="176" t="s">
        <v>209</v>
      </c>
      <c r="N163" s="1012" t="s">
        <v>310</v>
      </c>
      <c r="O163" s="303">
        <v>362</v>
      </c>
      <c r="P163" s="171"/>
      <c r="Q163" s="1981"/>
    </row>
    <row r="164" spans="1:17" ht="197.25" customHeight="1" x14ac:dyDescent="0.2">
      <c r="A164" s="519"/>
      <c r="B164" s="1104"/>
      <c r="C164" s="15"/>
      <c r="D164" s="1133"/>
      <c r="E164" s="1119"/>
      <c r="F164" s="1097"/>
      <c r="G164" s="32"/>
      <c r="H164" s="233"/>
      <c r="I164" s="867"/>
      <c r="J164" s="236"/>
      <c r="K164" s="231"/>
      <c r="L164" s="236"/>
      <c r="M164" s="1333" t="s">
        <v>314</v>
      </c>
      <c r="N164" s="1334">
        <v>223</v>
      </c>
      <c r="O164" s="311"/>
      <c r="P164" s="82"/>
      <c r="Q164" s="1332" t="s">
        <v>329</v>
      </c>
    </row>
    <row r="165" spans="1:17" ht="53.25" customHeight="1" x14ac:dyDescent="0.2">
      <c r="A165" s="1157"/>
      <c r="B165" s="1223"/>
      <c r="C165" s="1162"/>
      <c r="D165" s="1231" t="s">
        <v>213</v>
      </c>
      <c r="E165" s="1163"/>
      <c r="F165" s="1164"/>
      <c r="G165" s="475"/>
      <c r="H165" s="333"/>
      <c r="I165" s="1181"/>
      <c r="J165" s="1165"/>
      <c r="K165" s="266"/>
      <c r="L165" s="1165"/>
      <c r="M165" s="176" t="s">
        <v>227</v>
      </c>
      <c r="N165" s="72">
        <v>50</v>
      </c>
      <c r="O165" s="303">
        <v>25</v>
      </c>
      <c r="P165" s="175"/>
      <c r="Q165" s="175"/>
    </row>
    <row r="166" spans="1:17" ht="27" customHeight="1" x14ac:dyDescent="0.2">
      <c r="A166" s="519"/>
      <c r="B166" s="1104"/>
      <c r="C166" s="15"/>
      <c r="D166" s="1221" t="s">
        <v>250</v>
      </c>
      <c r="E166" s="1119"/>
      <c r="F166" s="1097"/>
      <c r="G166" s="32"/>
      <c r="H166" s="233"/>
      <c r="I166" s="867"/>
      <c r="J166" s="236"/>
      <c r="K166" s="477"/>
      <c r="L166" s="647"/>
      <c r="M166" s="398" t="s">
        <v>251</v>
      </c>
      <c r="N166" s="1217">
        <v>10</v>
      </c>
      <c r="O166" s="1218">
        <v>9</v>
      </c>
      <c r="P166" s="1219"/>
      <c r="Q166" s="1219"/>
    </row>
    <row r="167" spans="1:17" ht="15.75" customHeight="1" thickBot="1" x14ac:dyDescent="0.25">
      <c r="A167" s="1143"/>
      <c r="B167" s="1113"/>
      <c r="C167" s="14"/>
      <c r="D167" s="1111"/>
      <c r="E167" s="1116"/>
      <c r="F167" s="1118"/>
      <c r="G167" s="65" t="s">
        <v>16</v>
      </c>
      <c r="H167" s="227">
        <f>SUM(H162:H166)</f>
        <v>65.3</v>
      </c>
      <c r="I167" s="871">
        <f>SUM(I162:I166)</f>
        <v>175.3</v>
      </c>
      <c r="J167" s="871">
        <f>SUM(J162:J166)</f>
        <v>110.00000000000001</v>
      </c>
      <c r="K167" s="227">
        <f>SUM(K162:K166)</f>
        <v>59.1</v>
      </c>
      <c r="L167" s="227"/>
      <c r="M167" s="1200" t="s">
        <v>121</v>
      </c>
      <c r="N167" s="1201">
        <v>10</v>
      </c>
      <c r="O167" s="1202">
        <v>9</v>
      </c>
      <c r="P167" s="349"/>
      <c r="Q167" s="349"/>
    </row>
    <row r="168" spans="1:17" ht="26.25" customHeight="1" x14ac:dyDescent="0.2">
      <c r="A168" s="517" t="s">
        <v>17</v>
      </c>
      <c r="B168" s="806" t="s">
        <v>17</v>
      </c>
      <c r="C168" s="16" t="s">
        <v>21</v>
      </c>
      <c r="D168" s="666" t="s">
        <v>143</v>
      </c>
      <c r="E168" s="168"/>
      <c r="F168" s="521">
        <v>2</v>
      </c>
      <c r="G168" s="66" t="s">
        <v>15</v>
      </c>
      <c r="H168" s="332">
        <v>9</v>
      </c>
      <c r="I168" s="885">
        <v>9</v>
      </c>
      <c r="J168" s="234"/>
      <c r="K168" s="234"/>
      <c r="L168" s="234"/>
      <c r="M168" s="1785" t="s">
        <v>205</v>
      </c>
      <c r="N168" s="111">
        <v>9</v>
      </c>
      <c r="O168" s="321"/>
      <c r="P168" s="108"/>
      <c r="Q168" s="108"/>
    </row>
    <row r="169" spans="1:17" ht="15.75" customHeight="1" thickBot="1" x14ac:dyDescent="0.25">
      <c r="A169" s="518"/>
      <c r="B169" s="807"/>
      <c r="C169" s="14"/>
      <c r="D169" s="805"/>
      <c r="E169" s="809"/>
      <c r="F169" s="811"/>
      <c r="G169" s="65" t="s">
        <v>16</v>
      </c>
      <c r="H169" s="227">
        <f>H168</f>
        <v>9</v>
      </c>
      <c r="I169" s="871">
        <f>I168</f>
        <v>9</v>
      </c>
      <c r="J169" s="228"/>
      <c r="K169" s="227"/>
      <c r="L169" s="227"/>
      <c r="M169" s="1786"/>
      <c r="N169" s="1226"/>
      <c r="O169" s="1227"/>
      <c r="P169" s="1214"/>
      <c r="Q169" s="1214"/>
    </row>
    <row r="170" spans="1:17" ht="13.5" thickBot="1" x14ac:dyDescent="0.25">
      <c r="A170" s="825" t="s">
        <v>17</v>
      </c>
      <c r="B170" s="807" t="s">
        <v>17</v>
      </c>
      <c r="C170" s="1775" t="s">
        <v>20</v>
      </c>
      <c r="D170" s="1776"/>
      <c r="E170" s="1776"/>
      <c r="F170" s="1776"/>
      <c r="G170" s="1776"/>
      <c r="H170" s="892">
        <f>H169+H167+H161+H159</f>
        <v>216.49999999999997</v>
      </c>
      <c r="I170" s="895">
        <f>I169+I167+I161+I159</f>
        <v>326.5</v>
      </c>
      <c r="J170" s="895">
        <f>J169+J167+J161+J159</f>
        <v>110.00000000000001</v>
      </c>
      <c r="K170" s="578">
        <f t="shared" ref="K170" si="11">K169+K167+K161+K159</f>
        <v>59.1</v>
      </c>
      <c r="L170" s="578"/>
      <c r="M170" s="1741"/>
      <c r="N170" s="1742"/>
      <c r="O170" s="1742"/>
      <c r="P170" s="1742"/>
      <c r="Q170" s="1743"/>
    </row>
    <row r="171" spans="1:17" ht="13.5" thickBot="1" x14ac:dyDescent="0.25">
      <c r="A171" s="3" t="s">
        <v>17</v>
      </c>
      <c r="B171" s="17" t="s">
        <v>19</v>
      </c>
      <c r="C171" s="1780" t="s">
        <v>36</v>
      </c>
      <c r="D171" s="1780"/>
      <c r="E171" s="1780"/>
      <c r="F171" s="1780"/>
      <c r="G171" s="1780"/>
      <c r="H171" s="1780"/>
      <c r="I171" s="1780"/>
      <c r="J171" s="1780"/>
      <c r="K171" s="1780"/>
      <c r="L171" s="1780"/>
      <c r="M171" s="1780"/>
      <c r="N171" s="1780"/>
      <c r="O171" s="1780"/>
      <c r="P171" s="1780"/>
      <c r="Q171" s="1781"/>
    </row>
    <row r="172" spans="1:17" ht="15.75" customHeight="1" x14ac:dyDescent="0.2">
      <c r="A172" s="517" t="s">
        <v>17</v>
      </c>
      <c r="B172" s="806" t="s">
        <v>19</v>
      </c>
      <c r="C172" s="515" t="s">
        <v>14</v>
      </c>
      <c r="D172" s="1744" t="s">
        <v>37</v>
      </c>
      <c r="E172" s="168"/>
      <c r="F172" s="94">
        <v>6</v>
      </c>
      <c r="G172" s="66" t="s">
        <v>15</v>
      </c>
      <c r="H172" s="896">
        <f>2335.9+170</f>
        <v>2505.9</v>
      </c>
      <c r="I172" s="956">
        <f>2335.9+170-35.4+170</f>
        <v>2640.5</v>
      </c>
      <c r="J172" s="1045">
        <f>I172-H172</f>
        <v>134.59999999999991</v>
      </c>
      <c r="K172" s="251">
        <f>2175.9-170</f>
        <v>2005.9</v>
      </c>
      <c r="L172" s="330">
        <v>1660.9</v>
      </c>
      <c r="M172" s="95"/>
      <c r="N172" s="67"/>
      <c r="O172" s="59"/>
      <c r="P172" s="108"/>
      <c r="Q172" s="1982" t="s">
        <v>327</v>
      </c>
    </row>
    <row r="173" spans="1:17" ht="15.75" customHeight="1" x14ac:dyDescent="0.2">
      <c r="A173" s="519"/>
      <c r="B173" s="920"/>
      <c r="C173" s="701"/>
      <c r="D173" s="1782"/>
      <c r="E173" s="922"/>
      <c r="F173" s="946"/>
      <c r="G173" s="479" t="s">
        <v>295</v>
      </c>
      <c r="H173" s="953"/>
      <c r="I173" s="955">
        <v>35.4</v>
      </c>
      <c r="J173" s="1046">
        <f>I173-H173</f>
        <v>35.4</v>
      </c>
      <c r="K173" s="1047"/>
      <c r="L173" s="954"/>
      <c r="M173" s="138"/>
      <c r="N173" s="952"/>
      <c r="O173" s="60"/>
      <c r="P173" s="171"/>
      <c r="Q173" s="1948"/>
    </row>
    <row r="174" spans="1:17" ht="15.75" customHeight="1" x14ac:dyDescent="0.2">
      <c r="A174" s="519"/>
      <c r="B174" s="795"/>
      <c r="C174" s="701"/>
      <c r="D174" s="1745"/>
      <c r="E174" s="800"/>
      <c r="F174" s="544"/>
      <c r="G174" s="137" t="s">
        <v>18</v>
      </c>
      <c r="H174" s="406">
        <v>7.4</v>
      </c>
      <c r="I174" s="866">
        <v>7.4</v>
      </c>
      <c r="J174" s="1021"/>
      <c r="K174" s="410">
        <v>7.4</v>
      </c>
      <c r="L174" s="410">
        <v>7.4</v>
      </c>
      <c r="M174" s="138"/>
      <c r="N174" s="92"/>
      <c r="O174" s="60"/>
      <c r="P174" s="171"/>
      <c r="Q174" s="1948"/>
    </row>
    <row r="175" spans="1:17" ht="30.75" customHeight="1" x14ac:dyDescent="0.2">
      <c r="A175" s="519"/>
      <c r="B175" s="795"/>
      <c r="C175" s="796"/>
      <c r="D175" s="140" t="s">
        <v>49</v>
      </c>
      <c r="E175" s="814"/>
      <c r="F175" s="544"/>
      <c r="G175" s="68"/>
      <c r="H175" s="221"/>
      <c r="I175" s="272"/>
      <c r="J175" s="215"/>
      <c r="K175" s="216"/>
      <c r="L175" s="222"/>
      <c r="M175" s="833" t="s">
        <v>90</v>
      </c>
      <c r="N175" s="286">
        <v>14</v>
      </c>
      <c r="O175" s="311">
        <v>14</v>
      </c>
      <c r="P175" s="82">
        <v>14</v>
      </c>
      <c r="Q175" s="1948"/>
    </row>
    <row r="176" spans="1:17" ht="40.5" customHeight="1" x14ac:dyDescent="0.2">
      <c r="A176" s="519"/>
      <c r="B176" s="795"/>
      <c r="C176" s="796"/>
      <c r="D176" s="140" t="s">
        <v>238</v>
      </c>
      <c r="E176" s="814"/>
      <c r="F176" s="544"/>
      <c r="G176" s="68"/>
      <c r="H176" s="221"/>
      <c r="I176" s="272"/>
      <c r="J176" s="215"/>
      <c r="K176" s="216"/>
      <c r="L176" s="222"/>
      <c r="M176" s="833" t="s">
        <v>164</v>
      </c>
      <c r="N176" s="131">
        <v>93</v>
      </c>
      <c r="O176" s="684">
        <v>93</v>
      </c>
      <c r="P176" s="483">
        <v>93</v>
      </c>
      <c r="Q176" s="1335"/>
    </row>
    <row r="177" spans="1:20" s="87" customFormat="1" ht="30.75" customHeight="1" x14ac:dyDescent="0.2">
      <c r="A177" s="519"/>
      <c r="B177" s="795"/>
      <c r="C177" s="701"/>
      <c r="D177" s="97" t="s">
        <v>43</v>
      </c>
      <c r="E177" s="814"/>
      <c r="F177" s="544"/>
      <c r="G177" s="68"/>
      <c r="H177" s="221"/>
      <c r="I177" s="272"/>
      <c r="J177" s="215"/>
      <c r="K177" s="216"/>
      <c r="L177" s="222"/>
      <c r="M177" s="817" t="s">
        <v>163</v>
      </c>
      <c r="N177" s="92">
        <v>30</v>
      </c>
      <c r="O177" s="481">
        <v>30</v>
      </c>
      <c r="P177" s="61">
        <v>30</v>
      </c>
      <c r="Q177" s="1336"/>
      <c r="R177" s="1082"/>
      <c r="S177" s="1082"/>
    </row>
    <row r="178" spans="1:20" ht="29.25" customHeight="1" x14ac:dyDescent="0.2">
      <c r="A178" s="519"/>
      <c r="B178" s="795"/>
      <c r="C178" s="796"/>
      <c r="D178" s="140" t="s">
        <v>46</v>
      </c>
      <c r="E178" s="814"/>
      <c r="F178" s="544"/>
      <c r="G178" s="68"/>
      <c r="H178" s="221"/>
      <c r="I178" s="272"/>
      <c r="J178" s="215"/>
      <c r="K178" s="216"/>
      <c r="L178" s="222"/>
      <c r="M178" s="833" t="s">
        <v>91</v>
      </c>
      <c r="N178" s="131">
        <v>3</v>
      </c>
      <c r="O178" s="482">
        <v>3</v>
      </c>
      <c r="P178" s="483">
        <v>3</v>
      </c>
      <c r="Q178" s="1336"/>
    </row>
    <row r="179" spans="1:20" s="87" customFormat="1" ht="16.5" customHeight="1" x14ac:dyDescent="0.2">
      <c r="A179" s="519"/>
      <c r="B179" s="795"/>
      <c r="C179" s="796"/>
      <c r="D179" s="140" t="s">
        <v>42</v>
      </c>
      <c r="E179" s="800"/>
      <c r="F179" s="544"/>
      <c r="G179" s="68"/>
      <c r="H179" s="221"/>
      <c r="I179" s="272"/>
      <c r="J179" s="215"/>
      <c r="K179" s="216"/>
      <c r="L179" s="222"/>
      <c r="M179" s="833" t="s">
        <v>48</v>
      </c>
      <c r="N179" s="286">
        <v>32.9</v>
      </c>
      <c r="O179" s="311">
        <v>32.9</v>
      </c>
      <c r="P179" s="82">
        <v>33</v>
      </c>
      <c r="Q179" s="34"/>
      <c r="R179" s="1082"/>
      <c r="S179" s="1082"/>
    </row>
    <row r="180" spans="1:20" ht="14.25" customHeight="1" x14ac:dyDescent="0.2">
      <c r="A180" s="519"/>
      <c r="B180" s="795"/>
      <c r="C180" s="701"/>
      <c r="D180" s="1697" t="s">
        <v>44</v>
      </c>
      <c r="E180" s="800"/>
      <c r="F180" s="544"/>
      <c r="G180" s="68"/>
      <c r="H180" s="221"/>
      <c r="I180" s="272"/>
      <c r="J180" s="215"/>
      <c r="K180" s="216"/>
      <c r="L180" s="222"/>
      <c r="M180" s="1696" t="s">
        <v>194</v>
      </c>
      <c r="N180" s="1759">
        <v>101</v>
      </c>
      <c r="O180" s="1761">
        <v>101</v>
      </c>
      <c r="P180" s="1763">
        <v>101</v>
      </c>
      <c r="Q180" s="34"/>
    </row>
    <row r="181" spans="1:20" ht="14.25" customHeight="1" x14ac:dyDescent="0.2">
      <c r="A181" s="519"/>
      <c r="B181" s="795"/>
      <c r="C181" s="796"/>
      <c r="D181" s="1731"/>
      <c r="E181" s="800"/>
      <c r="F181" s="544"/>
      <c r="G181" s="38"/>
      <c r="H181" s="397"/>
      <c r="I181" s="872"/>
      <c r="J181" s="247"/>
      <c r="K181" s="216"/>
      <c r="L181" s="222"/>
      <c r="M181" s="1746"/>
      <c r="N181" s="1760"/>
      <c r="O181" s="1762"/>
      <c r="P181" s="1764"/>
      <c r="Q181" s="1322"/>
    </row>
    <row r="182" spans="1:20" ht="30" customHeight="1" x14ac:dyDescent="0.2">
      <c r="A182" s="519"/>
      <c r="B182" s="795"/>
      <c r="C182" s="796"/>
      <c r="D182" s="142" t="s">
        <v>59</v>
      </c>
      <c r="E182" s="98"/>
      <c r="F182" s="249"/>
      <c r="G182" s="38"/>
      <c r="H182" s="221"/>
      <c r="I182" s="272"/>
      <c r="J182" s="215"/>
      <c r="K182" s="216"/>
      <c r="L182" s="222"/>
      <c r="M182" s="185" t="s">
        <v>92</v>
      </c>
      <c r="N182" s="286">
        <v>16</v>
      </c>
      <c r="O182" s="130">
        <v>16</v>
      </c>
      <c r="P182" s="82">
        <v>16</v>
      </c>
      <c r="Q182" s="34"/>
      <c r="R182" s="1082"/>
      <c r="T182" s="143"/>
    </row>
    <row r="183" spans="1:20" ht="57.75" customHeight="1" x14ac:dyDescent="0.2">
      <c r="A183" s="519"/>
      <c r="B183" s="795"/>
      <c r="C183" s="796"/>
      <c r="D183" s="526" t="s">
        <v>252</v>
      </c>
      <c r="E183" s="98"/>
      <c r="F183" s="249"/>
      <c r="G183" s="38"/>
      <c r="H183" s="221"/>
      <c r="I183" s="272"/>
      <c r="J183" s="215"/>
      <c r="K183" s="216"/>
      <c r="L183" s="222"/>
      <c r="M183" s="833" t="s">
        <v>129</v>
      </c>
      <c r="N183" s="131">
        <v>1</v>
      </c>
      <c r="O183" s="482">
        <v>1</v>
      </c>
      <c r="P183" s="483"/>
      <c r="Q183" s="718"/>
      <c r="R183" s="1082"/>
      <c r="T183" s="143"/>
    </row>
    <row r="184" spans="1:20" ht="42.75" customHeight="1" x14ac:dyDescent="0.2">
      <c r="A184" s="1157"/>
      <c r="B184" s="1223"/>
      <c r="C184" s="1224"/>
      <c r="D184" s="1220" t="s">
        <v>95</v>
      </c>
      <c r="E184" s="296"/>
      <c r="F184" s="287"/>
      <c r="G184" s="69"/>
      <c r="H184" s="297"/>
      <c r="I184" s="865"/>
      <c r="J184" s="276"/>
      <c r="K184" s="288"/>
      <c r="L184" s="269"/>
      <c r="M184" s="256" t="s">
        <v>165</v>
      </c>
      <c r="N184" s="1217">
        <v>5</v>
      </c>
      <c r="O184" s="141">
        <v>5</v>
      </c>
      <c r="P184" s="1219">
        <v>5</v>
      </c>
      <c r="Q184" s="34"/>
      <c r="R184" s="1082"/>
      <c r="T184" s="143"/>
    </row>
    <row r="185" spans="1:20" ht="31.5" customHeight="1" x14ac:dyDescent="0.2">
      <c r="A185" s="519"/>
      <c r="B185" s="1213"/>
      <c r="C185" s="1212"/>
      <c r="D185" s="1107" t="s">
        <v>192</v>
      </c>
      <c r="E185" s="98"/>
      <c r="F185" s="249"/>
      <c r="G185" s="38"/>
      <c r="H185" s="221"/>
      <c r="I185" s="272"/>
      <c r="J185" s="215"/>
      <c r="K185" s="216"/>
      <c r="L185" s="222"/>
      <c r="M185" s="256" t="s">
        <v>193</v>
      </c>
      <c r="N185" s="1129">
        <v>8</v>
      </c>
      <c r="O185" s="141">
        <v>8</v>
      </c>
      <c r="P185" s="1131"/>
      <c r="Q185" s="34"/>
      <c r="R185" s="1083"/>
      <c r="T185" s="143"/>
    </row>
    <row r="186" spans="1:20" ht="56.25" customHeight="1" x14ac:dyDescent="0.2">
      <c r="A186" s="519"/>
      <c r="B186" s="795"/>
      <c r="C186" s="796"/>
      <c r="D186" s="798" t="s">
        <v>253</v>
      </c>
      <c r="E186" s="296"/>
      <c r="F186" s="249"/>
      <c r="G186" s="38"/>
      <c r="H186" s="221"/>
      <c r="I186" s="272"/>
      <c r="J186" s="215"/>
      <c r="K186" s="216"/>
      <c r="L186" s="222"/>
      <c r="M186" s="540" t="s">
        <v>128</v>
      </c>
      <c r="N186" s="28"/>
      <c r="O186" s="39">
        <v>3</v>
      </c>
      <c r="P186" s="29"/>
      <c r="Q186" s="1228"/>
      <c r="R186" s="1092"/>
      <c r="T186" s="143"/>
    </row>
    <row r="187" spans="1:20" ht="40.5" customHeight="1" x14ac:dyDescent="0.2">
      <c r="A187" s="519"/>
      <c r="B187" s="795"/>
      <c r="C187" s="796"/>
      <c r="D187" s="816" t="s">
        <v>230</v>
      </c>
      <c r="E187" s="814" t="s">
        <v>58</v>
      </c>
      <c r="F187" s="544"/>
      <c r="G187" s="68"/>
      <c r="H187" s="233"/>
      <c r="I187" s="867"/>
      <c r="J187" s="236"/>
      <c r="K187" s="216"/>
      <c r="L187" s="222"/>
      <c r="M187" s="661" t="s">
        <v>131</v>
      </c>
      <c r="N187" s="1062" t="s">
        <v>313</v>
      </c>
      <c r="O187" s="829"/>
      <c r="P187" s="831"/>
      <c r="Q187" s="1983" t="s">
        <v>326</v>
      </c>
    </row>
    <row r="188" spans="1:20" ht="39" customHeight="1" x14ac:dyDescent="0.2">
      <c r="A188" s="519"/>
      <c r="B188" s="795"/>
      <c r="C188" s="791"/>
      <c r="D188" s="1778" t="s">
        <v>233</v>
      </c>
      <c r="E188" s="313"/>
      <c r="F188" s="508"/>
      <c r="G188" s="603"/>
      <c r="H188" s="248"/>
      <c r="I188" s="862"/>
      <c r="J188" s="366"/>
      <c r="K188" s="575"/>
      <c r="L188" s="649"/>
      <c r="M188" s="510" t="s">
        <v>72</v>
      </c>
      <c r="N188" s="63">
        <v>1</v>
      </c>
      <c r="O188" s="501"/>
      <c r="P188" s="201"/>
      <c r="Q188" s="1984"/>
    </row>
    <row r="189" spans="1:20" ht="13.5" thickBot="1" x14ac:dyDescent="0.25">
      <c r="A189" s="519"/>
      <c r="B189" s="795"/>
      <c r="C189" s="701"/>
      <c r="D189" s="1779"/>
      <c r="E189" s="809"/>
      <c r="F189" s="329"/>
      <c r="G189" s="70" t="s">
        <v>16</v>
      </c>
      <c r="H189" s="227">
        <f>SUM(H172:H188)</f>
        <v>2513.3000000000002</v>
      </c>
      <c r="I189" s="871">
        <f>SUM(I172:I188)</f>
        <v>2683.3</v>
      </c>
      <c r="J189" s="1005">
        <f>SUM(J172:J188)</f>
        <v>169.99999999999991</v>
      </c>
      <c r="K189" s="229">
        <f>SUM(K172:K188)</f>
        <v>2013.3000000000002</v>
      </c>
      <c r="L189" s="227">
        <f>SUM(L172:L188)</f>
        <v>1668.3000000000002</v>
      </c>
      <c r="M189" s="583" t="s">
        <v>219</v>
      </c>
      <c r="N189" s="584">
        <v>100</v>
      </c>
      <c r="O189" s="323"/>
      <c r="P189" s="91"/>
      <c r="Q189" s="1985"/>
      <c r="R189" s="1074"/>
      <c r="S189" s="1074"/>
      <c r="T189" s="245"/>
    </row>
    <row r="190" spans="1:20" ht="27" customHeight="1" x14ac:dyDescent="0.2">
      <c r="A190" s="1711" t="s">
        <v>17</v>
      </c>
      <c r="B190" s="1713" t="s">
        <v>19</v>
      </c>
      <c r="C190" s="16" t="s">
        <v>17</v>
      </c>
      <c r="D190" s="1715" t="s">
        <v>41</v>
      </c>
      <c r="E190" s="1717"/>
      <c r="F190" s="1719">
        <v>2</v>
      </c>
      <c r="G190" s="485" t="s">
        <v>15</v>
      </c>
      <c r="H190" s="332">
        <v>31.3</v>
      </c>
      <c r="I190" s="885">
        <v>31.3</v>
      </c>
      <c r="J190" s="234"/>
      <c r="K190" s="234">
        <v>31.3</v>
      </c>
      <c r="L190" s="211">
        <v>31.3</v>
      </c>
      <c r="M190" s="1766" t="s">
        <v>93</v>
      </c>
      <c r="N190" s="93">
        <v>300</v>
      </c>
      <c r="O190" s="321">
        <v>300</v>
      </c>
      <c r="P190" s="108">
        <v>300</v>
      </c>
      <c r="Q190" s="108"/>
    </row>
    <row r="191" spans="1:20" ht="15.75" customHeight="1" thickBot="1" x14ac:dyDescent="0.25">
      <c r="A191" s="1712"/>
      <c r="B191" s="1714"/>
      <c r="C191" s="513"/>
      <c r="D191" s="1716"/>
      <c r="E191" s="1718"/>
      <c r="F191" s="1720"/>
      <c r="G191" s="70" t="s">
        <v>16</v>
      </c>
      <c r="H191" s="227">
        <f>SUM(H190)</f>
        <v>31.3</v>
      </c>
      <c r="I191" s="871">
        <f>SUM(I190)</f>
        <v>31.3</v>
      </c>
      <c r="J191" s="235"/>
      <c r="K191" s="235">
        <f>SUM(K190)</f>
        <v>31.3</v>
      </c>
      <c r="L191" s="229">
        <f>SUM(L190)</f>
        <v>31.3</v>
      </c>
      <c r="M191" s="1767"/>
      <c r="N191" s="88"/>
      <c r="O191" s="322"/>
      <c r="P191" s="109"/>
      <c r="Q191" s="109"/>
    </row>
    <row r="192" spans="1:20" ht="19.5" customHeight="1" x14ac:dyDescent="0.2">
      <c r="A192" s="519" t="s">
        <v>17</v>
      </c>
      <c r="B192" s="795" t="s">
        <v>14</v>
      </c>
      <c r="C192" s="134" t="s">
        <v>19</v>
      </c>
      <c r="D192" s="1771" t="s">
        <v>126</v>
      </c>
      <c r="E192" s="1773" t="s">
        <v>55</v>
      </c>
      <c r="F192" s="521">
        <v>2</v>
      </c>
      <c r="G192" s="484" t="s">
        <v>15</v>
      </c>
      <c r="H192" s="225">
        <v>15</v>
      </c>
      <c r="I192" s="870">
        <v>15</v>
      </c>
      <c r="J192" s="220"/>
      <c r="K192" s="220">
        <v>15</v>
      </c>
      <c r="L192" s="277"/>
      <c r="M192" s="282" t="s">
        <v>127</v>
      </c>
      <c r="N192" s="122">
        <v>2</v>
      </c>
      <c r="O192" s="305">
        <v>3</v>
      </c>
      <c r="P192" s="85"/>
      <c r="Q192" s="85"/>
    </row>
    <row r="193" spans="1:30" ht="20.25" customHeight="1" x14ac:dyDescent="0.2">
      <c r="A193" s="519"/>
      <c r="B193" s="795"/>
      <c r="C193" s="134"/>
      <c r="D193" s="1772"/>
      <c r="E193" s="1774"/>
      <c r="F193" s="522"/>
      <c r="G193" s="68"/>
      <c r="H193" s="233"/>
      <c r="I193" s="867"/>
      <c r="J193" s="217"/>
      <c r="K193" s="217"/>
      <c r="L193" s="236"/>
      <c r="M193" s="281"/>
      <c r="N193" s="114"/>
      <c r="O193" s="268"/>
      <c r="P193" s="171"/>
      <c r="Q193" s="171"/>
    </row>
    <row r="194" spans="1:30" ht="15.75" customHeight="1" thickBot="1" x14ac:dyDescent="0.25">
      <c r="A194" s="519"/>
      <c r="B194" s="795"/>
      <c r="C194" s="134"/>
      <c r="D194" s="799"/>
      <c r="E194" s="345" t="s">
        <v>40</v>
      </c>
      <c r="F194" s="343"/>
      <c r="G194" s="572" t="s">
        <v>16</v>
      </c>
      <c r="H194" s="227">
        <f>SUM(H192:H193)</f>
        <v>15</v>
      </c>
      <c r="I194" s="871">
        <f>SUM(I192:I193)</f>
        <v>15</v>
      </c>
      <c r="J194" s="235"/>
      <c r="K194" s="444">
        <f>SUM(K192:K193)</f>
        <v>15</v>
      </c>
      <c r="L194" s="471">
        <f>SUM(L192:L193)</f>
        <v>0</v>
      </c>
      <c r="M194" s="314"/>
      <c r="N194" s="88"/>
      <c r="O194" s="322"/>
      <c r="P194" s="109"/>
      <c r="Q194" s="109"/>
    </row>
    <row r="195" spans="1:30" ht="18" customHeight="1" x14ac:dyDescent="0.2">
      <c r="A195" s="517" t="s">
        <v>17</v>
      </c>
      <c r="B195" s="806" t="s">
        <v>19</v>
      </c>
      <c r="C195" s="808" t="s">
        <v>21</v>
      </c>
      <c r="D195" s="1721" t="s">
        <v>254</v>
      </c>
      <c r="E195" s="503"/>
      <c r="F195" s="521">
        <v>6</v>
      </c>
      <c r="G195" s="650" t="s">
        <v>15</v>
      </c>
      <c r="H195" s="897">
        <v>2685</v>
      </c>
      <c r="I195" s="957">
        <f>2685-279.7</f>
        <v>2405.3000000000002</v>
      </c>
      <c r="J195" s="958">
        <f>I195-H195</f>
        <v>-279.69999999999982</v>
      </c>
      <c r="K195" s="651">
        <v>2641.5</v>
      </c>
      <c r="L195" s="651">
        <v>2644</v>
      </c>
      <c r="M195" s="832"/>
      <c r="N195" s="504"/>
      <c r="O195" s="321"/>
      <c r="P195" s="108"/>
      <c r="Q195" s="1973" t="s">
        <v>327</v>
      </c>
    </row>
    <row r="196" spans="1:30" ht="17.25" customHeight="1" x14ac:dyDescent="0.2">
      <c r="A196" s="519"/>
      <c r="B196" s="920"/>
      <c r="C196" s="921"/>
      <c r="D196" s="1722"/>
      <c r="E196" s="652"/>
      <c r="F196" s="522"/>
      <c r="G196" s="950" t="s">
        <v>295</v>
      </c>
      <c r="H196" s="252"/>
      <c r="I196" s="959">
        <v>279.7</v>
      </c>
      <c r="J196" s="960">
        <f>I196-H196</f>
        <v>279.7</v>
      </c>
      <c r="K196" s="852"/>
      <c r="L196" s="852"/>
      <c r="M196" s="633"/>
      <c r="N196" s="189"/>
      <c r="O196" s="268"/>
      <c r="P196" s="171"/>
      <c r="Q196" s="1974"/>
    </row>
    <row r="197" spans="1:30" ht="18" customHeight="1" x14ac:dyDescent="0.2">
      <c r="A197" s="519"/>
      <c r="B197" s="795"/>
      <c r="C197" s="796"/>
      <c r="D197" s="1722"/>
      <c r="E197" s="652"/>
      <c r="F197" s="522"/>
      <c r="G197" s="494" t="s">
        <v>18</v>
      </c>
      <c r="H197" s="687">
        <v>324</v>
      </c>
      <c r="I197" s="899">
        <v>324</v>
      </c>
      <c r="J197" s="853"/>
      <c r="K197" s="293"/>
      <c r="L197" s="293"/>
      <c r="M197" s="633"/>
      <c r="N197" s="189"/>
      <c r="O197" s="268"/>
      <c r="P197" s="171"/>
      <c r="Q197" s="1974"/>
    </row>
    <row r="198" spans="1:30" ht="18" customHeight="1" x14ac:dyDescent="0.2">
      <c r="A198" s="519"/>
      <c r="B198" s="795"/>
      <c r="C198" s="134"/>
      <c r="D198" s="653" t="s">
        <v>186</v>
      </c>
      <c r="E198" s="486"/>
      <c r="F198" s="522"/>
      <c r="G198" s="68"/>
      <c r="H198" s="233"/>
      <c r="I198" s="867"/>
      <c r="J198" s="217"/>
      <c r="K198" s="217"/>
      <c r="L198" s="217"/>
      <c r="M198" s="804" t="s">
        <v>187</v>
      </c>
      <c r="N198" s="302">
        <v>96</v>
      </c>
      <c r="O198" s="302">
        <v>96</v>
      </c>
      <c r="P198" s="182">
        <v>96</v>
      </c>
      <c r="Q198" s="1974"/>
      <c r="R198" s="1084"/>
    </row>
    <row r="199" spans="1:30" s="22" customFormat="1" ht="30" customHeight="1" x14ac:dyDescent="0.2">
      <c r="A199" s="519"/>
      <c r="B199" s="1758"/>
      <c r="C199" s="487"/>
      <c r="D199" s="1989" t="s">
        <v>228</v>
      </c>
      <c r="E199" s="486"/>
      <c r="F199" s="522"/>
      <c r="G199" s="488"/>
      <c r="H199" s="470"/>
      <c r="I199" s="900"/>
      <c r="J199" s="490"/>
      <c r="K199" s="490"/>
      <c r="L199" s="490"/>
      <c r="M199" s="23" t="s">
        <v>188</v>
      </c>
      <c r="N199" s="30">
        <f>20+19</f>
        <v>39</v>
      </c>
      <c r="O199" s="30">
        <v>60</v>
      </c>
      <c r="P199" s="491">
        <v>80</v>
      </c>
      <c r="Q199" s="662"/>
      <c r="R199" s="1085"/>
      <c r="S199" s="1085"/>
      <c r="T199" s="1"/>
      <c r="U199" s="1"/>
      <c r="V199" s="1"/>
      <c r="W199" s="1"/>
      <c r="X199" s="1"/>
      <c r="Y199" s="1"/>
      <c r="Z199" s="1"/>
      <c r="AA199" s="1"/>
      <c r="AB199" s="1"/>
      <c r="AC199" s="1"/>
      <c r="AD199" s="1"/>
    </row>
    <row r="200" spans="1:30" s="22" customFormat="1" ht="56.25" customHeight="1" x14ac:dyDescent="0.2">
      <c r="A200" s="519"/>
      <c r="B200" s="1758"/>
      <c r="C200" s="495"/>
      <c r="D200" s="1709"/>
      <c r="E200" s="486"/>
      <c r="F200" s="522"/>
      <c r="G200" s="488"/>
      <c r="H200" s="397"/>
      <c r="I200" s="872"/>
      <c r="J200" s="654"/>
      <c r="K200" s="654"/>
      <c r="L200" s="654"/>
      <c r="M200" s="496" t="s">
        <v>189</v>
      </c>
      <c r="N200" s="28">
        <v>20</v>
      </c>
      <c r="O200" s="28">
        <v>20</v>
      </c>
      <c r="P200" s="71">
        <v>20</v>
      </c>
      <c r="Q200" s="37"/>
      <c r="R200" s="1085"/>
      <c r="S200" s="1085"/>
      <c r="T200" s="1"/>
      <c r="U200" s="1"/>
      <c r="V200" s="1"/>
      <c r="W200" s="1"/>
      <c r="X200" s="1"/>
      <c r="Y200" s="1"/>
      <c r="Z200" s="1"/>
      <c r="AA200" s="1"/>
      <c r="AB200" s="1"/>
      <c r="AC200" s="1"/>
      <c r="AD200" s="1"/>
    </row>
    <row r="201" spans="1:30" s="22" customFormat="1" ht="30.75" customHeight="1" x14ac:dyDescent="0.2">
      <c r="A201" s="1157"/>
      <c r="B201" s="1147"/>
      <c r="C201" s="1196"/>
      <c r="D201" s="1232" t="s">
        <v>229</v>
      </c>
      <c r="E201" s="1233"/>
      <c r="F201" s="1168"/>
      <c r="G201" s="492"/>
      <c r="H201" s="478"/>
      <c r="I201" s="901"/>
      <c r="J201" s="854"/>
      <c r="K201" s="1234"/>
      <c r="L201" s="1234"/>
      <c r="M201" s="496" t="s">
        <v>190</v>
      </c>
      <c r="N201" s="1217">
        <v>4</v>
      </c>
      <c r="O201" s="1217"/>
      <c r="P201" s="694"/>
      <c r="Q201" s="34"/>
      <c r="R201" s="1085"/>
      <c r="S201" s="1085"/>
      <c r="T201" s="1"/>
      <c r="U201" s="1"/>
      <c r="V201" s="1"/>
      <c r="W201" s="1"/>
      <c r="X201" s="1"/>
      <c r="Y201" s="1"/>
      <c r="Z201" s="1"/>
      <c r="AA201" s="1"/>
      <c r="AB201" s="1"/>
      <c r="AC201" s="1"/>
      <c r="AD201" s="1"/>
    </row>
    <row r="202" spans="1:30" s="22" customFormat="1" ht="107.25" customHeight="1" x14ac:dyDescent="0.2">
      <c r="A202" s="519"/>
      <c r="B202" s="195"/>
      <c r="C202" s="495"/>
      <c r="D202" s="555"/>
      <c r="E202" s="685"/>
      <c r="F202" s="522"/>
      <c r="G202" s="492"/>
      <c r="H202" s="478"/>
      <c r="I202" s="901"/>
      <c r="J202" s="854"/>
      <c r="K202" s="903"/>
      <c r="L202" s="903"/>
      <c r="M202" s="496" t="s">
        <v>191</v>
      </c>
      <c r="N202" s="1129">
        <v>4</v>
      </c>
      <c r="O202" s="28"/>
      <c r="P202" s="71"/>
      <c r="Q202" s="1337"/>
      <c r="R202" s="1085"/>
      <c r="S202" s="1085"/>
      <c r="T202" s="1"/>
      <c r="U202" s="1"/>
      <c r="V202" s="1"/>
      <c r="W202" s="1"/>
      <c r="X202" s="1"/>
      <c r="Y202" s="1"/>
      <c r="Z202" s="1"/>
      <c r="AA202" s="1"/>
      <c r="AB202" s="1"/>
      <c r="AC202" s="1"/>
      <c r="AD202" s="1"/>
    </row>
    <row r="203" spans="1:30" s="22" customFormat="1" ht="41.25" customHeight="1" x14ac:dyDescent="0.2">
      <c r="A203" s="519"/>
      <c r="B203" s="795"/>
      <c r="C203" s="487"/>
      <c r="D203" s="1708" t="s">
        <v>255</v>
      </c>
      <c r="E203" s="486"/>
      <c r="F203" s="522"/>
      <c r="G203" s="488" t="s">
        <v>65</v>
      </c>
      <c r="H203" s="476">
        <v>5.0999999999999996</v>
      </c>
      <c r="I203" s="891">
        <v>5.0999999999999996</v>
      </c>
      <c r="J203" s="456"/>
      <c r="K203" s="490"/>
      <c r="L203" s="490"/>
      <c r="M203" s="1768" t="s">
        <v>256</v>
      </c>
      <c r="N203" s="826">
        <v>1</v>
      </c>
      <c r="O203" s="826"/>
      <c r="P203" s="662"/>
      <c r="Q203" s="662"/>
      <c r="R203" s="1085"/>
      <c r="S203" s="1085"/>
      <c r="T203" s="1"/>
      <c r="U203" s="1"/>
      <c r="V203" s="1"/>
      <c r="W203" s="1"/>
      <c r="X203" s="1"/>
      <c r="Y203" s="1"/>
      <c r="Z203" s="1"/>
      <c r="AA203" s="1"/>
      <c r="AB203" s="1"/>
      <c r="AC203" s="1"/>
      <c r="AD203" s="1"/>
    </row>
    <row r="204" spans="1:30" s="22" customFormat="1" ht="16.5" customHeight="1" thickBot="1" x14ac:dyDescent="0.25">
      <c r="A204" s="519"/>
      <c r="B204" s="497"/>
      <c r="C204" s="498"/>
      <c r="D204" s="1710"/>
      <c r="E204" s="499"/>
      <c r="F204" s="343"/>
      <c r="G204" s="26" t="s">
        <v>16</v>
      </c>
      <c r="H204" s="227">
        <f>SUM(H195:H203)</f>
        <v>3014.1</v>
      </c>
      <c r="I204" s="871">
        <f>SUM(I195:I203)</f>
        <v>3014.1</v>
      </c>
      <c r="J204" s="235"/>
      <c r="K204" s="229">
        <f>SUM(K195:K203)</f>
        <v>2641.5</v>
      </c>
      <c r="L204" s="229">
        <f>SUM(L195:L203)</f>
        <v>2644</v>
      </c>
      <c r="M204" s="1769"/>
      <c r="N204" s="112"/>
      <c r="O204" s="112"/>
      <c r="P204" s="37"/>
      <c r="Q204" s="37"/>
      <c r="R204" s="1085"/>
      <c r="S204" s="1085"/>
      <c r="T204" s="1"/>
      <c r="U204" s="1"/>
      <c r="V204" s="1"/>
      <c r="W204" s="1"/>
      <c r="X204" s="1"/>
      <c r="Y204" s="1"/>
      <c r="Z204" s="1"/>
      <c r="AA204" s="1"/>
      <c r="AB204" s="1"/>
      <c r="AC204" s="1"/>
      <c r="AD204" s="1"/>
    </row>
    <row r="205" spans="1:30" ht="15" customHeight="1" thickBot="1" x14ac:dyDescent="0.25">
      <c r="A205" s="10" t="s">
        <v>17</v>
      </c>
      <c r="B205" s="11" t="s">
        <v>21</v>
      </c>
      <c r="C205" s="1706" t="s">
        <v>20</v>
      </c>
      <c r="D205" s="1707"/>
      <c r="E205" s="1707"/>
      <c r="F205" s="1707"/>
      <c r="G205" s="1707"/>
      <c r="H205" s="237">
        <f>H191+H189+H204+H194</f>
        <v>5573.7000000000007</v>
      </c>
      <c r="I205" s="873">
        <f>I191+I189+I204+I194</f>
        <v>5743.7000000000007</v>
      </c>
      <c r="J205" s="873">
        <f>J191+J189+J204+J194</f>
        <v>169.99999999999991</v>
      </c>
      <c r="K205" s="238">
        <f>K191+K189+K204+K194</f>
        <v>4701.1000000000004</v>
      </c>
      <c r="L205" s="238">
        <f>L191+L189+L204+L194</f>
        <v>4343.6000000000004</v>
      </c>
      <c r="M205" s="1741"/>
      <c r="N205" s="1742"/>
      <c r="O205" s="1742"/>
      <c r="P205" s="1742"/>
      <c r="Q205" s="1743"/>
    </row>
    <row r="206" spans="1:30" ht="15.75" customHeight="1" thickBot="1" x14ac:dyDescent="0.25">
      <c r="A206" s="10" t="s">
        <v>17</v>
      </c>
      <c r="B206" s="1765" t="s">
        <v>5</v>
      </c>
      <c r="C206" s="1765"/>
      <c r="D206" s="1765"/>
      <c r="E206" s="1765"/>
      <c r="F206" s="1765"/>
      <c r="G206" s="1765"/>
      <c r="H206" s="898">
        <f>H205+H170+H156</f>
        <v>9526.4000000000015</v>
      </c>
      <c r="I206" s="273">
        <f>I205+I170+I156</f>
        <v>9812.1000000000022</v>
      </c>
      <c r="J206" s="273">
        <f>J205+J170+J156</f>
        <v>285.69999999999976</v>
      </c>
      <c r="K206" s="581">
        <f>K205+K170+K156</f>
        <v>10553.300000000001</v>
      </c>
      <c r="L206" s="433">
        <f>L205+L170+L156</f>
        <v>11879</v>
      </c>
      <c r="M206" s="1751"/>
      <c r="N206" s="1752"/>
      <c r="O206" s="1752"/>
      <c r="P206" s="1752"/>
      <c r="Q206" s="1753"/>
    </row>
    <row r="207" spans="1:30" ht="14.25" customHeight="1" thickBot="1" x14ac:dyDescent="0.25">
      <c r="A207" s="12" t="s">
        <v>4</v>
      </c>
      <c r="B207" s="1754" t="s">
        <v>6</v>
      </c>
      <c r="C207" s="1754"/>
      <c r="D207" s="1754"/>
      <c r="E207" s="1754"/>
      <c r="F207" s="1754"/>
      <c r="G207" s="1754"/>
      <c r="H207" s="239">
        <f>H206+H91</f>
        <v>73256.700000000012</v>
      </c>
      <c r="I207" s="902">
        <f>I206+I91</f>
        <v>75749.600000000006</v>
      </c>
      <c r="J207" s="902">
        <f>J206+J91</f>
        <v>2492.8999999999969</v>
      </c>
      <c r="K207" s="582">
        <f>K206+K91</f>
        <v>73769.2</v>
      </c>
      <c r="L207" s="240">
        <f>L206+L91</f>
        <v>74999</v>
      </c>
      <c r="M207" s="1755"/>
      <c r="N207" s="1756"/>
      <c r="O207" s="1756"/>
      <c r="P207" s="1756"/>
      <c r="Q207" s="1757"/>
    </row>
    <row r="208" spans="1:30" s="104" customFormat="1" ht="30" customHeight="1" thickBot="1" x14ac:dyDescent="0.25">
      <c r="A208" s="1701" t="s">
        <v>0</v>
      </c>
      <c r="B208" s="1701"/>
      <c r="C208" s="1701"/>
      <c r="D208" s="1701"/>
      <c r="E208" s="1701"/>
      <c r="F208" s="1701"/>
      <c r="G208" s="1701"/>
      <c r="H208" s="1701"/>
      <c r="I208" s="1701"/>
      <c r="J208" s="1701"/>
      <c r="K208" s="1701"/>
      <c r="L208" s="1701"/>
      <c r="M208" s="102"/>
      <c r="N208" s="253"/>
      <c r="O208" s="253"/>
      <c r="P208" s="103"/>
      <c r="Q208" s="253"/>
      <c r="R208" s="1086"/>
      <c r="S208" s="1086"/>
    </row>
    <row r="209" spans="1:22" s="77" customFormat="1" ht="69" customHeight="1" thickBot="1" x14ac:dyDescent="0.25">
      <c r="A209" s="1702" t="s">
        <v>1</v>
      </c>
      <c r="B209" s="1703"/>
      <c r="C209" s="1703"/>
      <c r="D209" s="1703"/>
      <c r="E209" s="1703"/>
      <c r="F209" s="1703"/>
      <c r="G209" s="1703"/>
      <c r="H209" s="585" t="s">
        <v>145</v>
      </c>
      <c r="I209" s="905" t="s">
        <v>293</v>
      </c>
      <c r="J209" s="910" t="s">
        <v>290</v>
      </c>
      <c r="K209" s="586" t="s">
        <v>146</v>
      </c>
      <c r="L209" s="586" t="s">
        <v>172</v>
      </c>
      <c r="M209" s="534"/>
      <c r="N209" s="534"/>
      <c r="O209" s="534"/>
      <c r="P209" s="89"/>
      <c r="Q209" s="534"/>
      <c r="R209" s="1087"/>
      <c r="S209" s="1087"/>
      <c r="T209" s="76"/>
      <c r="V209" s="76"/>
    </row>
    <row r="210" spans="1:22" s="77" customFormat="1" x14ac:dyDescent="0.2">
      <c r="A210" s="1704" t="s">
        <v>24</v>
      </c>
      <c r="B210" s="1705"/>
      <c r="C210" s="1705"/>
      <c r="D210" s="1705"/>
      <c r="E210" s="1705"/>
      <c r="F210" s="1705"/>
      <c r="G210" s="1705"/>
      <c r="H210" s="339">
        <f>SUM(H211:H216)</f>
        <v>72564.100000000006</v>
      </c>
      <c r="I210" s="339">
        <f>SUM(I211:I216)</f>
        <v>75057</v>
      </c>
      <c r="J210" s="339">
        <f>SUM(J211:J216)</f>
        <v>3547.4</v>
      </c>
      <c r="K210" s="339">
        <f>SUM(K211:K216)</f>
        <v>71077.100000000006</v>
      </c>
      <c r="L210" s="340">
        <f>SUM(L211:L216)</f>
        <v>73533.3</v>
      </c>
      <c r="M210" s="534"/>
      <c r="N210" s="534"/>
      <c r="O210" s="534"/>
      <c r="P210" s="89"/>
      <c r="Q210" s="534"/>
      <c r="R210" s="1087"/>
      <c r="S210" s="1087"/>
    </row>
    <row r="211" spans="1:22" s="77" customFormat="1" x14ac:dyDescent="0.2">
      <c r="A211" s="1693" t="s">
        <v>27</v>
      </c>
      <c r="B211" s="1694"/>
      <c r="C211" s="1694"/>
      <c r="D211" s="1694"/>
      <c r="E211" s="1694"/>
      <c r="F211" s="1694"/>
      <c r="G211" s="1695"/>
      <c r="H211" s="587">
        <f>SUMIF(G14:G203,"sb",H14:H203)</f>
        <v>33167.899999999994</v>
      </c>
      <c r="I211" s="951">
        <f>SUMIF(G14:G203,"sb",I14:I203)</f>
        <v>30965.499999999996</v>
      </c>
      <c r="J211" s="951">
        <f>SUMIF(G14:G203,"sb",J14:J203)</f>
        <v>-2202.4</v>
      </c>
      <c r="K211" s="230">
        <f>SUMIF(G14:G203,"sb",K14:K203)</f>
        <v>32079.600000000002</v>
      </c>
      <c r="L211" s="230">
        <f>SUMIF(G14:G203,"sb",L14:L203)</f>
        <v>34593</v>
      </c>
      <c r="M211" s="533"/>
      <c r="N211" s="533"/>
      <c r="O211" s="533"/>
      <c r="P211" s="89"/>
      <c r="Q211" s="533"/>
      <c r="R211" s="1087"/>
      <c r="S211" s="1087"/>
    </row>
    <row r="212" spans="1:22" s="77" customFormat="1" x14ac:dyDescent="0.2">
      <c r="A212" s="1726" t="s">
        <v>297</v>
      </c>
      <c r="B212" s="1727"/>
      <c r="C212" s="1727"/>
      <c r="D212" s="1727"/>
      <c r="E212" s="1727"/>
      <c r="F212" s="1727"/>
      <c r="G212" s="1728"/>
      <c r="H212" s="587"/>
      <c r="I212" s="951">
        <f>SUMIF(G15:G204,"sb(l)",I15:I204)</f>
        <v>2488.1</v>
      </c>
      <c r="J212" s="951">
        <f>SUMIF(G15:G204,"sb(l)",J15:J204)</f>
        <v>2488.1</v>
      </c>
      <c r="K212" s="230"/>
      <c r="L212" s="230"/>
      <c r="M212" s="533"/>
      <c r="N212" s="533"/>
      <c r="O212" s="533"/>
      <c r="P212" s="89"/>
      <c r="Q212" s="533"/>
      <c r="R212" s="1087"/>
      <c r="S212" s="1087"/>
    </row>
    <row r="213" spans="1:22" s="77" customFormat="1" x14ac:dyDescent="0.2">
      <c r="A213" s="1693" t="s">
        <v>32</v>
      </c>
      <c r="B213" s="1694"/>
      <c r="C213" s="1694"/>
      <c r="D213" s="1694"/>
      <c r="E213" s="1694"/>
      <c r="F213" s="1694"/>
      <c r="G213" s="1695"/>
      <c r="H213" s="587">
        <f>SUMIF(G15:G203,"sb(sp)",H15:H203)</f>
        <v>5433.4</v>
      </c>
      <c r="I213" s="906">
        <f>SUMIF(G15:G203,"sb(sp)",I15:I203)</f>
        <v>5433.4</v>
      </c>
      <c r="J213" s="951"/>
      <c r="K213" s="230">
        <f>SUMIF(G15:G203,"sb(sp)",K15:K203)</f>
        <v>5358.2</v>
      </c>
      <c r="L213" s="230">
        <f>SUMIF(G15:G203,"sb(sp)",L15:L203)</f>
        <v>5358.2</v>
      </c>
      <c r="M213" s="533"/>
      <c r="N213" s="533"/>
      <c r="O213" s="533"/>
      <c r="P213" s="89"/>
      <c r="Q213" s="533"/>
      <c r="R213" s="1087"/>
      <c r="S213" s="1087"/>
    </row>
    <row r="214" spans="1:22" s="77" customFormat="1" x14ac:dyDescent="0.2">
      <c r="A214" s="1726" t="s">
        <v>124</v>
      </c>
      <c r="B214" s="1727"/>
      <c r="C214" s="1727"/>
      <c r="D214" s="1727"/>
      <c r="E214" s="1727"/>
      <c r="F214" s="1727"/>
      <c r="G214" s="1728"/>
      <c r="H214" s="587">
        <f>SUMIF(G16:G204,"sb(spl)",H16:H204)</f>
        <v>0</v>
      </c>
      <c r="I214" s="906">
        <f>SUMIF(G16:G204,"sb(spl)",I16:I204)</f>
        <v>592.70000000000005</v>
      </c>
      <c r="J214" s="951">
        <f>SUMIF(G17:G206,"sb(spl)",J17:J206)</f>
        <v>592.70000000000005</v>
      </c>
      <c r="K214" s="230">
        <f>SUMIF(G16:G204,"sb(spl)",K16:K204)</f>
        <v>0</v>
      </c>
      <c r="L214" s="230">
        <f>SUMIF(G16:G204,"sb(spl)",L16:L204)</f>
        <v>0</v>
      </c>
      <c r="M214" s="533"/>
      <c r="N214" s="533"/>
      <c r="O214" s="533"/>
      <c r="P214" s="89"/>
      <c r="Q214" s="533"/>
      <c r="R214" s="1087"/>
      <c r="S214" s="1087"/>
    </row>
    <row r="215" spans="1:22" s="77" customFormat="1" x14ac:dyDescent="0.2">
      <c r="A215" s="1693" t="s">
        <v>28</v>
      </c>
      <c r="B215" s="1694"/>
      <c r="C215" s="1694"/>
      <c r="D215" s="1694"/>
      <c r="E215" s="1694"/>
      <c r="F215" s="1694"/>
      <c r="G215" s="1695"/>
      <c r="H215" s="588">
        <f>SUMIF(G15:G203,"sb(vb)",H15:H203)</f>
        <v>33905.700000000004</v>
      </c>
      <c r="I215" s="907">
        <f>SUMIF(G15:G203,"sb(vb)",I15:I203)</f>
        <v>35339.300000000003</v>
      </c>
      <c r="J215" s="951">
        <f>SUMIF(G14:G207,"sb(l)",J14:J207)</f>
        <v>2488.1</v>
      </c>
      <c r="K215" s="241">
        <f>SUMIF(G15:G203,"sb(vb)",K15:K203)</f>
        <v>33582.100000000006</v>
      </c>
      <c r="L215" s="241">
        <f>SUMIF(G15:G203,"sb(vb)",L15:L203)</f>
        <v>33582.100000000006</v>
      </c>
      <c r="M215" s="533"/>
      <c r="N215" s="533"/>
      <c r="O215" s="533"/>
      <c r="P215" s="89"/>
      <c r="Q215" s="533"/>
      <c r="R215" s="1087"/>
      <c r="S215" s="1087"/>
    </row>
    <row r="216" spans="1:22" s="77" customFormat="1" ht="27.75" customHeight="1" thickBot="1" x14ac:dyDescent="0.25">
      <c r="A216" s="1726" t="s">
        <v>321</v>
      </c>
      <c r="B216" s="1727"/>
      <c r="C216" s="1727"/>
      <c r="D216" s="1727"/>
      <c r="E216" s="1727"/>
      <c r="F216" s="1727"/>
      <c r="G216" s="1728"/>
      <c r="H216" s="588">
        <f>SUMIF(G14:G205,"SB(es)",H14:H205)</f>
        <v>57.1</v>
      </c>
      <c r="I216" s="951">
        <f>SUMIF(G14:G205,"SB(es)",I14:I205)</f>
        <v>238</v>
      </c>
      <c r="J216" s="1064">
        <f>SUMIF(G14:G205,"sb(es)",J14:J205)</f>
        <v>180.9</v>
      </c>
      <c r="K216" s="1063">
        <f>SUMIF(G14:G205,"sb(es)",K14:K205)</f>
        <v>57.2</v>
      </c>
      <c r="L216" s="1063">
        <f>SUMIF(G14:G205,"SB(es)",L14:L205)</f>
        <v>0</v>
      </c>
      <c r="M216" s="533"/>
      <c r="N216" s="533"/>
      <c r="O216" s="533"/>
      <c r="P216" s="89"/>
      <c r="Q216" s="533"/>
      <c r="R216" s="1087"/>
      <c r="S216" s="1087"/>
    </row>
    <row r="217" spans="1:22" s="77" customFormat="1" ht="13.5" thickBot="1" x14ac:dyDescent="0.25">
      <c r="A217" s="1699" t="s">
        <v>25</v>
      </c>
      <c r="B217" s="1700"/>
      <c r="C217" s="1700"/>
      <c r="D217" s="1700"/>
      <c r="E217" s="1700"/>
      <c r="F217" s="1700"/>
      <c r="G217" s="1700"/>
      <c r="H217" s="590">
        <f>SUM(H218:H219)</f>
        <v>692.6</v>
      </c>
      <c r="I217" s="590">
        <f t="shared" ref="I217:L217" si="12">SUM(I218:I219)</f>
        <v>692.6</v>
      </c>
      <c r="J217" s="590">
        <f t="shared" si="12"/>
        <v>180.9</v>
      </c>
      <c r="K217" s="590">
        <f t="shared" si="12"/>
        <v>2692.1</v>
      </c>
      <c r="L217" s="274">
        <f t="shared" si="12"/>
        <v>1465.7</v>
      </c>
      <c r="M217" s="535"/>
      <c r="N217" s="535"/>
      <c r="O217" s="535"/>
      <c r="P217" s="89"/>
      <c r="Q217" s="535"/>
      <c r="R217" s="1087"/>
      <c r="S217" s="1087"/>
    </row>
    <row r="218" spans="1:22" s="77" customFormat="1" x14ac:dyDescent="0.2">
      <c r="A218" s="1696" t="s">
        <v>29</v>
      </c>
      <c r="B218" s="1697"/>
      <c r="C218" s="1697"/>
      <c r="D218" s="1697"/>
      <c r="E218" s="1697"/>
      <c r="F218" s="1697"/>
      <c r="G218" s="1698"/>
      <c r="H218" s="589">
        <f>SUMIF(G15:G203,"es",H15:H203)</f>
        <v>562.5</v>
      </c>
      <c r="I218" s="1065">
        <f>SUMIF(G15:G203,"es",I15:I203)</f>
        <v>562.5</v>
      </c>
      <c r="J218" s="951">
        <f>SUMIF(G15:G209,"sb(es)",J15:J209)</f>
        <v>180.9</v>
      </c>
      <c r="K218" s="242">
        <f>SUMIF(G15:G203,"es",K15:K203)</f>
        <v>1014.3</v>
      </c>
      <c r="L218" s="242">
        <f>SUMIF(G15:G203,"es",L15:L203)</f>
        <v>295.7</v>
      </c>
      <c r="M218" s="537"/>
      <c r="N218" s="537"/>
      <c r="O218" s="537"/>
      <c r="P218" s="89"/>
      <c r="Q218" s="537"/>
      <c r="R218" s="1087"/>
      <c r="S218" s="1087"/>
    </row>
    <row r="219" spans="1:22" s="77" customFormat="1" ht="13.5" thickBot="1" x14ac:dyDescent="0.25">
      <c r="A219" s="1686" t="s">
        <v>67</v>
      </c>
      <c r="B219" s="1687"/>
      <c r="C219" s="1687"/>
      <c r="D219" s="1687"/>
      <c r="E219" s="1687"/>
      <c r="F219" s="1687"/>
      <c r="G219" s="1687"/>
      <c r="H219" s="591">
        <f>SUMIF(G15:G203,"kt",H15:H203)</f>
        <v>130.1</v>
      </c>
      <c r="I219" s="908">
        <f>SUMIF(G15:G203,"kt",I15:I203)</f>
        <v>130.1</v>
      </c>
      <c r="J219" s="904"/>
      <c r="K219" s="243">
        <f>SUMIF(G15:G203,"kt",K15:K203)</f>
        <v>1677.8</v>
      </c>
      <c r="L219" s="243">
        <f>SUMIF(G15:G203,"kt",L15:L203)</f>
        <v>1170</v>
      </c>
      <c r="M219" s="537"/>
      <c r="N219" s="537"/>
      <c r="O219" s="537"/>
      <c r="P219" s="89"/>
      <c r="Q219" s="537"/>
      <c r="R219" s="1087"/>
      <c r="S219" s="1087"/>
    </row>
    <row r="220" spans="1:22" ht="13.5" thickBot="1" x14ac:dyDescent="0.25">
      <c r="A220" s="1688" t="s">
        <v>26</v>
      </c>
      <c r="B220" s="1689"/>
      <c r="C220" s="1689"/>
      <c r="D220" s="1689"/>
      <c r="E220" s="1689"/>
      <c r="F220" s="1689"/>
      <c r="G220" s="1689"/>
      <c r="H220" s="592">
        <f>H210+H217</f>
        <v>73256.700000000012</v>
      </c>
      <c r="I220" s="909">
        <f>I210+I217</f>
        <v>75749.600000000006</v>
      </c>
      <c r="J220" s="909">
        <f>I220-H220</f>
        <v>2492.8999999999942</v>
      </c>
      <c r="K220" s="244">
        <f>K217+K210</f>
        <v>73769.200000000012</v>
      </c>
      <c r="L220" s="244">
        <f>L217+L210</f>
        <v>74999</v>
      </c>
      <c r="M220" s="534"/>
      <c r="N220" s="534"/>
      <c r="O220" s="534"/>
      <c r="Q220" s="534"/>
    </row>
    <row r="222" spans="1:22" x14ac:dyDescent="0.2">
      <c r="D222" s="76"/>
      <c r="E222" s="80"/>
      <c r="F222" s="80"/>
      <c r="G222" s="75"/>
      <c r="H222" s="247"/>
      <c r="I222" s="247"/>
      <c r="J222" s="1094">
        <f>J207-J220</f>
        <v>0</v>
      </c>
      <c r="K222" s="245"/>
      <c r="L222" s="245"/>
    </row>
    <row r="223" spans="1:22" ht="60" customHeight="1" x14ac:dyDescent="0.2">
      <c r="D223" s="76"/>
      <c r="E223" s="80"/>
      <c r="F223" s="80"/>
      <c r="G223" s="75"/>
      <c r="H223" s="247"/>
      <c r="I223" s="247"/>
      <c r="J223" s="247"/>
      <c r="K223" s="245"/>
      <c r="L223" s="245"/>
    </row>
    <row r="224" spans="1:22" x14ac:dyDescent="0.2">
      <c r="D224" s="76"/>
      <c r="E224" s="80"/>
      <c r="F224" s="80"/>
      <c r="G224" s="75"/>
      <c r="H224" s="247"/>
      <c r="I224" s="247"/>
      <c r="J224" s="247"/>
      <c r="K224" s="245"/>
      <c r="L224" s="245"/>
    </row>
    <row r="225" spans="1:17" x14ac:dyDescent="0.2">
      <c r="D225" s="76"/>
      <c r="E225" s="80"/>
      <c r="F225" s="80"/>
      <c r="G225" s="75"/>
      <c r="H225" s="247"/>
      <c r="I225" s="247"/>
      <c r="J225" s="247"/>
      <c r="K225" s="245"/>
      <c r="L225" s="245"/>
    </row>
    <row r="226" spans="1:17" x14ac:dyDescent="0.2">
      <c r="D226" s="76"/>
      <c r="E226" s="80"/>
      <c r="F226" s="80"/>
      <c r="G226" s="75"/>
      <c r="H226" s="247"/>
      <c r="I226" s="247"/>
      <c r="J226" s="247"/>
      <c r="K226" s="245"/>
      <c r="L226" s="245"/>
    </row>
    <row r="227" spans="1:17" x14ac:dyDescent="0.2">
      <c r="D227" s="76"/>
      <c r="E227" s="80"/>
      <c r="F227" s="80"/>
      <c r="G227" s="75"/>
      <c r="H227" s="247"/>
      <c r="I227" s="247"/>
      <c r="J227" s="247"/>
      <c r="K227" s="245"/>
      <c r="L227" s="245"/>
    </row>
    <row r="228" spans="1:17" x14ac:dyDescent="0.2">
      <c r="D228" s="76"/>
      <c r="E228" s="80"/>
      <c r="F228" s="80"/>
      <c r="G228" s="75"/>
      <c r="H228" s="247"/>
      <c r="I228" s="247"/>
      <c r="J228" s="247"/>
      <c r="K228" s="245"/>
      <c r="L228" s="245"/>
    </row>
    <row r="229" spans="1:17" x14ac:dyDescent="0.2">
      <c r="D229" s="76"/>
      <c r="E229" s="80"/>
      <c r="F229" s="80"/>
      <c r="G229" s="75"/>
      <c r="H229" s="247"/>
      <c r="I229" s="247"/>
      <c r="J229" s="247"/>
      <c r="K229" s="245"/>
      <c r="L229" s="245"/>
    </row>
    <row r="230" spans="1:17" x14ac:dyDescent="0.2">
      <c r="D230" s="76"/>
      <c r="E230" s="80"/>
      <c r="F230" s="80"/>
      <c r="G230" s="75"/>
      <c r="H230" s="247"/>
      <c r="I230" s="247"/>
      <c r="J230" s="247"/>
      <c r="K230" s="245"/>
      <c r="L230" s="245"/>
    </row>
    <row r="231" spans="1:17" x14ac:dyDescent="0.2">
      <c r="D231" s="76"/>
      <c r="E231" s="80"/>
      <c r="F231" s="80"/>
      <c r="G231" s="75"/>
      <c r="H231" s="247"/>
      <c r="I231" s="247"/>
      <c r="J231" s="247"/>
      <c r="K231" s="245"/>
      <c r="L231" s="245"/>
      <c r="P231" s="76"/>
    </row>
    <row r="232" spans="1:17" x14ac:dyDescent="0.2">
      <c r="D232" s="76"/>
      <c r="E232" s="80"/>
      <c r="F232" s="80"/>
      <c r="G232" s="75"/>
      <c r="H232" s="247"/>
      <c r="I232" s="247"/>
      <c r="J232" s="247"/>
      <c r="K232" s="245"/>
      <c r="L232" s="245"/>
      <c r="P232" s="76"/>
    </row>
    <row r="233" spans="1:17" x14ac:dyDescent="0.2">
      <c r="A233" s="120"/>
      <c r="B233" s="120"/>
      <c r="C233" s="120"/>
      <c r="D233" s="76"/>
      <c r="E233" s="80"/>
      <c r="F233" s="80"/>
      <c r="G233" s="75"/>
      <c r="H233" s="247"/>
      <c r="I233" s="247"/>
      <c r="J233" s="247"/>
      <c r="K233" s="245"/>
      <c r="L233" s="245"/>
      <c r="M233" s="76"/>
      <c r="N233" s="80"/>
      <c r="O233" s="80"/>
      <c r="P233" s="76"/>
      <c r="Q233" s="80"/>
    </row>
    <row r="234" spans="1:17" x14ac:dyDescent="0.2">
      <c r="A234" s="120"/>
      <c r="B234" s="120"/>
      <c r="C234" s="120"/>
      <c r="D234" s="76"/>
      <c r="E234" s="80"/>
      <c r="F234" s="80"/>
      <c r="G234" s="75"/>
      <c r="H234" s="247"/>
      <c r="I234" s="247"/>
      <c r="J234" s="247"/>
      <c r="K234" s="245"/>
      <c r="L234" s="245"/>
      <c r="M234" s="76"/>
      <c r="N234" s="80"/>
      <c r="O234" s="80"/>
      <c r="P234" s="76"/>
      <c r="Q234" s="80"/>
    </row>
    <row r="235" spans="1:17" x14ac:dyDescent="0.2">
      <c r="A235" s="120"/>
      <c r="B235" s="120"/>
      <c r="C235" s="120"/>
      <c r="D235" s="76"/>
      <c r="E235" s="80"/>
      <c r="F235" s="80"/>
      <c r="G235" s="75"/>
      <c r="H235" s="247"/>
      <c r="I235" s="247"/>
      <c r="J235" s="247"/>
      <c r="K235" s="245"/>
      <c r="L235" s="245"/>
      <c r="M235" s="76"/>
      <c r="N235" s="80"/>
      <c r="O235" s="80"/>
      <c r="P235" s="76"/>
      <c r="Q235" s="80"/>
    </row>
    <row r="236" spans="1:17" x14ac:dyDescent="0.2">
      <c r="A236" s="120"/>
      <c r="B236" s="120"/>
      <c r="C236" s="120"/>
      <c r="D236" s="76"/>
      <c r="E236" s="80"/>
      <c r="F236" s="80"/>
      <c r="G236" s="75"/>
      <c r="H236" s="247"/>
      <c r="I236" s="247"/>
      <c r="J236" s="247"/>
      <c r="K236" s="245"/>
      <c r="L236" s="245"/>
      <c r="M236" s="76"/>
      <c r="N236" s="80"/>
      <c r="O236" s="80"/>
      <c r="P236" s="76"/>
      <c r="Q236" s="80"/>
    </row>
    <row r="237" spans="1:17" x14ac:dyDescent="0.2">
      <c r="A237" s="120"/>
      <c r="B237" s="120"/>
      <c r="C237" s="120"/>
      <c r="D237" s="76"/>
      <c r="E237" s="80"/>
      <c r="F237" s="80"/>
      <c r="G237" s="75"/>
      <c r="H237" s="247"/>
      <c r="I237" s="247"/>
      <c r="J237" s="247"/>
      <c r="K237" s="245"/>
      <c r="L237" s="245"/>
      <c r="M237" s="76"/>
      <c r="N237" s="80"/>
      <c r="O237" s="80"/>
      <c r="P237" s="76"/>
      <c r="Q237" s="80"/>
    </row>
    <row r="238" spans="1:17" x14ac:dyDescent="0.2">
      <c r="A238" s="120"/>
      <c r="B238" s="120"/>
      <c r="C238" s="120"/>
      <c r="D238" s="76"/>
      <c r="E238" s="80"/>
      <c r="F238" s="80"/>
      <c r="G238" s="75"/>
      <c r="H238" s="247"/>
      <c r="I238" s="247"/>
      <c r="J238" s="247"/>
      <c r="K238" s="245"/>
      <c r="L238" s="245"/>
      <c r="M238" s="76"/>
      <c r="N238" s="80"/>
      <c r="O238" s="80"/>
      <c r="P238" s="76"/>
      <c r="Q238" s="80"/>
    </row>
    <row r="239" spans="1:17" x14ac:dyDescent="0.2">
      <c r="A239" s="120"/>
      <c r="B239" s="120"/>
      <c r="C239" s="120"/>
      <c r="D239" s="76"/>
      <c r="E239" s="80"/>
      <c r="F239" s="80"/>
      <c r="G239" s="75"/>
      <c r="H239" s="247"/>
      <c r="I239" s="247"/>
      <c r="J239" s="247"/>
      <c r="K239" s="245"/>
      <c r="L239" s="245"/>
      <c r="M239" s="76"/>
      <c r="N239" s="80"/>
      <c r="O239" s="80"/>
      <c r="P239" s="76"/>
      <c r="Q239" s="80"/>
    </row>
    <row r="240" spans="1:17" x14ac:dyDescent="0.2">
      <c r="A240" s="120"/>
      <c r="B240" s="120"/>
      <c r="C240" s="120"/>
      <c r="D240" s="76"/>
      <c r="E240" s="80"/>
      <c r="F240" s="80"/>
      <c r="G240" s="75"/>
      <c r="H240" s="247"/>
      <c r="I240" s="247"/>
      <c r="J240" s="247"/>
      <c r="K240" s="245"/>
      <c r="L240" s="245"/>
      <c r="M240" s="76"/>
      <c r="N240" s="80"/>
      <c r="O240" s="80"/>
      <c r="P240" s="76"/>
      <c r="Q240" s="80"/>
    </row>
    <row r="241" spans="1:17" x14ac:dyDescent="0.2">
      <c r="A241" s="120"/>
      <c r="B241" s="120"/>
      <c r="C241" s="120"/>
      <c r="D241" s="76"/>
      <c r="E241" s="80"/>
      <c r="F241" s="80"/>
      <c r="G241" s="75"/>
      <c r="H241" s="247"/>
      <c r="I241" s="247"/>
      <c r="J241" s="247"/>
      <c r="K241" s="245"/>
      <c r="L241" s="245"/>
      <c r="M241" s="76"/>
      <c r="N241" s="80"/>
      <c r="O241" s="80"/>
      <c r="P241" s="76"/>
      <c r="Q241" s="80"/>
    </row>
    <row r="242" spans="1:17" x14ac:dyDescent="0.2">
      <c r="A242" s="120"/>
      <c r="B242" s="120"/>
      <c r="C242" s="120"/>
      <c r="D242" s="76"/>
      <c r="E242" s="80"/>
      <c r="F242" s="80"/>
      <c r="G242" s="75"/>
      <c r="H242" s="247"/>
      <c r="I242" s="247"/>
      <c r="J242" s="247"/>
      <c r="K242" s="245"/>
      <c r="L242" s="245"/>
      <c r="M242" s="76"/>
      <c r="N242" s="80"/>
      <c r="O242" s="80"/>
      <c r="P242" s="76"/>
      <c r="Q242" s="80"/>
    </row>
    <row r="243" spans="1:17" x14ac:dyDescent="0.2">
      <c r="A243" s="120"/>
      <c r="B243" s="120"/>
      <c r="C243" s="120"/>
      <c r="D243" s="76"/>
      <c r="E243" s="80"/>
      <c r="F243" s="80"/>
      <c r="G243" s="75"/>
      <c r="H243" s="247"/>
      <c r="I243" s="247"/>
      <c r="J243" s="247"/>
      <c r="K243" s="245"/>
      <c r="L243" s="245"/>
      <c r="M243" s="76"/>
      <c r="N243" s="80"/>
      <c r="O243" s="80"/>
      <c r="P243" s="76"/>
      <c r="Q243" s="80"/>
    </row>
    <row r="244" spans="1:17" x14ac:dyDescent="0.2">
      <c r="A244" s="120"/>
      <c r="B244" s="120"/>
      <c r="C244" s="120"/>
      <c r="D244" s="76"/>
      <c r="E244" s="80"/>
      <c r="F244" s="80"/>
      <c r="G244" s="75"/>
      <c r="H244" s="247"/>
      <c r="I244" s="247"/>
      <c r="J244" s="247"/>
      <c r="K244" s="245"/>
      <c r="L244" s="245"/>
      <c r="M244" s="76"/>
      <c r="N244" s="80"/>
      <c r="O244" s="80"/>
      <c r="P244" s="76"/>
      <c r="Q244" s="80"/>
    </row>
    <row r="245" spans="1:17" x14ac:dyDescent="0.2">
      <c r="A245" s="120"/>
      <c r="B245" s="120"/>
      <c r="C245" s="120"/>
      <c r="D245" s="76"/>
      <c r="E245" s="80"/>
      <c r="F245" s="80"/>
      <c r="G245" s="75"/>
      <c r="H245" s="247"/>
      <c r="I245" s="247"/>
      <c r="J245" s="247"/>
      <c r="K245" s="245"/>
      <c r="L245" s="245"/>
      <c r="M245" s="76"/>
      <c r="N245" s="80"/>
      <c r="O245" s="80"/>
      <c r="P245" s="76"/>
      <c r="Q245" s="80"/>
    </row>
  </sheetData>
  <mergeCells count="210">
    <mergeCell ref="M205:Q205"/>
    <mergeCell ref="B206:G206"/>
    <mergeCell ref="M206:Q206"/>
    <mergeCell ref="D203:D204"/>
    <mergeCell ref="M203:M204"/>
    <mergeCell ref="C205:G205"/>
    <mergeCell ref="D192:D193"/>
    <mergeCell ref="E192:E193"/>
    <mergeCell ref="D195:D197"/>
    <mergeCell ref="B199:B200"/>
    <mergeCell ref="D199:D200"/>
    <mergeCell ref="Q195:Q198"/>
    <mergeCell ref="Q94:Q96"/>
    <mergeCell ref="Q128:Q131"/>
    <mergeCell ref="Q162:Q163"/>
    <mergeCell ref="Q172:Q175"/>
    <mergeCell ref="M168:M169"/>
    <mergeCell ref="C171:Q171"/>
    <mergeCell ref="D172:D174"/>
    <mergeCell ref="D180:D181"/>
    <mergeCell ref="Q187:Q189"/>
    <mergeCell ref="C157:Q157"/>
    <mergeCell ref="D158:D159"/>
    <mergeCell ref="E158:E159"/>
    <mergeCell ref="D160:D161"/>
    <mergeCell ref="E160:E161"/>
    <mergeCell ref="C170:G170"/>
    <mergeCell ref="M170:Q170"/>
    <mergeCell ref="C156:G156"/>
    <mergeCell ref="M156:Q156"/>
    <mergeCell ref="D140:D141"/>
    <mergeCell ref="D136:D137"/>
    <mergeCell ref="D138:D139"/>
    <mergeCell ref="Q138:Q139"/>
    <mergeCell ref="D188:D189"/>
    <mergeCell ref="Q123:Q125"/>
    <mergeCell ref="A220:G220"/>
    <mergeCell ref="B207:G207"/>
    <mergeCell ref="M207:Q207"/>
    <mergeCell ref="A208:L208"/>
    <mergeCell ref="A209:G209"/>
    <mergeCell ref="A210:G210"/>
    <mergeCell ref="A211:G211"/>
    <mergeCell ref="A212:G212"/>
    <mergeCell ref="A214:G214"/>
    <mergeCell ref="A216:G216"/>
    <mergeCell ref="A218:G218"/>
    <mergeCell ref="A217:G217"/>
    <mergeCell ref="A219:G219"/>
    <mergeCell ref="A213:G213"/>
    <mergeCell ref="A215:G215"/>
    <mergeCell ref="A190:A191"/>
    <mergeCell ref="B190:B191"/>
    <mergeCell ref="D190:D191"/>
    <mergeCell ref="E190:E191"/>
    <mergeCell ref="V142:V143"/>
    <mergeCell ref="D145:D147"/>
    <mergeCell ref="M146:M147"/>
    <mergeCell ref="D148:D150"/>
    <mergeCell ref="E150:G150"/>
    <mergeCell ref="D151:D152"/>
    <mergeCell ref="M180:M181"/>
    <mergeCell ref="N180:N181"/>
    <mergeCell ref="O180:O181"/>
    <mergeCell ref="P180:P181"/>
    <mergeCell ref="D142:D144"/>
    <mergeCell ref="E142:E149"/>
    <mergeCell ref="F142:F149"/>
    <mergeCell ref="V153:V154"/>
    <mergeCell ref="D154:D155"/>
    <mergeCell ref="M154:M155"/>
    <mergeCell ref="E155:G155"/>
    <mergeCell ref="F190:F191"/>
    <mergeCell ref="M190:M191"/>
    <mergeCell ref="D123:D124"/>
    <mergeCell ref="D131:D133"/>
    <mergeCell ref="D134:D135"/>
    <mergeCell ref="E134:E135"/>
    <mergeCell ref="E139:G139"/>
    <mergeCell ref="D94:D96"/>
    <mergeCell ref="D97:D98"/>
    <mergeCell ref="D99:D101"/>
    <mergeCell ref="M100:M101"/>
    <mergeCell ref="D102:D104"/>
    <mergeCell ref="M103:M104"/>
    <mergeCell ref="D119:D120"/>
    <mergeCell ref="D126:D127"/>
    <mergeCell ref="M126:M127"/>
    <mergeCell ref="E127:G127"/>
    <mergeCell ref="D128:D130"/>
    <mergeCell ref="D105:D107"/>
    <mergeCell ref="M106:M107"/>
    <mergeCell ref="D108:D111"/>
    <mergeCell ref="M110:M111"/>
    <mergeCell ref="D114:D116"/>
    <mergeCell ref="D117:D118"/>
    <mergeCell ref="M117:M118"/>
    <mergeCell ref="C90:G90"/>
    <mergeCell ref="N90:Q90"/>
    <mergeCell ref="B91:G91"/>
    <mergeCell ref="M91:Q91"/>
    <mergeCell ref="B92:Q92"/>
    <mergeCell ref="C93:Q93"/>
    <mergeCell ref="A86:A89"/>
    <mergeCell ref="C86:C89"/>
    <mergeCell ref="D86:D89"/>
    <mergeCell ref="E86:E89"/>
    <mergeCell ref="F86:F89"/>
    <mergeCell ref="M88:M89"/>
    <mergeCell ref="Q86:Q87"/>
    <mergeCell ref="M82:M83"/>
    <mergeCell ref="B84:B85"/>
    <mergeCell ref="C84:C85"/>
    <mergeCell ref="D84:D85"/>
    <mergeCell ref="E84:E85"/>
    <mergeCell ref="F84:F85"/>
    <mergeCell ref="D65:D66"/>
    <mergeCell ref="M65:M66"/>
    <mergeCell ref="D67:D68"/>
    <mergeCell ref="E68:G68"/>
    <mergeCell ref="D69:D70"/>
    <mergeCell ref="D73:D74"/>
    <mergeCell ref="E73:E74"/>
    <mergeCell ref="F73:F74"/>
    <mergeCell ref="A54:A55"/>
    <mergeCell ref="B54:B55"/>
    <mergeCell ref="C54:C55"/>
    <mergeCell ref="D54:D55"/>
    <mergeCell ref="E54:E55"/>
    <mergeCell ref="F54:F55"/>
    <mergeCell ref="P51:P52"/>
    <mergeCell ref="D77:D79"/>
    <mergeCell ref="D80:D81"/>
    <mergeCell ref="D48:D50"/>
    <mergeCell ref="E48:E53"/>
    <mergeCell ref="F48:F53"/>
    <mergeCell ref="M48:M49"/>
    <mergeCell ref="D51:D53"/>
    <mergeCell ref="M51:M52"/>
    <mergeCell ref="S40:S41"/>
    <mergeCell ref="T40:T41"/>
    <mergeCell ref="U40:U41"/>
    <mergeCell ref="F36:F40"/>
    <mergeCell ref="F41:F43"/>
    <mergeCell ref="M41:M43"/>
    <mergeCell ref="N41:N43"/>
    <mergeCell ref="O41:O43"/>
    <mergeCell ref="P41:P43"/>
    <mergeCell ref="M36:M37"/>
    <mergeCell ref="M39:M40"/>
    <mergeCell ref="N51:N52"/>
    <mergeCell ref="O51:O52"/>
    <mergeCell ref="A41:A43"/>
    <mergeCell ref="B41:B43"/>
    <mergeCell ref="C41:C43"/>
    <mergeCell ref="D41:D43"/>
    <mergeCell ref="E41:E43"/>
    <mergeCell ref="A36:A40"/>
    <mergeCell ref="B36:B40"/>
    <mergeCell ref="C36:C40"/>
    <mergeCell ref="D36:D40"/>
    <mergeCell ref="E36:E40"/>
    <mergeCell ref="L1:Q1"/>
    <mergeCell ref="A2:Q2"/>
    <mergeCell ref="A3:Q3"/>
    <mergeCell ref="A4:Q4"/>
    <mergeCell ref="I6:I9"/>
    <mergeCell ref="J6:J9"/>
    <mergeCell ref="Q6:Q9"/>
    <mergeCell ref="M6:P6"/>
    <mergeCell ref="N7:P7"/>
    <mergeCell ref="L6:L9"/>
    <mergeCell ref="M7:M9"/>
    <mergeCell ref="N8:N9"/>
    <mergeCell ref="O8:O9"/>
    <mergeCell ref="P8:P9"/>
    <mergeCell ref="C5:Q5"/>
    <mergeCell ref="A6:A9"/>
    <mergeCell ref="B6:B9"/>
    <mergeCell ref="C6:C9"/>
    <mergeCell ref="D6:D9"/>
    <mergeCell ref="E6:E9"/>
    <mergeCell ref="F6:F9"/>
    <mergeCell ref="G6:G9"/>
    <mergeCell ref="H6:H9"/>
    <mergeCell ref="K6:K9"/>
    <mergeCell ref="Q77:Q79"/>
    <mergeCell ref="A10:Q10"/>
    <mergeCell ref="A11:Q11"/>
    <mergeCell ref="B12:Q12"/>
    <mergeCell ref="D29:D33"/>
    <mergeCell ref="M31:M32"/>
    <mergeCell ref="D34:D35"/>
    <mergeCell ref="D20:D23"/>
    <mergeCell ref="M22:M23"/>
    <mergeCell ref="A25:A28"/>
    <mergeCell ref="C25:C28"/>
    <mergeCell ref="D25:D28"/>
    <mergeCell ref="E25:E28"/>
    <mergeCell ref="C13:Q13"/>
    <mergeCell ref="C14:C15"/>
    <mergeCell ref="D14:D15"/>
    <mergeCell ref="E14:E15"/>
    <mergeCell ref="F14:F15"/>
    <mergeCell ref="Q15:Q26"/>
    <mergeCell ref="F25:F28"/>
    <mergeCell ref="M25:M26"/>
    <mergeCell ref="D44:D47"/>
    <mergeCell ref="E44:E47"/>
    <mergeCell ref="F44:F47"/>
  </mergeCells>
  <printOptions horizontalCentered="1"/>
  <pageMargins left="0.11811023622047245" right="0.11811023622047245" top="0.74803149606299213" bottom="0.15748031496062992" header="0.31496062992125984" footer="0.31496062992125984"/>
  <pageSetup paperSize="9" scale="90" orientation="landscape" r:id="rId1"/>
  <rowBreaks count="11" manualBreakCount="11">
    <brk id="33" max="16" man="1"/>
    <brk id="58" max="16" man="1"/>
    <brk id="70" max="16" man="1"/>
    <brk id="85" max="16" man="1"/>
    <brk id="107" max="16" man="1"/>
    <brk id="122" max="16" man="1"/>
    <brk id="137" max="16" man="1"/>
    <brk id="159" max="16" man="1"/>
    <brk id="165" max="16" man="1"/>
    <brk id="184" max="16" man="1"/>
    <brk id="201" max="16" man="1"/>
  </rowBreaks>
  <colBreaks count="1" manualBreakCount="1">
    <brk id="1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4"/>
  <sheetViews>
    <sheetView tabSelected="1" topLeftCell="D1" zoomScaleNormal="100" zoomScaleSheetLayoutView="80" workbookViewId="0">
      <selection activeCell="AC19" sqref="AC19"/>
    </sheetView>
  </sheetViews>
  <sheetFormatPr defaultRowHeight="12.75" x14ac:dyDescent="0.2"/>
  <cols>
    <col min="1" max="3" width="2.42578125" style="119" customWidth="1"/>
    <col min="4" max="4" width="2.42578125" style="725" customWidth="1"/>
    <col min="5" max="5" width="31" style="77" customWidth="1"/>
    <col min="6" max="6" width="3" style="89" customWidth="1"/>
    <col min="7" max="7" width="3" style="769" customWidth="1"/>
    <col min="8" max="8" width="3" style="632" customWidth="1"/>
    <col min="9" max="9" width="12" style="341" customWidth="1"/>
    <col min="10" max="10" width="7.85546875" style="210" customWidth="1"/>
    <col min="11" max="11" width="9.5703125" style="342" customWidth="1"/>
    <col min="12" max="12" width="23.5703125" style="77" customWidth="1"/>
    <col min="13" max="13" width="6.140625" style="89" customWidth="1"/>
    <col min="14" max="14" width="11.140625" style="76" hidden="1" customWidth="1"/>
    <col min="15" max="15" width="0" style="76" hidden="1" customWidth="1"/>
    <col min="16" max="16384" width="9.140625" style="76"/>
  </cols>
  <sheetData>
    <row r="1" spans="1:13" ht="55.5" customHeight="1" x14ac:dyDescent="0.2">
      <c r="K1" s="2018" t="s">
        <v>343</v>
      </c>
      <c r="L1" s="2018"/>
      <c r="M1" s="2018"/>
    </row>
    <row r="2" spans="1:13" ht="44.25" customHeight="1" x14ac:dyDescent="0.2">
      <c r="K2" s="2018" t="s">
        <v>348</v>
      </c>
      <c r="L2" s="2120"/>
      <c r="M2" s="2120"/>
    </row>
    <row r="3" spans="1:13" ht="18.75" customHeight="1" x14ac:dyDescent="0.2">
      <c r="L3" s="1636"/>
      <c r="M3" s="1359"/>
    </row>
    <row r="4" spans="1:13" s="270" customFormat="1" ht="15.75" x14ac:dyDescent="0.2">
      <c r="A4" s="1906" t="s">
        <v>270</v>
      </c>
      <c r="B4" s="1906"/>
      <c r="C4" s="1906"/>
      <c r="D4" s="1906"/>
      <c r="E4" s="1906"/>
      <c r="F4" s="1906"/>
      <c r="G4" s="1906"/>
      <c r="H4" s="1906"/>
      <c r="I4" s="1906"/>
      <c r="J4" s="1906"/>
      <c r="K4" s="1906"/>
      <c r="L4" s="1906"/>
      <c r="M4" s="1906"/>
    </row>
    <row r="5" spans="1:13" s="270" customFormat="1" ht="15.75" x14ac:dyDescent="0.2">
      <c r="A5" s="1907" t="s">
        <v>30</v>
      </c>
      <c r="B5" s="1907"/>
      <c r="C5" s="1907"/>
      <c r="D5" s="1907"/>
      <c r="E5" s="1907"/>
      <c r="F5" s="1907"/>
      <c r="G5" s="1907"/>
      <c r="H5" s="1907"/>
      <c r="I5" s="1907"/>
      <c r="J5" s="1907"/>
      <c r="K5" s="1907"/>
      <c r="L5" s="1907"/>
      <c r="M5" s="1907"/>
    </row>
    <row r="6" spans="1:13" s="270" customFormat="1" ht="15.75" x14ac:dyDescent="0.2">
      <c r="A6" s="1908" t="s">
        <v>70</v>
      </c>
      <c r="B6" s="1908"/>
      <c r="C6" s="1908"/>
      <c r="D6" s="1908"/>
      <c r="E6" s="1908"/>
      <c r="F6" s="1908"/>
      <c r="G6" s="1908"/>
      <c r="H6" s="1908"/>
      <c r="I6" s="1908"/>
      <c r="J6" s="1908"/>
      <c r="K6" s="1908"/>
      <c r="L6" s="1908"/>
      <c r="M6" s="1908"/>
    </row>
    <row r="7" spans="1:13" ht="20.25" customHeight="1" thickBot="1" x14ac:dyDescent="0.25">
      <c r="A7" s="209"/>
      <c r="B7" s="209"/>
      <c r="C7" s="1909" t="s">
        <v>147</v>
      </c>
      <c r="D7" s="1909"/>
      <c r="E7" s="1909"/>
      <c r="F7" s="1909"/>
      <c r="G7" s="1909"/>
      <c r="H7" s="1909"/>
      <c r="I7" s="1909"/>
      <c r="J7" s="1909"/>
      <c r="K7" s="1909"/>
      <c r="L7" s="1909"/>
      <c r="M7" s="1909"/>
    </row>
    <row r="8" spans="1:13" ht="42.75" customHeight="1" x14ac:dyDescent="0.2">
      <c r="A8" s="1910" t="s">
        <v>7</v>
      </c>
      <c r="B8" s="1914" t="s">
        <v>8</v>
      </c>
      <c r="C8" s="1914" t="s">
        <v>9</v>
      </c>
      <c r="D8" s="2025" t="s">
        <v>271</v>
      </c>
      <c r="E8" s="1918" t="s">
        <v>23</v>
      </c>
      <c r="F8" s="1921" t="s">
        <v>10</v>
      </c>
      <c r="G8" s="2028" t="s">
        <v>281</v>
      </c>
      <c r="H8" s="1941" t="s">
        <v>11</v>
      </c>
      <c r="I8" s="1941" t="s">
        <v>62</v>
      </c>
      <c r="J8" s="1941" t="s">
        <v>12</v>
      </c>
      <c r="K8" s="748" t="s">
        <v>283</v>
      </c>
      <c r="L8" s="1931" t="s">
        <v>47</v>
      </c>
      <c r="M8" s="1933"/>
    </row>
    <row r="9" spans="1:13" ht="24" customHeight="1" x14ac:dyDescent="0.2">
      <c r="A9" s="1911"/>
      <c r="B9" s="1915"/>
      <c r="C9" s="1915"/>
      <c r="D9" s="2026"/>
      <c r="E9" s="1919"/>
      <c r="F9" s="1922"/>
      <c r="G9" s="2029"/>
      <c r="H9" s="1942"/>
      <c r="I9" s="1942"/>
      <c r="J9" s="1942"/>
      <c r="K9" s="2034" t="s">
        <v>13</v>
      </c>
      <c r="L9" s="1934" t="s">
        <v>23</v>
      </c>
      <c r="M9" s="1556" t="s">
        <v>84</v>
      </c>
    </row>
    <row r="10" spans="1:13" ht="21.75" customHeight="1" x14ac:dyDescent="0.2">
      <c r="A10" s="1912"/>
      <c r="B10" s="1916"/>
      <c r="C10" s="1916"/>
      <c r="D10" s="2026"/>
      <c r="E10" s="1919"/>
      <c r="F10" s="1922"/>
      <c r="G10" s="2029"/>
      <c r="H10" s="1942"/>
      <c r="I10" s="1942"/>
      <c r="J10" s="1942"/>
      <c r="K10" s="2034"/>
      <c r="L10" s="1935"/>
      <c r="M10" s="2032" t="s">
        <v>284</v>
      </c>
    </row>
    <row r="11" spans="1:13" ht="39" customHeight="1" thickBot="1" x14ac:dyDescent="0.25">
      <c r="A11" s="1913"/>
      <c r="B11" s="1917"/>
      <c r="C11" s="1917"/>
      <c r="D11" s="2027"/>
      <c r="E11" s="1920"/>
      <c r="F11" s="1923"/>
      <c r="G11" s="2030"/>
      <c r="H11" s="1943"/>
      <c r="I11" s="1943"/>
      <c r="J11" s="1943"/>
      <c r="K11" s="2035"/>
      <c r="L11" s="1936"/>
      <c r="M11" s="2033"/>
    </row>
    <row r="12" spans="1:13" ht="30.75" customHeight="1" thickBot="1" x14ac:dyDescent="0.25">
      <c r="A12" s="1873" t="s">
        <v>109</v>
      </c>
      <c r="B12" s="1874"/>
      <c r="C12" s="1874"/>
      <c r="D12" s="1874"/>
      <c r="E12" s="1874"/>
      <c r="F12" s="1874"/>
      <c r="G12" s="1874"/>
      <c r="H12" s="1874"/>
      <c r="I12" s="1874"/>
      <c r="J12" s="1874"/>
      <c r="K12" s="1875"/>
      <c r="L12" s="1874"/>
      <c r="M12" s="1876"/>
    </row>
    <row r="13" spans="1:13" ht="13.5" thickBot="1" x14ac:dyDescent="0.25">
      <c r="A13" s="1877" t="s">
        <v>31</v>
      </c>
      <c r="B13" s="1878"/>
      <c r="C13" s="1878"/>
      <c r="D13" s="1878"/>
      <c r="E13" s="1878"/>
      <c r="F13" s="1878"/>
      <c r="G13" s="1878"/>
      <c r="H13" s="1878"/>
      <c r="I13" s="1878"/>
      <c r="J13" s="1878"/>
      <c r="K13" s="1878"/>
      <c r="L13" s="1878"/>
      <c r="M13" s="1879"/>
    </row>
    <row r="14" spans="1:13" ht="13.5" thickBot="1" x14ac:dyDescent="0.25">
      <c r="A14" s="190" t="s">
        <v>14</v>
      </c>
      <c r="B14" s="1880" t="s">
        <v>38</v>
      </c>
      <c r="C14" s="1881"/>
      <c r="D14" s="1881"/>
      <c r="E14" s="1881"/>
      <c r="F14" s="1881"/>
      <c r="G14" s="1881"/>
      <c r="H14" s="1881"/>
      <c r="I14" s="1881"/>
      <c r="J14" s="1881"/>
      <c r="K14" s="1881"/>
      <c r="L14" s="1881"/>
      <c r="M14" s="1882"/>
    </row>
    <row r="15" spans="1:13" ht="13.5" thickBot="1" x14ac:dyDescent="0.25">
      <c r="A15" s="524" t="s">
        <v>14</v>
      </c>
      <c r="B15" s="13" t="s">
        <v>14</v>
      </c>
      <c r="C15" s="1883" t="s">
        <v>125</v>
      </c>
      <c r="D15" s="1884"/>
      <c r="E15" s="1884"/>
      <c r="F15" s="1884"/>
      <c r="G15" s="1884"/>
      <c r="H15" s="1884"/>
      <c r="I15" s="1884"/>
      <c r="J15" s="1885"/>
      <c r="K15" s="1885"/>
      <c r="L15" s="1885"/>
      <c r="M15" s="1886"/>
    </row>
    <row r="16" spans="1:13" s="100" customFormat="1" x14ac:dyDescent="0.2">
      <c r="A16" s="7" t="s">
        <v>14</v>
      </c>
      <c r="B16" s="4" t="s">
        <v>14</v>
      </c>
      <c r="C16" s="1899" t="s">
        <v>14</v>
      </c>
      <c r="D16" s="1643"/>
      <c r="E16" s="1900" t="s">
        <v>51</v>
      </c>
      <c r="F16" s="1902"/>
      <c r="G16" s="2036"/>
      <c r="H16" s="1903">
        <v>2</v>
      </c>
      <c r="I16" s="2031" t="s">
        <v>64</v>
      </c>
      <c r="J16" s="44"/>
      <c r="K16" s="355"/>
      <c r="L16" s="356"/>
      <c r="M16" s="529"/>
    </row>
    <row r="17" spans="1:17" s="100" customFormat="1" ht="14.25" customHeight="1" x14ac:dyDescent="0.2">
      <c r="A17" s="8"/>
      <c r="B17" s="9"/>
      <c r="C17" s="1888"/>
      <c r="D17" s="1618"/>
      <c r="E17" s="1901"/>
      <c r="F17" s="1859"/>
      <c r="G17" s="2003"/>
      <c r="H17" s="1852"/>
      <c r="I17" s="1994"/>
      <c r="J17" s="35"/>
      <c r="K17" s="371"/>
      <c r="L17" s="532"/>
      <c r="M17" s="530"/>
    </row>
    <row r="18" spans="1:17" s="100" customFormat="1" ht="26.25" customHeight="1" x14ac:dyDescent="0.2">
      <c r="A18" s="8"/>
      <c r="B18" s="9"/>
      <c r="C18" s="1558"/>
      <c r="D18" s="1618"/>
      <c r="E18" s="1354" t="s">
        <v>316</v>
      </c>
      <c r="F18" s="101"/>
      <c r="G18" s="1610"/>
      <c r="H18" s="1562"/>
      <c r="I18" s="1627"/>
      <c r="J18" s="146"/>
      <c r="K18" s="1032"/>
      <c r="L18" s="1095" t="s">
        <v>317</v>
      </c>
      <c r="M18" s="1096">
        <v>1</v>
      </c>
    </row>
    <row r="19" spans="1:17" s="100" customFormat="1" ht="44.25" customHeight="1" x14ac:dyDescent="0.2">
      <c r="A19" s="8"/>
      <c r="B19" s="9"/>
      <c r="C19" s="1558"/>
      <c r="D19" s="1618"/>
      <c r="E19" s="1354" t="s">
        <v>318</v>
      </c>
      <c r="F19" s="101"/>
      <c r="G19" s="1610"/>
      <c r="H19" s="1562"/>
      <c r="I19" s="1627"/>
      <c r="J19" s="35"/>
      <c r="K19" s="358"/>
      <c r="L19" s="532" t="s">
        <v>319</v>
      </c>
      <c r="M19" s="530">
        <v>1</v>
      </c>
    </row>
    <row r="20" spans="1:17" s="100" customFormat="1" ht="16.5" customHeight="1" x14ac:dyDescent="0.2">
      <c r="A20" s="8"/>
      <c r="B20" s="1561"/>
      <c r="C20" s="18"/>
      <c r="D20" s="1990" t="s">
        <v>14</v>
      </c>
      <c r="E20" s="1804" t="s">
        <v>122</v>
      </c>
      <c r="F20" s="145"/>
      <c r="G20" s="2002">
        <v>1002010100</v>
      </c>
      <c r="H20" s="1562"/>
      <c r="I20" s="1994"/>
      <c r="J20" s="146" t="s">
        <v>15</v>
      </c>
      <c r="K20" s="1049">
        <f>10577.7-0.7</f>
        <v>10577</v>
      </c>
      <c r="L20" s="531" t="s">
        <v>103</v>
      </c>
      <c r="M20" s="148">
        <v>45</v>
      </c>
      <c r="N20" s="593">
        <f>SUMIF(J20:J72,"sb",K20:K72)</f>
        <v>24242.999999999996</v>
      </c>
      <c r="O20" s="245"/>
      <c r="P20" s="593"/>
    </row>
    <row r="21" spans="1:17" s="100" customFormat="1" ht="15" customHeight="1" x14ac:dyDescent="0.2">
      <c r="A21" s="8"/>
      <c r="B21" s="9"/>
      <c r="C21" s="18"/>
      <c r="D21" s="1992"/>
      <c r="E21" s="1854"/>
      <c r="F21" s="145"/>
      <c r="G21" s="2003"/>
      <c r="H21" s="1562"/>
      <c r="I21" s="1994"/>
      <c r="J21" s="45" t="s">
        <v>18</v>
      </c>
      <c r="K21" s="1049">
        <f>7387.9+191.2</f>
        <v>7579.0999999999995</v>
      </c>
      <c r="L21" s="149" t="s">
        <v>73</v>
      </c>
      <c r="M21" s="703">
        <v>7696</v>
      </c>
      <c r="N21" s="593">
        <f>SUMIF(J21:J72,"sb(vb)",K21:K72)</f>
        <v>35350.299999999988</v>
      </c>
      <c r="O21" s="245">
        <f>K21+K26+K31+K38+K43+K48+K58+K60+K62+K70+K76</f>
        <v>34601.599999999991</v>
      </c>
    </row>
    <row r="22" spans="1:17" s="100" customFormat="1" ht="14.25" customHeight="1" x14ac:dyDescent="0.2">
      <c r="A22" s="8"/>
      <c r="B22" s="9"/>
      <c r="C22" s="18"/>
      <c r="D22" s="1992"/>
      <c r="E22" s="1854"/>
      <c r="F22" s="145"/>
      <c r="G22" s="2003"/>
      <c r="H22" s="1562"/>
      <c r="I22" s="1994"/>
      <c r="J22" s="46" t="s">
        <v>50</v>
      </c>
      <c r="K22" s="1049">
        <v>3495.4</v>
      </c>
      <c r="L22" s="1871" t="s">
        <v>85</v>
      </c>
      <c r="M22" s="152">
        <v>10</v>
      </c>
      <c r="N22" s="593">
        <f>SUMIF(J22:J72,"sb(sp)",K22:K72)</f>
        <v>5433.4000000000005</v>
      </c>
      <c r="O22" s="245"/>
    </row>
    <row r="23" spans="1:17" s="100" customFormat="1" ht="14.25" customHeight="1" x14ac:dyDescent="0.2">
      <c r="A23" s="8"/>
      <c r="B23" s="9"/>
      <c r="C23" s="18"/>
      <c r="D23" s="1992"/>
      <c r="E23" s="1854"/>
      <c r="F23" s="145"/>
      <c r="G23" s="2003"/>
      <c r="H23" s="1562"/>
      <c r="I23" s="1994"/>
      <c r="J23" s="31" t="s">
        <v>106</v>
      </c>
      <c r="K23" s="1003">
        <v>392.8</v>
      </c>
      <c r="L23" s="1894"/>
      <c r="M23" s="364"/>
      <c r="N23" s="593">
        <f>SUMIF(J23:J72,"sb(spl)",K23:K72)</f>
        <v>592.69999999999993</v>
      </c>
      <c r="O23" s="245"/>
      <c r="P23" s="593"/>
      <c r="Q23" s="593"/>
    </row>
    <row r="24" spans="1:17" s="100" customFormat="1" ht="15" customHeight="1" thickBot="1" x14ac:dyDescent="0.25">
      <c r="A24" s="8"/>
      <c r="B24" s="9"/>
      <c r="C24" s="18"/>
      <c r="D24" s="1991"/>
      <c r="E24" s="121"/>
      <c r="F24" s="145"/>
      <c r="G24" s="2038"/>
      <c r="H24" s="1562"/>
      <c r="I24" s="1994"/>
      <c r="J24" s="40" t="s">
        <v>16</v>
      </c>
      <c r="K24" s="226">
        <f>SUM(K16:K23)</f>
        <v>22044.3</v>
      </c>
      <c r="L24" s="154" t="s">
        <v>74</v>
      </c>
      <c r="M24" s="704">
        <v>336</v>
      </c>
      <c r="N24" s="593"/>
      <c r="O24" s="593"/>
      <c r="P24" s="593"/>
      <c r="Q24" s="593"/>
    </row>
    <row r="25" spans="1:17" s="100" customFormat="1" ht="15" customHeight="1" x14ac:dyDescent="0.2">
      <c r="A25" s="1815"/>
      <c r="B25" s="9"/>
      <c r="C25" s="1895"/>
      <c r="D25" s="1990" t="s">
        <v>17</v>
      </c>
      <c r="E25" s="1896" t="s">
        <v>137</v>
      </c>
      <c r="F25" s="1857"/>
      <c r="G25" s="2002">
        <v>1002020100</v>
      </c>
      <c r="H25" s="1850"/>
      <c r="I25" s="1994"/>
      <c r="J25" s="45" t="s">
        <v>15</v>
      </c>
      <c r="K25" s="1050">
        <v>1265.3</v>
      </c>
      <c r="L25" s="2037" t="s">
        <v>86</v>
      </c>
      <c r="M25" s="530">
        <v>6</v>
      </c>
      <c r="N25" s="593"/>
      <c r="O25" s="593"/>
      <c r="P25" s="593"/>
      <c r="Q25" s="593"/>
    </row>
    <row r="26" spans="1:17" s="100" customFormat="1" ht="15" customHeight="1" x14ac:dyDescent="0.2">
      <c r="A26" s="1815"/>
      <c r="B26" s="9"/>
      <c r="C26" s="1895"/>
      <c r="D26" s="1992"/>
      <c r="E26" s="1896"/>
      <c r="F26" s="1858"/>
      <c r="G26" s="2003"/>
      <c r="H26" s="1897"/>
      <c r="I26" s="1994"/>
      <c r="J26" s="45" t="s">
        <v>18</v>
      </c>
      <c r="K26" s="1049">
        <f>1631.7+43.1</f>
        <v>1674.8</v>
      </c>
      <c r="L26" s="1898"/>
      <c r="M26" s="530"/>
      <c r="N26" s="593"/>
      <c r="O26" s="593"/>
      <c r="P26" s="593"/>
      <c r="Q26" s="593"/>
    </row>
    <row r="27" spans="1:17" s="100" customFormat="1" ht="15" customHeight="1" x14ac:dyDescent="0.2">
      <c r="A27" s="1815"/>
      <c r="B27" s="9"/>
      <c r="C27" s="1888"/>
      <c r="D27" s="1992"/>
      <c r="E27" s="1896"/>
      <c r="F27" s="1858"/>
      <c r="G27" s="2003"/>
      <c r="H27" s="1897"/>
      <c r="I27" s="1994"/>
      <c r="J27" s="52" t="s">
        <v>50</v>
      </c>
      <c r="K27" s="1049">
        <v>562.79999999999995</v>
      </c>
      <c r="L27" s="1559" t="s">
        <v>87</v>
      </c>
      <c r="M27" s="155">
        <v>1671</v>
      </c>
      <c r="N27" s="593"/>
      <c r="O27" s="593"/>
      <c r="P27" s="593"/>
      <c r="Q27" s="593"/>
    </row>
    <row r="28" spans="1:17" s="100" customFormat="1" ht="15" customHeight="1" x14ac:dyDescent="0.2">
      <c r="A28" s="1815"/>
      <c r="B28" s="9"/>
      <c r="C28" s="1888"/>
      <c r="D28" s="1992"/>
      <c r="E28" s="1804"/>
      <c r="F28" s="1859"/>
      <c r="G28" s="2003"/>
      <c r="H28" s="1852"/>
      <c r="I28" s="1994"/>
      <c r="J28" s="52" t="s">
        <v>106</v>
      </c>
      <c r="K28" s="1003">
        <v>48.4</v>
      </c>
      <c r="L28" s="367" t="s">
        <v>75</v>
      </c>
      <c r="M28" s="201">
        <v>955</v>
      </c>
      <c r="N28" s="593"/>
      <c r="O28" s="593"/>
      <c r="P28" s="593"/>
      <c r="Q28" s="593"/>
    </row>
    <row r="29" spans="1:17" s="100" customFormat="1" ht="15" customHeight="1" thickBot="1" x14ac:dyDescent="0.25">
      <c r="A29" s="1815"/>
      <c r="B29" s="9"/>
      <c r="C29" s="1888"/>
      <c r="D29" s="1991"/>
      <c r="E29" s="1804"/>
      <c r="F29" s="1859"/>
      <c r="G29" s="2038"/>
      <c r="H29" s="1852"/>
      <c r="I29" s="1994"/>
      <c r="J29" s="58" t="s">
        <v>16</v>
      </c>
      <c r="K29" s="758">
        <f>SUM(K25:K28)</f>
        <v>3551.2999999999997</v>
      </c>
      <c r="L29" s="367"/>
      <c r="M29" s="199"/>
      <c r="N29" s="593"/>
      <c r="O29" s="593"/>
      <c r="P29" s="593"/>
      <c r="Q29" s="593"/>
    </row>
    <row r="30" spans="1:17" s="100" customFormat="1" ht="15.75" customHeight="1" x14ac:dyDescent="0.2">
      <c r="A30" s="1892"/>
      <c r="B30" s="1561"/>
      <c r="C30" s="1893"/>
      <c r="D30" s="727" t="s">
        <v>19</v>
      </c>
      <c r="E30" s="1804" t="s">
        <v>123</v>
      </c>
      <c r="F30" s="1857"/>
      <c r="G30" s="2002">
        <v>1002030100</v>
      </c>
      <c r="H30" s="1860"/>
      <c r="I30" s="2010"/>
      <c r="J30" s="44" t="s">
        <v>15</v>
      </c>
      <c r="K30" s="1051">
        <f>5549.4+0.7</f>
        <v>5550.0999999999995</v>
      </c>
      <c r="L30" s="369" t="s">
        <v>103</v>
      </c>
      <c r="M30" s="380">
        <v>32</v>
      </c>
      <c r="N30" s="593"/>
      <c r="O30" s="593"/>
      <c r="P30" s="593"/>
      <c r="Q30" s="593"/>
    </row>
    <row r="31" spans="1:17" s="100" customFormat="1" ht="15.75" customHeight="1" x14ac:dyDescent="0.2">
      <c r="A31" s="1892"/>
      <c r="B31" s="1561"/>
      <c r="C31" s="1893"/>
      <c r="D31" s="727"/>
      <c r="E31" s="1854"/>
      <c r="F31" s="1858"/>
      <c r="G31" s="2003"/>
      <c r="H31" s="1861"/>
      <c r="I31" s="2010"/>
      <c r="J31" s="146" t="s">
        <v>18</v>
      </c>
      <c r="K31" s="1049">
        <f>23879.5+359+235.7</f>
        <v>24474.2</v>
      </c>
      <c r="L31" s="370" t="s">
        <v>107</v>
      </c>
      <c r="M31" s="117">
        <f>17120+140</f>
        <v>17260</v>
      </c>
      <c r="N31" s="593"/>
      <c r="O31" s="593"/>
      <c r="P31" s="593"/>
      <c r="Q31" s="593"/>
    </row>
    <row r="32" spans="1:17" s="100" customFormat="1" ht="15.75" customHeight="1" x14ac:dyDescent="0.2">
      <c r="A32" s="1892"/>
      <c r="B32" s="1561"/>
      <c r="C32" s="1893"/>
      <c r="D32" s="727"/>
      <c r="E32" s="1854"/>
      <c r="F32" s="1858"/>
      <c r="G32" s="2003"/>
      <c r="H32" s="1861"/>
      <c r="I32" s="2010"/>
      <c r="J32" s="1034" t="s">
        <v>18</v>
      </c>
      <c r="K32" s="1088">
        <f>808.4+30.1</f>
        <v>838.5</v>
      </c>
      <c r="L32" s="1799" t="s">
        <v>108</v>
      </c>
      <c r="M32" s="107">
        <v>4</v>
      </c>
      <c r="N32" s="593"/>
      <c r="O32" s="593"/>
      <c r="P32" s="593"/>
      <c r="Q32" s="593"/>
    </row>
    <row r="33" spans="1:17" s="100" customFormat="1" ht="15.75" customHeight="1" x14ac:dyDescent="0.2">
      <c r="A33" s="1892"/>
      <c r="B33" s="1561"/>
      <c r="C33" s="1893"/>
      <c r="D33" s="727"/>
      <c r="E33" s="1854"/>
      <c r="F33" s="1859"/>
      <c r="G33" s="2003"/>
      <c r="H33" s="1862"/>
      <c r="I33" s="2010"/>
      <c r="J33" s="46" t="s">
        <v>50</v>
      </c>
      <c r="K33" s="1049">
        <v>983.6</v>
      </c>
      <c r="L33" s="1889"/>
      <c r="M33" s="123"/>
      <c r="N33" s="593"/>
      <c r="O33" s="593"/>
      <c r="P33" s="593"/>
      <c r="Q33" s="593"/>
    </row>
    <row r="34" spans="1:17" s="100" customFormat="1" ht="15.75" customHeight="1" x14ac:dyDescent="0.2">
      <c r="A34" s="1892"/>
      <c r="B34" s="1561"/>
      <c r="C34" s="1893"/>
      <c r="D34" s="727"/>
      <c r="E34" s="1854"/>
      <c r="F34" s="1859"/>
      <c r="G34" s="2003"/>
      <c r="H34" s="1862"/>
      <c r="I34" s="2010"/>
      <c r="J34" s="49" t="s">
        <v>106</v>
      </c>
      <c r="K34" s="1003">
        <v>93.1</v>
      </c>
      <c r="L34" s="370" t="s">
        <v>107</v>
      </c>
      <c r="M34" s="375">
        <v>760</v>
      </c>
      <c r="N34" s="593"/>
      <c r="O34" s="593"/>
      <c r="P34" s="593"/>
      <c r="Q34" s="593"/>
    </row>
    <row r="35" spans="1:17" s="100" customFormat="1" ht="15.75" customHeight="1" x14ac:dyDescent="0.2">
      <c r="A35" s="1892"/>
      <c r="B35" s="1561"/>
      <c r="C35" s="1893"/>
      <c r="D35" s="727"/>
      <c r="E35" s="1854" t="s">
        <v>195</v>
      </c>
      <c r="F35" s="1859"/>
      <c r="G35" s="770"/>
      <c r="H35" s="1862"/>
      <c r="I35" s="2010"/>
      <c r="J35" s="31" t="s">
        <v>15</v>
      </c>
      <c r="K35" s="1003">
        <v>10.1</v>
      </c>
      <c r="L35" s="1557" t="s">
        <v>196</v>
      </c>
      <c r="M35" s="705" t="s">
        <v>197</v>
      </c>
      <c r="N35" s="593">
        <f>SUMIF(J35:J67,"sb(es)",K35:K67)</f>
        <v>57.1</v>
      </c>
      <c r="O35" s="593">
        <f>K56+K83</f>
        <v>238</v>
      </c>
      <c r="P35" s="593"/>
      <c r="Q35" s="593"/>
    </row>
    <row r="36" spans="1:17" s="100" customFormat="1" ht="15.75" customHeight="1" thickBot="1" x14ac:dyDescent="0.25">
      <c r="A36" s="1892"/>
      <c r="B36" s="1561"/>
      <c r="C36" s="1893"/>
      <c r="D36" s="727"/>
      <c r="E36" s="1805"/>
      <c r="F36" s="1859"/>
      <c r="G36" s="771"/>
      <c r="H36" s="1862"/>
      <c r="I36" s="2010"/>
      <c r="J36" s="40" t="s">
        <v>16</v>
      </c>
      <c r="K36" s="441">
        <f>SUM(K30:K35)</f>
        <v>31949.599999999995</v>
      </c>
      <c r="L36" s="379"/>
      <c r="M36" s="706"/>
      <c r="N36" s="593"/>
      <c r="O36" s="593"/>
      <c r="P36" s="593"/>
      <c r="Q36" s="593"/>
    </row>
    <row r="37" spans="1:17" s="100" customFormat="1" ht="16.5" customHeight="1" x14ac:dyDescent="0.2">
      <c r="A37" s="1815"/>
      <c r="B37" s="1887"/>
      <c r="C37" s="1888"/>
      <c r="D37" s="1990" t="s">
        <v>21</v>
      </c>
      <c r="E37" s="1804" t="s">
        <v>138</v>
      </c>
      <c r="F37" s="1890"/>
      <c r="G37" s="2002">
        <v>1002050100</v>
      </c>
      <c r="H37" s="1851"/>
      <c r="I37" s="1994"/>
      <c r="J37" s="156" t="s">
        <v>15</v>
      </c>
      <c r="K37" s="1052">
        <v>4792.3</v>
      </c>
      <c r="L37" s="2039" t="s">
        <v>148</v>
      </c>
      <c r="M37" s="380">
        <v>6</v>
      </c>
      <c r="N37" s="593"/>
      <c r="O37" s="593"/>
      <c r="P37" s="593"/>
      <c r="Q37" s="593"/>
    </row>
    <row r="38" spans="1:17" s="100" customFormat="1" ht="16.5" customHeight="1" x14ac:dyDescent="0.2">
      <c r="A38" s="1815"/>
      <c r="B38" s="1887"/>
      <c r="C38" s="1888"/>
      <c r="D38" s="1992"/>
      <c r="E38" s="1854"/>
      <c r="F38" s="1890"/>
      <c r="G38" s="2003"/>
      <c r="H38" s="1851"/>
      <c r="I38" s="1994"/>
      <c r="J38" s="49" t="s">
        <v>18</v>
      </c>
      <c r="K38" s="1053">
        <v>143.69999999999999</v>
      </c>
      <c r="L38" s="1891"/>
      <c r="M38" s="382"/>
      <c r="N38" s="593"/>
      <c r="O38" s="593"/>
      <c r="P38" s="593"/>
      <c r="Q38" s="593"/>
    </row>
    <row r="39" spans="1:17" s="100" customFormat="1" ht="16.5" customHeight="1" x14ac:dyDescent="0.2">
      <c r="A39" s="1815"/>
      <c r="B39" s="1887"/>
      <c r="C39" s="1888"/>
      <c r="D39" s="1992"/>
      <c r="E39" s="1854"/>
      <c r="F39" s="1890"/>
      <c r="G39" s="2003"/>
      <c r="H39" s="1851"/>
      <c r="I39" s="1994"/>
      <c r="J39" s="46" t="s">
        <v>50</v>
      </c>
      <c r="K39" s="1053">
        <v>318</v>
      </c>
      <c r="L39" s="383" t="s">
        <v>74</v>
      </c>
      <c r="M39" s="118">
        <v>5450</v>
      </c>
      <c r="N39" s="593"/>
      <c r="O39" s="593"/>
      <c r="P39" s="593"/>
      <c r="Q39" s="593"/>
    </row>
    <row r="40" spans="1:17" s="100" customFormat="1" ht="16.5" customHeight="1" x14ac:dyDescent="0.2">
      <c r="A40" s="1815"/>
      <c r="B40" s="1887"/>
      <c r="C40" s="1888"/>
      <c r="D40" s="1992"/>
      <c r="E40" s="1854"/>
      <c r="F40" s="1890"/>
      <c r="G40" s="2003"/>
      <c r="H40" s="1851"/>
      <c r="I40" s="1994"/>
      <c r="J40" s="49" t="s">
        <v>106</v>
      </c>
      <c r="K40" s="1054">
        <v>49.1</v>
      </c>
      <c r="L40" s="1871" t="s">
        <v>80</v>
      </c>
      <c r="M40" s="155">
        <v>90</v>
      </c>
      <c r="N40" s="593"/>
      <c r="O40" s="593"/>
      <c r="P40" s="593"/>
      <c r="Q40" s="593"/>
    </row>
    <row r="41" spans="1:17" s="100" customFormat="1" ht="14.25" customHeight="1" thickBot="1" x14ac:dyDescent="0.25">
      <c r="A41" s="1815"/>
      <c r="B41" s="1887"/>
      <c r="C41" s="1888"/>
      <c r="D41" s="1991"/>
      <c r="E41" s="1805"/>
      <c r="F41" s="1890"/>
      <c r="G41" s="2038"/>
      <c r="H41" s="1851"/>
      <c r="I41" s="1994"/>
      <c r="J41" s="40" t="s">
        <v>16</v>
      </c>
      <c r="K41" s="758">
        <f>SUM(K37:K40)</f>
        <v>5303.1</v>
      </c>
      <c r="L41" s="1872"/>
      <c r="M41" s="386"/>
      <c r="N41" s="593"/>
      <c r="O41" s="2040"/>
      <c r="P41" s="2040"/>
      <c r="Q41" s="2040"/>
    </row>
    <row r="42" spans="1:17" s="100" customFormat="1" ht="14.25" customHeight="1" x14ac:dyDescent="0.2">
      <c r="A42" s="1815"/>
      <c r="B42" s="1887"/>
      <c r="C42" s="1888"/>
      <c r="D42" s="1618" t="s">
        <v>22</v>
      </c>
      <c r="E42" s="1722" t="s">
        <v>61</v>
      </c>
      <c r="F42" s="1848"/>
      <c r="G42" s="2002">
        <v>10030201</v>
      </c>
      <c r="H42" s="2044"/>
      <c r="I42" s="1994"/>
      <c r="J42" s="45" t="s">
        <v>15</v>
      </c>
      <c r="K42" s="1051">
        <v>248.1</v>
      </c>
      <c r="L42" s="1856" t="s">
        <v>110</v>
      </c>
      <c r="M42" s="1864">
        <v>6500</v>
      </c>
      <c r="N42" s="593"/>
      <c r="O42" s="2040"/>
      <c r="P42" s="2040"/>
      <c r="Q42" s="2040"/>
    </row>
    <row r="43" spans="1:17" s="100" customFormat="1" ht="14.25" customHeight="1" x14ac:dyDescent="0.2">
      <c r="A43" s="1815"/>
      <c r="B43" s="1887"/>
      <c r="C43" s="1888"/>
      <c r="D43" s="1618"/>
      <c r="E43" s="1722"/>
      <c r="F43" s="1848"/>
      <c r="G43" s="2003"/>
      <c r="H43" s="2044"/>
      <c r="I43" s="1994"/>
      <c r="J43" s="49" t="s">
        <v>18</v>
      </c>
      <c r="K43" s="1049">
        <v>243.6</v>
      </c>
      <c r="L43" s="1856"/>
      <c r="M43" s="1864"/>
      <c r="N43" s="593"/>
      <c r="O43" s="1634"/>
      <c r="P43" s="1634"/>
      <c r="Q43" s="1634"/>
    </row>
    <row r="44" spans="1:17" s="100" customFormat="1" ht="14.25" customHeight="1" x14ac:dyDescent="0.2">
      <c r="A44" s="1815"/>
      <c r="B44" s="1887"/>
      <c r="C44" s="1888"/>
      <c r="D44" s="1618"/>
      <c r="E44" s="1722"/>
      <c r="F44" s="1848"/>
      <c r="G44" s="2003"/>
      <c r="H44" s="2044"/>
      <c r="I44" s="1994"/>
      <c r="J44" s="31" t="s">
        <v>50</v>
      </c>
      <c r="K44" s="1049">
        <v>3</v>
      </c>
      <c r="L44" s="1856"/>
      <c r="M44" s="1864"/>
      <c r="N44" s="593"/>
      <c r="O44" s="1634"/>
      <c r="P44" s="1634"/>
      <c r="Q44" s="1634"/>
    </row>
    <row r="45" spans="1:17" s="100" customFormat="1" ht="14.25" customHeight="1" x14ac:dyDescent="0.2">
      <c r="A45" s="1815"/>
      <c r="B45" s="1887"/>
      <c r="C45" s="1888"/>
      <c r="D45" s="1618"/>
      <c r="E45" s="1722"/>
      <c r="F45" s="1848"/>
      <c r="G45" s="2003"/>
      <c r="H45" s="2044"/>
      <c r="I45" s="1994"/>
      <c r="J45" s="31" t="s">
        <v>106</v>
      </c>
      <c r="K45" s="1003">
        <v>1</v>
      </c>
      <c r="L45" s="1856"/>
      <c r="M45" s="1864"/>
      <c r="N45" s="593"/>
      <c r="O45" s="1634"/>
      <c r="P45" s="1634"/>
      <c r="Q45" s="1634"/>
    </row>
    <row r="46" spans="1:17" s="100" customFormat="1" x14ac:dyDescent="0.2">
      <c r="A46" s="2041"/>
      <c r="B46" s="2042"/>
      <c r="C46" s="2043"/>
      <c r="D46" s="1619"/>
      <c r="E46" s="1846"/>
      <c r="F46" s="1847"/>
      <c r="G46" s="2038"/>
      <c r="H46" s="2045"/>
      <c r="I46" s="1996"/>
      <c r="J46" s="1360" t="s">
        <v>16</v>
      </c>
      <c r="K46" s="1483">
        <f>SUM(K42:K45)</f>
        <v>495.7</v>
      </c>
      <c r="L46" s="1898"/>
      <c r="M46" s="2046"/>
      <c r="N46" s="593"/>
      <c r="O46" s="593"/>
      <c r="P46" s="593"/>
      <c r="Q46" s="593"/>
    </row>
    <row r="47" spans="1:17" s="100" customFormat="1" ht="14.25" customHeight="1" x14ac:dyDescent="0.2">
      <c r="A47" s="19"/>
      <c r="B47" s="9"/>
      <c r="C47" s="20"/>
      <c r="D47" s="1992" t="s">
        <v>272</v>
      </c>
      <c r="E47" s="1866" t="s">
        <v>139</v>
      </c>
      <c r="F47" s="1868"/>
      <c r="G47" s="2003">
        <v>1002040193</v>
      </c>
      <c r="H47" s="1861"/>
      <c r="I47" s="2048"/>
      <c r="J47" s="45" t="s">
        <v>15</v>
      </c>
      <c r="K47" s="1051">
        <v>368.9</v>
      </c>
      <c r="L47" s="125" t="s">
        <v>111</v>
      </c>
      <c r="M47" s="560">
        <f>SUM(M48:M51)</f>
        <v>158</v>
      </c>
      <c r="N47" s="593"/>
      <c r="O47" s="593"/>
      <c r="P47" s="593"/>
      <c r="Q47" s="593"/>
    </row>
    <row r="48" spans="1:17" s="100" customFormat="1" ht="14.25" customHeight="1" x14ac:dyDescent="0.2">
      <c r="A48" s="19"/>
      <c r="B48" s="9"/>
      <c r="C48" s="20"/>
      <c r="D48" s="1992"/>
      <c r="E48" s="1866"/>
      <c r="F48" s="1868"/>
      <c r="G48" s="2003"/>
      <c r="H48" s="1860"/>
      <c r="I48" s="2010"/>
      <c r="J48" s="49" t="s">
        <v>18</v>
      </c>
      <c r="K48" s="1049">
        <f>120.7+2.5</f>
        <v>123.2</v>
      </c>
      <c r="L48" s="157" t="s">
        <v>156</v>
      </c>
      <c r="M48" s="123">
        <f>70+18</f>
        <v>88</v>
      </c>
      <c r="N48" s="593"/>
      <c r="O48" s="593"/>
      <c r="P48" s="593"/>
      <c r="Q48" s="593"/>
    </row>
    <row r="49" spans="1:17" s="100" customFormat="1" ht="14.25" customHeight="1" x14ac:dyDescent="0.2">
      <c r="A49" s="19"/>
      <c r="B49" s="9"/>
      <c r="C49" s="20"/>
      <c r="D49" s="1992"/>
      <c r="E49" s="1866"/>
      <c r="F49" s="1868"/>
      <c r="G49" s="2003"/>
      <c r="H49" s="1860"/>
      <c r="I49" s="2010"/>
      <c r="J49" s="31" t="s">
        <v>50</v>
      </c>
      <c r="K49" s="1049">
        <v>38.6</v>
      </c>
      <c r="L49" s="125" t="s">
        <v>157</v>
      </c>
      <c r="M49" s="53">
        <v>30</v>
      </c>
      <c r="N49" s="593"/>
      <c r="O49" s="593"/>
      <c r="P49" s="593"/>
      <c r="Q49" s="593"/>
    </row>
    <row r="50" spans="1:17" s="100" customFormat="1" ht="14.25" customHeight="1" x14ac:dyDescent="0.2">
      <c r="A50" s="19"/>
      <c r="B50" s="9"/>
      <c r="C50" s="20"/>
      <c r="D50" s="1992"/>
      <c r="E50" s="1867"/>
      <c r="F50" s="1869"/>
      <c r="G50" s="2003"/>
      <c r="H50" s="1870"/>
      <c r="I50" s="2010"/>
      <c r="J50" s="31" t="s">
        <v>106</v>
      </c>
      <c r="K50" s="1003">
        <v>7.8</v>
      </c>
      <c r="L50" s="50" t="s">
        <v>215</v>
      </c>
      <c r="M50" s="53">
        <v>40</v>
      </c>
      <c r="N50" s="593"/>
      <c r="O50" s="593"/>
      <c r="P50" s="593"/>
      <c r="Q50" s="593"/>
    </row>
    <row r="51" spans="1:17" s="100" customFormat="1" ht="13.5" customHeight="1" x14ac:dyDescent="0.2">
      <c r="A51" s="19"/>
      <c r="B51" s="9"/>
      <c r="C51" s="18"/>
      <c r="D51" s="1991"/>
      <c r="E51" s="1865"/>
      <c r="F51" s="2047"/>
      <c r="G51" s="2038"/>
      <c r="H51" s="1862"/>
      <c r="I51" s="2010"/>
      <c r="J51" s="1360" t="s">
        <v>16</v>
      </c>
      <c r="K51" s="762">
        <f t="shared" ref="K51" si="0">SUM(K47:K50)</f>
        <v>538.49999999999989</v>
      </c>
      <c r="L51" s="1361" t="s">
        <v>214</v>
      </c>
      <c r="M51" s="48"/>
      <c r="N51" s="593"/>
      <c r="O51" s="593"/>
      <c r="P51" s="593"/>
      <c r="Q51" s="593"/>
    </row>
    <row r="52" spans="1:17" s="100" customFormat="1" ht="14.25" customHeight="1" x14ac:dyDescent="0.2">
      <c r="A52" s="19"/>
      <c r="B52" s="9"/>
      <c r="C52" s="18"/>
      <c r="D52" s="726" t="s">
        <v>273</v>
      </c>
      <c r="E52" s="1722" t="s">
        <v>68</v>
      </c>
      <c r="F52" s="1150"/>
      <c r="G52" s="2003">
        <v>10030202</v>
      </c>
      <c r="H52" s="620"/>
      <c r="I52" s="1203"/>
      <c r="J52" s="27" t="s">
        <v>15</v>
      </c>
      <c r="K52" s="371">
        <v>137.19999999999999</v>
      </c>
      <c r="L52" s="1853" t="s">
        <v>52</v>
      </c>
      <c r="M52" s="1568">
        <v>270</v>
      </c>
      <c r="N52" s="593"/>
      <c r="O52" s="593"/>
      <c r="P52" s="593"/>
      <c r="Q52" s="593"/>
    </row>
    <row r="53" spans="1:17" s="100" customFormat="1" ht="14.25" customHeight="1" x14ac:dyDescent="0.2">
      <c r="A53" s="19"/>
      <c r="B53" s="9"/>
      <c r="C53" s="18"/>
      <c r="D53" s="726"/>
      <c r="E53" s="1722"/>
      <c r="F53" s="1150"/>
      <c r="G53" s="2003"/>
      <c r="H53" s="621"/>
      <c r="I53" s="1203"/>
      <c r="J53" s="158" t="s">
        <v>50</v>
      </c>
      <c r="K53" s="352">
        <v>32</v>
      </c>
      <c r="L53" s="1853"/>
      <c r="M53" s="382"/>
      <c r="N53" s="593"/>
      <c r="O53" s="593"/>
      <c r="P53" s="593"/>
      <c r="Q53" s="593"/>
    </row>
    <row r="54" spans="1:17" s="100" customFormat="1" ht="18.75" customHeight="1" x14ac:dyDescent="0.2">
      <c r="A54" s="19"/>
      <c r="B54" s="9"/>
      <c r="C54" s="18"/>
      <c r="D54" s="726"/>
      <c r="E54" s="1846"/>
      <c r="F54" s="1150"/>
      <c r="G54" s="2038"/>
      <c r="H54" s="621"/>
      <c r="I54" s="1203"/>
      <c r="J54" s="158" t="s">
        <v>106</v>
      </c>
      <c r="K54" s="358">
        <v>0.5</v>
      </c>
      <c r="L54" s="1205" t="s">
        <v>112</v>
      </c>
      <c r="M54" s="392">
        <v>770</v>
      </c>
      <c r="N54" s="593"/>
      <c r="O54" s="593"/>
      <c r="P54" s="593"/>
      <c r="Q54" s="593"/>
    </row>
    <row r="55" spans="1:17" s="100" customFormat="1" ht="21" customHeight="1" x14ac:dyDescent="0.2">
      <c r="A55" s="19"/>
      <c r="B55" s="9"/>
      <c r="C55" s="18"/>
      <c r="D55" s="726"/>
      <c r="E55" s="1854" t="s">
        <v>240</v>
      </c>
      <c r="F55" s="1150"/>
      <c r="G55" s="2050">
        <v>10030204</v>
      </c>
      <c r="H55" s="621"/>
      <c r="I55" s="1203"/>
      <c r="J55" s="693" t="s">
        <v>15</v>
      </c>
      <c r="K55" s="1204">
        <v>10.1</v>
      </c>
      <c r="L55" s="1856" t="s">
        <v>198</v>
      </c>
      <c r="M55" s="1844">
        <v>2</v>
      </c>
    </row>
    <row r="56" spans="1:17" s="100" customFormat="1" ht="21" customHeight="1" x14ac:dyDescent="0.2">
      <c r="A56" s="19"/>
      <c r="B56" s="9"/>
      <c r="C56" s="18"/>
      <c r="D56" s="726"/>
      <c r="E56" s="1854"/>
      <c r="F56" s="1150"/>
      <c r="G56" s="2050"/>
      <c r="H56" s="621"/>
      <c r="I56" s="1203"/>
      <c r="J56" s="54" t="s">
        <v>309</v>
      </c>
      <c r="K56" s="1055">
        <v>57.1</v>
      </c>
      <c r="L56" s="1856"/>
      <c r="M56" s="1844"/>
    </row>
    <row r="57" spans="1:17" s="100" customFormat="1" ht="14.25" customHeight="1" x14ac:dyDescent="0.2">
      <c r="A57" s="19"/>
      <c r="B57" s="9"/>
      <c r="C57" s="18"/>
      <c r="D57" s="765"/>
      <c r="E57" s="1805"/>
      <c r="F57" s="1149"/>
      <c r="G57" s="2051"/>
      <c r="H57" s="620"/>
      <c r="I57" s="1203"/>
      <c r="J57" s="766" t="s">
        <v>16</v>
      </c>
      <c r="K57" s="762">
        <f>SUM(K52:K56)</f>
        <v>236.89999999999998</v>
      </c>
      <c r="L57" s="767"/>
      <c r="M57" s="768"/>
    </row>
    <row r="58" spans="1:17" ht="27" customHeight="1" x14ac:dyDescent="0.2">
      <c r="A58" s="1966"/>
      <c r="B58" s="1968"/>
      <c r="C58" s="1969"/>
      <c r="D58" s="1992" t="s">
        <v>274</v>
      </c>
      <c r="E58" s="1970" t="s">
        <v>118</v>
      </c>
      <c r="F58" s="1847" t="s">
        <v>54</v>
      </c>
      <c r="G58" s="2003">
        <v>10020507</v>
      </c>
      <c r="H58" s="1850"/>
      <c r="I58" s="1994"/>
      <c r="J58" s="844" t="s">
        <v>18</v>
      </c>
      <c r="K58" s="845">
        <v>84.8</v>
      </c>
      <c r="L58" s="607" t="s">
        <v>330</v>
      </c>
      <c r="M58" s="560">
        <v>4</v>
      </c>
    </row>
    <row r="59" spans="1:17" ht="30" customHeight="1" thickBot="1" x14ac:dyDescent="0.25">
      <c r="A59" s="1967"/>
      <c r="B59" s="1758"/>
      <c r="C59" s="1818"/>
      <c r="D59" s="1991"/>
      <c r="E59" s="1971"/>
      <c r="F59" s="1848"/>
      <c r="G59" s="2003"/>
      <c r="H59" s="1851"/>
      <c r="I59" s="1994"/>
      <c r="J59" s="842"/>
      <c r="K59" s="843"/>
      <c r="L59" s="393" t="s">
        <v>117</v>
      </c>
      <c r="M59" s="294">
        <v>57</v>
      </c>
    </row>
    <row r="60" spans="1:17" ht="31.5" customHeight="1" x14ac:dyDescent="0.2">
      <c r="A60" s="1605"/>
      <c r="B60" s="1590"/>
      <c r="C60" s="1585"/>
      <c r="D60" s="1618" t="s">
        <v>275</v>
      </c>
      <c r="E60" s="1569" t="s">
        <v>201</v>
      </c>
      <c r="F60" s="1586"/>
      <c r="G60" s="2002">
        <v>10020506</v>
      </c>
      <c r="H60" s="1562"/>
      <c r="I60" s="1612"/>
      <c r="J60" s="64" t="s">
        <v>18</v>
      </c>
      <c r="K60" s="214">
        <v>95.2</v>
      </c>
      <c r="L60" s="749" t="s">
        <v>199</v>
      </c>
      <c r="M60" s="1056">
        <v>1800</v>
      </c>
    </row>
    <row r="61" spans="1:17" ht="31.5" customHeight="1" thickBot="1" x14ac:dyDescent="0.25">
      <c r="A61" s="1605"/>
      <c r="B61" s="1590"/>
      <c r="C61" s="1585"/>
      <c r="D61" s="727"/>
      <c r="E61" s="203"/>
      <c r="F61" s="1586"/>
      <c r="G61" s="2038"/>
      <c r="H61" s="1562"/>
      <c r="I61" s="1612"/>
      <c r="J61" s="839"/>
      <c r="K61" s="840"/>
      <c r="L61" s="281" t="s">
        <v>200</v>
      </c>
      <c r="M61" s="1592">
        <v>90</v>
      </c>
    </row>
    <row r="62" spans="1:17" ht="21.75" customHeight="1" x14ac:dyDescent="0.2">
      <c r="A62" s="1605"/>
      <c r="B62" s="1590"/>
      <c r="C62" s="1585"/>
      <c r="D62" s="1990" t="s">
        <v>4</v>
      </c>
      <c r="E62" s="1569" t="s">
        <v>79</v>
      </c>
      <c r="F62" s="1586"/>
      <c r="G62" s="2002">
        <v>10020307</v>
      </c>
      <c r="H62" s="1562"/>
      <c r="I62" s="1612"/>
      <c r="J62" s="64" t="s">
        <v>18</v>
      </c>
      <c r="K62" s="214">
        <v>31.5</v>
      </c>
      <c r="L62" s="2049" t="s">
        <v>88</v>
      </c>
      <c r="M62" s="108">
        <v>17</v>
      </c>
    </row>
    <row r="63" spans="1:17" ht="21.75" customHeight="1" thickBot="1" x14ac:dyDescent="0.25">
      <c r="A63" s="1605"/>
      <c r="B63" s="1590"/>
      <c r="C63" s="701"/>
      <c r="D63" s="1991"/>
      <c r="E63" s="619"/>
      <c r="F63" s="1586"/>
      <c r="G63" s="2038"/>
      <c r="H63" s="1562"/>
      <c r="I63" s="1612"/>
      <c r="J63" s="839"/>
      <c r="K63" s="840"/>
      <c r="L63" s="1829"/>
      <c r="M63" s="109"/>
    </row>
    <row r="64" spans="1:17" ht="41.25" customHeight="1" x14ac:dyDescent="0.2">
      <c r="A64" s="1605"/>
      <c r="B64" s="1590"/>
      <c r="C64" s="701"/>
      <c r="D64" s="727" t="s">
        <v>276</v>
      </c>
      <c r="E64" s="411" t="s">
        <v>168</v>
      </c>
      <c r="F64" s="1572"/>
      <c r="G64" s="2055">
        <v>1002020201</v>
      </c>
      <c r="H64" s="620"/>
      <c r="I64" s="1612"/>
      <c r="J64" s="32" t="s">
        <v>15</v>
      </c>
      <c r="K64" s="233">
        <v>190.5</v>
      </c>
      <c r="L64" s="124" t="s">
        <v>150</v>
      </c>
      <c r="M64" s="396">
        <v>6</v>
      </c>
      <c r="N64" s="245">
        <f>K64+K67</f>
        <v>668.7</v>
      </c>
    </row>
    <row r="65" spans="1:18" ht="42" customHeight="1" x14ac:dyDescent="0.2">
      <c r="A65" s="1605"/>
      <c r="B65" s="1590"/>
      <c r="C65" s="701"/>
      <c r="D65" s="727"/>
      <c r="E65" s="275"/>
      <c r="F65" s="1572"/>
      <c r="G65" s="2056"/>
      <c r="H65" s="621"/>
      <c r="I65" s="1612"/>
      <c r="J65" s="32"/>
      <c r="K65" s="233"/>
      <c r="L65" s="176" t="s">
        <v>167</v>
      </c>
      <c r="M65" s="178">
        <v>1</v>
      </c>
      <c r="N65" s="245">
        <f>SUM(N20:N64)</f>
        <v>66345.2</v>
      </c>
    </row>
    <row r="66" spans="1:18" ht="41.25" customHeight="1" x14ac:dyDescent="0.2">
      <c r="A66" s="1605"/>
      <c r="B66" s="1590"/>
      <c r="C66" s="701"/>
      <c r="D66" s="727"/>
      <c r="E66" s="275"/>
      <c r="F66" s="1572"/>
      <c r="G66" s="2056"/>
      <c r="H66" s="621"/>
      <c r="I66" s="1612"/>
      <c r="J66" s="475"/>
      <c r="K66" s="297"/>
      <c r="L66" s="256" t="s">
        <v>151</v>
      </c>
      <c r="M66" s="257">
        <v>55</v>
      </c>
    </row>
    <row r="67" spans="1:18" ht="55.5" customHeight="1" thickBot="1" x14ac:dyDescent="0.25">
      <c r="A67" s="1605"/>
      <c r="B67" s="1590"/>
      <c r="C67" s="701"/>
      <c r="D67" s="727"/>
      <c r="E67" s="275"/>
      <c r="F67" s="1572"/>
      <c r="G67" s="2057"/>
      <c r="H67" s="620"/>
      <c r="I67" s="1612"/>
      <c r="J67" s="32" t="s">
        <v>15</v>
      </c>
      <c r="K67" s="297">
        <v>478.2</v>
      </c>
      <c r="L67" s="398" t="s">
        <v>158</v>
      </c>
      <c r="M67" s="99">
        <v>400</v>
      </c>
    </row>
    <row r="68" spans="1:18" ht="69" customHeight="1" thickBot="1" x14ac:dyDescent="0.25">
      <c r="A68" s="1605"/>
      <c r="B68" s="1590"/>
      <c r="C68" s="15"/>
      <c r="D68" s="740" t="s">
        <v>277</v>
      </c>
      <c r="E68" s="526" t="s">
        <v>202</v>
      </c>
      <c r="F68" s="181"/>
      <c r="G68" s="772">
        <v>1001010110</v>
      </c>
      <c r="H68" s="1567"/>
      <c r="I68" s="1626"/>
      <c r="J68" s="394" t="s">
        <v>15</v>
      </c>
      <c r="K68" s="1057">
        <v>296.10000000000002</v>
      </c>
      <c r="L68" s="188" t="s">
        <v>155</v>
      </c>
      <c r="M68" s="707">
        <v>1168</v>
      </c>
    </row>
    <row r="69" spans="1:18" ht="54" customHeight="1" thickBot="1" x14ac:dyDescent="0.25">
      <c r="A69" s="1605"/>
      <c r="B69" s="1590"/>
      <c r="C69" s="15"/>
      <c r="D69" s="728" t="s">
        <v>278</v>
      </c>
      <c r="E69" s="1569" t="s">
        <v>220</v>
      </c>
      <c r="F69" s="181"/>
      <c r="G69" s="781">
        <v>10020801</v>
      </c>
      <c r="H69" s="1567"/>
      <c r="I69" s="1626"/>
      <c r="J69" s="64" t="s">
        <v>15</v>
      </c>
      <c r="K69" s="406">
        <v>252.7</v>
      </c>
      <c r="L69" s="196" t="s">
        <v>226</v>
      </c>
      <c r="M69" s="407">
        <v>42.3</v>
      </c>
    </row>
    <row r="70" spans="1:18" ht="26.25" customHeight="1" x14ac:dyDescent="0.2">
      <c r="A70" s="1605"/>
      <c r="B70" s="1590"/>
      <c r="C70" s="15"/>
      <c r="D70" s="1990" t="s">
        <v>279</v>
      </c>
      <c r="E70" s="1771" t="s">
        <v>134</v>
      </c>
      <c r="F70" s="181"/>
      <c r="G70" s="2002">
        <v>1001010111</v>
      </c>
      <c r="H70" s="1567"/>
      <c r="I70" s="1626"/>
      <c r="J70" s="64" t="s">
        <v>18</v>
      </c>
      <c r="K70" s="869">
        <f>60.1+1.6</f>
        <v>61.7</v>
      </c>
      <c r="L70" s="2049" t="s">
        <v>135</v>
      </c>
      <c r="M70" s="401">
        <v>1</v>
      </c>
    </row>
    <row r="71" spans="1:18" ht="26.25" customHeight="1" thickBot="1" x14ac:dyDescent="0.25">
      <c r="A71" s="1605"/>
      <c r="B71" s="1590"/>
      <c r="C71" s="15"/>
      <c r="D71" s="1991"/>
      <c r="E71" s="1809"/>
      <c r="F71" s="181"/>
      <c r="G71" s="2038"/>
      <c r="H71" s="1567"/>
      <c r="I71" s="1626"/>
      <c r="J71" s="839"/>
      <c r="K71" s="841"/>
      <c r="L71" s="1829"/>
      <c r="M71" s="557">
        <v>50</v>
      </c>
    </row>
    <row r="72" spans="1:18" ht="33.75" customHeight="1" x14ac:dyDescent="0.2">
      <c r="A72" s="519"/>
      <c r="B72" s="1590"/>
      <c r="C72" s="701"/>
      <c r="D72" s="727" t="s">
        <v>280</v>
      </c>
      <c r="E72" s="1771" t="s">
        <v>211</v>
      </c>
      <c r="F72" s="652"/>
      <c r="G72" s="2052">
        <v>10020901</v>
      </c>
      <c r="H72" s="90"/>
      <c r="I72" s="1612"/>
      <c r="J72" s="68" t="s">
        <v>15</v>
      </c>
      <c r="K72" s="297">
        <v>66.400000000000006</v>
      </c>
      <c r="L72" s="556" t="s">
        <v>212</v>
      </c>
      <c r="M72" s="708">
        <f>30+45+6+6+3</f>
        <v>90</v>
      </c>
    </row>
    <row r="73" spans="1:18" s="100" customFormat="1" ht="15.75" customHeight="1" thickBot="1" x14ac:dyDescent="0.25">
      <c r="A73" s="21"/>
      <c r="B73" s="24"/>
      <c r="C73" s="14"/>
      <c r="D73" s="729"/>
      <c r="E73" s="1813"/>
      <c r="G73" s="2053"/>
      <c r="H73" s="1832" t="s">
        <v>69</v>
      </c>
      <c r="I73" s="1833"/>
      <c r="J73" s="2054"/>
      <c r="K73" s="402">
        <f>SUM(K58:K72)+K57+K51+K46+K41+K36+K29+K24</f>
        <v>65676.5</v>
      </c>
      <c r="L73" s="336"/>
      <c r="M73" s="405"/>
      <c r="O73" s="1655"/>
    </row>
    <row r="74" spans="1:18" ht="15" customHeight="1" x14ac:dyDescent="0.2">
      <c r="A74" s="1639" t="s">
        <v>14</v>
      </c>
      <c r="B74" s="1577" t="s">
        <v>14</v>
      </c>
      <c r="C74" s="1579" t="s">
        <v>17</v>
      </c>
      <c r="D74" s="1643"/>
      <c r="E74" s="1834" t="s">
        <v>203</v>
      </c>
      <c r="F74" s="168"/>
      <c r="G74" s="773"/>
      <c r="H74" s="623">
        <v>2</v>
      </c>
      <c r="I74" s="2022" t="s">
        <v>64</v>
      </c>
      <c r="J74" s="64"/>
      <c r="K74" s="213"/>
      <c r="L74" s="207"/>
      <c r="M74" s="108"/>
    </row>
    <row r="75" spans="1:18" ht="15" customHeight="1" x14ac:dyDescent="0.2">
      <c r="A75" s="1604"/>
      <c r="B75" s="1606"/>
      <c r="C75" s="1607"/>
      <c r="D75" s="1619"/>
      <c r="E75" s="1972"/>
      <c r="F75" s="1180"/>
      <c r="G75" s="1209"/>
      <c r="H75" s="1632"/>
      <c r="I75" s="2023"/>
      <c r="J75" s="475"/>
      <c r="K75" s="333"/>
      <c r="L75" s="124"/>
      <c r="M75" s="79"/>
    </row>
    <row r="76" spans="1:18" ht="60" customHeight="1" x14ac:dyDescent="0.2">
      <c r="A76" s="1605"/>
      <c r="B76" s="1590"/>
      <c r="C76" s="1585"/>
      <c r="D76" s="1619" t="s">
        <v>14</v>
      </c>
      <c r="E76" s="1570" t="s">
        <v>216</v>
      </c>
      <c r="F76" s="1572"/>
      <c r="G76" s="1611">
        <v>10020502100</v>
      </c>
      <c r="H76" s="1633"/>
      <c r="I76" s="317"/>
      <c r="J76" s="32" t="s">
        <v>18</v>
      </c>
      <c r="K76" s="236">
        <v>89.8</v>
      </c>
      <c r="L76" s="124" t="s">
        <v>159</v>
      </c>
      <c r="M76" s="1546">
        <v>2562</v>
      </c>
    </row>
    <row r="77" spans="1:18" ht="57" customHeight="1" x14ac:dyDescent="0.2">
      <c r="A77" s="519"/>
      <c r="B77" s="1590"/>
      <c r="C77" s="1585"/>
      <c r="D77" s="1363" t="s">
        <v>17</v>
      </c>
      <c r="E77" s="203" t="s">
        <v>33</v>
      </c>
      <c r="F77" s="1586"/>
      <c r="G77" s="1209">
        <v>1003040100</v>
      </c>
      <c r="H77" s="1631"/>
      <c r="I77" s="132"/>
      <c r="J77" s="315" t="s">
        <v>15</v>
      </c>
      <c r="K77" s="1364">
        <v>50</v>
      </c>
      <c r="L77" s="1023" t="s">
        <v>89</v>
      </c>
      <c r="M77" s="415">
        <v>180</v>
      </c>
    </row>
    <row r="78" spans="1:18" ht="14.25" customHeight="1" x14ac:dyDescent="0.2">
      <c r="A78" s="1605"/>
      <c r="B78" s="1590"/>
      <c r="C78" s="701"/>
      <c r="D78" s="1992" t="s">
        <v>19</v>
      </c>
      <c r="E78" s="1809" t="s">
        <v>76</v>
      </c>
      <c r="F78" s="1836"/>
      <c r="G78" s="2003">
        <v>10020510</v>
      </c>
      <c r="H78" s="2045"/>
      <c r="I78" s="317"/>
      <c r="J78" s="32" t="s">
        <v>15</v>
      </c>
      <c r="K78" s="221">
        <v>30</v>
      </c>
      <c r="L78" s="1362" t="s">
        <v>114</v>
      </c>
      <c r="M78" s="396">
        <v>25</v>
      </c>
    </row>
    <row r="79" spans="1:18" ht="30.75" customHeight="1" x14ac:dyDescent="0.2">
      <c r="A79" s="1605"/>
      <c r="B79" s="1590"/>
      <c r="C79" s="1585"/>
      <c r="D79" s="1991"/>
      <c r="E79" s="1809"/>
      <c r="F79" s="1836"/>
      <c r="G79" s="2038"/>
      <c r="H79" s="2044"/>
      <c r="I79" s="317"/>
      <c r="J79" s="475"/>
      <c r="K79" s="297"/>
      <c r="L79" s="295" t="s">
        <v>160</v>
      </c>
      <c r="M79" s="178">
        <v>3000</v>
      </c>
      <c r="R79" s="76" t="s">
        <v>173</v>
      </c>
    </row>
    <row r="80" spans="1:18" s="100" customFormat="1" ht="54.75" customHeight="1" x14ac:dyDescent="0.2">
      <c r="A80" s="1564"/>
      <c r="B80" s="1590"/>
      <c r="C80" s="701"/>
      <c r="D80" s="727" t="s">
        <v>21</v>
      </c>
      <c r="E80" s="275" t="s">
        <v>78</v>
      </c>
      <c r="F80" s="1586"/>
      <c r="G80" s="772">
        <v>10030408</v>
      </c>
      <c r="H80" s="1631"/>
      <c r="I80" s="132"/>
      <c r="J80" s="523" t="s">
        <v>15</v>
      </c>
      <c r="K80" s="233">
        <v>13</v>
      </c>
      <c r="L80" s="280" t="s">
        <v>60</v>
      </c>
      <c r="M80" s="1206">
        <v>4500</v>
      </c>
    </row>
    <row r="81" spans="1:15" s="100" customFormat="1" ht="49.5" customHeight="1" x14ac:dyDescent="0.2">
      <c r="A81" s="1564"/>
      <c r="B81" s="1590"/>
      <c r="C81" s="1585"/>
      <c r="D81" s="741" t="s">
        <v>22</v>
      </c>
      <c r="E81" s="142" t="s">
        <v>242</v>
      </c>
      <c r="F81" s="1586"/>
      <c r="G81" s="774">
        <v>1001011001</v>
      </c>
      <c r="H81" s="1631"/>
      <c r="I81" s="132"/>
      <c r="J81" s="205" t="s">
        <v>15</v>
      </c>
      <c r="K81" s="334">
        <v>55</v>
      </c>
      <c r="L81" s="279" t="s">
        <v>166</v>
      </c>
      <c r="M81" s="415">
        <v>8</v>
      </c>
    </row>
    <row r="82" spans="1:15" s="100" customFormat="1" ht="30.75" customHeight="1" x14ac:dyDescent="0.2">
      <c r="A82" s="1564"/>
      <c r="B82" s="1590"/>
      <c r="C82" s="701"/>
      <c r="D82" s="727" t="s">
        <v>272</v>
      </c>
      <c r="E82" s="1783" t="s">
        <v>169</v>
      </c>
      <c r="F82" s="1572"/>
      <c r="G82" s="2002">
        <v>10020503</v>
      </c>
      <c r="H82" s="1631"/>
      <c r="I82" s="96"/>
      <c r="J82" s="1352" t="s">
        <v>18</v>
      </c>
      <c r="K82" s="215">
        <v>431</v>
      </c>
      <c r="L82" s="280" t="s">
        <v>166</v>
      </c>
      <c r="M82" s="549">
        <f>87+25</f>
        <v>112</v>
      </c>
      <c r="O82" s="100">
        <f>K82+K83</f>
        <v>611.9</v>
      </c>
    </row>
    <row r="83" spans="1:15" s="100" customFormat="1" ht="16.5" customHeight="1" x14ac:dyDescent="0.2">
      <c r="A83" s="1564"/>
      <c r="B83" s="1590"/>
      <c r="C83" s="701"/>
      <c r="D83" s="727"/>
      <c r="E83" s="1820"/>
      <c r="F83" s="1572"/>
      <c r="G83" s="2003"/>
      <c r="H83" s="1631"/>
      <c r="I83" s="96"/>
      <c r="J83" s="205" t="s">
        <v>309</v>
      </c>
      <c r="K83" s="1018">
        <v>180.9</v>
      </c>
      <c r="L83" s="412" t="s">
        <v>82</v>
      </c>
      <c r="M83" s="709">
        <v>5000</v>
      </c>
    </row>
    <row r="84" spans="1:15" ht="13.5" thickBot="1" x14ac:dyDescent="0.25">
      <c r="A84" s="520"/>
      <c r="B84" s="1578"/>
      <c r="C84" s="1642"/>
      <c r="D84" s="730"/>
      <c r="E84" s="1716"/>
      <c r="F84" s="1581"/>
      <c r="G84" s="2062"/>
      <c r="H84" s="1614"/>
      <c r="I84" s="417"/>
      <c r="J84" s="65" t="s">
        <v>16</v>
      </c>
      <c r="K84" s="227">
        <f>SUM(K74:K83)</f>
        <v>849.69999999999993</v>
      </c>
      <c r="L84" s="280"/>
      <c r="M84" s="1017"/>
    </row>
    <row r="85" spans="1:15" ht="19.5" customHeight="1" x14ac:dyDescent="0.2">
      <c r="A85" s="1639" t="s">
        <v>14</v>
      </c>
      <c r="B85" s="1577" t="s">
        <v>14</v>
      </c>
      <c r="C85" s="1579" t="s">
        <v>19</v>
      </c>
      <c r="D85" s="1643"/>
      <c r="E85" s="1715" t="s">
        <v>113</v>
      </c>
      <c r="F85" s="1572"/>
      <c r="G85" s="2036">
        <v>1001010701</v>
      </c>
      <c r="H85" s="1633">
        <v>2</v>
      </c>
      <c r="I85" s="2022" t="s">
        <v>64</v>
      </c>
      <c r="J85" s="62" t="s">
        <v>15</v>
      </c>
      <c r="K85" s="221">
        <v>3.9</v>
      </c>
      <c r="L85" s="419" t="s">
        <v>116</v>
      </c>
      <c r="M85" s="108">
        <v>10</v>
      </c>
    </row>
    <row r="86" spans="1:15" ht="30.75" customHeight="1" x14ac:dyDescent="0.2">
      <c r="A86" s="1605"/>
      <c r="B86" s="1590"/>
      <c r="C86" s="701"/>
      <c r="D86" s="727"/>
      <c r="E86" s="1820"/>
      <c r="F86" s="1572"/>
      <c r="G86" s="2003"/>
      <c r="H86" s="1633"/>
      <c r="I86" s="2024"/>
      <c r="J86" s="34"/>
      <c r="K86" s="221"/>
      <c r="L86" s="420" t="s">
        <v>140</v>
      </c>
      <c r="M86" s="175">
        <v>860</v>
      </c>
    </row>
    <row r="87" spans="1:15" ht="27.75" customHeight="1" x14ac:dyDescent="0.2">
      <c r="A87" s="1605"/>
      <c r="B87" s="1590"/>
      <c r="C87" s="701"/>
      <c r="D87" s="727"/>
      <c r="E87" s="421"/>
      <c r="F87" s="1572"/>
      <c r="G87" s="2003"/>
      <c r="H87" s="1633"/>
      <c r="I87" s="317"/>
      <c r="J87" s="34"/>
      <c r="K87" s="221"/>
      <c r="L87" s="1828" t="s">
        <v>161</v>
      </c>
      <c r="M87" s="85">
        <v>40</v>
      </c>
    </row>
    <row r="88" spans="1:15" ht="15" customHeight="1" thickBot="1" x14ac:dyDescent="0.25">
      <c r="A88" s="1602"/>
      <c r="B88" s="24"/>
      <c r="C88" s="1642"/>
      <c r="D88" s="730"/>
      <c r="E88" s="416"/>
      <c r="F88" s="169"/>
      <c r="G88" s="2062"/>
      <c r="H88" s="624"/>
      <c r="I88" s="422"/>
      <c r="J88" s="65" t="s">
        <v>16</v>
      </c>
      <c r="K88" s="227">
        <f t="shared" ref="K88" si="1">K85</f>
        <v>3.9</v>
      </c>
      <c r="L88" s="1829"/>
      <c r="M88" s="109"/>
    </row>
    <row r="89" spans="1:15" s="100" customFormat="1" ht="28.5" customHeight="1" x14ac:dyDescent="0.2">
      <c r="A89" s="524" t="s">
        <v>14</v>
      </c>
      <c r="B89" s="1830" t="s">
        <v>14</v>
      </c>
      <c r="C89" s="1817" t="s">
        <v>21</v>
      </c>
      <c r="D89" s="1643"/>
      <c r="E89" s="1777" t="s">
        <v>115</v>
      </c>
      <c r="F89" s="1717"/>
      <c r="G89" s="2036">
        <v>1003030100</v>
      </c>
      <c r="H89" s="2058">
        <v>2</v>
      </c>
      <c r="I89" s="2060" t="s">
        <v>64</v>
      </c>
      <c r="J89" s="1625" t="s">
        <v>15</v>
      </c>
      <c r="K89" s="247">
        <v>27.7</v>
      </c>
      <c r="L89" s="834" t="s">
        <v>77</v>
      </c>
      <c r="M89" s="425">
        <v>13</v>
      </c>
    </row>
    <row r="90" spans="1:15" s="100" customFormat="1" ht="27.75" customHeight="1" thickBot="1" x14ac:dyDescent="0.25">
      <c r="A90" s="520"/>
      <c r="B90" s="1831"/>
      <c r="C90" s="1819"/>
      <c r="D90" s="1644"/>
      <c r="E90" s="1750"/>
      <c r="F90" s="1718"/>
      <c r="G90" s="2062"/>
      <c r="H90" s="2059"/>
      <c r="I90" s="2061"/>
      <c r="J90" s="65" t="s">
        <v>16</v>
      </c>
      <c r="K90" s="227">
        <f t="shared" ref="K90" si="2">SUM(K89)</f>
        <v>27.7</v>
      </c>
      <c r="L90" s="536" t="s">
        <v>53</v>
      </c>
      <c r="M90" s="428">
        <v>36</v>
      </c>
    </row>
    <row r="91" spans="1:15" ht="43.5" customHeight="1" x14ac:dyDescent="0.2">
      <c r="A91" s="1814" t="s">
        <v>14</v>
      </c>
      <c r="B91" s="1577" t="s">
        <v>14</v>
      </c>
      <c r="C91" s="1817" t="s">
        <v>22</v>
      </c>
      <c r="D91" s="1643"/>
      <c r="E91" s="1715" t="s">
        <v>81</v>
      </c>
      <c r="F91" s="1717" t="s">
        <v>57</v>
      </c>
      <c r="G91" s="773">
        <v>10010104</v>
      </c>
      <c r="H91" s="2058">
        <v>2</v>
      </c>
      <c r="I91" s="429" t="s">
        <v>64</v>
      </c>
      <c r="J91" s="429" t="s">
        <v>15</v>
      </c>
      <c r="K91" s="397">
        <v>167.9</v>
      </c>
      <c r="L91" s="254" t="s">
        <v>204</v>
      </c>
      <c r="M91" s="710">
        <v>40</v>
      </c>
    </row>
    <row r="92" spans="1:15" ht="43.5" customHeight="1" x14ac:dyDescent="0.2">
      <c r="A92" s="1815"/>
      <c r="B92" s="1590"/>
      <c r="C92" s="1818"/>
      <c r="D92" s="1618"/>
      <c r="E92" s="1820"/>
      <c r="F92" s="1770"/>
      <c r="G92" s="772"/>
      <c r="H92" s="2063"/>
      <c r="I92" s="132"/>
      <c r="J92" s="1620" t="s">
        <v>295</v>
      </c>
      <c r="K92" s="1001">
        <v>75</v>
      </c>
      <c r="L92" s="556" t="s">
        <v>231</v>
      </c>
      <c r="M92" s="99">
        <v>6211</v>
      </c>
    </row>
    <row r="93" spans="1:15" ht="18" customHeight="1" x14ac:dyDescent="0.2">
      <c r="A93" s="1815"/>
      <c r="B93" s="1590"/>
      <c r="C93" s="1818"/>
      <c r="D93" s="1618"/>
      <c r="E93" s="1820"/>
      <c r="F93" s="1770"/>
      <c r="G93" s="772"/>
      <c r="H93" s="2063"/>
      <c r="I93" s="132"/>
      <c r="J93" s="132"/>
      <c r="K93" s="397"/>
      <c r="L93" s="1696" t="s">
        <v>239</v>
      </c>
      <c r="M93" s="160">
        <v>68</v>
      </c>
    </row>
    <row r="94" spans="1:15" ht="13.5" thickBot="1" x14ac:dyDescent="0.25">
      <c r="A94" s="1816"/>
      <c r="B94" s="1578"/>
      <c r="C94" s="1819"/>
      <c r="D94" s="1644"/>
      <c r="E94" s="1716"/>
      <c r="F94" s="1718"/>
      <c r="G94" s="775"/>
      <c r="H94" s="2059"/>
      <c r="I94" s="431"/>
      <c r="J94" s="1600" t="s">
        <v>16</v>
      </c>
      <c r="K94" s="227">
        <f>SUM(K91:K92)</f>
        <v>242.9</v>
      </c>
      <c r="L94" s="1786"/>
      <c r="M94" s="343"/>
    </row>
    <row r="95" spans="1:15" ht="13.5" thickBot="1" x14ac:dyDescent="0.25">
      <c r="A95" s="3" t="s">
        <v>14</v>
      </c>
      <c r="B95" s="2" t="s">
        <v>14</v>
      </c>
      <c r="C95" s="1707" t="s">
        <v>20</v>
      </c>
      <c r="D95" s="1707"/>
      <c r="E95" s="1707"/>
      <c r="F95" s="1707"/>
      <c r="G95" s="1707"/>
      <c r="H95" s="1707"/>
      <c r="I95" s="1707"/>
      <c r="J95" s="1707"/>
      <c r="K95" s="237">
        <f>K94+K90+K88+K84+K73</f>
        <v>66800.7</v>
      </c>
      <c r="L95" s="1589"/>
      <c r="M95" s="1584"/>
    </row>
    <row r="96" spans="1:15" ht="13.5" thickBot="1" x14ac:dyDescent="0.25">
      <c r="A96" s="3" t="s">
        <v>14</v>
      </c>
      <c r="B96" s="1823" t="s">
        <v>5</v>
      </c>
      <c r="C96" s="1765"/>
      <c r="D96" s="1765"/>
      <c r="E96" s="1765"/>
      <c r="F96" s="1765"/>
      <c r="G96" s="1765"/>
      <c r="H96" s="1765"/>
      <c r="I96" s="1765"/>
      <c r="J96" s="1765"/>
      <c r="K96" s="326">
        <f t="shared" ref="K96" si="3">K95</f>
        <v>66800.7</v>
      </c>
      <c r="L96" s="1751"/>
      <c r="M96" s="1753"/>
    </row>
    <row r="97" spans="1:15" ht="13.5" customHeight="1" thickBot="1" x14ac:dyDescent="0.25">
      <c r="A97" s="1601" t="s">
        <v>17</v>
      </c>
      <c r="B97" s="1824" t="s">
        <v>39</v>
      </c>
      <c r="C97" s="1825"/>
      <c r="D97" s="1825"/>
      <c r="E97" s="1825"/>
      <c r="F97" s="1825"/>
      <c r="G97" s="1825"/>
      <c r="H97" s="1825"/>
      <c r="I97" s="1825"/>
      <c r="J97" s="1825"/>
      <c r="K97" s="1825"/>
      <c r="L97" s="1825"/>
      <c r="M97" s="1826"/>
    </row>
    <row r="98" spans="1:15" ht="13.5" thickBot="1" x14ac:dyDescent="0.25">
      <c r="A98" s="6" t="s">
        <v>17</v>
      </c>
      <c r="B98" s="5" t="s">
        <v>14</v>
      </c>
      <c r="C98" s="1827" t="s">
        <v>35</v>
      </c>
      <c r="D98" s="1780"/>
      <c r="E98" s="1780"/>
      <c r="F98" s="1780"/>
      <c r="G98" s="1780"/>
      <c r="H98" s="1780"/>
      <c r="I98" s="1780"/>
      <c r="J98" s="1780"/>
      <c r="K98" s="1780"/>
      <c r="L98" s="1780"/>
      <c r="M98" s="1781"/>
    </row>
    <row r="99" spans="1:15" ht="27" customHeight="1" x14ac:dyDescent="0.2">
      <c r="A99" s="1639" t="s">
        <v>17</v>
      </c>
      <c r="B99" s="1577" t="s">
        <v>14</v>
      </c>
      <c r="C99" s="1585" t="s">
        <v>14</v>
      </c>
      <c r="D99" s="1618"/>
      <c r="E99" s="752" t="s">
        <v>223</v>
      </c>
      <c r="F99" s="753"/>
      <c r="G99" s="1611"/>
      <c r="H99" s="106"/>
      <c r="I99" s="1638"/>
      <c r="J99" s="754"/>
      <c r="K99" s="757"/>
      <c r="L99" s="658"/>
      <c r="M99" s="29"/>
    </row>
    <row r="100" spans="1:15" ht="16.5" customHeight="1" x14ac:dyDescent="0.2">
      <c r="A100" s="519"/>
      <c r="B100" s="1590"/>
      <c r="C100" s="1565"/>
      <c r="D100" s="1990" t="s">
        <v>14</v>
      </c>
      <c r="E100" s="1788" t="s">
        <v>333</v>
      </c>
      <c r="F100" s="1562" t="s">
        <v>2</v>
      </c>
      <c r="G100" s="1999">
        <v>10010219</v>
      </c>
      <c r="H100" s="90">
        <v>5</v>
      </c>
      <c r="I100" s="1993" t="s">
        <v>63</v>
      </c>
      <c r="J100" s="537" t="s">
        <v>15</v>
      </c>
      <c r="K100" s="575">
        <v>22.2</v>
      </c>
      <c r="L100" s="2064" t="s">
        <v>175</v>
      </c>
      <c r="M100" s="439">
        <v>1</v>
      </c>
      <c r="N100" s="245">
        <f>SUMIF(J100:J128,"sb",K100:K128)</f>
        <v>803.3</v>
      </c>
      <c r="O100" s="325" t="s">
        <v>15</v>
      </c>
    </row>
    <row r="101" spans="1:15" ht="19.5" customHeight="1" x14ac:dyDescent="0.2">
      <c r="A101" s="519"/>
      <c r="B101" s="1590"/>
      <c r="C101" s="1565"/>
      <c r="D101" s="1992"/>
      <c r="E101" s="1788"/>
      <c r="F101" s="1562"/>
      <c r="G101" s="2000"/>
      <c r="H101" s="90"/>
      <c r="I101" s="1994"/>
      <c r="J101" s="984" t="s">
        <v>295</v>
      </c>
      <c r="K101" s="760">
        <v>12</v>
      </c>
      <c r="L101" s="2064"/>
      <c r="M101" s="171"/>
      <c r="N101" s="245">
        <f>SUMIF(J101:J129,"sb(l)",K101:K129)</f>
        <v>42</v>
      </c>
      <c r="O101" s="325" t="s">
        <v>308</v>
      </c>
    </row>
    <row r="102" spans="1:15" ht="16.5" customHeight="1" x14ac:dyDescent="0.2">
      <c r="A102" s="519"/>
      <c r="B102" s="1590"/>
      <c r="C102" s="1558"/>
      <c r="D102" s="1991"/>
      <c r="E102" s="1789"/>
      <c r="F102" s="625"/>
      <c r="G102" s="2001"/>
      <c r="H102" s="106"/>
      <c r="I102" s="1628"/>
      <c r="J102" s="354" t="s">
        <v>16</v>
      </c>
      <c r="K102" s="762">
        <f>SUM(K100:K101)</f>
        <v>34.200000000000003</v>
      </c>
      <c r="L102" s="1574"/>
      <c r="M102" s="202"/>
    </row>
    <row r="103" spans="1:15" s="162" customFormat="1" ht="18.75" customHeight="1" x14ac:dyDescent="0.2">
      <c r="A103" s="519"/>
      <c r="B103" s="1590"/>
      <c r="C103" s="552"/>
      <c r="D103" s="2019" t="s">
        <v>17</v>
      </c>
      <c r="E103" s="1795" t="s">
        <v>334</v>
      </c>
      <c r="F103" s="1123" t="s">
        <v>2</v>
      </c>
      <c r="G103" s="2070">
        <v>1001022001</v>
      </c>
      <c r="H103" s="36">
        <v>5</v>
      </c>
      <c r="I103" s="2069" t="s">
        <v>63</v>
      </c>
      <c r="J103" s="43" t="s">
        <v>15</v>
      </c>
      <c r="K103" s="575">
        <v>7.5</v>
      </c>
      <c r="L103" s="1629" t="s">
        <v>152</v>
      </c>
      <c r="M103" s="439">
        <v>15</v>
      </c>
      <c r="N103" s="1656"/>
      <c r="O103" s="1656">
        <f>K101+K113+K134</f>
        <v>2098</v>
      </c>
    </row>
    <row r="104" spans="1:15" s="162" customFormat="1" ht="18.75" customHeight="1" x14ac:dyDescent="0.2">
      <c r="A104" s="519"/>
      <c r="B104" s="1590"/>
      <c r="C104" s="552"/>
      <c r="D104" s="2020"/>
      <c r="E104" s="1795"/>
      <c r="F104" s="631"/>
      <c r="G104" s="2006"/>
      <c r="H104" s="36"/>
      <c r="I104" s="2069"/>
      <c r="J104" s="179" t="s">
        <v>3</v>
      </c>
      <c r="K104" s="763">
        <v>42.5</v>
      </c>
      <c r="L104" s="2064" t="s">
        <v>100</v>
      </c>
      <c r="M104" s="439"/>
    </row>
    <row r="105" spans="1:15" s="162" customFormat="1" ht="15" customHeight="1" x14ac:dyDescent="0.2">
      <c r="A105" s="1157"/>
      <c r="B105" s="1606"/>
      <c r="C105" s="1547"/>
      <c r="D105" s="2021"/>
      <c r="E105" s="1796"/>
      <c r="F105" s="743"/>
      <c r="G105" s="2007"/>
      <c r="H105" s="261"/>
      <c r="I105" s="316"/>
      <c r="J105" s="354" t="s">
        <v>16</v>
      </c>
      <c r="K105" s="762">
        <f>SUM(K103:K104)</f>
        <v>50</v>
      </c>
      <c r="L105" s="2065"/>
      <c r="M105" s="202"/>
    </row>
    <row r="106" spans="1:15" s="162" customFormat="1" ht="18.75" customHeight="1" x14ac:dyDescent="0.2">
      <c r="A106" s="519"/>
      <c r="B106" s="1590"/>
      <c r="C106" s="552"/>
      <c r="D106" s="731" t="s">
        <v>19</v>
      </c>
      <c r="E106" s="1795" t="s">
        <v>335</v>
      </c>
      <c r="F106" s="1123" t="s">
        <v>2</v>
      </c>
      <c r="G106" s="2050">
        <v>1001022002</v>
      </c>
      <c r="H106" s="36">
        <v>5</v>
      </c>
      <c r="I106" s="2069" t="s">
        <v>63</v>
      </c>
      <c r="J106" s="43" t="s">
        <v>15</v>
      </c>
      <c r="K106" s="575">
        <v>7.5</v>
      </c>
      <c r="L106" s="1629" t="s">
        <v>152</v>
      </c>
      <c r="M106" s="439">
        <v>15</v>
      </c>
      <c r="N106" s="162" t="s">
        <v>100</v>
      </c>
    </row>
    <row r="107" spans="1:15" s="162" customFormat="1" ht="18.75" customHeight="1" x14ac:dyDescent="0.2">
      <c r="A107" s="519"/>
      <c r="B107" s="1590"/>
      <c r="C107" s="552"/>
      <c r="D107" s="731"/>
      <c r="E107" s="1795"/>
      <c r="F107" s="631"/>
      <c r="G107" s="2050"/>
      <c r="H107" s="36"/>
      <c r="I107" s="2069"/>
      <c r="J107" s="179" t="s">
        <v>3</v>
      </c>
      <c r="K107" s="763">
        <v>42.5</v>
      </c>
      <c r="L107" s="2064"/>
      <c r="M107" s="439"/>
    </row>
    <row r="108" spans="1:15" s="162" customFormat="1" ht="14.25" customHeight="1" x14ac:dyDescent="0.2">
      <c r="A108" s="519"/>
      <c r="B108" s="1590"/>
      <c r="C108" s="553"/>
      <c r="D108" s="1637"/>
      <c r="E108" s="1796"/>
      <c r="F108" s="743"/>
      <c r="G108" s="2051"/>
      <c r="H108" s="261"/>
      <c r="I108" s="316"/>
      <c r="J108" s="354" t="s">
        <v>16</v>
      </c>
      <c r="K108" s="762">
        <f t="shared" ref="K108" si="4">SUM(K106:K107)</f>
        <v>50</v>
      </c>
      <c r="L108" s="2065"/>
      <c r="M108" s="202"/>
    </row>
    <row r="109" spans="1:15" ht="17.25" customHeight="1" x14ac:dyDescent="0.2">
      <c r="A109" s="519"/>
      <c r="B109" s="1590"/>
      <c r="C109" s="701"/>
      <c r="D109" s="1990" t="s">
        <v>21</v>
      </c>
      <c r="E109" s="1795" t="s">
        <v>331</v>
      </c>
      <c r="F109" s="1562" t="s">
        <v>2</v>
      </c>
      <c r="G109" s="1999">
        <v>10010229</v>
      </c>
      <c r="H109" s="36">
        <v>5</v>
      </c>
      <c r="I109" s="1993" t="s">
        <v>63</v>
      </c>
      <c r="J109" s="43" t="s">
        <v>15</v>
      </c>
      <c r="K109" s="575">
        <v>15</v>
      </c>
      <c r="L109" s="2071" t="s">
        <v>225</v>
      </c>
      <c r="M109" s="439">
        <v>3</v>
      </c>
    </row>
    <row r="110" spans="1:15" ht="17.25" customHeight="1" x14ac:dyDescent="0.2">
      <c r="A110" s="519"/>
      <c r="B110" s="1590"/>
      <c r="C110" s="701"/>
      <c r="D110" s="1992"/>
      <c r="E110" s="1795"/>
      <c r="F110" s="450"/>
      <c r="G110" s="2000"/>
      <c r="H110" s="36"/>
      <c r="I110" s="1994"/>
      <c r="J110" s="179" t="s">
        <v>3</v>
      </c>
      <c r="K110" s="763">
        <v>85</v>
      </c>
      <c r="L110" s="1790"/>
      <c r="M110" s="439"/>
    </row>
    <row r="111" spans="1:15" ht="18.75" customHeight="1" x14ac:dyDescent="0.2">
      <c r="A111" s="519"/>
      <c r="B111" s="1590"/>
      <c r="C111" s="1585"/>
      <c r="D111" s="1991"/>
      <c r="E111" s="1796"/>
      <c r="F111" s="625"/>
      <c r="G111" s="2001"/>
      <c r="H111" s="261"/>
      <c r="I111" s="1628"/>
      <c r="J111" s="354" t="s">
        <v>16</v>
      </c>
      <c r="K111" s="762">
        <f t="shared" ref="K111" si="5">SUM(K109:K110)</f>
        <v>100</v>
      </c>
      <c r="L111" s="1791"/>
      <c r="M111" s="202"/>
    </row>
    <row r="112" spans="1:15" ht="16.5" customHeight="1" x14ac:dyDescent="0.2">
      <c r="A112" s="519"/>
      <c r="B112" s="1590"/>
      <c r="C112" s="134"/>
      <c r="D112" s="726" t="s">
        <v>22</v>
      </c>
      <c r="E112" s="1854" t="s">
        <v>336</v>
      </c>
      <c r="F112" s="450" t="s">
        <v>2</v>
      </c>
      <c r="G112" s="2002">
        <v>10010224</v>
      </c>
      <c r="H112" s="535">
        <v>5</v>
      </c>
      <c r="I112" s="2066" t="s">
        <v>185</v>
      </c>
      <c r="J112" s="353" t="s">
        <v>15</v>
      </c>
      <c r="K112" s="371">
        <v>43.5</v>
      </c>
      <c r="L112" s="445" t="s">
        <v>141</v>
      </c>
      <c r="M112" s="712">
        <v>1</v>
      </c>
    </row>
    <row r="113" spans="1:14" ht="16.5" customHeight="1" x14ac:dyDescent="0.2">
      <c r="A113" s="519"/>
      <c r="B113" s="1590"/>
      <c r="C113" s="134"/>
      <c r="D113" s="726"/>
      <c r="E113" s="1854"/>
      <c r="F113" s="450"/>
      <c r="G113" s="2003"/>
      <c r="H113" s="535"/>
      <c r="I113" s="2067"/>
      <c r="J113" s="664" t="s">
        <v>295</v>
      </c>
      <c r="K113" s="352">
        <v>30</v>
      </c>
      <c r="L113" s="659"/>
      <c r="M113" s="985"/>
    </row>
    <row r="114" spans="1:14" ht="16.5" customHeight="1" x14ac:dyDescent="0.2">
      <c r="A114" s="519"/>
      <c r="B114" s="1590"/>
      <c r="C114" s="134"/>
      <c r="D114" s="765"/>
      <c r="E114" s="1805"/>
      <c r="F114" s="625"/>
      <c r="G114" s="2038"/>
      <c r="H114" s="1208"/>
      <c r="I114" s="2068"/>
      <c r="J114" s="57" t="s">
        <v>16</v>
      </c>
      <c r="K114" s="762">
        <f>SUM(K112:K113)</f>
        <v>73.5</v>
      </c>
      <c r="L114" s="558"/>
      <c r="M114" s="713"/>
    </row>
    <row r="115" spans="1:14" ht="30.75" customHeight="1" x14ac:dyDescent="0.2">
      <c r="A115" s="519"/>
      <c r="B115" s="1590"/>
      <c r="C115" s="1565"/>
      <c r="D115" s="1992" t="s">
        <v>272</v>
      </c>
      <c r="E115" s="1788" t="s">
        <v>244</v>
      </c>
      <c r="F115" s="1562" t="s">
        <v>2</v>
      </c>
      <c r="G115" s="2000">
        <v>10010230</v>
      </c>
      <c r="H115" s="90">
        <v>5</v>
      </c>
      <c r="I115" s="1627" t="s">
        <v>63</v>
      </c>
      <c r="J115" s="50" t="s">
        <v>15</v>
      </c>
      <c r="K115" s="575">
        <v>4</v>
      </c>
      <c r="L115" s="1573" t="s">
        <v>176</v>
      </c>
      <c r="M115" s="1207">
        <v>1</v>
      </c>
    </row>
    <row r="116" spans="1:14" ht="17.25" customHeight="1" x14ac:dyDescent="0.2">
      <c r="A116" s="519"/>
      <c r="B116" s="1590"/>
      <c r="C116" s="1558"/>
      <c r="D116" s="1991"/>
      <c r="E116" s="1789"/>
      <c r="F116" s="625"/>
      <c r="G116" s="2001"/>
      <c r="H116" s="106"/>
      <c r="I116" s="1628"/>
      <c r="J116" s="354" t="s">
        <v>16</v>
      </c>
      <c r="K116" s="762">
        <f>SUM(K115:K115)</f>
        <v>4</v>
      </c>
      <c r="L116" s="1574"/>
      <c r="M116" s="199"/>
    </row>
    <row r="117" spans="1:14" ht="27" customHeight="1" x14ac:dyDescent="0.2">
      <c r="A117" s="519"/>
      <c r="B117" s="1590"/>
      <c r="C117" s="701"/>
      <c r="D117" s="727" t="s">
        <v>273</v>
      </c>
      <c r="E117" s="1357" t="s">
        <v>337</v>
      </c>
      <c r="F117" s="1123" t="s">
        <v>2</v>
      </c>
      <c r="G117" s="782"/>
      <c r="H117" s="36">
        <v>5</v>
      </c>
      <c r="I117" s="1630" t="s">
        <v>63</v>
      </c>
      <c r="J117" s="440"/>
      <c r="K117" s="760"/>
      <c r="L117" s="1573" t="s">
        <v>142</v>
      </c>
      <c r="M117" s="117">
        <v>70</v>
      </c>
    </row>
    <row r="118" spans="1:14" ht="67.5" customHeight="1" x14ac:dyDescent="0.2">
      <c r="A118" s="519"/>
      <c r="B118" s="1590"/>
      <c r="C118" s="701"/>
      <c r="D118" s="727"/>
      <c r="E118" s="447" t="s">
        <v>183</v>
      </c>
      <c r="F118" s="631"/>
      <c r="G118" s="783">
        <v>10010231</v>
      </c>
      <c r="H118" s="36"/>
      <c r="I118" s="1630"/>
      <c r="J118" s="448" t="s">
        <v>3</v>
      </c>
      <c r="K118" s="763">
        <v>350</v>
      </c>
      <c r="L118" s="1573"/>
      <c r="M118" s="199"/>
    </row>
    <row r="119" spans="1:14" ht="16.5" customHeight="1" x14ac:dyDescent="0.2">
      <c r="A119" s="519"/>
      <c r="B119" s="1590"/>
      <c r="C119" s="701"/>
      <c r="D119" s="727"/>
      <c r="E119" s="1792" t="s">
        <v>184</v>
      </c>
      <c r="F119" s="631"/>
      <c r="G119" s="2070">
        <v>10010232</v>
      </c>
      <c r="H119" s="36"/>
      <c r="I119" s="1630"/>
      <c r="J119" s="448" t="s">
        <v>15</v>
      </c>
      <c r="K119" s="763">
        <v>7.5</v>
      </c>
      <c r="L119" s="1573"/>
      <c r="M119" s="199"/>
    </row>
    <row r="120" spans="1:14" ht="16.5" customHeight="1" x14ac:dyDescent="0.2">
      <c r="A120" s="519"/>
      <c r="B120" s="1590"/>
      <c r="C120" s="701"/>
      <c r="D120" s="727"/>
      <c r="E120" s="1793"/>
      <c r="F120" s="631"/>
      <c r="G120" s="2006"/>
      <c r="H120" s="36"/>
      <c r="I120" s="1630"/>
      <c r="J120" s="448" t="s">
        <v>3</v>
      </c>
      <c r="K120" s="763">
        <v>42.5</v>
      </c>
      <c r="L120" s="1573"/>
      <c r="M120" s="199"/>
    </row>
    <row r="121" spans="1:14" x14ac:dyDescent="0.2">
      <c r="A121" s="519"/>
      <c r="B121" s="1590"/>
      <c r="C121" s="1585"/>
      <c r="D121" s="1618"/>
      <c r="E121" s="1794"/>
      <c r="F121" s="625"/>
      <c r="G121" s="2007"/>
      <c r="H121" s="106"/>
      <c r="I121" s="1628"/>
      <c r="J121" s="354" t="s">
        <v>16</v>
      </c>
      <c r="K121" s="762">
        <f>SUM(K118:K120)</f>
        <v>400</v>
      </c>
      <c r="L121" s="750"/>
      <c r="M121" s="53"/>
    </row>
    <row r="122" spans="1:14" ht="27.75" customHeight="1" x14ac:dyDescent="0.2">
      <c r="A122" s="1605"/>
      <c r="B122" s="1590"/>
      <c r="C122" s="701"/>
      <c r="D122" s="1990" t="s">
        <v>274</v>
      </c>
      <c r="E122" s="1787" t="s">
        <v>153</v>
      </c>
      <c r="F122" s="450" t="s">
        <v>2</v>
      </c>
      <c r="G122" s="2002">
        <v>10010234</v>
      </c>
      <c r="H122" s="90">
        <v>5</v>
      </c>
      <c r="I122" s="1994" t="s">
        <v>185</v>
      </c>
      <c r="J122" s="353" t="s">
        <v>15</v>
      </c>
      <c r="K122" s="764">
        <v>146</v>
      </c>
      <c r="L122" s="1573"/>
      <c r="M122" s="439"/>
    </row>
    <row r="123" spans="1:14" x14ac:dyDescent="0.2">
      <c r="A123" s="519"/>
      <c r="B123" s="1590"/>
      <c r="C123" s="1558"/>
      <c r="D123" s="1991"/>
      <c r="E123" s="1789"/>
      <c r="F123" s="625"/>
      <c r="G123" s="2038"/>
      <c r="H123" s="106"/>
      <c r="I123" s="1996"/>
      <c r="J123" s="354" t="s">
        <v>16</v>
      </c>
      <c r="K123" s="762">
        <f>K122</f>
        <v>146</v>
      </c>
      <c r="L123" s="1574"/>
      <c r="M123" s="751"/>
    </row>
    <row r="124" spans="1:14" ht="21.75" customHeight="1" x14ac:dyDescent="0.2">
      <c r="A124" s="1605"/>
      <c r="B124" s="1590"/>
      <c r="C124" s="701"/>
      <c r="D124" s="727" t="s">
        <v>275</v>
      </c>
      <c r="E124" s="1788" t="s">
        <v>245</v>
      </c>
      <c r="F124" s="450" t="s">
        <v>2</v>
      </c>
      <c r="G124" s="2002">
        <v>10010233</v>
      </c>
      <c r="H124" s="90">
        <v>5</v>
      </c>
      <c r="I124" s="1994" t="s">
        <v>63</v>
      </c>
      <c r="J124" s="353" t="s">
        <v>15</v>
      </c>
      <c r="K124" s="764">
        <v>2.5</v>
      </c>
      <c r="L124" s="2072" t="s">
        <v>259</v>
      </c>
      <c r="M124" s="714">
        <v>1</v>
      </c>
    </row>
    <row r="125" spans="1:14" ht="21.75" customHeight="1" x14ac:dyDescent="0.2">
      <c r="A125" s="519"/>
      <c r="B125" s="1590"/>
      <c r="C125" s="1558"/>
      <c r="D125" s="1618"/>
      <c r="E125" s="1789"/>
      <c r="F125" s="450"/>
      <c r="G125" s="2003"/>
      <c r="H125" s="106"/>
      <c r="I125" s="1996"/>
      <c r="J125" s="354" t="s">
        <v>16</v>
      </c>
      <c r="K125" s="762">
        <f>K124</f>
        <v>2.5</v>
      </c>
      <c r="L125" s="1798"/>
      <c r="M125" s="715"/>
    </row>
    <row r="126" spans="1:14" ht="34.5" customHeight="1" x14ac:dyDescent="0.2">
      <c r="A126" s="519"/>
      <c r="B126" s="1590"/>
      <c r="C126" s="120"/>
      <c r="D126" s="1997" t="s">
        <v>4</v>
      </c>
      <c r="E126" s="1771" t="s">
        <v>301</v>
      </c>
      <c r="F126" s="304"/>
      <c r="G126" s="2070">
        <v>10010226</v>
      </c>
      <c r="H126" s="438">
        <v>6</v>
      </c>
      <c r="I126" s="2073" t="s">
        <v>66</v>
      </c>
      <c r="J126" s="570" t="s">
        <v>15</v>
      </c>
      <c r="K126" s="410">
        <v>413.4</v>
      </c>
      <c r="L126" s="1355" t="s">
        <v>302</v>
      </c>
      <c r="M126" s="993" t="s">
        <v>181</v>
      </c>
      <c r="N126" s="245">
        <f>K126+K128+K174+K175+K176+K177+K178+K179+K182+K183+K184+K185+K186+K187+K188+K195+K197+K199</f>
        <v>5593.4</v>
      </c>
    </row>
    <row r="127" spans="1:14" ht="33" customHeight="1" x14ac:dyDescent="0.2">
      <c r="A127" s="519"/>
      <c r="B127" s="1590"/>
      <c r="C127" s="120"/>
      <c r="D127" s="1998"/>
      <c r="E127" s="1809"/>
      <c r="F127" s="141"/>
      <c r="G127" s="2007"/>
      <c r="H127" s="261"/>
      <c r="I127" s="2074"/>
      <c r="J127" s="573"/>
      <c r="K127" s="288"/>
      <c r="L127" s="1356" t="s">
        <v>303</v>
      </c>
      <c r="M127" s="974" t="s">
        <v>304</v>
      </c>
    </row>
    <row r="128" spans="1:14" ht="52.5" customHeight="1" x14ac:dyDescent="0.2">
      <c r="A128" s="519"/>
      <c r="B128" s="1590"/>
      <c r="C128" s="1565"/>
      <c r="D128" s="727" t="s">
        <v>276</v>
      </c>
      <c r="E128" s="1588" t="s">
        <v>338</v>
      </c>
      <c r="F128" s="450"/>
      <c r="G128" s="1611">
        <v>1002010101</v>
      </c>
      <c r="H128" s="742">
        <v>6</v>
      </c>
      <c r="I128" s="523" t="s">
        <v>66</v>
      </c>
      <c r="J128" s="1608" t="s">
        <v>15</v>
      </c>
      <c r="K128" s="358">
        <v>134.19999999999999</v>
      </c>
      <c r="L128" s="1563" t="s">
        <v>210</v>
      </c>
      <c r="M128" s="1566">
        <v>100</v>
      </c>
    </row>
    <row r="129" spans="1:18" ht="14.25" customHeight="1" thickBot="1" x14ac:dyDescent="0.25">
      <c r="A129" s="519"/>
      <c r="B129" s="1590"/>
      <c r="C129" s="1565"/>
      <c r="D129" s="727"/>
      <c r="E129" s="699"/>
      <c r="F129" s="1806" t="s">
        <v>69</v>
      </c>
      <c r="G129" s="1807"/>
      <c r="H129" s="1807"/>
      <c r="I129" s="1807"/>
      <c r="J129" s="1807"/>
      <c r="K129" s="576">
        <f>SUM(K126:K128)+K125+K123+K121+K116+K114+K111+K108+K105+K102</f>
        <v>1407.8</v>
      </c>
      <c r="L129" s="451"/>
      <c r="M129" s="716"/>
    </row>
    <row r="130" spans="1:18" ht="27.75" customHeight="1" x14ac:dyDescent="0.2">
      <c r="A130" s="1639" t="s">
        <v>17</v>
      </c>
      <c r="B130" s="1577" t="s">
        <v>14</v>
      </c>
      <c r="C130" s="1560" t="s">
        <v>17</v>
      </c>
      <c r="D130" s="1643"/>
      <c r="E130" s="263" t="s">
        <v>154</v>
      </c>
      <c r="F130" s="165" t="s">
        <v>2</v>
      </c>
      <c r="G130" s="779"/>
      <c r="H130" s="105">
        <v>5</v>
      </c>
      <c r="I130" s="1635"/>
      <c r="J130" s="926"/>
      <c r="K130" s="278"/>
      <c r="L130" s="265"/>
      <c r="M130" s="717"/>
    </row>
    <row r="131" spans="1:18" ht="30" customHeight="1" x14ac:dyDescent="0.2">
      <c r="A131" s="519"/>
      <c r="B131" s="1590"/>
      <c r="C131" s="701"/>
      <c r="D131" s="727" t="s">
        <v>14</v>
      </c>
      <c r="E131" s="1771" t="s">
        <v>332</v>
      </c>
      <c r="F131" s="1598"/>
      <c r="G131" s="1999" t="s">
        <v>285</v>
      </c>
      <c r="H131" s="1562"/>
      <c r="I131" s="1993" t="s">
        <v>63</v>
      </c>
      <c r="J131" s="994" t="s">
        <v>15</v>
      </c>
      <c r="K131" s="250">
        <v>40.5</v>
      </c>
      <c r="L131" s="196" t="s">
        <v>260</v>
      </c>
      <c r="M131" s="669">
        <v>4</v>
      </c>
      <c r="N131" s="1657">
        <f>SUMIF(J131:J139,"sb",K131:K139)</f>
        <v>41.8</v>
      </c>
    </row>
    <row r="132" spans="1:18" ht="30" customHeight="1" x14ac:dyDescent="0.2">
      <c r="A132" s="519"/>
      <c r="B132" s="1590"/>
      <c r="C132" s="701"/>
      <c r="D132" s="727"/>
      <c r="E132" s="1772"/>
      <c r="F132" s="1598"/>
      <c r="G132" s="2000"/>
      <c r="H132" s="1562"/>
      <c r="I132" s="1994"/>
      <c r="J132" s="718"/>
      <c r="K132" s="215"/>
      <c r="L132" s="700" t="s">
        <v>162</v>
      </c>
      <c r="M132" s="669">
        <v>1</v>
      </c>
      <c r="N132" s="1657">
        <f>SUMIF(J132:J140,"sb(l)",K132:K140)</f>
        <v>2056</v>
      </c>
    </row>
    <row r="133" spans="1:18" ht="22.5" customHeight="1" x14ac:dyDescent="0.2">
      <c r="A133" s="1605"/>
      <c r="B133" s="1590"/>
      <c r="C133" s="701"/>
      <c r="D133" s="727"/>
      <c r="E133" s="1809"/>
      <c r="F133" s="1598"/>
      <c r="G133" s="2001"/>
      <c r="H133" s="1562"/>
      <c r="I133" s="1627"/>
      <c r="J133" s="927" t="s">
        <v>16</v>
      </c>
      <c r="K133" s="444">
        <f t="shared" ref="K133" si="6">SUM(K131:K132)</f>
        <v>40.5</v>
      </c>
      <c r="L133" s="1597"/>
      <c r="M133" s="1593"/>
    </row>
    <row r="134" spans="1:18" ht="15.75" customHeight="1" x14ac:dyDescent="0.2">
      <c r="A134" s="519"/>
      <c r="B134" s="1590"/>
      <c r="C134" s="701"/>
      <c r="D134" s="1617" t="s">
        <v>17</v>
      </c>
      <c r="E134" s="1771" t="s">
        <v>178</v>
      </c>
      <c r="F134" s="1810" t="s">
        <v>56</v>
      </c>
      <c r="G134" s="2002">
        <v>10010315</v>
      </c>
      <c r="H134" s="1562"/>
      <c r="I134" s="1993" t="s">
        <v>185</v>
      </c>
      <c r="J134" s="928" t="s">
        <v>295</v>
      </c>
      <c r="K134" s="461">
        <v>2056</v>
      </c>
      <c r="L134" s="1596" t="s">
        <v>102</v>
      </c>
      <c r="M134" s="1592">
        <v>100</v>
      </c>
      <c r="O134" s="1658"/>
      <c r="P134" s="554"/>
      <c r="Q134" s="554"/>
    </row>
    <row r="135" spans="1:18" ht="15.75" customHeight="1" x14ac:dyDescent="0.2">
      <c r="A135" s="519"/>
      <c r="B135" s="1590"/>
      <c r="C135" s="701"/>
      <c r="D135" s="1618"/>
      <c r="E135" s="1772"/>
      <c r="F135" s="1810"/>
      <c r="G135" s="2003"/>
      <c r="H135" s="1562"/>
      <c r="I135" s="1994"/>
      <c r="J135" s="929"/>
      <c r="K135" s="460"/>
      <c r="L135" s="1596"/>
      <c r="M135" s="662"/>
      <c r="O135" s="1658"/>
      <c r="P135" s="554"/>
      <c r="Q135" s="554"/>
    </row>
    <row r="136" spans="1:18" ht="15" customHeight="1" x14ac:dyDescent="0.2">
      <c r="A136" s="1605"/>
      <c r="B136" s="1590"/>
      <c r="C136" s="701"/>
      <c r="D136" s="1619"/>
      <c r="E136" s="1809"/>
      <c r="F136" s="1995"/>
      <c r="G136" s="2003"/>
      <c r="H136" s="1562"/>
      <c r="I136" s="1996"/>
      <c r="J136" s="923" t="s">
        <v>16</v>
      </c>
      <c r="K136" s="457">
        <f>SUM(K134:K135)</f>
        <v>2056</v>
      </c>
      <c r="L136" s="1596"/>
      <c r="M136" s="718"/>
      <c r="O136" s="1658"/>
      <c r="P136" s="554"/>
      <c r="Q136" s="554"/>
    </row>
    <row r="137" spans="1:18" ht="30" customHeight="1" x14ac:dyDescent="0.2">
      <c r="A137" s="1605"/>
      <c r="B137" s="1590"/>
      <c r="C137" s="701"/>
      <c r="D137" s="727" t="s">
        <v>19</v>
      </c>
      <c r="E137" s="411" t="s">
        <v>96</v>
      </c>
      <c r="F137" s="458"/>
      <c r="G137" s="2070"/>
      <c r="H137" s="626"/>
      <c r="I137" s="2048" t="s">
        <v>185</v>
      </c>
      <c r="J137" s="930" t="s">
        <v>65</v>
      </c>
      <c r="K137" s="442">
        <v>125</v>
      </c>
      <c r="L137" s="700" t="s">
        <v>97</v>
      </c>
      <c r="M137" s="160">
        <v>1</v>
      </c>
    </row>
    <row r="138" spans="1:18" ht="15" customHeight="1" x14ac:dyDescent="0.2">
      <c r="A138" s="1157"/>
      <c r="B138" s="1606"/>
      <c r="C138" s="1607"/>
      <c r="D138" s="1619"/>
      <c r="E138" s="1548"/>
      <c r="F138" s="1163"/>
      <c r="G138" s="2007"/>
      <c r="H138" s="1170"/>
      <c r="I138" s="2011"/>
      <c r="J138" s="1549" t="s">
        <v>16</v>
      </c>
      <c r="K138" s="444">
        <f>K137</f>
        <v>125</v>
      </c>
      <c r="L138" s="1597"/>
      <c r="M138" s="694"/>
    </row>
    <row r="139" spans="1:18" ht="30" customHeight="1" x14ac:dyDescent="0.2">
      <c r="A139" s="519"/>
      <c r="B139" s="1590"/>
      <c r="C139" s="701"/>
      <c r="D139" s="727" t="s">
        <v>21</v>
      </c>
      <c r="E139" s="1795" t="s">
        <v>294</v>
      </c>
      <c r="F139" s="2004"/>
      <c r="G139" s="2006">
        <v>10010309</v>
      </c>
      <c r="H139" s="2008"/>
      <c r="I139" s="2010" t="s">
        <v>185</v>
      </c>
      <c r="J139" s="985" t="s">
        <v>15</v>
      </c>
      <c r="K139" s="366">
        <v>1.3</v>
      </c>
      <c r="L139" s="917" t="s">
        <v>296</v>
      </c>
      <c r="M139" s="1592">
        <v>1</v>
      </c>
    </row>
    <row r="140" spans="1:18" ht="14.25" customHeight="1" x14ac:dyDescent="0.2">
      <c r="A140" s="519"/>
      <c r="B140" s="1590"/>
      <c r="C140" s="701"/>
      <c r="D140" s="727"/>
      <c r="E140" s="1795"/>
      <c r="F140" s="2005"/>
      <c r="G140" s="2007"/>
      <c r="H140" s="2009"/>
      <c r="I140" s="2011"/>
      <c r="J140" s="923" t="s">
        <v>16</v>
      </c>
      <c r="K140" s="924">
        <f>K139</f>
        <v>1.3</v>
      </c>
      <c r="L140" s="917"/>
      <c r="M140" s="1592"/>
    </row>
    <row r="141" spans="1:18" ht="15" customHeight="1" thickBot="1" x14ac:dyDescent="0.25">
      <c r="A141" s="1640"/>
      <c r="B141" s="1578"/>
      <c r="C141" s="1642"/>
      <c r="D141" s="730"/>
      <c r="E141" s="925"/>
      <c r="F141" s="1734" t="s">
        <v>69</v>
      </c>
      <c r="G141" s="1735"/>
      <c r="H141" s="1735"/>
      <c r="I141" s="1736"/>
      <c r="J141" s="2075"/>
      <c r="K141" s="432">
        <f>K138+K136+K133+K140</f>
        <v>2222.8000000000002</v>
      </c>
      <c r="L141" s="290"/>
      <c r="M141" s="1624"/>
    </row>
    <row r="142" spans="1:18" ht="27" customHeight="1" x14ac:dyDescent="0.2">
      <c r="A142" s="1639" t="s">
        <v>17</v>
      </c>
      <c r="B142" s="1577" t="s">
        <v>14</v>
      </c>
      <c r="C142" s="1579" t="s">
        <v>19</v>
      </c>
      <c r="D142" s="733"/>
      <c r="E142" s="656" t="s">
        <v>34</v>
      </c>
      <c r="F142" s="695"/>
      <c r="G142" s="776"/>
      <c r="H142" s="1066"/>
      <c r="I142" s="696"/>
      <c r="J142" s="569"/>
      <c r="K142" s="757"/>
      <c r="L142" s="697"/>
      <c r="M142" s="711"/>
    </row>
    <row r="143" spans="1:18" ht="26.25" customHeight="1" x14ac:dyDescent="0.2">
      <c r="A143" s="519"/>
      <c r="B143" s="1590"/>
      <c r="C143" s="701"/>
      <c r="D143" s="1617" t="s">
        <v>14</v>
      </c>
      <c r="E143" s="1730" t="s">
        <v>180</v>
      </c>
      <c r="F143" s="1598" t="s">
        <v>2</v>
      </c>
      <c r="G143" s="1999">
        <v>10010407</v>
      </c>
      <c r="H143" s="90">
        <v>5</v>
      </c>
      <c r="I143" s="1612" t="s">
        <v>63</v>
      </c>
      <c r="J143" s="484" t="s">
        <v>15</v>
      </c>
      <c r="K143" s="580">
        <v>36.700000000000003</v>
      </c>
      <c r="L143" s="282" t="s">
        <v>99</v>
      </c>
      <c r="M143" s="160">
        <v>1</v>
      </c>
      <c r="O143" s="2077"/>
      <c r="P143" s="1729"/>
      <c r="Q143" s="1729"/>
      <c r="R143" s="1729"/>
    </row>
    <row r="144" spans="1:18" ht="36" customHeight="1" x14ac:dyDescent="0.2">
      <c r="A144" s="1605"/>
      <c r="B144" s="1590"/>
      <c r="C144" s="129"/>
      <c r="D144" s="1618"/>
      <c r="E144" s="1730"/>
      <c r="F144" s="1598"/>
      <c r="G144" s="2000"/>
      <c r="H144" s="90"/>
      <c r="I144" s="1612"/>
      <c r="J144" s="480"/>
      <c r="K144" s="455"/>
      <c r="L144" s="281"/>
      <c r="M144" s="99"/>
      <c r="O144" s="2077"/>
      <c r="P144" s="1729"/>
      <c r="Q144" s="1729"/>
      <c r="R144" s="1729"/>
    </row>
    <row r="145" spans="1:18" ht="19.5" customHeight="1" x14ac:dyDescent="0.2">
      <c r="A145" s="1605"/>
      <c r="B145" s="1590"/>
      <c r="C145" s="514"/>
      <c r="D145" s="1619"/>
      <c r="E145" s="1731"/>
      <c r="F145" s="1599"/>
      <c r="G145" s="2001"/>
      <c r="H145" s="106"/>
      <c r="I145" s="1638"/>
      <c r="J145" s="572" t="s">
        <v>16</v>
      </c>
      <c r="K145" s="443">
        <f>SUM(K143:K144)</f>
        <v>36.700000000000003</v>
      </c>
      <c r="L145" s="298"/>
      <c r="M145" s="1593"/>
      <c r="O145" s="1659"/>
      <c r="P145" s="1595"/>
      <c r="Q145" s="1595"/>
      <c r="R145" s="1595"/>
    </row>
    <row r="146" spans="1:18" ht="15.75" customHeight="1" x14ac:dyDescent="0.2">
      <c r="A146" s="519"/>
      <c r="B146" s="1590"/>
      <c r="C146" s="701"/>
      <c r="D146" s="1618" t="s">
        <v>17</v>
      </c>
      <c r="E146" s="1730" t="s">
        <v>248</v>
      </c>
      <c r="F146" s="1598" t="s">
        <v>2</v>
      </c>
      <c r="G146" s="2000">
        <v>10010408</v>
      </c>
      <c r="H146" s="90">
        <v>5</v>
      </c>
      <c r="I146" s="2024" t="s">
        <v>63</v>
      </c>
      <c r="J146" s="68" t="s">
        <v>15</v>
      </c>
      <c r="K146" s="216">
        <v>31.6</v>
      </c>
      <c r="L146" s="281" t="s">
        <v>99</v>
      </c>
      <c r="M146" s="99">
        <v>1</v>
      </c>
      <c r="O146" s="1660">
        <f>K146+K143+K139+K131+K124+K122+K119+K115+K112+K109+K106+K103+K100</f>
        <v>365.8</v>
      </c>
      <c r="P146" s="1595"/>
      <c r="Q146" s="1595"/>
      <c r="R146" s="1595"/>
    </row>
    <row r="147" spans="1:18" ht="15.75" customHeight="1" x14ac:dyDescent="0.2">
      <c r="A147" s="1605"/>
      <c r="B147" s="1590"/>
      <c r="C147" s="129"/>
      <c r="D147" s="1618"/>
      <c r="E147" s="1730"/>
      <c r="F147" s="1598"/>
      <c r="G147" s="2000"/>
      <c r="H147" s="90"/>
      <c r="I147" s="2024"/>
      <c r="J147" s="573"/>
      <c r="K147" s="288"/>
      <c r="L147" s="1732"/>
      <c r="M147" s="1592"/>
      <c r="O147" s="1659"/>
      <c r="P147" s="1595"/>
      <c r="Q147" s="1595"/>
      <c r="R147" s="1595"/>
    </row>
    <row r="148" spans="1:18" ht="15.75" customHeight="1" x14ac:dyDescent="0.2">
      <c r="A148" s="1605"/>
      <c r="B148" s="1590"/>
      <c r="C148" s="129"/>
      <c r="D148" s="1618"/>
      <c r="E148" s="1730"/>
      <c r="F148" s="1598"/>
      <c r="G148" s="2000"/>
      <c r="H148" s="90"/>
      <c r="I148" s="1612"/>
      <c r="J148" s="747" t="s">
        <v>16</v>
      </c>
      <c r="K148" s="759">
        <f>SUM(K146:K147)</f>
        <v>31.6</v>
      </c>
      <c r="L148" s="1732"/>
      <c r="M148" s="708"/>
      <c r="O148" s="1659"/>
      <c r="P148" s="1595"/>
      <c r="Q148" s="1595"/>
      <c r="R148" s="1595"/>
    </row>
    <row r="149" spans="1:18" ht="17.25" customHeight="1" thickBot="1" x14ac:dyDescent="0.25">
      <c r="A149" s="1602"/>
      <c r="B149" s="1578"/>
      <c r="C149" s="1642"/>
      <c r="D149" s="1644"/>
      <c r="E149" s="1750"/>
      <c r="F149" s="1734" t="s">
        <v>69</v>
      </c>
      <c r="G149" s="1735"/>
      <c r="H149" s="1735"/>
      <c r="I149" s="1735"/>
      <c r="J149" s="1735"/>
      <c r="K149" s="327">
        <f>K148+K145</f>
        <v>68.300000000000011</v>
      </c>
      <c r="L149" s="464"/>
      <c r="M149" s="467"/>
    </row>
    <row r="150" spans="1:18" ht="30" customHeight="1" x14ac:dyDescent="0.2">
      <c r="A150" s="519" t="s">
        <v>17</v>
      </c>
      <c r="B150" s="1590" t="s">
        <v>14</v>
      </c>
      <c r="C150" s="134" t="s">
        <v>21</v>
      </c>
      <c r="D150" s="726"/>
      <c r="E150" s="744" t="s">
        <v>266</v>
      </c>
      <c r="F150" s="1572"/>
      <c r="G150" s="772"/>
      <c r="H150" s="628">
        <v>2</v>
      </c>
      <c r="I150" s="468" t="s">
        <v>64</v>
      </c>
      <c r="J150" s="523"/>
      <c r="K150" s="745"/>
      <c r="L150" s="746"/>
      <c r="M150" s="29"/>
    </row>
    <row r="151" spans="1:18" ht="51" customHeight="1" x14ac:dyDescent="0.2">
      <c r="A151" s="519"/>
      <c r="B151" s="1590"/>
      <c r="C151" s="134"/>
      <c r="D151" s="740" t="s">
        <v>14</v>
      </c>
      <c r="E151" s="142" t="s">
        <v>136</v>
      </c>
      <c r="F151" s="1572"/>
      <c r="G151" s="772">
        <v>1002010303</v>
      </c>
      <c r="H151" s="628"/>
      <c r="I151" s="468"/>
      <c r="J151" s="205" t="s">
        <v>15</v>
      </c>
      <c r="K151" s="1058">
        <v>25</v>
      </c>
      <c r="L151" s="279" t="s">
        <v>267</v>
      </c>
      <c r="M151" s="719">
        <v>1</v>
      </c>
    </row>
    <row r="152" spans="1:18" ht="19.5" customHeight="1" x14ac:dyDescent="0.2">
      <c r="A152" s="519"/>
      <c r="B152" s="1590"/>
      <c r="C152" s="134"/>
      <c r="D152" s="726" t="s">
        <v>17</v>
      </c>
      <c r="E152" s="1772" t="s">
        <v>300</v>
      </c>
      <c r="F152" s="1572"/>
      <c r="G152" s="2002">
        <v>1002010306</v>
      </c>
      <c r="H152" s="628"/>
      <c r="I152" s="468"/>
      <c r="J152" s="1626" t="s">
        <v>15</v>
      </c>
      <c r="K152" s="1059">
        <v>18</v>
      </c>
      <c r="L152" s="1696" t="s">
        <v>268</v>
      </c>
      <c r="M152" s="720">
        <v>1</v>
      </c>
    </row>
    <row r="153" spans="1:18" ht="26.25" customHeight="1" x14ac:dyDescent="0.2">
      <c r="A153" s="519"/>
      <c r="B153" s="1590"/>
      <c r="C153" s="134"/>
      <c r="D153" s="726"/>
      <c r="E153" s="1772"/>
      <c r="F153" s="1572"/>
      <c r="G153" s="2003"/>
      <c r="H153" s="628"/>
      <c r="I153" s="468"/>
      <c r="J153" s="523"/>
      <c r="K153" s="333"/>
      <c r="L153" s="2076"/>
      <c r="M153" s="708"/>
    </row>
    <row r="154" spans="1:18" ht="15.75" customHeight="1" thickBot="1" x14ac:dyDescent="0.25">
      <c r="A154" s="519"/>
      <c r="B154" s="1590"/>
      <c r="C154" s="134"/>
      <c r="D154" s="726"/>
      <c r="E154" s="1571"/>
      <c r="F154" s="345"/>
      <c r="G154" s="2062"/>
      <c r="H154" s="629"/>
      <c r="I154" s="468"/>
      <c r="J154" s="459" t="s">
        <v>16</v>
      </c>
      <c r="K154" s="454">
        <f>SUM(K150:K153)</f>
        <v>43</v>
      </c>
      <c r="L154" s="314"/>
      <c r="M154" s="1583"/>
    </row>
    <row r="155" spans="1:18" ht="13.5" thickBot="1" x14ac:dyDescent="0.25">
      <c r="A155" s="191" t="s">
        <v>17</v>
      </c>
      <c r="B155" s="11" t="s">
        <v>14</v>
      </c>
      <c r="C155" s="1706" t="s">
        <v>20</v>
      </c>
      <c r="D155" s="1707"/>
      <c r="E155" s="1707"/>
      <c r="F155" s="1707"/>
      <c r="G155" s="1707"/>
      <c r="H155" s="1707"/>
      <c r="I155" s="1707"/>
      <c r="J155" s="1707"/>
      <c r="K155" s="670">
        <f>K154+K149+K141+K129</f>
        <v>3741.9000000000005</v>
      </c>
      <c r="L155" s="1741"/>
      <c r="M155" s="1743"/>
    </row>
    <row r="156" spans="1:18" ht="13.5" thickBot="1" x14ac:dyDescent="0.25">
      <c r="A156" s="1605" t="s">
        <v>17</v>
      </c>
      <c r="B156" s="2" t="s">
        <v>17</v>
      </c>
      <c r="C156" s="1723" t="s">
        <v>132</v>
      </c>
      <c r="D156" s="1724"/>
      <c r="E156" s="1724"/>
      <c r="F156" s="1724"/>
      <c r="G156" s="1724"/>
      <c r="H156" s="1724"/>
      <c r="I156" s="1724"/>
      <c r="J156" s="1724"/>
      <c r="K156" s="1724"/>
      <c r="L156" s="1724"/>
      <c r="M156" s="1725"/>
    </row>
    <row r="157" spans="1:18" ht="37.5" customHeight="1" x14ac:dyDescent="0.2">
      <c r="A157" s="192" t="s">
        <v>17</v>
      </c>
      <c r="B157" s="193" t="s">
        <v>17</v>
      </c>
      <c r="C157" s="1579" t="s">
        <v>14</v>
      </c>
      <c r="D157" s="1618"/>
      <c r="E157" s="1697" t="s">
        <v>83</v>
      </c>
      <c r="F157" s="1717"/>
      <c r="G157" s="2036">
        <v>1002020101</v>
      </c>
      <c r="H157" s="1613">
        <v>2</v>
      </c>
      <c r="I157" s="2060" t="s">
        <v>64</v>
      </c>
      <c r="J157" s="472" t="s">
        <v>15</v>
      </c>
      <c r="K157" s="335">
        <v>76.599999999999994</v>
      </c>
      <c r="L157" s="207" t="s">
        <v>45</v>
      </c>
      <c r="M157" s="108">
        <v>20</v>
      </c>
    </row>
    <row r="158" spans="1:18" ht="15.75" customHeight="1" thickBot="1" x14ac:dyDescent="0.25">
      <c r="A158" s="194"/>
      <c r="B158" s="195"/>
      <c r="C158" s="701"/>
      <c r="D158" s="727"/>
      <c r="E158" s="1730"/>
      <c r="F158" s="1770"/>
      <c r="G158" s="2062"/>
      <c r="H158" s="1631"/>
      <c r="I158" s="2061"/>
      <c r="J158" s="144" t="s">
        <v>16</v>
      </c>
      <c r="K158" s="227">
        <f t="shared" ref="K158" si="7">K157</f>
        <v>76.599999999999994</v>
      </c>
      <c r="L158" s="139" t="s">
        <v>133</v>
      </c>
      <c r="M158" s="91">
        <f>310+413</f>
        <v>723</v>
      </c>
    </row>
    <row r="159" spans="1:18" ht="29.25" customHeight="1" x14ac:dyDescent="0.2">
      <c r="A159" s="192" t="s">
        <v>17</v>
      </c>
      <c r="B159" s="193" t="s">
        <v>17</v>
      </c>
      <c r="C159" s="1579" t="s">
        <v>17</v>
      </c>
      <c r="D159" s="1643"/>
      <c r="E159" s="1777" t="s">
        <v>206</v>
      </c>
      <c r="F159" s="1717"/>
      <c r="G159" s="2036">
        <v>10010818</v>
      </c>
      <c r="H159" s="1613">
        <v>2</v>
      </c>
      <c r="I159" s="2060" t="s">
        <v>64</v>
      </c>
      <c r="J159" s="64" t="s">
        <v>15</v>
      </c>
      <c r="K159" s="335">
        <v>65.599999999999994</v>
      </c>
      <c r="L159" s="161" t="s">
        <v>207</v>
      </c>
      <c r="M159" s="85">
        <v>1</v>
      </c>
    </row>
    <row r="160" spans="1:18" ht="15.75" customHeight="1" thickBot="1" x14ac:dyDescent="0.25">
      <c r="A160" s="292"/>
      <c r="B160" s="24"/>
      <c r="C160" s="1642"/>
      <c r="D160" s="730"/>
      <c r="E160" s="1750"/>
      <c r="F160" s="1718"/>
      <c r="G160" s="2062"/>
      <c r="H160" s="1614"/>
      <c r="I160" s="2061"/>
      <c r="J160" s="42" t="s">
        <v>16</v>
      </c>
      <c r="K160" s="227">
        <f t="shared" ref="K160" si="8">K159</f>
        <v>65.599999999999994</v>
      </c>
      <c r="L160" s="346"/>
      <c r="M160" s="109"/>
    </row>
    <row r="161" spans="1:13" ht="17.25" customHeight="1" x14ac:dyDescent="0.2">
      <c r="A161" s="1639" t="s">
        <v>17</v>
      </c>
      <c r="B161" s="1577" t="s">
        <v>17</v>
      </c>
      <c r="C161" s="133" t="s">
        <v>19</v>
      </c>
      <c r="D161" s="734"/>
      <c r="E161" s="502" t="s">
        <v>224</v>
      </c>
      <c r="F161" s="1580"/>
      <c r="G161" s="773"/>
      <c r="H161" s="1613">
        <v>2</v>
      </c>
      <c r="I161" s="2060" t="s">
        <v>64</v>
      </c>
      <c r="J161" s="473"/>
      <c r="K161" s="474"/>
      <c r="L161" s="337"/>
      <c r="M161" s="721"/>
    </row>
    <row r="162" spans="1:13" ht="19.5" customHeight="1" x14ac:dyDescent="0.2">
      <c r="A162" s="519"/>
      <c r="B162" s="1590"/>
      <c r="C162" s="15"/>
      <c r="D162" s="739" t="s">
        <v>14</v>
      </c>
      <c r="E162" s="1783" t="s">
        <v>208</v>
      </c>
      <c r="F162" s="1586"/>
      <c r="G162" s="2079">
        <v>1001070703</v>
      </c>
      <c r="H162" s="1631"/>
      <c r="I162" s="2078"/>
      <c r="J162" s="399" t="s">
        <v>15</v>
      </c>
      <c r="K162" s="410">
        <v>128</v>
      </c>
      <c r="L162" s="176" t="s">
        <v>209</v>
      </c>
      <c r="M162" s="722">
        <v>661</v>
      </c>
    </row>
    <row r="163" spans="1:13" ht="33" customHeight="1" x14ac:dyDescent="0.2">
      <c r="A163" s="519"/>
      <c r="B163" s="1590"/>
      <c r="C163" s="15"/>
      <c r="D163" s="726"/>
      <c r="E163" s="1784"/>
      <c r="F163" s="1586"/>
      <c r="G163" s="2051"/>
      <c r="H163" s="1631"/>
      <c r="I163" s="132"/>
      <c r="J163" s="32"/>
      <c r="K163" s="221"/>
      <c r="L163" s="161" t="s">
        <v>314</v>
      </c>
      <c r="M163" s="722">
        <v>223</v>
      </c>
    </row>
    <row r="164" spans="1:13" ht="27" customHeight="1" x14ac:dyDescent="0.2">
      <c r="A164" s="519"/>
      <c r="B164" s="1590"/>
      <c r="C164" s="15"/>
      <c r="D164" s="739" t="s">
        <v>17</v>
      </c>
      <c r="E164" s="1575" t="s">
        <v>119</v>
      </c>
      <c r="F164" s="1586"/>
      <c r="G164" s="2002">
        <v>10010702</v>
      </c>
      <c r="H164" s="1631"/>
      <c r="I164" s="132"/>
      <c r="J164" s="399" t="s">
        <v>15</v>
      </c>
      <c r="K164" s="224">
        <v>34.700000000000003</v>
      </c>
      <c r="L164" s="196" t="s">
        <v>120</v>
      </c>
      <c r="M164" s="82">
        <v>10</v>
      </c>
    </row>
    <row r="165" spans="1:13" ht="15.75" customHeight="1" x14ac:dyDescent="0.2">
      <c r="A165" s="519"/>
      <c r="B165" s="1590"/>
      <c r="C165" s="134"/>
      <c r="D165" s="728"/>
      <c r="E165" s="1576"/>
      <c r="F165" s="1586"/>
      <c r="G165" s="2003"/>
      <c r="H165" s="1631"/>
      <c r="I165" s="132"/>
      <c r="J165" s="932"/>
      <c r="K165" s="884"/>
      <c r="L165" s="196" t="s">
        <v>121</v>
      </c>
      <c r="M165" s="669">
        <v>10</v>
      </c>
    </row>
    <row r="166" spans="1:13" ht="42.75" customHeight="1" x14ac:dyDescent="0.2">
      <c r="A166" s="519"/>
      <c r="B166" s="1590"/>
      <c r="C166" s="15"/>
      <c r="D166" s="739" t="s">
        <v>19</v>
      </c>
      <c r="E166" s="1771" t="s">
        <v>213</v>
      </c>
      <c r="F166" s="1013"/>
      <c r="G166" s="2002">
        <v>1001070704</v>
      </c>
      <c r="H166" s="1014">
        <v>2</v>
      </c>
      <c r="I166" s="2084" t="s">
        <v>64</v>
      </c>
      <c r="J166" s="479" t="s">
        <v>15</v>
      </c>
      <c r="K166" s="232">
        <v>12.6</v>
      </c>
      <c r="L166" s="2080" t="s">
        <v>227</v>
      </c>
      <c r="M166" s="720">
        <v>50</v>
      </c>
    </row>
    <row r="167" spans="1:13" ht="15.75" customHeight="1" thickBot="1" x14ac:dyDescent="0.25">
      <c r="A167" s="1605"/>
      <c r="B167" s="1590"/>
      <c r="C167" s="15"/>
      <c r="D167" s="729"/>
      <c r="E167" s="1813"/>
      <c r="F167" s="1015"/>
      <c r="G167" s="2062"/>
      <c r="H167" s="1614"/>
      <c r="I167" s="2061"/>
      <c r="J167" s="1016" t="s">
        <v>16</v>
      </c>
      <c r="K167" s="758">
        <f>SUM(K162:K166)</f>
        <v>175.29999999999998</v>
      </c>
      <c r="L167" s="2081"/>
      <c r="M167" s="1624"/>
    </row>
    <row r="168" spans="1:13" ht="33" customHeight="1" x14ac:dyDescent="0.2">
      <c r="A168" s="2012" t="s">
        <v>17</v>
      </c>
      <c r="B168" s="1830" t="s">
        <v>17</v>
      </c>
      <c r="C168" s="2014" t="s">
        <v>22</v>
      </c>
      <c r="D168" s="2016"/>
      <c r="E168" s="2095" t="s">
        <v>143</v>
      </c>
      <c r="F168" s="1717"/>
      <c r="G168" s="2085">
        <v>1002010108</v>
      </c>
      <c r="H168" s="2087">
        <v>2</v>
      </c>
      <c r="I168" s="2089" t="s">
        <v>64</v>
      </c>
      <c r="J168" s="429" t="s">
        <v>15</v>
      </c>
      <c r="K168" s="1060">
        <v>9</v>
      </c>
      <c r="L168" s="2091" t="s">
        <v>205</v>
      </c>
      <c r="M168" s="2093">
        <v>9</v>
      </c>
    </row>
    <row r="169" spans="1:13" ht="16.5" customHeight="1" thickBot="1" x14ac:dyDescent="0.25">
      <c r="A169" s="2013"/>
      <c r="B169" s="1831"/>
      <c r="C169" s="2015"/>
      <c r="D169" s="2017"/>
      <c r="E169" s="2096"/>
      <c r="F169" s="1718"/>
      <c r="G169" s="2086"/>
      <c r="H169" s="2088"/>
      <c r="I169" s="2090"/>
      <c r="J169" s="1016" t="s">
        <v>16</v>
      </c>
      <c r="K169" s="758">
        <f>K168</f>
        <v>9</v>
      </c>
      <c r="L169" s="2092"/>
      <c r="M169" s="2094"/>
    </row>
    <row r="170" spans="1:13" ht="13.5" thickBot="1" x14ac:dyDescent="0.25">
      <c r="A170" s="1602" t="s">
        <v>17</v>
      </c>
      <c r="B170" s="1578" t="s">
        <v>17</v>
      </c>
      <c r="C170" s="1775" t="s">
        <v>20</v>
      </c>
      <c r="D170" s="1776"/>
      <c r="E170" s="1776"/>
      <c r="F170" s="1776"/>
      <c r="G170" s="1776"/>
      <c r="H170" s="1776"/>
      <c r="I170" s="1776"/>
      <c r="J170" s="1776"/>
      <c r="K170" s="670">
        <f>K169+K167+K160+K158</f>
        <v>326.5</v>
      </c>
      <c r="L170" s="2082"/>
      <c r="M170" s="2083"/>
    </row>
    <row r="171" spans="1:13" ht="13.5" thickBot="1" x14ac:dyDescent="0.25">
      <c r="A171" s="3" t="s">
        <v>17</v>
      </c>
      <c r="B171" s="17" t="s">
        <v>19</v>
      </c>
      <c r="C171" s="1780" t="s">
        <v>36</v>
      </c>
      <c r="D171" s="1780"/>
      <c r="E171" s="1780"/>
      <c r="F171" s="1780"/>
      <c r="G171" s="1780"/>
      <c r="H171" s="1780"/>
      <c r="I171" s="1780"/>
      <c r="J171" s="1780"/>
      <c r="K171" s="1780"/>
      <c r="L171" s="1780"/>
      <c r="M171" s="1781"/>
    </row>
    <row r="172" spans="1:13" ht="18" customHeight="1" x14ac:dyDescent="0.2">
      <c r="A172" s="1639" t="s">
        <v>17</v>
      </c>
      <c r="B172" s="1577" t="s">
        <v>19</v>
      </c>
      <c r="C172" s="1641" t="s">
        <v>14</v>
      </c>
      <c r="D172" s="735"/>
      <c r="E172" s="1744" t="s">
        <v>37</v>
      </c>
      <c r="F172" s="168"/>
      <c r="G172" s="773"/>
      <c r="H172" s="630">
        <v>6</v>
      </c>
      <c r="I172" s="2022" t="s">
        <v>66</v>
      </c>
      <c r="J172" s="66"/>
      <c r="K172" s="251"/>
      <c r="L172" s="95"/>
      <c r="M172" s="723"/>
    </row>
    <row r="173" spans="1:13" ht="17.25" customHeight="1" x14ac:dyDescent="0.2">
      <c r="A173" s="519"/>
      <c r="B173" s="1590"/>
      <c r="C173" s="701"/>
      <c r="D173" s="1619"/>
      <c r="E173" s="1745"/>
      <c r="F173" s="1572"/>
      <c r="G173" s="772"/>
      <c r="H173" s="1562"/>
      <c r="I173" s="2024"/>
      <c r="J173" s="38"/>
      <c r="K173" s="216"/>
      <c r="L173" s="138"/>
      <c r="M173" s="61"/>
    </row>
    <row r="174" spans="1:13" ht="45" customHeight="1" x14ac:dyDescent="0.2">
      <c r="A174" s="519"/>
      <c r="B174" s="1590"/>
      <c r="C174" s="1585"/>
      <c r="D174" s="1618" t="s">
        <v>14</v>
      </c>
      <c r="E174" s="140" t="s">
        <v>49</v>
      </c>
      <c r="F174" s="1586"/>
      <c r="G174" s="774">
        <v>10010801</v>
      </c>
      <c r="H174" s="1562"/>
      <c r="I174" s="2024"/>
      <c r="J174" s="479" t="s">
        <v>15</v>
      </c>
      <c r="K174" s="755">
        <v>283</v>
      </c>
      <c r="L174" s="1358" t="s">
        <v>90</v>
      </c>
      <c r="M174" s="82">
        <v>14</v>
      </c>
    </row>
    <row r="175" spans="1:13" ht="40.5" customHeight="1" x14ac:dyDescent="0.2">
      <c r="A175" s="519"/>
      <c r="B175" s="1590"/>
      <c r="C175" s="1585"/>
      <c r="D175" s="741" t="s">
        <v>17</v>
      </c>
      <c r="E175" s="200" t="s">
        <v>130</v>
      </c>
      <c r="F175" s="1586"/>
      <c r="G175" s="772">
        <v>10010804</v>
      </c>
      <c r="H175" s="1562"/>
      <c r="I175" s="1612"/>
      <c r="J175" s="480" t="s">
        <v>15</v>
      </c>
      <c r="K175" s="288">
        <v>44.8</v>
      </c>
      <c r="L175" s="1591" t="s">
        <v>164</v>
      </c>
      <c r="M175" s="61">
        <v>93</v>
      </c>
    </row>
    <row r="176" spans="1:13" s="87" customFormat="1" ht="48" customHeight="1" x14ac:dyDescent="0.2">
      <c r="A176" s="519"/>
      <c r="B176" s="1590"/>
      <c r="C176" s="701"/>
      <c r="D176" s="736" t="s">
        <v>19</v>
      </c>
      <c r="E176" s="686" t="s">
        <v>43</v>
      </c>
      <c r="F176" s="1586"/>
      <c r="G176" s="774">
        <v>10010804</v>
      </c>
      <c r="H176" s="1562"/>
      <c r="I176" s="1612"/>
      <c r="J176" s="484" t="s">
        <v>15</v>
      </c>
      <c r="K176" s="755">
        <v>90.2</v>
      </c>
      <c r="L176" s="1358" t="s">
        <v>163</v>
      </c>
      <c r="M176" s="483">
        <v>30</v>
      </c>
    </row>
    <row r="177" spans="1:16" ht="41.25" customHeight="1" x14ac:dyDescent="0.2">
      <c r="A177" s="519"/>
      <c r="B177" s="1590"/>
      <c r="C177" s="1585"/>
      <c r="D177" s="741" t="s">
        <v>21</v>
      </c>
      <c r="E177" s="140" t="s">
        <v>46</v>
      </c>
      <c r="F177" s="1586"/>
      <c r="G177" s="1209">
        <v>10010808</v>
      </c>
      <c r="H177" s="1562"/>
      <c r="I177" s="1612"/>
      <c r="J177" s="479" t="s">
        <v>15</v>
      </c>
      <c r="K177" s="288">
        <v>24</v>
      </c>
      <c r="L177" s="1358" t="s">
        <v>91</v>
      </c>
      <c r="M177" s="483">
        <v>3</v>
      </c>
    </row>
    <row r="178" spans="1:16" s="87" customFormat="1" ht="45" customHeight="1" x14ac:dyDescent="0.2">
      <c r="A178" s="519"/>
      <c r="B178" s="1590"/>
      <c r="C178" s="1585"/>
      <c r="D178" s="1618" t="s">
        <v>22</v>
      </c>
      <c r="E178" s="200" t="s">
        <v>42</v>
      </c>
      <c r="F178" s="1572"/>
      <c r="G178" s="1611">
        <v>10010803</v>
      </c>
      <c r="H178" s="1562"/>
      <c r="I178" s="1612"/>
      <c r="J178" s="480" t="s">
        <v>15</v>
      </c>
      <c r="K178" s="288">
        <v>14.2</v>
      </c>
      <c r="L178" s="1591" t="s">
        <v>48</v>
      </c>
      <c r="M178" s="1593">
        <v>32.9</v>
      </c>
    </row>
    <row r="179" spans="1:16" ht="16.5" customHeight="1" x14ac:dyDescent="0.2">
      <c r="A179" s="519"/>
      <c r="B179" s="1590"/>
      <c r="C179" s="701"/>
      <c r="D179" s="1990" t="s">
        <v>272</v>
      </c>
      <c r="E179" s="1697" t="s">
        <v>44</v>
      </c>
      <c r="F179" s="1572"/>
      <c r="G179" s="2002">
        <v>10010806</v>
      </c>
      <c r="H179" s="1562"/>
      <c r="I179" s="1612"/>
      <c r="J179" s="480" t="s">
        <v>15</v>
      </c>
      <c r="K179" s="410">
        <f>455.7-35.4</f>
        <v>420.3</v>
      </c>
      <c r="L179" s="1696" t="s">
        <v>194</v>
      </c>
      <c r="M179" s="1763">
        <v>101</v>
      </c>
    </row>
    <row r="180" spans="1:16" ht="16.5" customHeight="1" x14ac:dyDescent="0.2">
      <c r="A180" s="519"/>
      <c r="B180" s="1590"/>
      <c r="C180" s="701"/>
      <c r="D180" s="1992"/>
      <c r="E180" s="1730"/>
      <c r="F180" s="1572"/>
      <c r="G180" s="2003"/>
      <c r="H180" s="1562"/>
      <c r="I180" s="1612"/>
      <c r="J180" s="480" t="s">
        <v>295</v>
      </c>
      <c r="K180" s="410">
        <v>35.4</v>
      </c>
      <c r="L180" s="2076"/>
      <c r="M180" s="1763"/>
      <c r="N180" s="245">
        <f>K180+K196</f>
        <v>315.09999999999997</v>
      </c>
    </row>
    <row r="181" spans="1:16" ht="16.5" customHeight="1" x14ac:dyDescent="0.2">
      <c r="A181" s="519"/>
      <c r="B181" s="1590"/>
      <c r="C181" s="1585"/>
      <c r="D181" s="1991"/>
      <c r="E181" s="1731"/>
      <c r="F181" s="1572"/>
      <c r="G181" s="2038"/>
      <c r="H181" s="1562"/>
      <c r="I181" s="1612"/>
      <c r="J181" s="137" t="s">
        <v>18</v>
      </c>
      <c r="K181" s="756">
        <v>7.4</v>
      </c>
      <c r="L181" s="1746"/>
      <c r="M181" s="1764"/>
    </row>
    <row r="182" spans="1:16" ht="44.25" customHeight="1" x14ac:dyDescent="0.2">
      <c r="A182" s="519"/>
      <c r="B182" s="1590"/>
      <c r="C182" s="1585"/>
      <c r="D182" s="1618" t="s">
        <v>273</v>
      </c>
      <c r="E182" s="142" t="s">
        <v>59</v>
      </c>
      <c r="F182" s="98"/>
      <c r="G182" s="777">
        <v>10010703</v>
      </c>
      <c r="H182" s="631"/>
      <c r="I182" s="1352"/>
      <c r="J182" s="135" t="s">
        <v>15</v>
      </c>
      <c r="K182" s="755">
        <v>679</v>
      </c>
      <c r="L182" s="185" t="s">
        <v>92</v>
      </c>
      <c r="M182" s="82">
        <v>16</v>
      </c>
      <c r="N182" s="87"/>
      <c r="P182" s="143"/>
    </row>
    <row r="183" spans="1:16" ht="68.25" customHeight="1" x14ac:dyDescent="0.2">
      <c r="A183" s="519"/>
      <c r="B183" s="1590"/>
      <c r="C183" s="1585"/>
      <c r="D183" s="741" t="s">
        <v>274</v>
      </c>
      <c r="E183" s="526" t="s">
        <v>339</v>
      </c>
      <c r="F183" s="98"/>
      <c r="G183" s="1616">
        <v>10010800</v>
      </c>
      <c r="H183" s="631"/>
      <c r="I183" s="1352"/>
      <c r="J183" s="69" t="s">
        <v>15</v>
      </c>
      <c r="K183" s="755">
        <v>70</v>
      </c>
      <c r="L183" s="1358" t="s">
        <v>129</v>
      </c>
      <c r="M183" s="483">
        <v>1</v>
      </c>
      <c r="N183" s="87"/>
      <c r="P183" s="143"/>
    </row>
    <row r="184" spans="1:16" ht="42.75" customHeight="1" x14ac:dyDescent="0.2">
      <c r="A184" s="519"/>
      <c r="B184" s="1590"/>
      <c r="C184" s="1585"/>
      <c r="D184" s="1618" t="s">
        <v>275</v>
      </c>
      <c r="E184" s="1570" t="s">
        <v>95</v>
      </c>
      <c r="F184" s="98"/>
      <c r="G184" s="781">
        <v>10010800</v>
      </c>
      <c r="H184" s="631"/>
      <c r="I184" s="1352"/>
      <c r="J184" s="38" t="s">
        <v>15</v>
      </c>
      <c r="K184" s="755">
        <v>70</v>
      </c>
      <c r="L184" s="256" t="s">
        <v>165</v>
      </c>
      <c r="M184" s="1593">
        <v>5</v>
      </c>
      <c r="N184" s="87"/>
      <c r="P184" s="143"/>
    </row>
    <row r="185" spans="1:16" ht="43.5" customHeight="1" x14ac:dyDescent="0.2">
      <c r="A185" s="519"/>
      <c r="B185" s="1590"/>
      <c r="C185" s="1585"/>
      <c r="D185" s="741" t="s">
        <v>4</v>
      </c>
      <c r="E185" s="1570" t="s">
        <v>192</v>
      </c>
      <c r="F185" s="98"/>
      <c r="G185" s="777">
        <v>10010815</v>
      </c>
      <c r="H185" s="631"/>
      <c r="I185" s="1352"/>
      <c r="J185" s="135" t="s">
        <v>15</v>
      </c>
      <c r="K185" s="755">
        <v>200</v>
      </c>
      <c r="L185" s="256" t="s">
        <v>193</v>
      </c>
      <c r="M185" s="1593">
        <v>8</v>
      </c>
      <c r="N185" s="127"/>
      <c r="P185" s="143"/>
    </row>
    <row r="186" spans="1:16" ht="54.75" customHeight="1" x14ac:dyDescent="0.2">
      <c r="A186" s="519"/>
      <c r="B186" s="1590"/>
      <c r="C186" s="1585"/>
      <c r="D186" s="741" t="s">
        <v>276</v>
      </c>
      <c r="E186" s="1570" t="s">
        <v>282</v>
      </c>
      <c r="F186" s="98"/>
      <c r="G186" s="781">
        <v>10010816</v>
      </c>
      <c r="H186" s="631"/>
      <c r="I186" s="1352"/>
      <c r="J186" s="135" t="s">
        <v>15</v>
      </c>
      <c r="K186" s="755">
        <v>20</v>
      </c>
      <c r="L186" s="298" t="s">
        <v>128</v>
      </c>
      <c r="M186" s="1593">
        <v>3</v>
      </c>
      <c r="N186" s="127"/>
      <c r="P186" s="143"/>
    </row>
    <row r="187" spans="1:16" ht="41.25" customHeight="1" x14ac:dyDescent="0.2">
      <c r="A187" s="519"/>
      <c r="B187" s="1590"/>
      <c r="C187" s="1585"/>
      <c r="D187" s="741" t="s">
        <v>277</v>
      </c>
      <c r="E187" s="1353" t="s">
        <v>230</v>
      </c>
      <c r="F187" s="1586" t="s">
        <v>58</v>
      </c>
      <c r="G187" s="774">
        <v>10010704</v>
      </c>
      <c r="H187" s="1562"/>
      <c r="I187" s="1612"/>
      <c r="J187" s="484" t="s">
        <v>15</v>
      </c>
      <c r="K187" s="231">
        <f>510+170</f>
        <v>680</v>
      </c>
      <c r="L187" s="463" t="s">
        <v>131</v>
      </c>
      <c r="M187" s="82">
        <v>40</v>
      </c>
    </row>
    <row r="188" spans="1:16" ht="30.75" customHeight="1" x14ac:dyDescent="0.2">
      <c r="A188" s="519"/>
      <c r="B188" s="1590"/>
      <c r="C188" s="1565"/>
      <c r="D188" s="727" t="s">
        <v>278</v>
      </c>
      <c r="E188" s="1587" t="s">
        <v>233</v>
      </c>
      <c r="F188" s="313"/>
      <c r="G188" s="2079">
        <v>10010817</v>
      </c>
      <c r="H188" s="631"/>
      <c r="I188" s="1352"/>
      <c r="J188" s="509" t="s">
        <v>15</v>
      </c>
      <c r="K188" s="388">
        <v>45</v>
      </c>
      <c r="L188" s="510" t="s">
        <v>72</v>
      </c>
      <c r="M188" s="201">
        <v>1</v>
      </c>
    </row>
    <row r="189" spans="1:16" ht="13.5" thickBot="1" x14ac:dyDescent="0.25">
      <c r="A189" s="519"/>
      <c r="B189" s="1590"/>
      <c r="C189" s="701"/>
      <c r="D189" s="727"/>
      <c r="E189" s="1571"/>
      <c r="F189" s="1581"/>
      <c r="G189" s="2097"/>
      <c r="H189" s="629"/>
      <c r="I189" s="1622"/>
      <c r="J189" s="70" t="s">
        <v>16</v>
      </c>
      <c r="K189" s="229">
        <f>SUM(K172:K188)</f>
        <v>2683.3</v>
      </c>
      <c r="L189" s="510" t="s">
        <v>219</v>
      </c>
      <c r="M189" s="201">
        <v>100</v>
      </c>
    </row>
    <row r="190" spans="1:16" ht="39.75" customHeight="1" x14ac:dyDescent="0.2">
      <c r="A190" s="1711" t="s">
        <v>17</v>
      </c>
      <c r="B190" s="1713" t="s">
        <v>19</v>
      </c>
      <c r="C190" s="16" t="s">
        <v>17</v>
      </c>
      <c r="D190" s="734"/>
      <c r="E190" s="1715" t="s">
        <v>41</v>
      </c>
      <c r="F190" s="1717"/>
      <c r="G190" s="2036">
        <v>1001080700</v>
      </c>
      <c r="H190" s="2058">
        <v>2</v>
      </c>
      <c r="I190" s="1625" t="s">
        <v>64</v>
      </c>
      <c r="J190" s="485" t="s">
        <v>15</v>
      </c>
      <c r="K190" s="332">
        <v>31.3</v>
      </c>
      <c r="L190" s="1766" t="s">
        <v>93</v>
      </c>
      <c r="M190" s="724">
        <v>300</v>
      </c>
    </row>
    <row r="191" spans="1:16" ht="15.75" customHeight="1" thickBot="1" x14ac:dyDescent="0.25">
      <c r="A191" s="1712"/>
      <c r="B191" s="1714"/>
      <c r="C191" s="513"/>
      <c r="D191" s="737"/>
      <c r="E191" s="1716"/>
      <c r="F191" s="1718"/>
      <c r="G191" s="2062"/>
      <c r="H191" s="2059"/>
      <c r="I191" s="1621"/>
      <c r="J191" s="70" t="s">
        <v>16</v>
      </c>
      <c r="K191" s="227">
        <f>SUM(K190)</f>
        <v>31.3</v>
      </c>
      <c r="L191" s="1767"/>
      <c r="M191" s="1583"/>
    </row>
    <row r="192" spans="1:16" ht="36" customHeight="1" x14ac:dyDescent="0.2">
      <c r="A192" s="1639" t="s">
        <v>17</v>
      </c>
      <c r="B192" s="1577" t="s">
        <v>19</v>
      </c>
      <c r="C192" s="133" t="s">
        <v>19</v>
      </c>
      <c r="D192" s="734"/>
      <c r="E192" s="1550" t="s">
        <v>126</v>
      </c>
      <c r="F192" s="780" t="s">
        <v>286</v>
      </c>
      <c r="G192" s="2036">
        <v>10010506</v>
      </c>
      <c r="H192" s="2058">
        <v>2</v>
      </c>
      <c r="I192" s="1625" t="s">
        <v>64</v>
      </c>
      <c r="J192" s="1625" t="s">
        <v>15</v>
      </c>
      <c r="K192" s="1060">
        <v>15</v>
      </c>
      <c r="L192" s="1551" t="s">
        <v>127</v>
      </c>
      <c r="M192" s="1623">
        <v>2</v>
      </c>
    </row>
    <row r="193" spans="1:26" ht="18" customHeight="1" thickBot="1" x14ac:dyDescent="0.25">
      <c r="A193" s="1640"/>
      <c r="B193" s="1578"/>
      <c r="C193" s="513"/>
      <c r="D193" s="737"/>
      <c r="E193" s="1571"/>
      <c r="F193" s="345" t="s">
        <v>40</v>
      </c>
      <c r="G193" s="2062"/>
      <c r="H193" s="2059"/>
      <c r="I193" s="1621"/>
      <c r="J193" s="655" t="s">
        <v>16</v>
      </c>
      <c r="K193" s="507">
        <f>SUM(K192:K192)</f>
        <v>15</v>
      </c>
      <c r="L193" s="464"/>
      <c r="M193" s="1624"/>
    </row>
    <row r="194" spans="1:26" ht="30.75" customHeight="1" x14ac:dyDescent="0.2">
      <c r="A194" s="1639" t="s">
        <v>17</v>
      </c>
      <c r="B194" s="1577" t="s">
        <v>19</v>
      </c>
      <c r="C194" s="1579" t="s">
        <v>21</v>
      </c>
      <c r="D194" s="1643"/>
      <c r="E194" s="1603" t="s">
        <v>254</v>
      </c>
      <c r="F194" s="503"/>
      <c r="G194" s="1615"/>
      <c r="H194" s="627">
        <v>6</v>
      </c>
      <c r="I194" s="2022" t="s">
        <v>66</v>
      </c>
      <c r="J194" s="505"/>
      <c r="K194" s="506"/>
      <c r="L194" s="1594"/>
      <c r="M194" s="1582"/>
    </row>
    <row r="195" spans="1:26" ht="20.25" customHeight="1" x14ac:dyDescent="0.2">
      <c r="A195" s="519"/>
      <c r="B195" s="1590"/>
      <c r="C195" s="134"/>
      <c r="D195" s="739" t="s">
        <v>14</v>
      </c>
      <c r="E195" s="1787" t="s">
        <v>186</v>
      </c>
      <c r="F195" s="486"/>
      <c r="G195" s="2002">
        <v>10010901</v>
      </c>
      <c r="H195" s="628"/>
      <c r="I195" s="2024"/>
      <c r="J195" s="523" t="s">
        <v>15</v>
      </c>
      <c r="K195" s="333">
        <f>2563.5-279.7</f>
        <v>2283.8000000000002</v>
      </c>
      <c r="L195" s="1646" t="s">
        <v>187</v>
      </c>
      <c r="M195" s="128">
        <v>96</v>
      </c>
      <c r="N195" s="1661"/>
    </row>
    <row r="196" spans="1:26" ht="20.25" customHeight="1" x14ac:dyDescent="0.2">
      <c r="A196" s="519"/>
      <c r="B196" s="1590"/>
      <c r="C196" s="134"/>
      <c r="D196" s="726"/>
      <c r="E196" s="1789"/>
      <c r="F196" s="486"/>
      <c r="G196" s="2038"/>
      <c r="H196" s="628"/>
      <c r="I196" s="2024"/>
      <c r="J196" s="523" t="s">
        <v>295</v>
      </c>
      <c r="K196" s="233">
        <v>279.7</v>
      </c>
      <c r="L196" s="1646"/>
      <c r="M196" s="128"/>
      <c r="N196" s="1661"/>
    </row>
    <row r="197" spans="1:26" s="22" customFormat="1" ht="30" customHeight="1" x14ac:dyDescent="0.2">
      <c r="A197" s="519"/>
      <c r="B197" s="1758"/>
      <c r="C197" s="487"/>
      <c r="D197" s="1645" t="s">
        <v>17</v>
      </c>
      <c r="E197" s="1989" t="s">
        <v>228</v>
      </c>
      <c r="F197" s="486"/>
      <c r="G197" s="2002">
        <v>10010902</v>
      </c>
      <c r="H197" s="628"/>
      <c r="I197" s="2024"/>
      <c r="J197" s="488" t="s">
        <v>15</v>
      </c>
      <c r="K197" s="949">
        <v>75.5</v>
      </c>
      <c r="L197" s="23" t="s">
        <v>188</v>
      </c>
      <c r="M197" s="669">
        <f>20+19</f>
        <v>39</v>
      </c>
      <c r="N197" s="1"/>
      <c r="O197" s="1"/>
      <c r="P197" s="1"/>
      <c r="Q197" s="1"/>
      <c r="R197" s="1"/>
      <c r="S197" s="1"/>
      <c r="T197" s="1"/>
      <c r="U197" s="1"/>
      <c r="V197" s="1"/>
      <c r="W197" s="1"/>
      <c r="X197" s="1"/>
      <c r="Y197" s="1"/>
      <c r="Z197" s="1"/>
    </row>
    <row r="198" spans="1:26" s="22" customFormat="1" ht="56.25" customHeight="1" x14ac:dyDescent="0.2">
      <c r="A198" s="519"/>
      <c r="B198" s="1758"/>
      <c r="C198" s="495"/>
      <c r="D198" s="1210"/>
      <c r="E198" s="1709"/>
      <c r="F198" s="486"/>
      <c r="G198" s="2038"/>
      <c r="H198" s="628"/>
      <c r="I198" s="1612"/>
      <c r="J198" s="492"/>
      <c r="K198" s="469"/>
      <c r="L198" s="493" t="s">
        <v>189</v>
      </c>
      <c r="M198" s="719">
        <v>20</v>
      </c>
      <c r="N198" s="1"/>
      <c r="O198" s="1"/>
      <c r="P198" s="1"/>
      <c r="Q198" s="1"/>
      <c r="R198" s="1"/>
      <c r="S198" s="1"/>
      <c r="T198" s="1"/>
      <c r="U198" s="1"/>
      <c r="V198" s="1"/>
      <c r="W198" s="1"/>
      <c r="X198" s="1"/>
      <c r="Y198" s="1"/>
      <c r="Z198" s="1"/>
    </row>
    <row r="199" spans="1:26" s="22" customFormat="1" ht="27.75" customHeight="1" x14ac:dyDescent="0.2">
      <c r="A199" s="519"/>
      <c r="B199" s="195"/>
      <c r="C199" s="487"/>
      <c r="D199" s="2099" t="s">
        <v>19</v>
      </c>
      <c r="E199" s="1708" t="s">
        <v>229</v>
      </c>
      <c r="F199" s="1540"/>
      <c r="G199" s="2003">
        <v>10010903</v>
      </c>
      <c r="H199" s="628"/>
      <c r="I199" s="1612"/>
      <c r="J199" s="488" t="s">
        <v>15</v>
      </c>
      <c r="K199" s="476">
        <v>46</v>
      </c>
      <c r="L199" s="496" t="s">
        <v>340</v>
      </c>
      <c r="M199" s="1593">
        <v>4</v>
      </c>
      <c r="N199" s="1"/>
      <c r="O199" s="1"/>
      <c r="P199" s="1"/>
      <c r="Q199" s="1"/>
      <c r="R199" s="1"/>
      <c r="S199" s="1"/>
      <c r="T199" s="1"/>
      <c r="U199" s="1"/>
      <c r="V199" s="1"/>
      <c r="W199" s="1"/>
      <c r="X199" s="1"/>
      <c r="Y199" s="1"/>
      <c r="Z199" s="1"/>
    </row>
    <row r="200" spans="1:26" s="22" customFormat="1" ht="107.25" customHeight="1" x14ac:dyDescent="0.2">
      <c r="A200" s="519"/>
      <c r="B200" s="195"/>
      <c r="C200" s="495"/>
      <c r="D200" s="2099"/>
      <c r="E200" s="1708"/>
      <c r="F200" s="685"/>
      <c r="G200" s="2038"/>
      <c r="H200" s="628"/>
      <c r="I200" s="1612"/>
      <c r="J200" s="494" t="s">
        <v>18</v>
      </c>
      <c r="K200" s="687">
        <v>324</v>
      </c>
      <c r="L200" s="496" t="s">
        <v>191</v>
      </c>
      <c r="M200" s="1593">
        <v>4</v>
      </c>
      <c r="N200" s="1"/>
      <c r="O200" s="1"/>
      <c r="P200" s="1"/>
      <c r="Q200" s="1"/>
      <c r="R200" s="1"/>
      <c r="S200" s="1"/>
      <c r="T200" s="1"/>
      <c r="U200" s="1"/>
      <c r="V200" s="1"/>
      <c r="W200" s="1"/>
      <c r="X200" s="1"/>
      <c r="Y200" s="1"/>
      <c r="Z200" s="1"/>
    </row>
    <row r="201" spans="1:26" s="22" customFormat="1" ht="41.25" customHeight="1" x14ac:dyDescent="0.2">
      <c r="A201" s="519"/>
      <c r="B201" s="1590"/>
      <c r="C201" s="487"/>
      <c r="D201" s="1645" t="s">
        <v>21</v>
      </c>
      <c r="E201" s="1989" t="s">
        <v>255</v>
      </c>
      <c r="F201" s="486"/>
      <c r="G201" s="2002">
        <v>10010904</v>
      </c>
      <c r="H201" s="628"/>
      <c r="I201" s="1612"/>
      <c r="J201" s="966" t="s">
        <v>65</v>
      </c>
      <c r="K201" s="967">
        <v>5.0999999999999996</v>
      </c>
      <c r="L201" s="1768" t="s">
        <v>256</v>
      </c>
      <c r="M201" s="1592">
        <v>1</v>
      </c>
      <c r="N201" s="1"/>
      <c r="O201" s="1"/>
      <c r="P201" s="1"/>
      <c r="Q201" s="1"/>
      <c r="R201" s="1"/>
      <c r="S201" s="1"/>
      <c r="T201" s="1"/>
      <c r="U201" s="1"/>
      <c r="V201" s="1"/>
      <c r="W201" s="1"/>
      <c r="X201" s="1"/>
      <c r="Y201" s="1"/>
      <c r="Z201" s="1"/>
    </row>
    <row r="202" spans="1:26" s="22" customFormat="1" ht="16.5" customHeight="1" thickBot="1" x14ac:dyDescent="0.25">
      <c r="A202" s="1640"/>
      <c r="B202" s="688"/>
      <c r="C202" s="698"/>
      <c r="D202" s="738"/>
      <c r="E202" s="1710"/>
      <c r="F202" s="499"/>
      <c r="G202" s="2062"/>
      <c r="H202" s="629"/>
      <c r="I202" s="538"/>
      <c r="J202" s="26" t="s">
        <v>16</v>
      </c>
      <c r="K202" s="227">
        <f>SUM(K195:K201)</f>
        <v>3014.1</v>
      </c>
      <c r="L202" s="1769"/>
      <c r="M202" s="1624"/>
      <c r="N202" s="1"/>
      <c r="O202" s="1"/>
      <c r="P202" s="1"/>
      <c r="Q202" s="1"/>
      <c r="R202" s="1"/>
      <c r="S202" s="1"/>
      <c r="T202" s="1"/>
      <c r="U202" s="1"/>
      <c r="V202" s="1"/>
      <c r="W202" s="1"/>
      <c r="X202" s="1"/>
      <c r="Y202" s="1"/>
      <c r="Z202" s="1"/>
    </row>
    <row r="203" spans="1:26" ht="15" customHeight="1" thickBot="1" x14ac:dyDescent="0.25">
      <c r="A203" s="10" t="s">
        <v>17</v>
      </c>
      <c r="B203" s="11" t="s">
        <v>21</v>
      </c>
      <c r="C203" s="1706" t="s">
        <v>20</v>
      </c>
      <c r="D203" s="1707"/>
      <c r="E203" s="1707"/>
      <c r="F203" s="1707"/>
      <c r="G203" s="1707"/>
      <c r="H203" s="1707"/>
      <c r="I203" s="1707"/>
      <c r="J203" s="1707"/>
      <c r="K203" s="670">
        <f>K191+K189+K202+K193</f>
        <v>5743.7000000000007</v>
      </c>
      <c r="L203" s="1741"/>
      <c r="M203" s="1743"/>
    </row>
    <row r="204" spans="1:26" ht="15.75" customHeight="1" thickBot="1" x14ac:dyDescent="0.25">
      <c r="A204" s="10" t="s">
        <v>17</v>
      </c>
      <c r="B204" s="1765" t="s">
        <v>5</v>
      </c>
      <c r="C204" s="1765"/>
      <c r="D204" s="1765"/>
      <c r="E204" s="1765"/>
      <c r="F204" s="1765"/>
      <c r="G204" s="1765"/>
      <c r="H204" s="1765"/>
      <c r="I204" s="1765"/>
      <c r="J204" s="1765"/>
      <c r="K204" s="671">
        <f>K203+K170+K155</f>
        <v>9812.1000000000022</v>
      </c>
      <c r="L204" s="1751"/>
      <c r="M204" s="1753"/>
    </row>
    <row r="205" spans="1:26" ht="14.25" customHeight="1" thickBot="1" x14ac:dyDescent="0.25">
      <c r="A205" s="12" t="s">
        <v>4</v>
      </c>
      <c r="B205" s="1754" t="s">
        <v>6</v>
      </c>
      <c r="C205" s="1754"/>
      <c r="D205" s="1754"/>
      <c r="E205" s="1754"/>
      <c r="F205" s="1754"/>
      <c r="G205" s="1754"/>
      <c r="H205" s="1754"/>
      <c r="I205" s="1754"/>
      <c r="J205" s="1754"/>
      <c r="K205" s="239">
        <f>K204+K96</f>
        <v>76612.800000000003</v>
      </c>
      <c r="L205" s="1755"/>
      <c r="M205" s="1757"/>
    </row>
    <row r="206" spans="1:26" s="331" customFormat="1" ht="18" customHeight="1" x14ac:dyDescent="0.2">
      <c r="A206" s="2098" t="s">
        <v>347</v>
      </c>
      <c r="B206" s="2098"/>
      <c r="C206" s="2098"/>
      <c r="D206" s="2098"/>
      <c r="E206" s="2098"/>
      <c r="F206" s="2098"/>
      <c r="G206" s="2098"/>
      <c r="H206" s="2098"/>
      <c r="I206" s="2098"/>
      <c r="J206" s="2098"/>
      <c r="K206" s="2098"/>
      <c r="L206" s="2098"/>
      <c r="M206" s="2098"/>
      <c r="N206" s="2098"/>
      <c r="O206" s="2098"/>
      <c r="P206" s="2098"/>
      <c r="Q206" s="2098"/>
      <c r="R206" s="2098"/>
      <c r="S206" s="2098"/>
      <c r="T206" s="2098"/>
      <c r="U206" s="2098"/>
      <c r="V206" s="2098"/>
      <c r="W206" s="2098"/>
      <c r="X206" s="2098"/>
      <c r="Y206" s="2098"/>
      <c r="Z206" s="2098"/>
    </row>
    <row r="207" spans="1:26" s="104" customFormat="1" ht="22.5" customHeight="1" thickBot="1" x14ac:dyDescent="0.25">
      <c r="A207" s="1701" t="s">
        <v>0</v>
      </c>
      <c r="B207" s="1701"/>
      <c r="C207" s="1701"/>
      <c r="D207" s="1701"/>
      <c r="E207" s="1701"/>
      <c r="F207" s="1701"/>
      <c r="G207" s="1701"/>
      <c r="H207" s="1701"/>
      <c r="I207" s="1701"/>
      <c r="J207" s="1701"/>
      <c r="K207" s="1701"/>
      <c r="L207" s="102"/>
      <c r="M207" s="253"/>
    </row>
    <row r="208" spans="1:26" s="77" customFormat="1" ht="59.25" customHeight="1" thickBot="1" x14ac:dyDescent="0.25">
      <c r="A208" s="1702" t="s">
        <v>1</v>
      </c>
      <c r="B208" s="1703"/>
      <c r="C208" s="1703"/>
      <c r="D208" s="1703"/>
      <c r="E208" s="1703"/>
      <c r="F208" s="1703"/>
      <c r="G208" s="1703"/>
      <c r="H208" s="1703"/>
      <c r="I208" s="1703"/>
      <c r="J208" s="1703"/>
      <c r="K208" s="586" t="s">
        <v>232</v>
      </c>
      <c r="L208" s="534"/>
      <c r="M208" s="534"/>
      <c r="P208" s="76"/>
      <c r="R208" s="76"/>
    </row>
    <row r="209" spans="1:13" s="77" customFormat="1" x14ac:dyDescent="0.2">
      <c r="A209" s="1704" t="s">
        <v>24</v>
      </c>
      <c r="B209" s="1705"/>
      <c r="C209" s="1705"/>
      <c r="D209" s="1705"/>
      <c r="E209" s="1705"/>
      <c r="F209" s="1705"/>
      <c r="G209" s="1705"/>
      <c r="H209" s="1705"/>
      <c r="I209" s="1705"/>
      <c r="J209" s="1705"/>
      <c r="K209" s="340">
        <f>SUM(K210:K215)</f>
        <v>75920.199999999983</v>
      </c>
      <c r="L209" s="534"/>
      <c r="M209" s="534"/>
    </row>
    <row r="210" spans="1:13" s="77" customFormat="1" x14ac:dyDescent="0.2">
      <c r="A210" s="1693" t="s">
        <v>27</v>
      </c>
      <c r="B210" s="1694"/>
      <c r="C210" s="1694"/>
      <c r="D210" s="1694"/>
      <c r="E210" s="1694"/>
      <c r="F210" s="1694"/>
      <c r="G210" s="1694"/>
      <c r="H210" s="1694"/>
      <c r="I210" s="1695"/>
      <c r="J210" s="1695"/>
      <c r="K210" s="230">
        <f>SUMIF(J16:J201,"sb",K16:K201)</f>
        <v>30965.499999999996</v>
      </c>
      <c r="L210" s="533"/>
      <c r="M210" s="533"/>
    </row>
    <row r="211" spans="1:13" s="77" customFormat="1" x14ac:dyDescent="0.2">
      <c r="A211" s="1726" t="s">
        <v>297</v>
      </c>
      <c r="B211" s="1727"/>
      <c r="C211" s="1727"/>
      <c r="D211" s="1727"/>
      <c r="E211" s="1727"/>
      <c r="F211" s="1727"/>
      <c r="G211" s="1727"/>
      <c r="H211" s="1727"/>
      <c r="I211" s="1727"/>
      <c r="J211" s="1728"/>
      <c r="K211" s="230">
        <f>SUMIF(J17:J202,"sb(l)",K17:K202)</f>
        <v>2488.1</v>
      </c>
      <c r="L211" s="533"/>
      <c r="M211" s="533"/>
    </row>
    <row r="212" spans="1:13" s="77" customFormat="1" x14ac:dyDescent="0.2">
      <c r="A212" s="1693" t="s">
        <v>32</v>
      </c>
      <c r="B212" s="1694"/>
      <c r="C212" s="1694"/>
      <c r="D212" s="1694"/>
      <c r="E212" s="1694"/>
      <c r="F212" s="1694"/>
      <c r="G212" s="1694"/>
      <c r="H212" s="1694"/>
      <c r="I212" s="1695"/>
      <c r="J212" s="1695"/>
      <c r="K212" s="230">
        <f>SUMIF(J17:J201,"sb(sp)",K17:K201)</f>
        <v>5433.4000000000005</v>
      </c>
      <c r="L212" s="533"/>
      <c r="M212" s="533"/>
    </row>
    <row r="213" spans="1:13" s="77" customFormat="1" x14ac:dyDescent="0.2">
      <c r="A213" s="1726" t="s">
        <v>124</v>
      </c>
      <c r="B213" s="1727"/>
      <c r="C213" s="1727"/>
      <c r="D213" s="1727"/>
      <c r="E213" s="1727"/>
      <c r="F213" s="1727"/>
      <c r="G213" s="1727"/>
      <c r="H213" s="1727"/>
      <c r="I213" s="1727"/>
      <c r="J213" s="1727"/>
      <c r="K213" s="230">
        <f>SUMIF(J20:J202,"sb(spl)",K20:K202)</f>
        <v>592.69999999999993</v>
      </c>
      <c r="L213" s="533"/>
      <c r="M213" s="533"/>
    </row>
    <row r="214" spans="1:13" s="77" customFormat="1" x14ac:dyDescent="0.2">
      <c r="A214" s="1693" t="s">
        <v>28</v>
      </c>
      <c r="B214" s="1694"/>
      <c r="C214" s="1694"/>
      <c r="D214" s="1694"/>
      <c r="E214" s="1694"/>
      <c r="F214" s="1694"/>
      <c r="G214" s="1694"/>
      <c r="H214" s="1694"/>
      <c r="I214" s="1695"/>
      <c r="J214" s="1695"/>
      <c r="K214" s="761">
        <f>SUMIF(J17:J201,"sb(vb)",K17:K201)</f>
        <v>36202.499999999993</v>
      </c>
      <c r="L214" s="533"/>
      <c r="M214" s="533"/>
    </row>
    <row r="215" spans="1:13" s="77" customFormat="1" ht="16.5" customHeight="1" thickBot="1" x14ac:dyDescent="0.25">
      <c r="A215" s="1726" t="s">
        <v>342</v>
      </c>
      <c r="B215" s="1727"/>
      <c r="C215" s="1727"/>
      <c r="D215" s="1727"/>
      <c r="E215" s="1727"/>
      <c r="F215" s="1727"/>
      <c r="G215" s="1727"/>
      <c r="H215" s="1727"/>
      <c r="I215" s="1727"/>
      <c r="J215" s="1728"/>
      <c r="K215" s="241">
        <f>SUMIF(J21:J203,"SB(es)",K21:K203)</f>
        <v>238</v>
      </c>
      <c r="L215" s="533"/>
      <c r="M215" s="533"/>
    </row>
    <row r="216" spans="1:13" s="77" customFormat="1" ht="13.5" thickBot="1" x14ac:dyDescent="0.25">
      <c r="A216" s="1699" t="s">
        <v>25</v>
      </c>
      <c r="B216" s="1700"/>
      <c r="C216" s="1700"/>
      <c r="D216" s="1700"/>
      <c r="E216" s="1700"/>
      <c r="F216" s="1700"/>
      <c r="G216" s="1700"/>
      <c r="H216" s="1700"/>
      <c r="I216" s="1700"/>
      <c r="J216" s="1700"/>
      <c r="K216" s="274">
        <f>SUM(K217:K218)</f>
        <v>692.6</v>
      </c>
      <c r="L216" s="535"/>
      <c r="M216" s="535"/>
    </row>
    <row r="217" spans="1:13" s="77" customFormat="1" x14ac:dyDescent="0.2">
      <c r="A217" s="1696" t="s">
        <v>29</v>
      </c>
      <c r="B217" s="1697"/>
      <c r="C217" s="1697"/>
      <c r="D217" s="1697"/>
      <c r="E217" s="1697"/>
      <c r="F217" s="1697"/>
      <c r="G217" s="1697"/>
      <c r="H217" s="1697"/>
      <c r="I217" s="1698"/>
      <c r="J217" s="1698"/>
      <c r="K217" s="242">
        <f>SUMIF(J17:J201,"es",K17:K201)</f>
        <v>562.5</v>
      </c>
      <c r="L217" s="537"/>
      <c r="M217" s="537"/>
    </row>
    <row r="218" spans="1:13" s="77" customFormat="1" ht="13.5" thickBot="1" x14ac:dyDescent="0.25">
      <c r="A218" s="1686" t="s">
        <v>67</v>
      </c>
      <c r="B218" s="1687"/>
      <c r="C218" s="1687"/>
      <c r="D218" s="1687"/>
      <c r="E218" s="1687"/>
      <c r="F218" s="1687"/>
      <c r="G218" s="1687"/>
      <c r="H218" s="1687"/>
      <c r="I218" s="1687"/>
      <c r="J218" s="1687"/>
      <c r="K218" s="243">
        <f>SUMIF(J17:J201,"kt",K17:K201)</f>
        <v>130.1</v>
      </c>
      <c r="L218" s="537"/>
      <c r="M218" s="537"/>
    </row>
    <row r="219" spans="1:13" ht="13.5" thickBot="1" x14ac:dyDescent="0.25">
      <c r="A219" s="1688" t="s">
        <v>26</v>
      </c>
      <c r="B219" s="1689"/>
      <c r="C219" s="1689"/>
      <c r="D219" s="1689"/>
      <c r="E219" s="1689"/>
      <c r="F219" s="1689"/>
      <c r="G219" s="1689"/>
      <c r="H219" s="1689"/>
      <c r="I219" s="1689"/>
      <c r="J219" s="1689"/>
      <c r="K219" s="244">
        <f>K209+K216</f>
        <v>76612.799999999988</v>
      </c>
      <c r="L219" s="534"/>
      <c r="M219" s="534"/>
    </row>
    <row r="221" spans="1:13" x14ac:dyDescent="0.2">
      <c r="E221" s="76"/>
      <c r="F221" s="2100" t="s">
        <v>341</v>
      </c>
      <c r="G221" s="2100"/>
      <c r="H221" s="2100"/>
      <c r="I221" s="2100"/>
      <c r="J221" s="2100"/>
      <c r="K221" s="247"/>
    </row>
    <row r="222" spans="1:13" ht="60" customHeight="1" x14ac:dyDescent="0.2">
      <c r="E222" s="76"/>
      <c r="F222" s="1609"/>
      <c r="G222" s="778"/>
      <c r="H222" s="90"/>
      <c r="I222" s="262"/>
      <c r="J222" s="75"/>
      <c r="K222" s="247"/>
    </row>
    <row r="223" spans="1:13" x14ac:dyDescent="0.2">
      <c r="E223" s="76"/>
      <c r="F223" s="1609"/>
      <c r="G223" s="778"/>
      <c r="H223" s="90"/>
      <c r="I223" s="262"/>
      <c r="J223" s="75"/>
      <c r="K223" s="247"/>
    </row>
    <row r="224" spans="1:13" x14ac:dyDescent="0.2">
      <c r="E224" s="76"/>
      <c r="F224" s="1609"/>
      <c r="G224" s="778"/>
      <c r="H224" s="90"/>
      <c r="I224" s="262"/>
      <c r="J224" s="75"/>
      <c r="K224" s="247"/>
    </row>
    <row r="225" spans="1:13" x14ac:dyDescent="0.2">
      <c r="E225" s="76"/>
      <c r="F225" s="1609"/>
      <c r="G225" s="778"/>
      <c r="H225" s="90"/>
      <c r="I225" s="262"/>
      <c r="J225" s="75"/>
      <c r="K225" s="247"/>
    </row>
    <row r="226" spans="1:13" x14ac:dyDescent="0.2">
      <c r="E226" s="76"/>
      <c r="F226" s="1609"/>
      <c r="G226" s="778"/>
      <c r="H226" s="90"/>
      <c r="I226" s="262"/>
      <c r="J226" s="75"/>
      <c r="K226" s="247"/>
    </row>
    <row r="227" spans="1:13" x14ac:dyDescent="0.2">
      <c r="E227" s="76"/>
      <c r="F227" s="1609"/>
      <c r="G227" s="778"/>
      <c r="H227" s="90"/>
      <c r="I227" s="262"/>
      <c r="J227" s="75"/>
      <c r="K227" s="247"/>
    </row>
    <row r="228" spans="1:13" x14ac:dyDescent="0.2">
      <c r="E228" s="76"/>
      <c r="F228" s="1609"/>
      <c r="G228" s="778"/>
      <c r="H228" s="90"/>
      <c r="I228" s="262"/>
      <c r="J228" s="75"/>
      <c r="K228" s="247"/>
    </row>
    <row r="229" spans="1:13" x14ac:dyDescent="0.2">
      <c r="E229" s="76"/>
      <c r="F229" s="1609"/>
      <c r="G229" s="778"/>
      <c r="H229" s="90"/>
      <c r="I229" s="262"/>
      <c r="J229" s="75"/>
      <c r="K229" s="247"/>
    </row>
    <row r="230" spans="1:13" x14ac:dyDescent="0.2">
      <c r="E230" s="76"/>
      <c r="F230" s="1609"/>
      <c r="G230" s="778"/>
      <c r="H230" s="90"/>
      <c r="I230" s="262"/>
      <c r="J230" s="75"/>
      <c r="K230" s="247"/>
    </row>
    <row r="231" spans="1:13" x14ac:dyDescent="0.2">
      <c r="E231" s="76"/>
      <c r="F231" s="1609"/>
      <c r="G231" s="778"/>
      <c r="H231" s="90"/>
      <c r="I231" s="262"/>
      <c r="J231" s="75"/>
      <c r="K231" s="247"/>
    </row>
    <row r="232" spans="1:13" x14ac:dyDescent="0.2">
      <c r="A232" s="120"/>
      <c r="B232" s="120"/>
      <c r="C232" s="120"/>
      <c r="D232" s="732"/>
      <c r="E232" s="76"/>
      <c r="F232" s="1609"/>
      <c r="G232" s="778"/>
      <c r="H232" s="90"/>
      <c r="I232" s="262"/>
      <c r="J232" s="75"/>
      <c r="K232" s="247"/>
      <c r="L232" s="76"/>
      <c r="M232" s="1609"/>
    </row>
    <row r="233" spans="1:13" x14ac:dyDescent="0.2">
      <c r="A233" s="120"/>
      <c r="B233" s="120"/>
      <c r="C233" s="120"/>
      <c r="D233" s="732"/>
      <c r="E233" s="76"/>
      <c r="F233" s="1609"/>
      <c r="G233" s="778"/>
      <c r="H233" s="90"/>
      <c r="I233" s="262"/>
      <c r="J233" s="75"/>
      <c r="K233" s="247"/>
      <c r="L233" s="76"/>
      <c r="M233" s="1609"/>
    </row>
    <row r="234" spans="1:13" x14ac:dyDescent="0.2">
      <c r="A234" s="120"/>
      <c r="B234" s="120"/>
      <c r="C234" s="120"/>
      <c r="D234" s="732"/>
      <c r="E234" s="76"/>
      <c r="F234" s="1609"/>
      <c r="G234" s="778"/>
      <c r="H234" s="90"/>
      <c r="I234" s="262"/>
      <c r="J234" s="75"/>
      <c r="K234" s="247"/>
      <c r="L234" s="76"/>
      <c r="M234" s="1609"/>
    </row>
    <row r="235" spans="1:13" x14ac:dyDescent="0.2">
      <c r="A235" s="120"/>
      <c r="B235" s="120"/>
      <c r="C235" s="120"/>
      <c r="D235" s="732"/>
      <c r="E235" s="76"/>
      <c r="F235" s="1609"/>
      <c r="G235" s="778"/>
      <c r="H235" s="90"/>
      <c r="I235" s="262"/>
      <c r="J235" s="75"/>
      <c r="K235" s="247"/>
      <c r="L235" s="76"/>
      <c r="M235" s="1609"/>
    </row>
    <row r="236" spans="1:13" x14ac:dyDescent="0.2">
      <c r="A236" s="120"/>
      <c r="B236" s="120"/>
      <c r="C236" s="120"/>
      <c r="D236" s="732"/>
      <c r="E236" s="76"/>
      <c r="F236" s="1609"/>
      <c r="G236" s="778"/>
      <c r="H236" s="90"/>
      <c r="I236" s="262"/>
      <c r="J236" s="75"/>
      <c r="K236" s="247"/>
      <c r="L236" s="76"/>
      <c r="M236" s="1609"/>
    </row>
    <row r="237" spans="1:13" x14ac:dyDescent="0.2">
      <c r="A237" s="120"/>
      <c r="B237" s="120"/>
      <c r="C237" s="120"/>
      <c r="D237" s="732"/>
      <c r="E237" s="76"/>
      <c r="F237" s="1609"/>
      <c r="G237" s="778"/>
      <c r="H237" s="90"/>
      <c r="I237" s="262"/>
      <c r="J237" s="75"/>
      <c r="K237" s="247"/>
      <c r="L237" s="76"/>
      <c r="M237" s="1609"/>
    </row>
    <row r="238" spans="1:13" x14ac:dyDescent="0.2">
      <c r="A238" s="120"/>
      <c r="B238" s="120"/>
      <c r="C238" s="120"/>
      <c r="D238" s="732"/>
      <c r="E238" s="76"/>
      <c r="F238" s="1609"/>
      <c r="G238" s="778"/>
      <c r="H238" s="90"/>
      <c r="I238" s="262"/>
      <c r="J238" s="75"/>
      <c r="K238" s="247"/>
      <c r="L238" s="76"/>
      <c r="M238" s="1609"/>
    </row>
    <row r="239" spans="1:13" x14ac:dyDescent="0.2">
      <c r="A239" s="120"/>
      <c r="B239" s="120"/>
      <c r="C239" s="120"/>
      <c r="D239" s="732"/>
      <c r="E239" s="76"/>
      <c r="F239" s="1609"/>
      <c r="G239" s="778"/>
      <c r="H239" s="90"/>
      <c r="I239" s="262"/>
      <c r="J239" s="75"/>
      <c r="K239" s="247"/>
      <c r="L239" s="76"/>
      <c r="M239" s="1609"/>
    </row>
    <row r="240" spans="1:13" x14ac:dyDescent="0.2">
      <c r="A240" s="120"/>
      <c r="B240" s="120"/>
      <c r="C240" s="120"/>
      <c r="D240" s="732"/>
      <c r="E240" s="76"/>
      <c r="F240" s="1609"/>
      <c r="G240" s="778"/>
      <c r="H240" s="90"/>
      <c r="I240" s="262"/>
      <c r="J240" s="75"/>
      <c r="K240" s="247"/>
      <c r="L240" s="76"/>
      <c r="M240" s="1609"/>
    </row>
    <row r="241" spans="1:13" x14ac:dyDescent="0.2">
      <c r="A241" s="120"/>
      <c r="B241" s="120"/>
      <c r="C241" s="120"/>
      <c r="D241" s="732"/>
      <c r="E241" s="76"/>
      <c r="F241" s="1609"/>
      <c r="G241" s="778"/>
      <c r="H241" s="90"/>
      <c r="I241" s="262"/>
      <c r="J241" s="75"/>
      <c r="K241" s="247"/>
      <c r="L241" s="76"/>
      <c r="M241" s="1609"/>
    </row>
    <row r="242" spans="1:13" x14ac:dyDescent="0.2">
      <c r="A242" s="120"/>
      <c r="B242" s="120"/>
      <c r="C242" s="120"/>
      <c r="D242" s="732"/>
      <c r="E242" s="76"/>
      <c r="F242" s="1609"/>
      <c r="G242" s="778"/>
      <c r="H242" s="90"/>
      <c r="I242" s="262"/>
      <c r="J242" s="75"/>
      <c r="K242" s="247"/>
      <c r="L242" s="76"/>
      <c r="M242" s="1609"/>
    </row>
    <row r="243" spans="1:13" x14ac:dyDescent="0.2">
      <c r="A243" s="120"/>
      <c r="B243" s="120"/>
      <c r="C243" s="120"/>
      <c r="D243" s="732"/>
      <c r="E243" s="76"/>
      <c r="F243" s="1609"/>
      <c r="G243" s="778"/>
      <c r="H243" s="90"/>
      <c r="I243" s="262"/>
      <c r="J243" s="75"/>
      <c r="K243" s="247"/>
      <c r="L243" s="76"/>
      <c r="M243" s="1609"/>
    </row>
    <row r="244" spans="1:13" x14ac:dyDescent="0.2">
      <c r="A244" s="120"/>
      <c r="B244" s="120"/>
      <c r="C244" s="120"/>
      <c r="D244" s="732"/>
      <c r="E244" s="76"/>
      <c r="F244" s="1609"/>
      <c r="G244" s="778"/>
      <c r="H244" s="90"/>
      <c r="I244" s="262"/>
      <c r="J244" s="75"/>
      <c r="K244" s="247"/>
      <c r="L244" s="76"/>
      <c r="M244" s="1609"/>
    </row>
  </sheetData>
  <mergeCells count="294">
    <mergeCell ref="F221:J221"/>
    <mergeCell ref="A216:J216"/>
    <mergeCell ref="A218:J218"/>
    <mergeCell ref="A219:J219"/>
    <mergeCell ref="A209:J209"/>
    <mergeCell ref="A210:J210"/>
    <mergeCell ref="A212:J212"/>
    <mergeCell ref="A213:J213"/>
    <mergeCell ref="A214:J214"/>
    <mergeCell ref="A217:J217"/>
    <mergeCell ref="A211:J211"/>
    <mergeCell ref="A215:J215"/>
    <mergeCell ref="L205:M205"/>
    <mergeCell ref="A206:Z206"/>
    <mergeCell ref="A207:K207"/>
    <mergeCell ref="A208:J208"/>
    <mergeCell ref="E199:E200"/>
    <mergeCell ref="E201:E202"/>
    <mergeCell ref="L201:L202"/>
    <mergeCell ref="C203:J203"/>
    <mergeCell ref="L203:M203"/>
    <mergeCell ref="B204:J204"/>
    <mergeCell ref="L204:M204"/>
    <mergeCell ref="D199:D200"/>
    <mergeCell ref="G201:G202"/>
    <mergeCell ref="G199:G200"/>
    <mergeCell ref="B205:J205"/>
    <mergeCell ref="L190:L191"/>
    <mergeCell ref="E179:E181"/>
    <mergeCell ref="L179:L181"/>
    <mergeCell ref="I194:I197"/>
    <mergeCell ref="B197:B198"/>
    <mergeCell ref="E197:E198"/>
    <mergeCell ref="A190:A191"/>
    <mergeCell ref="B190:B191"/>
    <mergeCell ref="E190:E191"/>
    <mergeCell ref="F190:F191"/>
    <mergeCell ref="H190:H191"/>
    <mergeCell ref="G179:G181"/>
    <mergeCell ref="G190:G191"/>
    <mergeCell ref="G192:G193"/>
    <mergeCell ref="G188:G189"/>
    <mergeCell ref="G197:G198"/>
    <mergeCell ref="E195:E196"/>
    <mergeCell ref="G195:G196"/>
    <mergeCell ref="H192:H193"/>
    <mergeCell ref="M179:M181"/>
    <mergeCell ref="L166:L167"/>
    <mergeCell ref="C170:J170"/>
    <mergeCell ref="L170:M170"/>
    <mergeCell ref="C171:M171"/>
    <mergeCell ref="E172:E173"/>
    <mergeCell ref="I172:I174"/>
    <mergeCell ref="D179:D181"/>
    <mergeCell ref="E166:E167"/>
    <mergeCell ref="I166:I167"/>
    <mergeCell ref="G166:G167"/>
    <mergeCell ref="G168:G169"/>
    <mergeCell ref="H168:H169"/>
    <mergeCell ref="I168:I169"/>
    <mergeCell ref="L168:L169"/>
    <mergeCell ref="M168:M169"/>
    <mergeCell ref="E168:E169"/>
    <mergeCell ref="L152:L153"/>
    <mergeCell ref="C155:J155"/>
    <mergeCell ref="L155:M155"/>
    <mergeCell ref="E143:E145"/>
    <mergeCell ref="O143:O144"/>
    <mergeCell ref="I161:I162"/>
    <mergeCell ref="G159:G160"/>
    <mergeCell ref="C156:M156"/>
    <mergeCell ref="E157:E158"/>
    <mergeCell ref="F157:F158"/>
    <mergeCell ref="I157:I158"/>
    <mergeCell ref="E159:E160"/>
    <mergeCell ref="F159:F160"/>
    <mergeCell ref="I159:I160"/>
    <mergeCell ref="G157:G158"/>
    <mergeCell ref="G152:G154"/>
    <mergeCell ref="G162:G163"/>
    <mergeCell ref="E146:E149"/>
    <mergeCell ref="E162:E163"/>
    <mergeCell ref="P143:P144"/>
    <mergeCell ref="Q143:Q144"/>
    <mergeCell ref="R143:R144"/>
    <mergeCell ref="I146:I147"/>
    <mergeCell ref="L147:L148"/>
    <mergeCell ref="I137:I138"/>
    <mergeCell ref="F141:J141"/>
    <mergeCell ref="G143:G145"/>
    <mergeCell ref="G146:G148"/>
    <mergeCell ref="G137:G138"/>
    <mergeCell ref="L124:L125"/>
    <mergeCell ref="E126:E127"/>
    <mergeCell ref="I126:I127"/>
    <mergeCell ref="E115:E116"/>
    <mergeCell ref="E119:E121"/>
    <mergeCell ref="E122:E123"/>
    <mergeCell ref="I122:I123"/>
    <mergeCell ref="G115:G116"/>
    <mergeCell ref="G122:G123"/>
    <mergeCell ref="G124:G125"/>
    <mergeCell ref="G126:G127"/>
    <mergeCell ref="G119:G121"/>
    <mergeCell ref="E124:E125"/>
    <mergeCell ref="I124:I125"/>
    <mergeCell ref="L107:L108"/>
    <mergeCell ref="E109:E111"/>
    <mergeCell ref="E112:E114"/>
    <mergeCell ref="I112:I114"/>
    <mergeCell ref="E100:E102"/>
    <mergeCell ref="I100:I101"/>
    <mergeCell ref="L100:L101"/>
    <mergeCell ref="E103:E105"/>
    <mergeCell ref="I103:I104"/>
    <mergeCell ref="L104:L105"/>
    <mergeCell ref="G100:G102"/>
    <mergeCell ref="G103:G105"/>
    <mergeCell ref="G109:G111"/>
    <mergeCell ref="G112:G114"/>
    <mergeCell ref="G106:G108"/>
    <mergeCell ref="L109:L111"/>
    <mergeCell ref="E106:E108"/>
    <mergeCell ref="I106:I107"/>
    <mergeCell ref="L96:M96"/>
    <mergeCell ref="B97:M97"/>
    <mergeCell ref="C98:M98"/>
    <mergeCell ref="A91:A94"/>
    <mergeCell ref="C91:C94"/>
    <mergeCell ref="E91:E94"/>
    <mergeCell ref="F91:F94"/>
    <mergeCell ref="H91:H94"/>
    <mergeCell ref="L93:L94"/>
    <mergeCell ref="L87:L88"/>
    <mergeCell ref="B89:B90"/>
    <mergeCell ref="C89:C90"/>
    <mergeCell ref="E89:E90"/>
    <mergeCell ref="F89:F90"/>
    <mergeCell ref="H89:H90"/>
    <mergeCell ref="I89:I90"/>
    <mergeCell ref="E78:E79"/>
    <mergeCell ref="F78:F79"/>
    <mergeCell ref="H78:H79"/>
    <mergeCell ref="E82:E84"/>
    <mergeCell ref="E85:E86"/>
    <mergeCell ref="G78:G79"/>
    <mergeCell ref="G85:G88"/>
    <mergeCell ref="G82:G84"/>
    <mergeCell ref="G89:G90"/>
    <mergeCell ref="L62:L63"/>
    <mergeCell ref="E70:E71"/>
    <mergeCell ref="L70:L71"/>
    <mergeCell ref="E72:E73"/>
    <mergeCell ref="G70:G71"/>
    <mergeCell ref="G52:G54"/>
    <mergeCell ref="G55:G57"/>
    <mergeCell ref="G72:G73"/>
    <mergeCell ref="H73:J73"/>
    <mergeCell ref="G60:G61"/>
    <mergeCell ref="G64:G67"/>
    <mergeCell ref="G62:G63"/>
    <mergeCell ref="A58:A59"/>
    <mergeCell ref="B58:B59"/>
    <mergeCell ref="C58:C59"/>
    <mergeCell ref="E58:E59"/>
    <mergeCell ref="F58:F59"/>
    <mergeCell ref="H58:H59"/>
    <mergeCell ref="I58:I59"/>
    <mergeCell ref="E52:E54"/>
    <mergeCell ref="O41:O42"/>
    <mergeCell ref="L52:L53"/>
    <mergeCell ref="E55:E57"/>
    <mergeCell ref="L55:L56"/>
    <mergeCell ref="D47:D51"/>
    <mergeCell ref="E47:E51"/>
    <mergeCell ref="F47:F51"/>
    <mergeCell ref="H47:H51"/>
    <mergeCell ref="I47:I51"/>
    <mergeCell ref="G47:G51"/>
    <mergeCell ref="M55:M56"/>
    <mergeCell ref="P41:P42"/>
    <mergeCell ref="Q41:Q42"/>
    <mergeCell ref="A42:A46"/>
    <mergeCell ref="B42:B46"/>
    <mergeCell ref="C42:C46"/>
    <mergeCell ref="E42:E46"/>
    <mergeCell ref="F42:F46"/>
    <mergeCell ref="H42:H46"/>
    <mergeCell ref="I42:I46"/>
    <mergeCell ref="L42:L46"/>
    <mergeCell ref="M42:M46"/>
    <mergeCell ref="G42:G46"/>
    <mergeCell ref="L32:L33"/>
    <mergeCell ref="E35:E36"/>
    <mergeCell ref="A37:A41"/>
    <mergeCell ref="B37:B41"/>
    <mergeCell ref="C37:C41"/>
    <mergeCell ref="E37:E41"/>
    <mergeCell ref="F37:F41"/>
    <mergeCell ref="H37:H41"/>
    <mergeCell ref="I37:I41"/>
    <mergeCell ref="L37:L38"/>
    <mergeCell ref="A30:A36"/>
    <mergeCell ref="C30:C36"/>
    <mergeCell ref="E30:E34"/>
    <mergeCell ref="F30:F36"/>
    <mergeCell ref="H30:H36"/>
    <mergeCell ref="I30:I36"/>
    <mergeCell ref="L40:L41"/>
    <mergeCell ref="D37:D41"/>
    <mergeCell ref="G30:G34"/>
    <mergeCell ref="G37:G41"/>
    <mergeCell ref="E20:E23"/>
    <mergeCell ref="I20:I24"/>
    <mergeCell ref="L22:L23"/>
    <mergeCell ref="A25:A29"/>
    <mergeCell ref="C25:C29"/>
    <mergeCell ref="E25:E29"/>
    <mergeCell ref="F25:F29"/>
    <mergeCell ref="H25:H29"/>
    <mergeCell ref="I25:I29"/>
    <mergeCell ref="L25:L26"/>
    <mergeCell ref="D25:D29"/>
    <mergeCell ref="D20:D24"/>
    <mergeCell ref="G20:G24"/>
    <mergeCell ref="G25:G29"/>
    <mergeCell ref="G8:G11"/>
    <mergeCell ref="L8:M8"/>
    <mergeCell ref="C15:M15"/>
    <mergeCell ref="C16:C17"/>
    <mergeCell ref="E16:E17"/>
    <mergeCell ref="F16:F17"/>
    <mergeCell ref="H16:H17"/>
    <mergeCell ref="I16:I17"/>
    <mergeCell ref="M10:M11"/>
    <mergeCell ref="A12:M12"/>
    <mergeCell ref="A13:M13"/>
    <mergeCell ref="B14:M14"/>
    <mergeCell ref="K9:K11"/>
    <mergeCell ref="L9:L11"/>
    <mergeCell ref="H8:H11"/>
    <mergeCell ref="I8:I11"/>
    <mergeCell ref="J8:J11"/>
    <mergeCell ref="G16:G17"/>
    <mergeCell ref="K1:M1"/>
    <mergeCell ref="K2:M2"/>
    <mergeCell ref="D103:D105"/>
    <mergeCell ref="D100:D102"/>
    <mergeCell ref="D78:D79"/>
    <mergeCell ref="D70:D71"/>
    <mergeCell ref="D62:D63"/>
    <mergeCell ref="D58:D59"/>
    <mergeCell ref="C95:J95"/>
    <mergeCell ref="B96:J96"/>
    <mergeCell ref="G58:G59"/>
    <mergeCell ref="E74:E75"/>
    <mergeCell ref="I74:I75"/>
    <mergeCell ref="I85:I86"/>
    <mergeCell ref="A4:M4"/>
    <mergeCell ref="A5:M5"/>
    <mergeCell ref="A6:M6"/>
    <mergeCell ref="C7:M7"/>
    <mergeCell ref="A8:A11"/>
    <mergeCell ref="B8:B11"/>
    <mergeCell ref="C8:C11"/>
    <mergeCell ref="E8:E11"/>
    <mergeCell ref="F8:F11"/>
    <mergeCell ref="D8:D11"/>
    <mergeCell ref="E139:E140"/>
    <mergeCell ref="F139:F140"/>
    <mergeCell ref="G139:G140"/>
    <mergeCell ref="H139:H140"/>
    <mergeCell ref="I139:I140"/>
    <mergeCell ref="A168:A169"/>
    <mergeCell ref="B168:B169"/>
    <mergeCell ref="C168:C169"/>
    <mergeCell ref="D168:D169"/>
    <mergeCell ref="F168:F169"/>
    <mergeCell ref="F149:J149"/>
    <mergeCell ref="E152:E153"/>
    <mergeCell ref="G164:G165"/>
    <mergeCell ref="D122:D123"/>
    <mergeCell ref="D115:D116"/>
    <mergeCell ref="D109:D111"/>
    <mergeCell ref="I109:I110"/>
    <mergeCell ref="F129:J129"/>
    <mergeCell ref="E131:E133"/>
    <mergeCell ref="I131:I132"/>
    <mergeCell ref="E134:E136"/>
    <mergeCell ref="F134:F136"/>
    <mergeCell ref="I134:I136"/>
    <mergeCell ref="D126:D127"/>
    <mergeCell ref="G131:G133"/>
    <mergeCell ref="G134:G136"/>
  </mergeCells>
  <printOptions horizontalCentered="1"/>
  <pageMargins left="0.70866141732283472" right="0.19685039370078741" top="0.55118110236220474" bottom="0.35433070866141736" header="0.31496062992125984" footer="0.31496062992125984"/>
  <pageSetup paperSize="9" scale="86" orientation="portrait" r:id="rId1"/>
  <rowBreaks count="6" manualBreakCount="6">
    <brk id="46" max="12" man="1"/>
    <brk id="75" max="12" man="1"/>
    <brk id="105" max="12" man="1"/>
    <brk id="138" max="12" man="1"/>
    <brk id="171" max="12" man="1"/>
    <brk id="193" max="1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42"/>
  <sheetViews>
    <sheetView zoomScaleNormal="100" zoomScaleSheetLayoutView="80" workbookViewId="0"/>
  </sheetViews>
  <sheetFormatPr defaultRowHeight="12.75" x14ac:dyDescent="0.2"/>
  <cols>
    <col min="1" max="3" width="2.42578125" style="119" customWidth="1"/>
    <col min="4" max="4" width="2.42578125" style="725" customWidth="1"/>
    <col min="5" max="5" width="31" style="77" customWidth="1"/>
    <col min="6" max="6" width="3" style="89" customWidth="1"/>
    <col min="7" max="7" width="3" style="769" customWidth="1"/>
    <col min="8" max="8" width="3" style="632" customWidth="1"/>
    <col min="9" max="9" width="12" style="341" customWidth="1"/>
    <col min="10" max="10" width="10" style="210" customWidth="1"/>
    <col min="11" max="12" width="9.42578125" style="342" customWidth="1"/>
    <col min="13" max="13" width="8.7109375" style="342" customWidth="1"/>
    <col min="14" max="14" width="23.5703125" style="77" customWidth="1"/>
    <col min="15" max="15" width="6.140625" style="89" customWidth="1"/>
    <col min="16" max="16" width="11.140625" style="1070" hidden="1" customWidth="1"/>
    <col min="17" max="17" width="0" style="1070" hidden="1" customWidth="1"/>
    <col min="18" max="16384" width="9.140625" style="76"/>
  </cols>
  <sheetData>
    <row r="1" spans="1:17" ht="37.5" customHeight="1" x14ac:dyDescent="0.2">
      <c r="M1" s="2110" t="s">
        <v>288</v>
      </c>
      <c r="N1" s="2110"/>
      <c r="O1" s="2110"/>
    </row>
    <row r="2" spans="1:17" s="270" customFormat="1" ht="15.75" x14ac:dyDescent="0.2">
      <c r="A2" s="1906" t="s">
        <v>270</v>
      </c>
      <c r="B2" s="1906"/>
      <c r="C2" s="1906"/>
      <c r="D2" s="1906"/>
      <c r="E2" s="1906"/>
      <c r="F2" s="1906"/>
      <c r="G2" s="1906"/>
      <c r="H2" s="1906"/>
      <c r="I2" s="1906"/>
      <c r="J2" s="1906"/>
      <c r="K2" s="1906"/>
      <c r="L2" s="1906"/>
      <c r="M2" s="1906"/>
      <c r="N2" s="1906"/>
      <c r="O2" s="1906"/>
      <c r="P2" s="1071"/>
      <c r="Q2" s="1071"/>
    </row>
    <row r="3" spans="1:17" s="270" customFormat="1" ht="15.75" x14ac:dyDescent="0.2">
      <c r="A3" s="1907" t="s">
        <v>30</v>
      </c>
      <c r="B3" s="1907"/>
      <c r="C3" s="1907"/>
      <c r="D3" s="1907"/>
      <c r="E3" s="1907"/>
      <c r="F3" s="1907"/>
      <c r="G3" s="1907"/>
      <c r="H3" s="1907"/>
      <c r="I3" s="1907"/>
      <c r="J3" s="1907"/>
      <c r="K3" s="1907"/>
      <c r="L3" s="1907"/>
      <c r="M3" s="1907"/>
      <c r="N3" s="1907"/>
      <c r="O3" s="1907"/>
      <c r="P3" s="1071"/>
      <c r="Q3" s="1071"/>
    </row>
    <row r="4" spans="1:17" s="270" customFormat="1" ht="15.75" x14ac:dyDescent="0.2">
      <c r="A4" s="1908" t="s">
        <v>70</v>
      </c>
      <c r="B4" s="1908"/>
      <c r="C4" s="1908"/>
      <c r="D4" s="1908"/>
      <c r="E4" s="1908"/>
      <c r="F4" s="1908"/>
      <c r="G4" s="1908"/>
      <c r="H4" s="1908"/>
      <c r="I4" s="1908"/>
      <c r="J4" s="1908"/>
      <c r="K4" s="1908"/>
      <c r="L4" s="1908"/>
      <c r="M4" s="1908"/>
      <c r="N4" s="1908"/>
      <c r="O4" s="1908"/>
      <c r="P4" s="1071"/>
      <c r="Q4" s="1071"/>
    </row>
    <row r="5" spans="1:17" ht="20.25" customHeight="1" thickBot="1" x14ac:dyDescent="0.25">
      <c r="A5" s="209"/>
      <c r="B5" s="209"/>
      <c r="C5" s="1909" t="s">
        <v>147</v>
      </c>
      <c r="D5" s="1909"/>
      <c r="E5" s="1909"/>
      <c r="F5" s="1909"/>
      <c r="G5" s="1909"/>
      <c r="H5" s="1909"/>
      <c r="I5" s="1909"/>
      <c r="J5" s="1909"/>
      <c r="K5" s="1909"/>
      <c r="L5" s="1909"/>
      <c r="M5" s="1909"/>
      <c r="N5" s="1909"/>
      <c r="O5" s="1909"/>
    </row>
    <row r="6" spans="1:17" ht="42.75" customHeight="1" x14ac:dyDescent="0.2">
      <c r="A6" s="1910" t="s">
        <v>7</v>
      </c>
      <c r="B6" s="1914" t="s">
        <v>8</v>
      </c>
      <c r="C6" s="1914" t="s">
        <v>9</v>
      </c>
      <c r="D6" s="2025" t="s">
        <v>271</v>
      </c>
      <c r="E6" s="1918" t="s">
        <v>23</v>
      </c>
      <c r="F6" s="1921" t="s">
        <v>10</v>
      </c>
      <c r="G6" s="2028" t="s">
        <v>281</v>
      </c>
      <c r="H6" s="1941" t="s">
        <v>11</v>
      </c>
      <c r="I6" s="1941" t="s">
        <v>62</v>
      </c>
      <c r="J6" s="1941" t="s">
        <v>12</v>
      </c>
      <c r="K6" s="2111" t="s">
        <v>283</v>
      </c>
      <c r="L6" s="2114" t="s">
        <v>344</v>
      </c>
      <c r="M6" s="2117" t="s">
        <v>290</v>
      </c>
      <c r="N6" s="1931" t="s">
        <v>47</v>
      </c>
      <c r="O6" s="1933"/>
    </row>
    <row r="7" spans="1:17" ht="24" customHeight="1" x14ac:dyDescent="0.2">
      <c r="A7" s="1911"/>
      <c r="B7" s="1915"/>
      <c r="C7" s="1915"/>
      <c r="D7" s="2026"/>
      <c r="E7" s="1919"/>
      <c r="F7" s="1922"/>
      <c r="G7" s="2029"/>
      <c r="H7" s="1942"/>
      <c r="I7" s="1942"/>
      <c r="J7" s="1942"/>
      <c r="K7" s="2112"/>
      <c r="L7" s="2115"/>
      <c r="M7" s="2118"/>
      <c r="N7" s="1934" t="s">
        <v>23</v>
      </c>
      <c r="O7" s="1365" t="s">
        <v>84</v>
      </c>
    </row>
    <row r="8" spans="1:17" ht="21.75" customHeight="1" x14ac:dyDescent="0.2">
      <c r="A8" s="1912"/>
      <c r="B8" s="1916"/>
      <c r="C8" s="1916"/>
      <c r="D8" s="2026"/>
      <c r="E8" s="1919"/>
      <c r="F8" s="1922"/>
      <c r="G8" s="2029"/>
      <c r="H8" s="1942"/>
      <c r="I8" s="1942"/>
      <c r="J8" s="1942"/>
      <c r="K8" s="2112"/>
      <c r="L8" s="2115"/>
      <c r="M8" s="2118"/>
      <c r="N8" s="1935"/>
      <c r="O8" s="2032" t="s">
        <v>284</v>
      </c>
    </row>
    <row r="9" spans="1:17" ht="39" customHeight="1" thickBot="1" x14ac:dyDescent="0.25">
      <c r="A9" s="1913"/>
      <c r="B9" s="1917"/>
      <c r="C9" s="1917"/>
      <c r="D9" s="2027"/>
      <c r="E9" s="1920"/>
      <c r="F9" s="1923"/>
      <c r="G9" s="2030"/>
      <c r="H9" s="1943"/>
      <c r="I9" s="1943"/>
      <c r="J9" s="1943"/>
      <c r="K9" s="2113"/>
      <c r="L9" s="2116"/>
      <c r="M9" s="2119"/>
      <c r="N9" s="1936"/>
      <c r="O9" s="2033"/>
    </row>
    <row r="10" spans="1:17" ht="15.75" customHeight="1" thickBot="1" x14ac:dyDescent="0.25">
      <c r="A10" s="1873" t="s">
        <v>109</v>
      </c>
      <c r="B10" s="1874"/>
      <c r="C10" s="1874"/>
      <c r="D10" s="1874"/>
      <c r="E10" s="1874"/>
      <c r="F10" s="1874"/>
      <c r="G10" s="1874"/>
      <c r="H10" s="1874"/>
      <c r="I10" s="1874"/>
      <c r="J10" s="1874"/>
      <c r="K10" s="1875"/>
      <c r="L10" s="1875"/>
      <c r="M10" s="1875"/>
      <c r="N10" s="1874"/>
      <c r="O10" s="1876"/>
    </row>
    <row r="11" spans="1:17" ht="13.5" thickBot="1" x14ac:dyDescent="0.25">
      <c r="A11" s="1877" t="s">
        <v>31</v>
      </c>
      <c r="B11" s="1878"/>
      <c r="C11" s="1878"/>
      <c r="D11" s="1878"/>
      <c r="E11" s="1878"/>
      <c r="F11" s="1878"/>
      <c r="G11" s="1878"/>
      <c r="H11" s="1878"/>
      <c r="I11" s="1878"/>
      <c r="J11" s="1878"/>
      <c r="K11" s="1878"/>
      <c r="L11" s="1878"/>
      <c r="M11" s="1878"/>
      <c r="N11" s="1878"/>
      <c r="O11" s="1879"/>
    </row>
    <row r="12" spans="1:17" ht="13.5" thickBot="1" x14ac:dyDescent="0.25">
      <c r="A12" s="190" t="s">
        <v>14</v>
      </c>
      <c r="B12" s="1880" t="s">
        <v>38</v>
      </c>
      <c r="C12" s="1881"/>
      <c r="D12" s="1881"/>
      <c r="E12" s="1881"/>
      <c r="F12" s="1881"/>
      <c r="G12" s="1881"/>
      <c r="H12" s="1881"/>
      <c r="I12" s="1881"/>
      <c r="J12" s="1881"/>
      <c r="K12" s="1881"/>
      <c r="L12" s="1881"/>
      <c r="M12" s="1881"/>
      <c r="N12" s="1881"/>
      <c r="O12" s="1882"/>
    </row>
    <row r="13" spans="1:17" ht="13.5" thickBot="1" x14ac:dyDescent="0.25">
      <c r="A13" s="524" t="s">
        <v>14</v>
      </c>
      <c r="B13" s="13" t="s">
        <v>14</v>
      </c>
      <c r="C13" s="1883" t="s">
        <v>125</v>
      </c>
      <c r="D13" s="1884"/>
      <c r="E13" s="1884"/>
      <c r="F13" s="1884"/>
      <c r="G13" s="1884"/>
      <c r="H13" s="1884"/>
      <c r="I13" s="1884"/>
      <c r="J13" s="1885"/>
      <c r="K13" s="1885"/>
      <c r="L13" s="1885"/>
      <c r="M13" s="1885"/>
      <c r="N13" s="1885"/>
      <c r="O13" s="1886"/>
    </row>
    <row r="14" spans="1:17" s="100" customFormat="1" x14ac:dyDescent="0.2">
      <c r="A14" s="7" t="s">
        <v>14</v>
      </c>
      <c r="B14" s="4" t="s">
        <v>14</v>
      </c>
      <c r="C14" s="1899" t="s">
        <v>14</v>
      </c>
      <c r="D14" s="1448"/>
      <c r="E14" s="1900" t="s">
        <v>51</v>
      </c>
      <c r="F14" s="1902"/>
      <c r="G14" s="2036"/>
      <c r="H14" s="1903">
        <v>2</v>
      </c>
      <c r="I14" s="2031" t="s">
        <v>64</v>
      </c>
      <c r="J14" s="44"/>
      <c r="K14" s="355"/>
      <c r="L14" s="1487"/>
      <c r="M14" s="1460"/>
      <c r="N14" s="356"/>
      <c r="O14" s="529"/>
      <c r="P14" s="1072"/>
      <c r="Q14" s="1072"/>
    </row>
    <row r="15" spans="1:17" s="100" customFormat="1" ht="14.25" customHeight="1" x14ac:dyDescent="0.2">
      <c r="A15" s="8"/>
      <c r="B15" s="9"/>
      <c r="C15" s="1888"/>
      <c r="D15" s="1426"/>
      <c r="E15" s="1901"/>
      <c r="F15" s="1859"/>
      <c r="G15" s="2003"/>
      <c r="H15" s="1852"/>
      <c r="I15" s="1994"/>
      <c r="J15" s="35"/>
      <c r="K15" s="248"/>
      <c r="L15" s="862"/>
      <c r="M15" s="219"/>
      <c r="N15" s="532"/>
      <c r="O15" s="530"/>
      <c r="P15" s="1072"/>
      <c r="Q15" s="1072"/>
    </row>
    <row r="16" spans="1:17" s="100" customFormat="1" ht="26.25" customHeight="1" x14ac:dyDescent="0.2">
      <c r="A16" s="8"/>
      <c r="B16" s="9"/>
      <c r="C16" s="1367"/>
      <c r="D16" s="1426"/>
      <c r="E16" s="1354" t="s">
        <v>316</v>
      </c>
      <c r="F16" s="101"/>
      <c r="G16" s="1417"/>
      <c r="H16" s="1370"/>
      <c r="I16" s="1435"/>
      <c r="J16" s="146"/>
      <c r="K16" s="1032"/>
      <c r="L16" s="888"/>
      <c r="M16" s="1032"/>
      <c r="N16" s="1095" t="s">
        <v>317</v>
      </c>
      <c r="O16" s="1096">
        <v>1</v>
      </c>
      <c r="P16" s="1072"/>
      <c r="Q16" s="1072"/>
    </row>
    <row r="17" spans="1:19" s="100" customFormat="1" ht="44.25" customHeight="1" x14ac:dyDescent="0.2">
      <c r="A17" s="8"/>
      <c r="B17" s="9"/>
      <c r="C17" s="1367"/>
      <c r="D17" s="1426"/>
      <c r="E17" s="1354" t="s">
        <v>318</v>
      </c>
      <c r="F17" s="101"/>
      <c r="G17" s="1417"/>
      <c r="H17" s="1370"/>
      <c r="I17" s="1435"/>
      <c r="J17" s="35"/>
      <c r="K17" s="328"/>
      <c r="L17" s="860"/>
      <c r="M17" s="1152"/>
      <c r="N17" s="532" t="s">
        <v>319</v>
      </c>
      <c r="O17" s="530">
        <v>1</v>
      </c>
      <c r="P17" s="1072"/>
      <c r="Q17" s="1072"/>
    </row>
    <row r="18" spans="1:19" s="100" customFormat="1" ht="16.5" customHeight="1" x14ac:dyDescent="0.2">
      <c r="A18" s="8"/>
      <c r="B18" s="1369"/>
      <c r="C18" s="18"/>
      <c r="D18" s="1990" t="s">
        <v>14</v>
      </c>
      <c r="E18" s="1804" t="s">
        <v>122</v>
      </c>
      <c r="F18" s="145"/>
      <c r="G18" s="2002">
        <v>1002010100</v>
      </c>
      <c r="H18" s="1370"/>
      <c r="I18" s="1994"/>
      <c r="J18" s="146" t="s">
        <v>15</v>
      </c>
      <c r="K18" s="1478">
        <v>10577.7</v>
      </c>
      <c r="L18" s="1647">
        <f>10577.7-0.7</f>
        <v>10577</v>
      </c>
      <c r="M18" s="1648">
        <f>L18-K18</f>
        <v>-0.7000000000007276</v>
      </c>
      <c r="N18" s="531" t="s">
        <v>103</v>
      </c>
      <c r="O18" s="148">
        <v>45</v>
      </c>
      <c r="P18" s="1073">
        <f>SUMIF(J18:J70,"sb",K18:K70)</f>
        <v>24243</v>
      </c>
      <c r="Q18" s="1074"/>
      <c r="R18" s="593"/>
    </row>
    <row r="19" spans="1:19" s="100" customFormat="1" ht="15" customHeight="1" x14ac:dyDescent="0.2">
      <c r="A19" s="8"/>
      <c r="B19" s="9"/>
      <c r="C19" s="18"/>
      <c r="D19" s="1992"/>
      <c r="E19" s="1854"/>
      <c r="F19" s="145"/>
      <c r="G19" s="2003"/>
      <c r="H19" s="1370"/>
      <c r="I19" s="1994"/>
      <c r="J19" s="45" t="s">
        <v>18</v>
      </c>
      <c r="K19" s="1478">
        <v>7387.9</v>
      </c>
      <c r="L19" s="1647">
        <f>7387.9+191.2</f>
        <v>7579.0999999999995</v>
      </c>
      <c r="M19" s="1648">
        <f>L19-K19</f>
        <v>191.19999999999982</v>
      </c>
      <c r="N19" s="149" t="s">
        <v>73</v>
      </c>
      <c r="O19" s="703">
        <v>7696</v>
      </c>
      <c r="P19" s="1073">
        <f>SUMIF(J19:J70,"sb(vb)",K19:K70)</f>
        <v>34487.099999999991</v>
      </c>
      <c r="Q19" s="1074">
        <f>K19+K24+K29+K36+K41+K46+K56+K58+K60+K68+K74</f>
        <v>33768.499999999993</v>
      </c>
    </row>
    <row r="20" spans="1:19" s="100" customFormat="1" ht="14.25" customHeight="1" x14ac:dyDescent="0.2">
      <c r="A20" s="8"/>
      <c r="B20" s="9"/>
      <c r="C20" s="18"/>
      <c r="D20" s="1992"/>
      <c r="E20" s="1854"/>
      <c r="F20" s="145"/>
      <c r="G20" s="2003"/>
      <c r="H20" s="1370"/>
      <c r="I20" s="1994"/>
      <c r="J20" s="46" t="s">
        <v>50</v>
      </c>
      <c r="K20" s="1478">
        <v>3495.4</v>
      </c>
      <c r="L20" s="1049">
        <v>3495.4</v>
      </c>
      <c r="M20" s="1461"/>
      <c r="N20" s="1871" t="s">
        <v>85</v>
      </c>
      <c r="O20" s="152">
        <v>10</v>
      </c>
      <c r="P20" s="1073">
        <f>SUMIF(J20:J70,"sb(sp)",K20:K70)</f>
        <v>5433.4000000000005</v>
      </c>
      <c r="Q20" s="1074"/>
    </row>
    <row r="21" spans="1:19" s="100" customFormat="1" ht="14.25" customHeight="1" x14ac:dyDescent="0.2">
      <c r="A21" s="8"/>
      <c r="B21" s="9"/>
      <c r="C21" s="18"/>
      <c r="D21" s="1992"/>
      <c r="E21" s="1854"/>
      <c r="F21" s="145"/>
      <c r="G21" s="2003"/>
      <c r="H21" s="1370"/>
      <c r="I21" s="1994"/>
      <c r="J21" s="31" t="s">
        <v>106</v>
      </c>
      <c r="K21" s="1479">
        <v>392.8</v>
      </c>
      <c r="L21" s="1003">
        <v>392.8</v>
      </c>
      <c r="M21" s="1453"/>
      <c r="N21" s="1894"/>
      <c r="O21" s="364"/>
      <c r="P21" s="1073">
        <f>SUMIF(J21:J70,"sb(spl)",K21:K70)</f>
        <v>592.69999999999993</v>
      </c>
      <c r="Q21" s="1074"/>
      <c r="R21" s="593"/>
      <c r="S21" s="593"/>
    </row>
    <row r="22" spans="1:19" s="100" customFormat="1" ht="15" customHeight="1" thickBot="1" x14ac:dyDescent="0.25">
      <c r="A22" s="8"/>
      <c r="B22" s="9"/>
      <c r="C22" s="18"/>
      <c r="D22" s="1991"/>
      <c r="E22" s="121"/>
      <c r="F22" s="145"/>
      <c r="G22" s="2038"/>
      <c r="H22" s="1370"/>
      <c r="I22" s="1994"/>
      <c r="J22" s="40" t="s">
        <v>16</v>
      </c>
      <c r="K22" s="226">
        <f>SUM(K14:K21)</f>
        <v>21853.8</v>
      </c>
      <c r="L22" s="1488">
        <f>SUM(L14:L21)</f>
        <v>22044.3</v>
      </c>
      <c r="M22" s="1488">
        <f>SUM(M14:M21)</f>
        <v>190.49999999999909</v>
      </c>
      <c r="N22" s="154" t="s">
        <v>74</v>
      </c>
      <c r="O22" s="704">
        <v>336</v>
      </c>
      <c r="P22" s="1073"/>
      <c r="Q22" s="1073"/>
      <c r="R22" s="593"/>
      <c r="S22" s="593"/>
    </row>
    <row r="23" spans="1:19" s="100" customFormat="1" ht="15" customHeight="1" x14ac:dyDescent="0.2">
      <c r="A23" s="1815"/>
      <c r="B23" s="9"/>
      <c r="C23" s="1895"/>
      <c r="D23" s="1990" t="s">
        <v>17</v>
      </c>
      <c r="E23" s="1896" t="s">
        <v>137</v>
      </c>
      <c r="F23" s="1857"/>
      <c r="G23" s="2002">
        <v>1002020100</v>
      </c>
      <c r="H23" s="1850"/>
      <c r="I23" s="1994"/>
      <c r="J23" s="45" t="s">
        <v>15</v>
      </c>
      <c r="K23" s="1480">
        <v>1265.3</v>
      </c>
      <c r="L23" s="1050">
        <v>1265.3</v>
      </c>
      <c r="M23" s="1462"/>
      <c r="N23" s="2037" t="s">
        <v>86</v>
      </c>
      <c r="O23" s="530">
        <v>6</v>
      </c>
      <c r="P23" s="1073"/>
      <c r="Q23" s="1073"/>
      <c r="R23" s="593"/>
      <c r="S23" s="593"/>
    </row>
    <row r="24" spans="1:19" s="100" customFormat="1" ht="15" customHeight="1" x14ac:dyDescent="0.2">
      <c r="A24" s="1815"/>
      <c r="B24" s="9"/>
      <c r="C24" s="1895"/>
      <c r="D24" s="1992"/>
      <c r="E24" s="1896"/>
      <c r="F24" s="1858"/>
      <c r="G24" s="2003"/>
      <c r="H24" s="1897"/>
      <c r="I24" s="1994"/>
      <c r="J24" s="45" t="s">
        <v>18</v>
      </c>
      <c r="K24" s="1478">
        <v>1631.7</v>
      </c>
      <c r="L24" s="1647">
        <f>1631.7+43.1</f>
        <v>1674.8</v>
      </c>
      <c r="M24" s="1648">
        <f>L24-K24</f>
        <v>43.099999999999909</v>
      </c>
      <c r="N24" s="1898"/>
      <c r="O24" s="530"/>
      <c r="P24" s="1073"/>
      <c r="Q24" s="1073"/>
      <c r="R24" s="593"/>
      <c r="S24" s="593"/>
    </row>
    <row r="25" spans="1:19" s="100" customFormat="1" ht="15" customHeight="1" x14ac:dyDescent="0.2">
      <c r="A25" s="1815"/>
      <c r="B25" s="9"/>
      <c r="C25" s="1888"/>
      <c r="D25" s="1992"/>
      <c r="E25" s="1896"/>
      <c r="F25" s="1858"/>
      <c r="G25" s="2003"/>
      <c r="H25" s="1897"/>
      <c r="I25" s="1994"/>
      <c r="J25" s="52" t="s">
        <v>50</v>
      </c>
      <c r="K25" s="1478">
        <v>562.79999999999995</v>
      </c>
      <c r="L25" s="1049">
        <v>562.79999999999995</v>
      </c>
      <c r="M25" s="1461"/>
      <c r="N25" s="1368" t="s">
        <v>87</v>
      </c>
      <c r="O25" s="155">
        <v>1671</v>
      </c>
      <c r="P25" s="1073"/>
      <c r="Q25" s="1073"/>
      <c r="R25" s="593"/>
      <c r="S25" s="593"/>
    </row>
    <row r="26" spans="1:19" s="100" customFormat="1" ht="15" customHeight="1" x14ac:dyDescent="0.2">
      <c r="A26" s="1815"/>
      <c r="B26" s="9"/>
      <c r="C26" s="1888"/>
      <c r="D26" s="1992"/>
      <c r="E26" s="1804"/>
      <c r="F26" s="1859"/>
      <c r="G26" s="2003"/>
      <c r="H26" s="1852"/>
      <c r="I26" s="1994"/>
      <c r="J26" s="52" t="s">
        <v>106</v>
      </c>
      <c r="K26" s="1479">
        <v>48.4</v>
      </c>
      <c r="L26" s="1003">
        <v>48.4</v>
      </c>
      <c r="M26" s="1453"/>
      <c r="N26" s="367" t="s">
        <v>75</v>
      </c>
      <c r="O26" s="201">
        <v>955</v>
      </c>
      <c r="P26" s="1073"/>
      <c r="Q26" s="1073"/>
      <c r="R26" s="593"/>
      <c r="S26" s="593"/>
    </row>
    <row r="27" spans="1:19" s="100" customFormat="1" ht="15" customHeight="1" thickBot="1" x14ac:dyDescent="0.25">
      <c r="A27" s="1815"/>
      <c r="B27" s="9"/>
      <c r="C27" s="1888"/>
      <c r="D27" s="1991"/>
      <c r="E27" s="1804"/>
      <c r="F27" s="1859"/>
      <c r="G27" s="2038"/>
      <c r="H27" s="1852"/>
      <c r="I27" s="1994"/>
      <c r="J27" s="58" t="s">
        <v>16</v>
      </c>
      <c r="K27" s="226">
        <f>SUM(K23:K26)</f>
        <v>3508.2000000000003</v>
      </c>
      <c r="L27" s="1488">
        <f>SUM(L23:L26)</f>
        <v>3551.2999999999997</v>
      </c>
      <c r="M27" s="1488">
        <f>SUM(M23:M26)</f>
        <v>43.099999999999909</v>
      </c>
      <c r="N27" s="367"/>
      <c r="O27" s="199"/>
      <c r="P27" s="1073"/>
      <c r="Q27" s="1073"/>
      <c r="R27" s="593"/>
      <c r="S27" s="593"/>
    </row>
    <row r="28" spans="1:19" s="100" customFormat="1" ht="15.75" customHeight="1" x14ac:dyDescent="0.2">
      <c r="A28" s="1892"/>
      <c r="B28" s="1369"/>
      <c r="C28" s="1893"/>
      <c r="D28" s="727" t="s">
        <v>19</v>
      </c>
      <c r="E28" s="1804" t="s">
        <v>123</v>
      </c>
      <c r="F28" s="1857"/>
      <c r="G28" s="2002">
        <v>1002030100</v>
      </c>
      <c r="H28" s="1860"/>
      <c r="I28" s="2010"/>
      <c r="J28" s="44" t="s">
        <v>15</v>
      </c>
      <c r="K28" s="1481">
        <f>5549.4</f>
        <v>5549.4</v>
      </c>
      <c r="L28" s="1684">
        <f>5549.4+0.7</f>
        <v>5550.0999999999995</v>
      </c>
      <c r="M28" s="1685">
        <f>L28-K28</f>
        <v>0.6999999999998181</v>
      </c>
      <c r="N28" s="369" t="s">
        <v>103</v>
      </c>
      <c r="O28" s="380">
        <v>32</v>
      </c>
      <c r="P28" s="1073"/>
      <c r="Q28" s="1073"/>
      <c r="R28" s="593"/>
      <c r="S28" s="593"/>
    </row>
    <row r="29" spans="1:19" s="100" customFormat="1" ht="15.75" customHeight="1" x14ac:dyDescent="0.2">
      <c r="A29" s="1892"/>
      <c r="B29" s="1369"/>
      <c r="C29" s="1893"/>
      <c r="D29" s="727"/>
      <c r="E29" s="1854"/>
      <c r="F29" s="1858"/>
      <c r="G29" s="2003"/>
      <c r="H29" s="1861"/>
      <c r="I29" s="2010"/>
      <c r="J29" s="146" t="s">
        <v>18</v>
      </c>
      <c r="K29" s="1478">
        <f>23879.5</f>
        <v>23879.5</v>
      </c>
      <c r="L29" s="1647">
        <f>23879.5+359+235.7</f>
        <v>24474.2</v>
      </c>
      <c r="M29" s="1648">
        <f>L29-K29</f>
        <v>594.70000000000073</v>
      </c>
      <c r="N29" s="370" t="s">
        <v>107</v>
      </c>
      <c r="O29" s="117">
        <f>17120+140</f>
        <v>17260</v>
      </c>
      <c r="P29" s="1073"/>
      <c r="Q29" s="1073"/>
      <c r="R29" s="593"/>
      <c r="S29" s="593"/>
    </row>
    <row r="30" spans="1:19" s="100" customFormat="1" ht="15.75" customHeight="1" x14ac:dyDescent="0.2">
      <c r="A30" s="1892"/>
      <c r="B30" s="1369"/>
      <c r="C30" s="1893"/>
      <c r="D30" s="727"/>
      <c r="E30" s="1854"/>
      <c r="F30" s="1858"/>
      <c r="G30" s="2003"/>
      <c r="H30" s="1861"/>
      <c r="I30" s="2010"/>
      <c r="J30" s="1034" t="s">
        <v>18</v>
      </c>
      <c r="K30" s="1482">
        <v>808.4</v>
      </c>
      <c r="L30" s="1651">
        <f>808.4+30.1</f>
        <v>838.5</v>
      </c>
      <c r="M30" s="1648">
        <f>L30-K30</f>
        <v>30.100000000000023</v>
      </c>
      <c r="N30" s="1799" t="s">
        <v>108</v>
      </c>
      <c r="O30" s="107">
        <v>4</v>
      </c>
      <c r="P30" s="1073"/>
      <c r="Q30" s="1073"/>
      <c r="R30" s="593"/>
      <c r="S30" s="593"/>
    </row>
    <row r="31" spans="1:19" s="100" customFormat="1" ht="15.75" customHeight="1" x14ac:dyDescent="0.2">
      <c r="A31" s="1892"/>
      <c r="B31" s="1369"/>
      <c r="C31" s="1893"/>
      <c r="D31" s="727"/>
      <c r="E31" s="1854"/>
      <c r="F31" s="1859"/>
      <c r="G31" s="2003"/>
      <c r="H31" s="1862"/>
      <c r="I31" s="2010"/>
      <c r="J31" s="46" t="s">
        <v>50</v>
      </c>
      <c r="K31" s="1478">
        <v>983.6</v>
      </c>
      <c r="L31" s="1049">
        <v>983.6</v>
      </c>
      <c r="M31" s="1461"/>
      <c r="N31" s="1889"/>
      <c r="O31" s="123"/>
      <c r="P31" s="1073"/>
      <c r="Q31" s="1073"/>
      <c r="R31" s="593"/>
      <c r="S31" s="593"/>
    </row>
    <row r="32" spans="1:19" s="100" customFormat="1" ht="15.75" customHeight="1" x14ac:dyDescent="0.2">
      <c r="A32" s="1892"/>
      <c r="B32" s="1369"/>
      <c r="C32" s="1893"/>
      <c r="D32" s="727"/>
      <c r="E32" s="1854"/>
      <c r="F32" s="1859"/>
      <c r="G32" s="2003"/>
      <c r="H32" s="1862"/>
      <c r="I32" s="2010"/>
      <c r="J32" s="49" t="s">
        <v>106</v>
      </c>
      <c r="K32" s="1479">
        <v>93.1</v>
      </c>
      <c r="L32" s="1003">
        <v>93.1</v>
      </c>
      <c r="M32" s="1453"/>
      <c r="N32" s="370" t="s">
        <v>107</v>
      </c>
      <c r="O32" s="375">
        <v>760</v>
      </c>
      <c r="P32" s="1073"/>
      <c r="Q32" s="1073"/>
      <c r="R32" s="593"/>
      <c r="S32" s="593"/>
    </row>
    <row r="33" spans="1:19" s="100" customFormat="1" ht="15.75" customHeight="1" x14ac:dyDescent="0.2">
      <c r="A33" s="1892"/>
      <c r="B33" s="1369"/>
      <c r="C33" s="1893"/>
      <c r="D33" s="727"/>
      <c r="E33" s="1854" t="s">
        <v>195</v>
      </c>
      <c r="F33" s="1859"/>
      <c r="G33" s="770"/>
      <c r="H33" s="1862"/>
      <c r="I33" s="2010"/>
      <c r="J33" s="31" t="s">
        <v>15</v>
      </c>
      <c r="K33" s="1479">
        <v>10.1</v>
      </c>
      <c r="L33" s="1003">
        <v>10.1</v>
      </c>
      <c r="M33" s="1453"/>
      <c r="N33" s="1366" t="s">
        <v>196</v>
      </c>
      <c r="O33" s="705" t="s">
        <v>197</v>
      </c>
      <c r="P33" s="1073">
        <f>SUMIF(J33:J65,"sb(es)",K33:K65)</f>
        <v>57.1</v>
      </c>
      <c r="Q33" s="1073">
        <f>K54+K81</f>
        <v>238</v>
      </c>
      <c r="R33" s="593"/>
      <c r="S33" s="593"/>
    </row>
    <row r="34" spans="1:19" s="100" customFormat="1" ht="15.75" customHeight="1" thickBot="1" x14ac:dyDescent="0.25">
      <c r="A34" s="1892"/>
      <c r="B34" s="1369"/>
      <c r="C34" s="1893"/>
      <c r="D34" s="727"/>
      <c r="E34" s="1805"/>
      <c r="F34" s="1859"/>
      <c r="G34" s="771"/>
      <c r="H34" s="1862"/>
      <c r="I34" s="2010"/>
      <c r="J34" s="40" t="s">
        <v>16</v>
      </c>
      <c r="K34" s="441">
        <f>SUM(K28:K33)</f>
        <v>31324.1</v>
      </c>
      <c r="L34" s="1476">
        <f>SUM(L28:L33)</f>
        <v>31949.599999999995</v>
      </c>
      <c r="M34" s="1476">
        <f>SUM(M28:M33)</f>
        <v>625.50000000000057</v>
      </c>
      <c r="N34" s="379"/>
      <c r="O34" s="706"/>
      <c r="P34" s="1073"/>
      <c r="Q34" s="1073"/>
      <c r="R34" s="593"/>
      <c r="S34" s="593"/>
    </row>
    <row r="35" spans="1:19" s="100" customFormat="1" ht="16.5" customHeight="1" x14ac:dyDescent="0.2">
      <c r="A35" s="1815"/>
      <c r="B35" s="1887"/>
      <c r="C35" s="1888"/>
      <c r="D35" s="1990" t="s">
        <v>21</v>
      </c>
      <c r="E35" s="1804" t="s">
        <v>138</v>
      </c>
      <c r="F35" s="1890"/>
      <c r="G35" s="2002">
        <v>1002050100</v>
      </c>
      <c r="H35" s="1851"/>
      <c r="I35" s="1994"/>
      <c r="J35" s="156" t="s">
        <v>15</v>
      </c>
      <c r="K35" s="1480">
        <v>4792.3</v>
      </c>
      <c r="L35" s="1050">
        <v>4792.3</v>
      </c>
      <c r="M35" s="1465"/>
      <c r="N35" s="2039" t="s">
        <v>148</v>
      </c>
      <c r="O35" s="380">
        <v>6</v>
      </c>
      <c r="P35" s="1073"/>
      <c r="Q35" s="1073"/>
      <c r="R35" s="593"/>
      <c r="S35" s="593"/>
    </row>
    <row r="36" spans="1:19" s="100" customFormat="1" ht="16.5" customHeight="1" x14ac:dyDescent="0.2">
      <c r="A36" s="1815"/>
      <c r="B36" s="1887"/>
      <c r="C36" s="1888"/>
      <c r="D36" s="1992"/>
      <c r="E36" s="1854"/>
      <c r="F36" s="1890"/>
      <c r="G36" s="2003"/>
      <c r="H36" s="1851"/>
      <c r="I36" s="1994"/>
      <c r="J36" s="49" t="s">
        <v>18</v>
      </c>
      <c r="K36" s="1478">
        <v>143.69999999999999</v>
      </c>
      <c r="L36" s="1049">
        <v>143.69999999999999</v>
      </c>
      <c r="M36" s="1466"/>
      <c r="N36" s="1891"/>
      <c r="O36" s="382"/>
      <c r="P36" s="1073"/>
      <c r="Q36" s="1073"/>
      <c r="R36" s="593"/>
      <c r="S36" s="593"/>
    </row>
    <row r="37" spans="1:19" s="100" customFormat="1" ht="16.5" customHeight="1" x14ac:dyDescent="0.2">
      <c r="A37" s="1815"/>
      <c r="B37" s="1887"/>
      <c r="C37" s="1888"/>
      <c r="D37" s="1992"/>
      <c r="E37" s="1854"/>
      <c r="F37" s="1890"/>
      <c r="G37" s="2003"/>
      <c r="H37" s="1851"/>
      <c r="I37" s="1994"/>
      <c r="J37" s="46" t="s">
        <v>50</v>
      </c>
      <c r="K37" s="1478">
        <v>318</v>
      </c>
      <c r="L37" s="1049">
        <v>318</v>
      </c>
      <c r="M37" s="1466"/>
      <c r="N37" s="383" t="s">
        <v>74</v>
      </c>
      <c r="O37" s="118">
        <v>5450</v>
      </c>
      <c r="P37" s="1073"/>
      <c r="Q37" s="1073"/>
      <c r="R37" s="593"/>
      <c r="S37" s="593"/>
    </row>
    <row r="38" spans="1:19" s="100" customFormat="1" ht="16.5" customHeight="1" x14ac:dyDescent="0.2">
      <c r="A38" s="1815"/>
      <c r="B38" s="1887"/>
      <c r="C38" s="1888"/>
      <c r="D38" s="1992"/>
      <c r="E38" s="1854"/>
      <c r="F38" s="1890"/>
      <c r="G38" s="2003"/>
      <c r="H38" s="1851"/>
      <c r="I38" s="1994"/>
      <c r="J38" s="49" t="s">
        <v>106</v>
      </c>
      <c r="K38" s="1479">
        <v>49.1</v>
      </c>
      <c r="L38" s="1003">
        <v>49.1</v>
      </c>
      <c r="M38" s="1467"/>
      <c r="N38" s="1871" t="s">
        <v>80</v>
      </c>
      <c r="O38" s="155">
        <v>90</v>
      </c>
      <c r="P38" s="1073"/>
      <c r="Q38" s="1073"/>
      <c r="R38" s="593"/>
      <c r="S38" s="593"/>
    </row>
    <row r="39" spans="1:19" s="100" customFormat="1" ht="14.25" customHeight="1" thickBot="1" x14ac:dyDescent="0.25">
      <c r="A39" s="1815"/>
      <c r="B39" s="1887"/>
      <c r="C39" s="1888"/>
      <c r="D39" s="1991"/>
      <c r="E39" s="1805"/>
      <c r="F39" s="1890"/>
      <c r="G39" s="2038"/>
      <c r="H39" s="1851"/>
      <c r="I39" s="1994"/>
      <c r="J39" s="40" t="s">
        <v>16</v>
      </c>
      <c r="K39" s="226">
        <f>SUM(K35:K38)</f>
        <v>5303.1</v>
      </c>
      <c r="L39" s="1488">
        <f>SUM(L35:L38)</f>
        <v>5303.1</v>
      </c>
      <c r="M39" s="1463"/>
      <c r="N39" s="1872"/>
      <c r="O39" s="386"/>
      <c r="P39" s="1073"/>
      <c r="Q39" s="2102"/>
      <c r="R39" s="2040"/>
      <c r="S39" s="2040"/>
    </row>
    <row r="40" spans="1:19" s="100" customFormat="1" ht="14.25" customHeight="1" x14ac:dyDescent="0.2">
      <c r="A40" s="1815"/>
      <c r="B40" s="1887"/>
      <c r="C40" s="1888"/>
      <c r="D40" s="1426" t="s">
        <v>22</v>
      </c>
      <c r="E40" s="1722" t="s">
        <v>61</v>
      </c>
      <c r="F40" s="1848"/>
      <c r="G40" s="2002">
        <v>10030201</v>
      </c>
      <c r="H40" s="2044"/>
      <c r="I40" s="1994"/>
      <c r="J40" s="45" t="s">
        <v>15</v>
      </c>
      <c r="K40" s="1481">
        <v>248.1</v>
      </c>
      <c r="L40" s="1051">
        <v>248.1</v>
      </c>
      <c r="M40" s="1454"/>
      <c r="N40" s="1856" t="s">
        <v>110</v>
      </c>
      <c r="O40" s="1864">
        <v>6500</v>
      </c>
      <c r="P40" s="1073"/>
      <c r="Q40" s="2102"/>
      <c r="R40" s="2040"/>
      <c r="S40" s="2040"/>
    </row>
    <row r="41" spans="1:19" s="100" customFormat="1" ht="14.25" customHeight="1" x14ac:dyDescent="0.2">
      <c r="A41" s="1815"/>
      <c r="B41" s="1887"/>
      <c r="C41" s="1888"/>
      <c r="D41" s="1426"/>
      <c r="E41" s="1722"/>
      <c r="F41" s="1848"/>
      <c r="G41" s="2003"/>
      <c r="H41" s="2044"/>
      <c r="I41" s="1994"/>
      <c r="J41" s="49" t="s">
        <v>18</v>
      </c>
      <c r="K41" s="1478">
        <v>243.6</v>
      </c>
      <c r="L41" s="1049">
        <v>243.6</v>
      </c>
      <c r="M41" s="1461"/>
      <c r="N41" s="1856"/>
      <c r="O41" s="1864"/>
      <c r="P41" s="1073"/>
      <c r="Q41" s="1441"/>
      <c r="R41" s="1442"/>
      <c r="S41" s="1442"/>
    </row>
    <row r="42" spans="1:19" s="100" customFormat="1" ht="14.25" customHeight="1" x14ac:dyDescent="0.2">
      <c r="A42" s="1815"/>
      <c r="B42" s="1887"/>
      <c r="C42" s="1888"/>
      <c r="D42" s="1426"/>
      <c r="E42" s="1722"/>
      <c r="F42" s="1848"/>
      <c r="G42" s="2003"/>
      <c r="H42" s="2044"/>
      <c r="I42" s="1994"/>
      <c r="J42" s="31" t="s">
        <v>50</v>
      </c>
      <c r="K42" s="1478">
        <v>3</v>
      </c>
      <c r="L42" s="1049">
        <v>3</v>
      </c>
      <c r="M42" s="1461"/>
      <c r="N42" s="1856"/>
      <c r="O42" s="1864"/>
      <c r="P42" s="1073"/>
      <c r="Q42" s="1441"/>
      <c r="R42" s="1442"/>
      <c r="S42" s="1442"/>
    </row>
    <row r="43" spans="1:19" s="100" customFormat="1" ht="14.25" customHeight="1" x14ac:dyDescent="0.2">
      <c r="A43" s="1815"/>
      <c r="B43" s="1887"/>
      <c r="C43" s="1888"/>
      <c r="D43" s="1426"/>
      <c r="E43" s="1722"/>
      <c r="F43" s="1848"/>
      <c r="G43" s="2003"/>
      <c r="H43" s="2044"/>
      <c r="I43" s="1994"/>
      <c r="J43" s="31" t="s">
        <v>106</v>
      </c>
      <c r="K43" s="1479">
        <v>1</v>
      </c>
      <c r="L43" s="1003">
        <v>1</v>
      </c>
      <c r="M43" s="1453"/>
      <c r="N43" s="1856"/>
      <c r="O43" s="1864"/>
      <c r="P43" s="1073"/>
      <c r="Q43" s="1441"/>
      <c r="R43" s="1442"/>
      <c r="S43" s="1442"/>
    </row>
    <row r="44" spans="1:19" s="100" customFormat="1" ht="13.5" thickBot="1" x14ac:dyDescent="0.25">
      <c r="A44" s="1815"/>
      <c r="B44" s="1887"/>
      <c r="C44" s="1888"/>
      <c r="D44" s="1426"/>
      <c r="E44" s="1846"/>
      <c r="F44" s="1848"/>
      <c r="G44" s="2038"/>
      <c r="H44" s="2044"/>
      <c r="I44" s="1994"/>
      <c r="J44" s="40" t="s">
        <v>16</v>
      </c>
      <c r="K44" s="368">
        <f>SUM(K40:K43)</f>
        <v>495.7</v>
      </c>
      <c r="L44" s="1476">
        <f>SUM(L40:L43)</f>
        <v>495.7</v>
      </c>
      <c r="M44" s="1464"/>
      <c r="N44" s="2101"/>
      <c r="O44" s="2103"/>
      <c r="P44" s="1073"/>
      <c r="Q44" s="1073"/>
      <c r="R44" s="593"/>
      <c r="S44" s="593"/>
    </row>
    <row r="45" spans="1:19" s="100" customFormat="1" ht="14.25" customHeight="1" x14ac:dyDescent="0.2">
      <c r="A45" s="19"/>
      <c r="B45" s="9"/>
      <c r="C45" s="20"/>
      <c r="D45" s="1990" t="s">
        <v>272</v>
      </c>
      <c r="E45" s="1865" t="s">
        <v>139</v>
      </c>
      <c r="F45" s="1868"/>
      <c r="G45" s="2002">
        <v>1002040193</v>
      </c>
      <c r="H45" s="1860"/>
      <c r="I45" s="2010"/>
      <c r="J45" s="156" t="s">
        <v>15</v>
      </c>
      <c r="K45" s="1480">
        <v>368.9</v>
      </c>
      <c r="L45" s="1050">
        <v>368.9</v>
      </c>
      <c r="M45" s="1462"/>
      <c r="N45" s="389" t="s">
        <v>111</v>
      </c>
      <c r="O45" s="390">
        <f>SUM(O46:O49)</f>
        <v>158</v>
      </c>
      <c r="P45" s="1073"/>
      <c r="Q45" s="1073"/>
      <c r="R45" s="593"/>
      <c r="S45" s="593"/>
    </row>
    <row r="46" spans="1:19" s="100" customFormat="1" ht="14.25" customHeight="1" x14ac:dyDescent="0.2">
      <c r="A46" s="19"/>
      <c r="B46" s="9"/>
      <c r="C46" s="20"/>
      <c r="D46" s="1992"/>
      <c r="E46" s="1866"/>
      <c r="F46" s="1868"/>
      <c r="G46" s="2003"/>
      <c r="H46" s="1860"/>
      <c r="I46" s="2010"/>
      <c r="J46" s="49" t="s">
        <v>18</v>
      </c>
      <c r="K46" s="1478">
        <v>120.7</v>
      </c>
      <c r="L46" s="1647">
        <f>120.7+2.5</f>
        <v>123.2</v>
      </c>
      <c r="M46" s="1648">
        <f>L46-K46</f>
        <v>2.5</v>
      </c>
      <c r="N46" s="157" t="s">
        <v>156</v>
      </c>
      <c r="O46" s="123">
        <f>70+18</f>
        <v>88</v>
      </c>
      <c r="P46" s="1073"/>
      <c r="Q46" s="1073"/>
      <c r="R46" s="593"/>
      <c r="S46" s="593"/>
    </row>
    <row r="47" spans="1:19" s="100" customFormat="1" ht="14.25" customHeight="1" x14ac:dyDescent="0.2">
      <c r="A47" s="19"/>
      <c r="B47" s="9"/>
      <c r="C47" s="20"/>
      <c r="D47" s="1992"/>
      <c r="E47" s="1866"/>
      <c r="F47" s="1868"/>
      <c r="G47" s="2003"/>
      <c r="H47" s="1860"/>
      <c r="I47" s="2010"/>
      <c r="J47" s="31" t="s">
        <v>50</v>
      </c>
      <c r="K47" s="1478">
        <v>38.6</v>
      </c>
      <c r="L47" s="1049">
        <v>38.6</v>
      </c>
      <c r="M47" s="1461"/>
      <c r="N47" s="125" t="s">
        <v>157</v>
      </c>
      <c r="O47" s="53">
        <v>30</v>
      </c>
      <c r="P47" s="1073"/>
      <c r="Q47" s="1073"/>
      <c r="R47" s="593"/>
      <c r="S47" s="593"/>
    </row>
    <row r="48" spans="1:19" s="100" customFormat="1" ht="14.25" customHeight="1" x14ac:dyDescent="0.2">
      <c r="A48" s="19"/>
      <c r="B48" s="9"/>
      <c r="C48" s="20"/>
      <c r="D48" s="1992"/>
      <c r="E48" s="1867"/>
      <c r="F48" s="1869"/>
      <c r="G48" s="2003"/>
      <c r="H48" s="1870"/>
      <c r="I48" s="2010"/>
      <c r="J48" s="31" t="s">
        <v>106</v>
      </c>
      <c r="K48" s="1479">
        <v>7.8</v>
      </c>
      <c r="L48" s="1003">
        <v>7.8</v>
      </c>
      <c r="M48" s="1453"/>
      <c r="N48" s="50" t="s">
        <v>215</v>
      </c>
      <c r="O48" s="53">
        <v>40</v>
      </c>
      <c r="P48" s="1073"/>
      <c r="Q48" s="1073"/>
      <c r="R48" s="593"/>
      <c r="S48" s="593"/>
    </row>
    <row r="49" spans="1:19" s="100" customFormat="1" ht="13.5" customHeight="1" x14ac:dyDescent="0.2">
      <c r="A49" s="19"/>
      <c r="B49" s="9"/>
      <c r="C49" s="18"/>
      <c r="D49" s="1991"/>
      <c r="E49" s="1865"/>
      <c r="F49" s="2104"/>
      <c r="G49" s="2038"/>
      <c r="H49" s="1862"/>
      <c r="I49" s="2010"/>
      <c r="J49" s="1360" t="s">
        <v>16</v>
      </c>
      <c r="K49" s="1483">
        <f t="shared" ref="K49" si="0">SUM(K45:K48)</f>
        <v>535.99999999999989</v>
      </c>
      <c r="L49" s="1489">
        <f t="shared" ref="L49:M49" si="1">SUM(L45:L48)</f>
        <v>538.49999999999989</v>
      </c>
      <c r="M49" s="1489">
        <f t="shared" si="1"/>
        <v>2.5</v>
      </c>
      <c r="N49" s="1361" t="s">
        <v>214</v>
      </c>
      <c r="O49" s="48"/>
      <c r="P49" s="1073"/>
      <c r="Q49" s="1073"/>
      <c r="R49" s="593"/>
      <c r="S49" s="593"/>
    </row>
    <row r="50" spans="1:19" s="100" customFormat="1" ht="14.25" customHeight="1" x14ac:dyDescent="0.2">
      <c r="A50" s="19"/>
      <c r="B50" s="9"/>
      <c r="C50" s="18"/>
      <c r="D50" s="726" t="s">
        <v>273</v>
      </c>
      <c r="E50" s="1722" t="s">
        <v>68</v>
      </c>
      <c r="F50" s="1150"/>
      <c r="G50" s="2003">
        <v>10030202</v>
      </c>
      <c r="H50" s="620"/>
      <c r="I50" s="1203"/>
      <c r="J50" s="27" t="s">
        <v>15</v>
      </c>
      <c r="K50" s="248">
        <v>137.19999999999999</v>
      </c>
      <c r="L50" s="862">
        <v>137.19999999999999</v>
      </c>
      <c r="M50" s="219"/>
      <c r="N50" s="1853" t="s">
        <v>52</v>
      </c>
      <c r="O50" s="1376">
        <v>270</v>
      </c>
      <c r="P50" s="1073"/>
      <c r="Q50" s="1073"/>
      <c r="R50" s="593"/>
      <c r="S50" s="593"/>
    </row>
    <row r="51" spans="1:19" s="100" customFormat="1" ht="14.25" customHeight="1" x14ac:dyDescent="0.2">
      <c r="A51" s="19"/>
      <c r="B51" s="9"/>
      <c r="C51" s="18"/>
      <c r="D51" s="726"/>
      <c r="E51" s="1722"/>
      <c r="F51" s="1150"/>
      <c r="G51" s="2003"/>
      <c r="H51" s="621"/>
      <c r="I51" s="1203"/>
      <c r="J51" s="158" t="s">
        <v>50</v>
      </c>
      <c r="K51" s="252">
        <v>32</v>
      </c>
      <c r="L51" s="888">
        <v>32</v>
      </c>
      <c r="M51" s="852"/>
      <c r="N51" s="1853"/>
      <c r="O51" s="382"/>
      <c r="P51" s="1073"/>
      <c r="Q51" s="1073"/>
      <c r="R51" s="593"/>
      <c r="S51" s="593"/>
    </row>
    <row r="52" spans="1:19" s="100" customFormat="1" ht="18.75" customHeight="1" x14ac:dyDescent="0.2">
      <c r="A52" s="19"/>
      <c r="B52" s="9"/>
      <c r="C52" s="18"/>
      <c r="D52" s="726"/>
      <c r="E52" s="1846"/>
      <c r="F52" s="1150"/>
      <c r="G52" s="2038"/>
      <c r="H52" s="621"/>
      <c r="I52" s="1203"/>
      <c r="J52" s="158" t="s">
        <v>106</v>
      </c>
      <c r="K52" s="328">
        <v>0.5</v>
      </c>
      <c r="L52" s="860">
        <v>0.5</v>
      </c>
      <c r="M52" s="1152"/>
      <c r="N52" s="1205" t="s">
        <v>112</v>
      </c>
      <c r="O52" s="392">
        <v>770</v>
      </c>
      <c r="P52" s="1073"/>
      <c r="Q52" s="1073"/>
      <c r="R52" s="593"/>
      <c r="S52" s="593"/>
    </row>
    <row r="53" spans="1:19" s="100" customFormat="1" ht="21" customHeight="1" x14ac:dyDescent="0.2">
      <c r="A53" s="19"/>
      <c r="B53" s="9"/>
      <c r="C53" s="18"/>
      <c r="D53" s="726"/>
      <c r="E53" s="1854" t="s">
        <v>240</v>
      </c>
      <c r="F53" s="1150"/>
      <c r="G53" s="2050">
        <v>10030204</v>
      </c>
      <c r="H53" s="621"/>
      <c r="I53" s="1203"/>
      <c r="J53" s="693" t="s">
        <v>15</v>
      </c>
      <c r="K53" s="1484">
        <v>10.1</v>
      </c>
      <c r="L53" s="1490">
        <v>10.1</v>
      </c>
      <c r="M53" s="1469"/>
      <c r="N53" s="1856" t="s">
        <v>198</v>
      </c>
      <c r="O53" s="1844">
        <v>2</v>
      </c>
      <c r="P53" s="1072"/>
      <c r="Q53" s="1072"/>
    </row>
    <row r="54" spans="1:19" s="100" customFormat="1" ht="21" customHeight="1" x14ac:dyDescent="0.2">
      <c r="A54" s="19"/>
      <c r="B54" s="9"/>
      <c r="C54" s="18"/>
      <c r="D54" s="726"/>
      <c r="E54" s="1854"/>
      <c r="F54" s="1150"/>
      <c r="G54" s="2050"/>
      <c r="H54" s="621"/>
      <c r="I54" s="1203"/>
      <c r="J54" s="54" t="s">
        <v>309</v>
      </c>
      <c r="K54" s="1485">
        <v>57.1</v>
      </c>
      <c r="L54" s="1491">
        <v>57.1</v>
      </c>
      <c r="M54" s="1470"/>
      <c r="N54" s="1856"/>
      <c r="O54" s="1844"/>
      <c r="P54" s="1072"/>
      <c r="Q54" s="1072"/>
    </row>
    <row r="55" spans="1:19" s="100" customFormat="1" ht="14.25" customHeight="1" x14ac:dyDescent="0.2">
      <c r="A55" s="19"/>
      <c r="B55" s="9"/>
      <c r="C55" s="18"/>
      <c r="D55" s="765"/>
      <c r="E55" s="1805"/>
      <c r="F55" s="1149"/>
      <c r="G55" s="2051"/>
      <c r="H55" s="620"/>
      <c r="I55" s="1203"/>
      <c r="J55" s="766" t="s">
        <v>16</v>
      </c>
      <c r="K55" s="1483">
        <f>SUM(K50:K54)</f>
        <v>236.89999999999998</v>
      </c>
      <c r="L55" s="1489">
        <f>SUM(L50:L54)</f>
        <v>236.89999999999998</v>
      </c>
      <c r="M55" s="1468"/>
      <c r="N55" s="767"/>
      <c r="O55" s="768"/>
      <c r="P55" s="1072"/>
      <c r="Q55" s="1072"/>
    </row>
    <row r="56" spans="1:19" ht="27" customHeight="1" x14ac:dyDescent="0.2">
      <c r="A56" s="1966"/>
      <c r="B56" s="1968"/>
      <c r="C56" s="1969"/>
      <c r="D56" s="1992" t="s">
        <v>274</v>
      </c>
      <c r="E56" s="1970" t="s">
        <v>118</v>
      </c>
      <c r="F56" s="1847" t="s">
        <v>54</v>
      </c>
      <c r="G56" s="2003">
        <v>10020507</v>
      </c>
      <c r="H56" s="1850"/>
      <c r="I56" s="1994"/>
      <c r="J56" s="35" t="s">
        <v>18</v>
      </c>
      <c r="K56" s="1455">
        <v>84.8</v>
      </c>
      <c r="L56" s="1541">
        <v>84.8</v>
      </c>
      <c r="M56" s="1542"/>
      <c r="N56" s="607" t="s">
        <v>330</v>
      </c>
      <c r="O56" s="560">
        <v>4</v>
      </c>
    </row>
    <row r="57" spans="1:19" ht="30" customHeight="1" thickBot="1" x14ac:dyDescent="0.25">
      <c r="A57" s="1967"/>
      <c r="B57" s="1758"/>
      <c r="C57" s="1818"/>
      <c r="D57" s="1991"/>
      <c r="E57" s="1971"/>
      <c r="F57" s="1848"/>
      <c r="G57" s="2003"/>
      <c r="H57" s="1851"/>
      <c r="I57" s="1994"/>
      <c r="J57" s="842"/>
      <c r="K57" s="1486"/>
      <c r="L57" s="1492"/>
      <c r="M57" s="1471"/>
      <c r="N57" s="393" t="s">
        <v>117</v>
      </c>
      <c r="O57" s="294">
        <v>57</v>
      </c>
    </row>
    <row r="58" spans="1:19" ht="31.5" customHeight="1" x14ac:dyDescent="0.2">
      <c r="A58" s="1673"/>
      <c r="B58" s="1664"/>
      <c r="C58" s="1669"/>
      <c r="D58" s="1676" t="s">
        <v>275</v>
      </c>
      <c r="E58" s="1668" t="s">
        <v>201</v>
      </c>
      <c r="F58" s="1667"/>
      <c r="G58" s="2002">
        <v>10020506</v>
      </c>
      <c r="H58" s="1671"/>
      <c r="I58" s="1678"/>
      <c r="J58" s="64" t="s">
        <v>18</v>
      </c>
      <c r="K58" s="213">
        <v>95.2</v>
      </c>
      <c r="L58" s="869">
        <v>95.2</v>
      </c>
      <c r="M58" s="223"/>
      <c r="N58" s="749" t="s">
        <v>199</v>
      </c>
      <c r="O58" s="1056">
        <v>1800</v>
      </c>
    </row>
    <row r="59" spans="1:19" ht="31.5" customHeight="1" x14ac:dyDescent="0.2">
      <c r="A59" s="1672"/>
      <c r="B59" s="1674"/>
      <c r="C59" s="1675"/>
      <c r="D59" s="1363"/>
      <c r="E59" s="203"/>
      <c r="F59" s="1163"/>
      <c r="G59" s="2038"/>
      <c r="H59" s="1670"/>
      <c r="I59" s="1677"/>
      <c r="J59" s="475"/>
      <c r="K59" s="297"/>
      <c r="L59" s="865"/>
      <c r="M59" s="276"/>
      <c r="N59" s="298" t="s">
        <v>200</v>
      </c>
      <c r="O59" s="1666">
        <v>90</v>
      </c>
    </row>
    <row r="60" spans="1:19" ht="21.75" customHeight="1" x14ac:dyDescent="0.2">
      <c r="A60" s="1414"/>
      <c r="B60" s="1400"/>
      <c r="C60" s="1394"/>
      <c r="D60" s="1992" t="s">
        <v>4</v>
      </c>
      <c r="E60" s="1399" t="s">
        <v>79</v>
      </c>
      <c r="F60" s="1395"/>
      <c r="G60" s="2003">
        <v>10020307</v>
      </c>
      <c r="H60" s="1370"/>
      <c r="I60" s="1419"/>
      <c r="J60" s="32" t="s">
        <v>18</v>
      </c>
      <c r="K60" s="221">
        <v>31.5</v>
      </c>
      <c r="L60" s="272">
        <v>31.5</v>
      </c>
      <c r="M60" s="222"/>
      <c r="N60" s="2105" t="s">
        <v>88</v>
      </c>
      <c r="O60" s="171">
        <v>17</v>
      </c>
    </row>
    <row r="61" spans="1:19" ht="21.75" customHeight="1" thickBot="1" x14ac:dyDescent="0.25">
      <c r="A61" s="1414"/>
      <c r="B61" s="1400"/>
      <c r="C61" s="701"/>
      <c r="D61" s="1991"/>
      <c r="E61" s="619"/>
      <c r="F61" s="1395"/>
      <c r="G61" s="2038"/>
      <c r="H61" s="1370"/>
      <c r="I61" s="1419"/>
      <c r="J61" s="839"/>
      <c r="K61" s="840"/>
      <c r="L61" s="1493"/>
      <c r="M61" s="1472"/>
      <c r="N61" s="1829"/>
      <c r="O61" s="109"/>
    </row>
    <row r="62" spans="1:19" ht="41.25" customHeight="1" x14ac:dyDescent="0.2">
      <c r="A62" s="1414"/>
      <c r="B62" s="1400"/>
      <c r="C62" s="701"/>
      <c r="D62" s="727" t="s">
        <v>276</v>
      </c>
      <c r="E62" s="411" t="s">
        <v>168</v>
      </c>
      <c r="F62" s="1380"/>
      <c r="G62" s="2055">
        <v>1002020201</v>
      </c>
      <c r="H62" s="620"/>
      <c r="I62" s="1419"/>
      <c r="J62" s="32" t="s">
        <v>15</v>
      </c>
      <c r="K62" s="233">
        <v>190.5</v>
      </c>
      <c r="L62" s="867">
        <v>190.5</v>
      </c>
      <c r="M62" s="236"/>
      <c r="N62" s="124" t="s">
        <v>150</v>
      </c>
      <c r="O62" s="396">
        <v>6</v>
      </c>
      <c r="P62" s="1074">
        <f>K62+K65</f>
        <v>668.7</v>
      </c>
    </row>
    <row r="63" spans="1:19" ht="42" customHeight="1" x14ac:dyDescent="0.2">
      <c r="A63" s="1414"/>
      <c r="B63" s="1400"/>
      <c r="C63" s="701"/>
      <c r="D63" s="727"/>
      <c r="E63" s="275"/>
      <c r="F63" s="1380"/>
      <c r="G63" s="2056"/>
      <c r="H63" s="621"/>
      <c r="I63" s="1419"/>
      <c r="J63" s="32"/>
      <c r="K63" s="233"/>
      <c r="L63" s="867"/>
      <c r="M63" s="236"/>
      <c r="N63" s="176" t="s">
        <v>167</v>
      </c>
      <c r="O63" s="178">
        <v>1</v>
      </c>
      <c r="P63" s="1074">
        <f>SUM(P18:P62)</f>
        <v>65481.999999999985</v>
      </c>
    </row>
    <row r="64" spans="1:19" ht="41.25" customHeight="1" x14ac:dyDescent="0.2">
      <c r="A64" s="1414"/>
      <c r="B64" s="1400"/>
      <c r="C64" s="701"/>
      <c r="D64" s="727"/>
      <c r="E64" s="275"/>
      <c r="F64" s="1380"/>
      <c r="G64" s="2056"/>
      <c r="H64" s="621"/>
      <c r="I64" s="1419"/>
      <c r="J64" s="475"/>
      <c r="K64" s="297"/>
      <c r="L64" s="865"/>
      <c r="M64" s="276"/>
      <c r="N64" s="256" t="s">
        <v>151</v>
      </c>
      <c r="O64" s="257">
        <v>55</v>
      </c>
    </row>
    <row r="65" spans="1:20" ht="55.5" customHeight="1" thickBot="1" x14ac:dyDescent="0.25">
      <c r="A65" s="1414"/>
      <c r="B65" s="1400"/>
      <c r="C65" s="701"/>
      <c r="D65" s="727"/>
      <c r="E65" s="275"/>
      <c r="F65" s="1380"/>
      <c r="G65" s="2057"/>
      <c r="H65" s="620"/>
      <c r="I65" s="1419"/>
      <c r="J65" s="32" t="s">
        <v>15</v>
      </c>
      <c r="K65" s="297">
        <v>478.2</v>
      </c>
      <c r="L65" s="865">
        <v>478.2</v>
      </c>
      <c r="M65" s="276"/>
      <c r="N65" s="398" t="s">
        <v>158</v>
      </c>
      <c r="O65" s="99">
        <v>400</v>
      </c>
    </row>
    <row r="66" spans="1:20" ht="69" customHeight="1" thickBot="1" x14ac:dyDescent="0.25">
      <c r="A66" s="1414"/>
      <c r="B66" s="1400"/>
      <c r="C66" s="15"/>
      <c r="D66" s="740" t="s">
        <v>277</v>
      </c>
      <c r="E66" s="526" t="s">
        <v>202</v>
      </c>
      <c r="F66" s="181"/>
      <c r="G66" s="772">
        <v>1001010110</v>
      </c>
      <c r="H66" s="1375"/>
      <c r="I66" s="1434"/>
      <c r="J66" s="394" t="s">
        <v>15</v>
      </c>
      <c r="K66" s="1057">
        <v>296.10000000000002</v>
      </c>
      <c r="L66" s="1494">
        <v>296.10000000000002</v>
      </c>
      <c r="M66" s="1473"/>
      <c r="N66" s="188" t="s">
        <v>155</v>
      </c>
      <c r="O66" s="707">
        <v>1168</v>
      </c>
    </row>
    <row r="67" spans="1:20" ht="54" customHeight="1" thickBot="1" x14ac:dyDescent="0.25">
      <c r="A67" s="1414"/>
      <c r="B67" s="1400"/>
      <c r="C67" s="15"/>
      <c r="D67" s="728" t="s">
        <v>278</v>
      </c>
      <c r="E67" s="1377" t="s">
        <v>220</v>
      </c>
      <c r="F67" s="181"/>
      <c r="G67" s="781">
        <v>10020801</v>
      </c>
      <c r="H67" s="1375"/>
      <c r="I67" s="1434"/>
      <c r="J67" s="64" t="s">
        <v>15</v>
      </c>
      <c r="K67" s="406">
        <v>252.7</v>
      </c>
      <c r="L67" s="866">
        <v>252.7</v>
      </c>
      <c r="M67" s="1021"/>
      <c r="N67" s="196" t="s">
        <v>226</v>
      </c>
      <c r="O67" s="407">
        <v>42.3</v>
      </c>
    </row>
    <row r="68" spans="1:20" ht="26.25" customHeight="1" x14ac:dyDescent="0.2">
      <c r="A68" s="1414"/>
      <c r="B68" s="1400"/>
      <c r="C68" s="15"/>
      <c r="D68" s="1990" t="s">
        <v>279</v>
      </c>
      <c r="E68" s="1771" t="s">
        <v>134</v>
      </c>
      <c r="F68" s="181"/>
      <c r="G68" s="2002">
        <v>1001010111</v>
      </c>
      <c r="H68" s="1375"/>
      <c r="I68" s="1434"/>
      <c r="J68" s="64" t="s">
        <v>18</v>
      </c>
      <c r="K68" s="213">
        <v>60.1</v>
      </c>
      <c r="L68" s="1649">
        <f>60.1+1.6</f>
        <v>61.7</v>
      </c>
      <c r="M68" s="1650">
        <f>L68-K68</f>
        <v>1.6000000000000014</v>
      </c>
      <c r="N68" s="2049" t="s">
        <v>135</v>
      </c>
      <c r="O68" s="401">
        <v>1</v>
      </c>
    </row>
    <row r="69" spans="1:20" ht="26.25" customHeight="1" thickBot="1" x14ac:dyDescent="0.25">
      <c r="A69" s="1414"/>
      <c r="B69" s="1400"/>
      <c r="C69" s="15"/>
      <c r="D69" s="1991"/>
      <c r="E69" s="1809"/>
      <c r="F69" s="181"/>
      <c r="G69" s="2038"/>
      <c r="H69" s="1375"/>
      <c r="I69" s="1434"/>
      <c r="J69" s="839"/>
      <c r="K69" s="840"/>
      <c r="L69" s="1493"/>
      <c r="M69" s="1474"/>
      <c r="N69" s="1829"/>
      <c r="O69" s="557">
        <v>50</v>
      </c>
    </row>
    <row r="70" spans="1:20" ht="33.75" customHeight="1" x14ac:dyDescent="0.2">
      <c r="A70" s="519"/>
      <c r="B70" s="1400"/>
      <c r="C70" s="701"/>
      <c r="D70" s="727" t="s">
        <v>280</v>
      </c>
      <c r="E70" s="1771" t="s">
        <v>211</v>
      </c>
      <c r="F70" s="652"/>
      <c r="G70" s="2052">
        <v>10020901</v>
      </c>
      <c r="H70" s="90"/>
      <c r="I70" s="1419"/>
      <c r="J70" s="68" t="s">
        <v>15</v>
      </c>
      <c r="K70" s="297">
        <v>66.400000000000006</v>
      </c>
      <c r="L70" s="865">
        <v>66.400000000000006</v>
      </c>
      <c r="M70" s="276"/>
      <c r="N70" s="556" t="s">
        <v>212</v>
      </c>
      <c r="O70" s="708">
        <f>30+45+6+6+3</f>
        <v>90</v>
      </c>
    </row>
    <row r="71" spans="1:20" s="100" customFormat="1" ht="15.75" customHeight="1" thickBot="1" x14ac:dyDescent="0.25">
      <c r="A71" s="21"/>
      <c r="B71" s="24"/>
      <c r="C71" s="14"/>
      <c r="D71" s="729"/>
      <c r="E71" s="1813"/>
      <c r="G71" s="2053"/>
      <c r="H71" s="1832" t="s">
        <v>69</v>
      </c>
      <c r="I71" s="1833"/>
      <c r="J71" s="2054"/>
      <c r="K71" s="402">
        <f>SUM(K56:K70)+K55+K49+K44+K39+K34+K27+K22</f>
        <v>64813.3</v>
      </c>
      <c r="L71" s="868">
        <f>SUM(L56:L70)+L55+L49+L44+L39+L34+L27+L22</f>
        <v>65676.5</v>
      </c>
      <c r="M71" s="868">
        <f>SUM(M56:M70)+M55+M49+M44+M39+M34+M27+M22</f>
        <v>863.19999999999959</v>
      </c>
      <c r="N71" s="336"/>
      <c r="O71" s="405"/>
      <c r="P71" s="1072"/>
      <c r="Q71" s="1075"/>
    </row>
    <row r="72" spans="1:20" ht="15" customHeight="1" x14ac:dyDescent="0.2">
      <c r="A72" s="1444" t="s">
        <v>14</v>
      </c>
      <c r="B72" s="1386" t="s">
        <v>14</v>
      </c>
      <c r="C72" s="1388" t="s">
        <v>17</v>
      </c>
      <c r="D72" s="1448"/>
      <c r="E72" s="1834" t="s">
        <v>203</v>
      </c>
      <c r="F72" s="168"/>
      <c r="G72" s="772"/>
      <c r="H72" s="623">
        <v>2</v>
      </c>
      <c r="I72" s="2022" t="s">
        <v>64</v>
      </c>
      <c r="J72" s="64"/>
      <c r="K72" s="213"/>
      <c r="L72" s="869"/>
      <c r="M72" s="319"/>
      <c r="N72" s="167"/>
      <c r="O72" s="171"/>
    </row>
    <row r="73" spans="1:20" ht="15" customHeight="1" x14ac:dyDescent="0.2">
      <c r="A73" s="1414"/>
      <c r="B73" s="1400"/>
      <c r="C73" s="1394"/>
      <c r="D73" s="1426"/>
      <c r="E73" s="1835"/>
      <c r="F73" s="1380"/>
      <c r="G73" s="772"/>
      <c r="H73" s="1440"/>
      <c r="I73" s="2024"/>
      <c r="J73" s="32"/>
      <c r="K73" s="233"/>
      <c r="L73" s="867"/>
      <c r="M73" s="236"/>
      <c r="N73" s="167"/>
      <c r="O73" s="171"/>
    </row>
    <row r="74" spans="1:20" ht="60" customHeight="1" x14ac:dyDescent="0.2">
      <c r="A74" s="1414"/>
      <c r="B74" s="1400"/>
      <c r="C74" s="1394"/>
      <c r="D74" s="741" t="s">
        <v>14</v>
      </c>
      <c r="E74" s="526" t="s">
        <v>216</v>
      </c>
      <c r="F74" s="1380"/>
      <c r="G74" s="774">
        <v>10020502100</v>
      </c>
      <c r="H74" s="1440"/>
      <c r="I74" s="317"/>
      <c r="J74" s="399" t="s">
        <v>18</v>
      </c>
      <c r="K74" s="277">
        <v>89.8</v>
      </c>
      <c r="L74" s="870">
        <v>89.8</v>
      </c>
      <c r="M74" s="277"/>
      <c r="N74" s="176" t="s">
        <v>159</v>
      </c>
      <c r="O74" s="408">
        <v>2562</v>
      </c>
    </row>
    <row r="75" spans="1:20" ht="57" customHeight="1" x14ac:dyDescent="0.2">
      <c r="A75" s="519"/>
      <c r="B75" s="1400"/>
      <c r="C75" s="1394"/>
      <c r="D75" s="1363" t="s">
        <v>17</v>
      </c>
      <c r="E75" s="203" t="s">
        <v>33</v>
      </c>
      <c r="F75" s="1395"/>
      <c r="G75" s="1209">
        <v>1003040100</v>
      </c>
      <c r="H75" s="1439"/>
      <c r="I75" s="132"/>
      <c r="J75" s="315" t="s">
        <v>15</v>
      </c>
      <c r="K75" s="1364">
        <v>50</v>
      </c>
      <c r="L75" s="1088">
        <v>50</v>
      </c>
      <c r="M75" s="442"/>
      <c r="N75" s="1023" t="s">
        <v>89</v>
      </c>
      <c r="O75" s="415">
        <v>180</v>
      </c>
    </row>
    <row r="76" spans="1:20" ht="14.25" customHeight="1" x14ac:dyDescent="0.2">
      <c r="A76" s="1414"/>
      <c r="B76" s="1400"/>
      <c r="C76" s="701"/>
      <c r="D76" s="1992" t="s">
        <v>19</v>
      </c>
      <c r="E76" s="1809" t="s">
        <v>76</v>
      </c>
      <c r="F76" s="1836"/>
      <c r="G76" s="2003">
        <v>10020510</v>
      </c>
      <c r="H76" s="2045"/>
      <c r="I76" s="317"/>
      <c r="J76" s="32" t="s">
        <v>15</v>
      </c>
      <c r="K76" s="221">
        <v>30</v>
      </c>
      <c r="L76" s="272">
        <v>30</v>
      </c>
      <c r="M76" s="215"/>
      <c r="N76" s="1362" t="s">
        <v>114</v>
      </c>
      <c r="O76" s="396">
        <v>25</v>
      </c>
    </row>
    <row r="77" spans="1:20" ht="30.75" customHeight="1" x14ac:dyDescent="0.2">
      <c r="A77" s="1414"/>
      <c r="B77" s="1400"/>
      <c r="C77" s="1394"/>
      <c r="D77" s="1991"/>
      <c r="E77" s="1809"/>
      <c r="F77" s="1836"/>
      <c r="G77" s="2038"/>
      <c r="H77" s="2044"/>
      <c r="I77" s="317"/>
      <c r="J77" s="475"/>
      <c r="K77" s="297"/>
      <c r="L77" s="865"/>
      <c r="M77" s="276"/>
      <c r="N77" s="295" t="s">
        <v>160</v>
      </c>
      <c r="O77" s="178">
        <v>3000</v>
      </c>
      <c r="T77" s="76" t="s">
        <v>173</v>
      </c>
    </row>
    <row r="78" spans="1:20" s="100" customFormat="1" ht="54.75" customHeight="1" x14ac:dyDescent="0.2">
      <c r="A78" s="1372"/>
      <c r="B78" s="1400"/>
      <c r="C78" s="701"/>
      <c r="D78" s="727" t="s">
        <v>21</v>
      </c>
      <c r="E78" s="275" t="s">
        <v>78</v>
      </c>
      <c r="F78" s="1395"/>
      <c r="G78" s="772">
        <v>10030408</v>
      </c>
      <c r="H78" s="1439"/>
      <c r="I78" s="132"/>
      <c r="J78" s="523" t="s">
        <v>15</v>
      </c>
      <c r="K78" s="233">
        <v>13</v>
      </c>
      <c r="L78" s="867">
        <v>13</v>
      </c>
      <c r="M78" s="236"/>
      <c r="N78" s="280" t="s">
        <v>60</v>
      </c>
      <c r="O78" s="1206">
        <v>4500</v>
      </c>
      <c r="P78" s="1072"/>
      <c r="Q78" s="1072"/>
    </row>
    <row r="79" spans="1:20" s="100" customFormat="1" ht="49.5" customHeight="1" x14ac:dyDescent="0.2">
      <c r="A79" s="1372"/>
      <c r="B79" s="1400"/>
      <c r="C79" s="1394"/>
      <c r="D79" s="741" t="s">
        <v>22</v>
      </c>
      <c r="E79" s="142" t="s">
        <v>242</v>
      </c>
      <c r="F79" s="1395"/>
      <c r="G79" s="774">
        <v>1001011001</v>
      </c>
      <c r="H79" s="1439"/>
      <c r="I79" s="132"/>
      <c r="J79" s="205" t="s">
        <v>15</v>
      </c>
      <c r="K79" s="334">
        <v>55</v>
      </c>
      <c r="L79" s="886">
        <v>55</v>
      </c>
      <c r="M79" s="1475"/>
      <c r="N79" s="279" t="s">
        <v>166</v>
      </c>
      <c r="O79" s="415">
        <v>8</v>
      </c>
      <c r="P79" s="1072"/>
      <c r="Q79" s="1072"/>
    </row>
    <row r="80" spans="1:20" s="100" customFormat="1" ht="30.75" customHeight="1" x14ac:dyDescent="0.2">
      <c r="A80" s="1372"/>
      <c r="B80" s="1400"/>
      <c r="C80" s="701"/>
      <c r="D80" s="727" t="s">
        <v>272</v>
      </c>
      <c r="E80" s="1783" t="s">
        <v>169</v>
      </c>
      <c r="F80" s="1380"/>
      <c r="G80" s="2002">
        <v>10020503</v>
      </c>
      <c r="H80" s="1439"/>
      <c r="I80" s="96"/>
      <c r="J80" s="1352" t="s">
        <v>18</v>
      </c>
      <c r="K80" s="215">
        <v>431</v>
      </c>
      <c r="L80" s="272">
        <v>431</v>
      </c>
      <c r="M80" s="215"/>
      <c r="N80" s="280" t="s">
        <v>166</v>
      </c>
      <c r="O80" s="549">
        <f>87+25</f>
        <v>112</v>
      </c>
      <c r="P80" s="1072"/>
      <c r="Q80" s="1072">
        <f>K80+K81</f>
        <v>611.9</v>
      </c>
    </row>
    <row r="81" spans="1:17" s="100" customFormat="1" ht="16.5" customHeight="1" x14ac:dyDescent="0.2">
      <c r="A81" s="1372"/>
      <c r="B81" s="1400"/>
      <c r="C81" s="701"/>
      <c r="D81" s="727"/>
      <c r="E81" s="1820"/>
      <c r="F81" s="1380"/>
      <c r="G81" s="2003"/>
      <c r="H81" s="1439"/>
      <c r="I81" s="96"/>
      <c r="J81" s="205" t="s">
        <v>309</v>
      </c>
      <c r="K81" s="442">
        <v>180.9</v>
      </c>
      <c r="L81" s="1088">
        <v>180.9</v>
      </c>
      <c r="M81" s="1018"/>
      <c r="N81" s="412" t="s">
        <v>82</v>
      </c>
      <c r="O81" s="709">
        <v>5000</v>
      </c>
      <c r="P81" s="1072"/>
      <c r="Q81" s="1072"/>
    </row>
    <row r="82" spans="1:17" ht="13.5" thickBot="1" x14ac:dyDescent="0.25">
      <c r="A82" s="520"/>
      <c r="B82" s="1387"/>
      <c r="C82" s="1447"/>
      <c r="D82" s="730"/>
      <c r="E82" s="1716"/>
      <c r="F82" s="1390"/>
      <c r="G82" s="2062"/>
      <c r="H82" s="1421"/>
      <c r="I82" s="417"/>
      <c r="J82" s="65" t="s">
        <v>16</v>
      </c>
      <c r="K82" s="227">
        <f>SUM(K72:K81)</f>
        <v>849.69999999999993</v>
      </c>
      <c r="L82" s="871">
        <f>SUM(L72:L81)</f>
        <v>849.69999999999993</v>
      </c>
      <c r="M82" s="228"/>
      <c r="N82" s="314"/>
      <c r="O82" s="1545"/>
    </row>
    <row r="83" spans="1:17" ht="19.5" customHeight="1" x14ac:dyDescent="0.2">
      <c r="A83" s="1444" t="s">
        <v>14</v>
      </c>
      <c r="B83" s="1386" t="s">
        <v>14</v>
      </c>
      <c r="C83" s="1388" t="s">
        <v>19</v>
      </c>
      <c r="D83" s="1448"/>
      <c r="E83" s="1715" t="s">
        <v>113</v>
      </c>
      <c r="F83" s="1380"/>
      <c r="G83" s="2036">
        <v>1001010701</v>
      </c>
      <c r="H83" s="1440">
        <v>2</v>
      </c>
      <c r="I83" s="2022" t="s">
        <v>64</v>
      </c>
      <c r="J83" s="62" t="s">
        <v>15</v>
      </c>
      <c r="K83" s="221">
        <v>3.9</v>
      </c>
      <c r="L83" s="272">
        <v>3.9</v>
      </c>
      <c r="M83" s="215"/>
      <c r="N83" s="419" t="s">
        <v>116</v>
      </c>
      <c r="O83" s="108">
        <v>10</v>
      </c>
    </row>
    <row r="84" spans="1:17" ht="30.75" customHeight="1" x14ac:dyDescent="0.2">
      <c r="A84" s="1414"/>
      <c r="B84" s="1400"/>
      <c r="C84" s="701"/>
      <c r="D84" s="727"/>
      <c r="E84" s="1820"/>
      <c r="F84" s="1380"/>
      <c r="G84" s="2003"/>
      <c r="H84" s="1440"/>
      <c r="I84" s="2024"/>
      <c r="J84" s="34"/>
      <c r="K84" s="221"/>
      <c r="L84" s="272"/>
      <c r="M84" s="215"/>
      <c r="N84" s="420" t="s">
        <v>140</v>
      </c>
      <c r="O84" s="175">
        <v>860</v>
      </c>
    </row>
    <row r="85" spans="1:17" ht="27.75" customHeight="1" x14ac:dyDescent="0.2">
      <c r="A85" s="1414"/>
      <c r="B85" s="1400"/>
      <c r="C85" s="701"/>
      <c r="D85" s="727"/>
      <c r="E85" s="421"/>
      <c r="F85" s="1380"/>
      <c r="G85" s="2003"/>
      <c r="H85" s="1440"/>
      <c r="I85" s="317"/>
      <c r="J85" s="34"/>
      <c r="K85" s="221"/>
      <c r="L85" s="272"/>
      <c r="M85" s="215"/>
      <c r="N85" s="1828" t="s">
        <v>161</v>
      </c>
      <c r="O85" s="85">
        <v>40</v>
      </c>
    </row>
    <row r="86" spans="1:17" ht="15" customHeight="1" thickBot="1" x14ac:dyDescent="0.25">
      <c r="A86" s="1412"/>
      <c r="B86" s="24"/>
      <c r="C86" s="1447"/>
      <c r="D86" s="730"/>
      <c r="E86" s="416"/>
      <c r="F86" s="169"/>
      <c r="G86" s="2062"/>
      <c r="H86" s="624"/>
      <c r="I86" s="422"/>
      <c r="J86" s="65" t="s">
        <v>16</v>
      </c>
      <c r="K86" s="227">
        <f t="shared" ref="K86" si="2">K83</f>
        <v>3.9</v>
      </c>
      <c r="L86" s="871">
        <f t="shared" ref="L86" si="3">L83</f>
        <v>3.9</v>
      </c>
      <c r="M86" s="228"/>
      <c r="N86" s="1829"/>
      <c r="O86" s="109"/>
    </row>
    <row r="87" spans="1:17" s="100" customFormat="1" ht="28.5" customHeight="1" x14ac:dyDescent="0.2">
      <c r="A87" s="524" t="s">
        <v>14</v>
      </c>
      <c r="B87" s="1830" t="s">
        <v>14</v>
      </c>
      <c r="C87" s="1817" t="s">
        <v>21</v>
      </c>
      <c r="D87" s="1448"/>
      <c r="E87" s="1777" t="s">
        <v>115</v>
      </c>
      <c r="F87" s="1717"/>
      <c r="G87" s="2036">
        <v>1003030100</v>
      </c>
      <c r="H87" s="2058">
        <v>2</v>
      </c>
      <c r="I87" s="2060" t="s">
        <v>64</v>
      </c>
      <c r="J87" s="1433" t="s">
        <v>15</v>
      </c>
      <c r="K87" s="247">
        <v>27.7</v>
      </c>
      <c r="L87" s="872">
        <v>27.7</v>
      </c>
      <c r="M87" s="247"/>
      <c r="N87" s="834" t="s">
        <v>77</v>
      </c>
      <c r="O87" s="425">
        <v>13</v>
      </c>
      <c r="P87" s="1072"/>
      <c r="Q87" s="1072"/>
    </row>
    <row r="88" spans="1:17" s="100" customFormat="1" ht="27.75" customHeight="1" thickBot="1" x14ac:dyDescent="0.25">
      <c r="A88" s="520"/>
      <c r="B88" s="1831"/>
      <c r="C88" s="1819"/>
      <c r="D88" s="1449"/>
      <c r="E88" s="1750"/>
      <c r="F88" s="1718"/>
      <c r="G88" s="2062"/>
      <c r="H88" s="2059"/>
      <c r="I88" s="2061"/>
      <c r="J88" s="65" t="s">
        <v>16</v>
      </c>
      <c r="K88" s="227">
        <f t="shared" ref="K88" si="4">SUM(K87)</f>
        <v>27.7</v>
      </c>
      <c r="L88" s="871">
        <f t="shared" ref="L88" si="5">SUM(L87)</f>
        <v>27.7</v>
      </c>
      <c r="M88" s="228"/>
      <c r="N88" s="536" t="s">
        <v>53</v>
      </c>
      <c r="O88" s="428">
        <v>36</v>
      </c>
      <c r="P88" s="1072"/>
      <c r="Q88" s="1072"/>
    </row>
    <row r="89" spans="1:17" ht="43.5" customHeight="1" x14ac:dyDescent="0.2">
      <c r="A89" s="1814" t="s">
        <v>14</v>
      </c>
      <c r="B89" s="1386" t="s">
        <v>14</v>
      </c>
      <c r="C89" s="1817" t="s">
        <v>22</v>
      </c>
      <c r="D89" s="1448"/>
      <c r="E89" s="1715" t="s">
        <v>81</v>
      </c>
      <c r="F89" s="1717" t="s">
        <v>57</v>
      </c>
      <c r="G89" s="773">
        <v>10010104</v>
      </c>
      <c r="H89" s="2058">
        <v>2</v>
      </c>
      <c r="I89" s="429" t="s">
        <v>64</v>
      </c>
      <c r="J89" s="429" t="s">
        <v>15</v>
      </c>
      <c r="K89" s="397">
        <v>167.9</v>
      </c>
      <c r="L89" s="872">
        <v>167.9</v>
      </c>
      <c r="M89" s="247"/>
      <c r="N89" s="254" t="s">
        <v>204</v>
      </c>
      <c r="O89" s="710">
        <v>40</v>
      </c>
    </row>
    <row r="90" spans="1:17" ht="43.5" customHeight="1" x14ac:dyDescent="0.2">
      <c r="A90" s="1815"/>
      <c r="B90" s="1400"/>
      <c r="C90" s="1818"/>
      <c r="D90" s="1426"/>
      <c r="E90" s="1820"/>
      <c r="F90" s="1770"/>
      <c r="G90" s="772"/>
      <c r="H90" s="2063"/>
      <c r="I90" s="132"/>
      <c r="J90" s="1428" t="s">
        <v>295</v>
      </c>
      <c r="K90" s="1002">
        <v>75</v>
      </c>
      <c r="L90" s="1003">
        <v>75</v>
      </c>
      <c r="M90" s="1467"/>
      <c r="N90" s="556" t="s">
        <v>231</v>
      </c>
      <c r="O90" s="99">
        <v>6211</v>
      </c>
    </row>
    <row r="91" spans="1:17" ht="18" customHeight="1" x14ac:dyDescent="0.2">
      <c r="A91" s="1815"/>
      <c r="B91" s="1400"/>
      <c r="C91" s="1818"/>
      <c r="D91" s="1426"/>
      <c r="E91" s="1820"/>
      <c r="F91" s="1770"/>
      <c r="G91" s="772"/>
      <c r="H91" s="2063"/>
      <c r="I91" s="132"/>
      <c r="J91" s="132"/>
      <c r="K91" s="397"/>
      <c r="L91" s="872"/>
      <c r="M91" s="247"/>
      <c r="N91" s="1696" t="s">
        <v>239</v>
      </c>
      <c r="O91" s="160">
        <v>68</v>
      </c>
    </row>
    <row r="92" spans="1:17" ht="13.5" thickBot="1" x14ac:dyDescent="0.25">
      <c r="A92" s="1816"/>
      <c r="B92" s="1387"/>
      <c r="C92" s="1819"/>
      <c r="D92" s="1449"/>
      <c r="E92" s="1716"/>
      <c r="F92" s="1718"/>
      <c r="G92" s="775"/>
      <c r="H92" s="2059"/>
      <c r="I92" s="431"/>
      <c r="J92" s="1410" t="s">
        <v>16</v>
      </c>
      <c r="K92" s="227">
        <f>SUM(K89:K90)</f>
        <v>242.9</v>
      </c>
      <c r="L92" s="871">
        <f>SUM(L89:L90)</f>
        <v>242.9</v>
      </c>
      <c r="M92" s="228"/>
      <c r="N92" s="1786"/>
      <c r="O92" s="343"/>
    </row>
    <row r="93" spans="1:17" ht="13.5" thickBot="1" x14ac:dyDescent="0.25">
      <c r="A93" s="3" t="s">
        <v>14</v>
      </c>
      <c r="B93" s="2" t="s">
        <v>14</v>
      </c>
      <c r="C93" s="1707" t="s">
        <v>20</v>
      </c>
      <c r="D93" s="1707"/>
      <c r="E93" s="1707"/>
      <c r="F93" s="1707"/>
      <c r="G93" s="1707"/>
      <c r="H93" s="1707"/>
      <c r="I93" s="1707"/>
      <c r="J93" s="1707"/>
      <c r="K93" s="237">
        <f>K92+K88+K86+K82+K71</f>
        <v>65937.5</v>
      </c>
      <c r="L93" s="873">
        <f>L92+L88+L86+L82+L71</f>
        <v>66800.7</v>
      </c>
      <c r="M93" s="873">
        <f>M92+M88+M86+M82+M71</f>
        <v>863.19999999999959</v>
      </c>
      <c r="N93" s="1398"/>
      <c r="O93" s="1393"/>
    </row>
    <row r="94" spans="1:17" ht="13.5" thickBot="1" x14ac:dyDescent="0.25">
      <c r="A94" s="3" t="s">
        <v>14</v>
      </c>
      <c r="B94" s="1823" t="s">
        <v>5</v>
      </c>
      <c r="C94" s="1765"/>
      <c r="D94" s="1765"/>
      <c r="E94" s="1765"/>
      <c r="F94" s="1765"/>
      <c r="G94" s="1765"/>
      <c r="H94" s="1765"/>
      <c r="I94" s="1765"/>
      <c r="J94" s="1765"/>
      <c r="K94" s="326">
        <f t="shared" ref="K94" si="6">K93</f>
        <v>65937.5</v>
      </c>
      <c r="L94" s="874">
        <f t="shared" ref="L94:M94" si="7">L93</f>
        <v>66800.7</v>
      </c>
      <c r="M94" s="874">
        <f t="shared" si="7"/>
        <v>863.19999999999959</v>
      </c>
      <c r="N94" s="1751"/>
      <c r="O94" s="1753"/>
    </row>
    <row r="95" spans="1:17" ht="13.5" customHeight="1" thickBot="1" x14ac:dyDescent="0.25">
      <c r="A95" s="1411" t="s">
        <v>17</v>
      </c>
      <c r="B95" s="1824" t="s">
        <v>39</v>
      </c>
      <c r="C95" s="1825"/>
      <c r="D95" s="1825"/>
      <c r="E95" s="1825"/>
      <c r="F95" s="1825"/>
      <c r="G95" s="1825"/>
      <c r="H95" s="1825"/>
      <c r="I95" s="1825"/>
      <c r="J95" s="1825"/>
      <c r="K95" s="1825"/>
      <c r="L95" s="1825"/>
      <c r="M95" s="1825"/>
      <c r="N95" s="1825"/>
      <c r="O95" s="1826"/>
    </row>
    <row r="96" spans="1:17" ht="13.5" thickBot="1" x14ac:dyDescent="0.25">
      <c r="A96" s="6" t="s">
        <v>17</v>
      </c>
      <c r="B96" s="5" t="s">
        <v>14</v>
      </c>
      <c r="C96" s="1827" t="s">
        <v>35</v>
      </c>
      <c r="D96" s="1780"/>
      <c r="E96" s="1780"/>
      <c r="F96" s="1780"/>
      <c r="G96" s="1780"/>
      <c r="H96" s="1780"/>
      <c r="I96" s="1780"/>
      <c r="J96" s="1780"/>
      <c r="K96" s="1780"/>
      <c r="L96" s="1780"/>
      <c r="M96" s="1780"/>
      <c r="N96" s="1780"/>
      <c r="O96" s="1781"/>
    </row>
    <row r="97" spans="1:17" ht="27" customHeight="1" x14ac:dyDescent="0.2">
      <c r="A97" s="1444" t="s">
        <v>17</v>
      </c>
      <c r="B97" s="1386" t="s">
        <v>14</v>
      </c>
      <c r="C97" s="1394" t="s">
        <v>14</v>
      </c>
      <c r="D97" s="1426"/>
      <c r="E97" s="752" t="s">
        <v>223</v>
      </c>
      <c r="F97" s="753"/>
      <c r="G97" s="1418"/>
      <c r="H97" s="106"/>
      <c r="I97" s="668"/>
      <c r="J97" s="754"/>
      <c r="K97" s="1458"/>
      <c r="L97" s="1507"/>
      <c r="M97" s="1497"/>
      <c r="N97" s="658"/>
      <c r="O97" s="29"/>
    </row>
    <row r="98" spans="1:17" ht="16.5" customHeight="1" x14ac:dyDescent="0.2">
      <c r="A98" s="519"/>
      <c r="B98" s="1400"/>
      <c r="C98" s="1373"/>
      <c r="D98" s="1990" t="s">
        <v>14</v>
      </c>
      <c r="E98" s="1788" t="s">
        <v>333</v>
      </c>
      <c r="F98" s="1370" t="s">
        <v>2</v>
      </c>
      <c r="G98" s="1999">
        <v>10010219</v>
      </c>
      <c r="H98" s="90">
        <v>5</v>
      </c>
      <c r="I98" s="1993" t="s">
        <v>63</v>
      </c>
      <c r="J98" s="537" t="s">
        <v>15</v>
      </c>
      <c r="K98" s="881">
        <v>22.2</v>
      </c>
      <c r="L98" s="887">
        <v>22.2</v>
      </c>
      <c r="M98" s="648"/>
      <c r="N98" s="2064" t="s">
        <v>175</v>
      </c>
      <c r="O98" s="439">
        <v>1</v>
      </c>
      <c r="P98" s="1074">
        <f>SUMIF(J98:J126,"sb",K98:K126)</f>
        <v>803.3</v>
      </c>
      <c r="Q98" s="1076" t="s">
        <v>15</v>
      </c>
    </row>
    <row r="99" spans="1:17" ht="19.5" customHeight="1" x14ac:dyDescent="0.2">
      <c r="A99" s="519"/>
      <c r="B99" s="1400"/>
      <c r="C99" s="1373"/>
      <c r="D99" s="1992"/>
      <c r="E99" s="1788"/>
      <c r="F99" s="1370"/>
      <c r="G99" s="2000"/>
      <c r="H99" s="90"/>
      <c r="I99" s="1994"/>
      <c r="J99" s="984" t="s">
        <v>295</v>
      </c>
      <c r="K99" s="1456">
        <v>12</v>
      </c>
      <c r="L99" s="1508">
        <v>12</v>
      </c>
      <c r="M99" s="1498"/>
      <c r="N99" s="2064"/>
      <c r="O99" s="171"/>
      <c r="P99" s="1074">
        <f>SUMIF(J99:J127,"sb(l)",K99:K127)</f>
        <v>42</v>
      </c>
      <c r="Q99" s="1076" t="s">
        <v>308</v>
      </c>
    </row>
    <row r="100" spans="1:17" ht="16.5" customHeight="1" x14ac:dyDescent="0.2">
      <c r="A100" s="519"/>
      <c r="B100" s="1400"/>
      <c r="C100" s="1367"/>
      <c r="D100" s="1991"/>
      <c r="E100" s="1789"/>
      <c r="F100" s="625"/>
      <c r="G100" s="2001"/>
      <c r="H100" s="106"/>
      <c r="I100" s="1436"/>
      <c r="J100" s="354" t="s">
        <v>16</v>
      </c>
      <c r="K100" s="1483">
        <f>SUM(K98:K99)</f>
        <v>34.200000000000003</v>
      </c>
      <c r="L100" s="1489">
        <f>SUM(L98:L99)</f>
        <v>34.200000000000003</v>
      </c>
      <c r="M100" s="1468"/>
      <c r="N100" s="1383"/>
      <c r="O100" s="202"/>
    </row>
    <row r="101" spans="1:17" s="162" customFormat="1" ht="18.75" customHeight="1" x14ac:dyDescent="0.2">
      <c r="A101" s="519"/>
      <c r="B101" s="1400"/>
      <c r="C101" s="552"/>
      <c r="D101" s="2019" t="s">
        <v>17</v>
      </c>
      <c r="E101" s="1795" t="s">
        <v>334</v>
      </c>
      <c r="F101" s="1123" t="s">
        <v>2</v>
      </c>
      <c r="G101" s="2070">
        <v>1001022001</v>
      </c>
      <c r="H101" s="36">
        <v>5</v>
      </c>
      <c r="I101" s="2069" t="s">
        <v>63</v>
      </c>
      <c r="J101" s="43" t="s">
        <v>15</v>
      </c>
      <c r="K101" s="881">
        <v>7.5</v>
      </c>
      <c r="L101" s="887">
        <v>7.5</v>
      </c>
      <c r="M101" s="648"/>
      <c r="N101" s="1437" t="s">
        <v>152</v>
      </c>
      <c r="O101" s="439">
        <v>15</v>
      </c>
      <c r="P101" s="1077"/>
      <c r="Q101" s="1077">
        <f>K99+K111+K132</f>
        <v>2098</v>
      </c>
    </row>
    <row r="102" spans="1:17" s="162" customFormat="1" ht="18.75" customHeight="1" x14ac:dyDescent="0.2">
      <c r="A102" s="519"/>
      <c r="B102" s="1400"/>
      <c r="C102" s="552"/>
      <c r="D102" s="2020"/>
      <c r="E102" s="1795"/>
      <c r="F102" s="631"/>
      <c r="G102" s="2006"/>
      <c r="H102" s="36"/>
      <c r="I102" s="2069"/>
      <c r="J102" s="179" t="s">
        <v>3</v>
      </c>
      <c r="K102" s="1495">
        <v>42.5</v>
      </c>
      <c r="L102" s="1509">
        <v>42.5</v>
      </c>
      <c r="M102" s="1499"/>
      <c r="N102" s="2064" t="s">
        <v>100</v>
      </c>
      <c r="O102" s="439"/>
      <c r="P102" s="1078"/>
      <c r="Q102" s="1078"/>
    </row>
    <row r="103" spans="1:17" s="162" customFormat="1" ht="15" customHeight="1" x14ac:dyDescent="0.2">
      <c r="A103" s="519"/>
      <c r="B103" s="1400"/>
      <c r="C103" s="553"/>
      <c r="D103" s="2021"/>
      <c r="E103" s="1795"/>
      <c r="F103" s="631"/>
      <c r="G103" s="2007"/>
      <c r="H103" s="261"/>
      <c r="I103" s="1438"/>
      <c r="J103" s="437" t="s">
        <v>16</v>
      </c>
      <c r="K103" s="368">
        <f>SUM(K101:K102)</f>
        <v>50</v>
      </c>
      <c r="L103" s="1476">
        <f>SUM(L101:L102)</f>
        <v>50</v>
      </c>
      <c r="M103" s="1500"/>
      <c r="N103" s="2065"/>
      <c r="O103" s="199"/>
      <c r="P103" s="1078"/>
      <c r="Q103" s="1078"/>
    </row>
    <row r="104" spans="1:17" s="162" customFormat="1" ht="18.75" customHeight="1" x14ac:dyDescent="0.2">
      <c r="A104" s="519"/>
      <c r="B104" s="1400"/>
      <c r="C104" s="552"/>
      <c r="D104" s="731" t="s">
        <v>19</v>
      </c>
      <c r="E104" s="1778" t="s">
        <v>335</v>
      </c>
      <c r="F104" s="1122" t="s">
        <v>2</v>
      </c>
      <c r="G104" s="2079">
        <v>1001022002</v>
      </c>
      <c r="H104" s="438">
        <v>5</v>
      </c>
      <c r="I104" s="2106" t="s">
        <v>63</v>
      </c>
      <c r="J104" s="83" t="s">
        <v>15</v>
      </c>
      <c r="K104" s="1456">
        <v>7.5</v>
      </c>
      <c r="L104" s="1508">
        <v>7.5</v>
      </c>
      <c r="M104" s="1498"/>
      <c r="N104" s="510" t="s">
        <v>152</v>
      </c>
      <c r="O104" s="117">
        <v>15</v>
      </c>
      <c r="P104" s="1078" t="s">
        <v>100</v>
      </c>
      <c r="Q104" s="1078"/>
    </row>
    <row r="105" spans="1:17" s="162" customFormat="1" ht="18.75" customHeight="1" x14ac:dyDescent="0.2">
      <c r="A105" s="519"/>
      <c r="B105" s="1400"/>
      <c r="C105" s="552"/>
      <c r="D105" s="731"/>
      <c r="E105" s="1795"/>
      <c r="F105" s="631"/>
      <c r="G105" s="2050"/>
      <c r="H105" s="36"/>
      <c r="I105" s="2069"/>
      <c r="J105" s="179" t="s">
        <v>3</v>
      </c>
      <c r="K105" s="1495">
        <v>42.5</v>
      </c>
      <c r="L105" s="1509">
        <v>42.5</v>
      </c>
      <c r="M105" s="1499"/>
      <c r="N105" s="2064"/>
      <c r="O105" s="439"/>
      <c r="P105" s="1078"/>
      <c r="Q105" s="1078"/>
    </row>
    <row r="106" spans="1:17" s="162" customFormat="1" ht="14.25" customHeight="1" x14ac:dyDescent="0.2">
      <c r="A106" s="519"/>
      <c r="B106" s="1400"/>
      <c r="C106" s="553"/>
      <c r="D106" s="1443"/>
      <c r="E106" s="1796"/>
      <c r="F106" s="743"/>
      <c r="G106" s="2051"/>
      <c r="H106" s="261"/>
      <c r="I106" s="316"/>
      <c r="J106" s="354" t="s">
        <v>16</v>
      </c>
      <c r="K106" s="1483">
        <f t="shared" ref="K106" si="8">SUM(K104:K105)</f>
        <v>50</v>
      </c>
      <c r="L106" s="1489">
        <f t="shared" ref="L106" si="9">SUM(L104:L105)</f>
        <v>50</v>
      </c>
      <c r="M106" s="1468"/>
      <c r="N106" s="2065"/>
      <c r="O106" s="202"/>
      <c r="P106" s="1078"/>
      <c r="Q106" s="1078"/>
    </row>
    <row r="107" spans="1:17" ht="17.25" customHeight="1" x14ac:dyDescent="0.2">
      <c r="A107" s="519"/>
      <c r="B107" s="1400"/>
      <c r="C107" s="701"/>
      <c r="D107" s="1990" t="s">
        <v>21</v>
      </c>
      <c r="E107" s="1795" t="s">
        <v>331</v>
      </c>
      <c r="F107" s="1370" t="s">
        <v>2</v>
      </c>
      <c r="G107" s="1999">
        <v>10010229</v>
      </c>
      <c r="H107" s="36">
        <v>5</v>
      </c>
      <c r="I107" s="1993" t="s">
        <v>63</v>
      </c>
      <c r="J107" s="43" t="s">
        <v>15</v>
      </c>
      <c r="K107" s="881">
        <v>15</v>
      </c>
      <c r="L107" s="887">
        <v>15</v>
      </c>
      <c r="M107" s="648"/>
      <c r="N107" s="2071" t="s">
        <v>225</v>
      </c>
      <c r="O107" s="439">
        <v>3</v>
      </c>
    </row>
    <row r="108" spans="1:17" ht="17.25" customHeight="1" x14ac:dyDescent="0.2">
      <c r="A108" s="519"/>
      <c r="B108" s="1400"/>
      <c r="C108" s="701"/>
      <c r="D108" s="1992"/>
      <c r="E108" s="1795"/>
      <c r="F108" s="450"/>
      <c r="G108" s="2000"/>
      <c r="H108" s="36"/>
      <c r="I108" s="1994"/>
      <c r="J108" s="179" t="s">
        <v>3</v>
      </c>
      <c r="K108" s="1495">
        <v>85</v>
      </c>
      <c r="L108" s="1509">
        <v>85</v>
      </c>
      <c r="M108" s="1499"/>
      <c r="N108" s="1790"/>
      <c r="O108" s="439"/>
    </row>
    <row r="109" spans="1:17" ht="18.75" customHeight="1" x14ac:dyDescent="0.2">
      <c r="A109" s="519"/>
      <c r="B109" s="1400"/>
      <c r="C109" s="1394"/>
      <c r="D109" s="1991"/>
      <c r="E109" s="1796"/>
      <c r="F109" s="625"/>
      <c r="G109" s="2001"/>
      <c r="H109" s="261"/>
      <c r="I109" s="1436"/>
      <c r="J109" s="354" t="s">
        <v>16</v>
      </c>
      <c r="K109" s="1483">
        <f t="shared" ref="K109" si="10">SUM(K107:K108)</f>
        <v>100</v>
      </c>
      <c r="L109" s="1489">
        <f t="shared" ref="L109" si="11">SUM(L107:L108)</f>
        <v>100</v>
      </c>
      <c r="M109" s="1468"/>
      <c r="N109" s="1791"/>
      <c r="O109" s="202"/>
    </row>
    <row r="110" spans="1:17" ht="16.5" customHeight="1" x14ac:dyDescent="0.2">
      <c r="A110" s="519"/>
      <c r="B110" s="1400"/>
      <c r="C110" s="134"/>
      <c r="D110" s="726" t="s">
        <v>22</v>
      </c>
      <c r="E110" s="1854" t="s">
        <v>336</v>
      </c>
      <c r="F110" s="450" t="s">
        <v>2</v>
      </c>
      <c r="G110" s="2002">
        <v>10010224</v>
      </c>
      <c r="H110" s="535">
        <v>5</v>
      </c>
      <c r="I110" s="2066" t="s">
        <v>185</v>
      </c>
      <c r="J110" s="353" t="s">
        <v>15</v>
      </c>
      <c r="K110" s="248">
        <v>43.5</v>
      </c>
      <c r="L110" s="862">
        <v>43.5</v>
      </c>
      <c r="M110" s="219"/>
      <c r="N110" s="445" t="s">
        <v>141</v>
      </c>
      <c r="O110" s="712">
        <v>1</v>
      </c>
    </row>
    <row r="111" spans="1:17" ht="16.5" customHeight="1" x14ac:dyDescent="0.2">
      <c r="A111" s="519"/>
      <c r="B111" s="1400"/>
      <c r="C111" s="134"/>
      <c r="D111" s="726"/>
      <c r="E111" s="1854"/>
      <c r="F111" s="450"/>
      <c r="G111" s="2003"/>
      <c r="H111" s="535"/>
      <c r="I111" s="2067"/>
      <c r="J111" s="664" t="s">
        <v>295</v>
      </c>
      <c r="K111" s="252">
        <v>30</v>
      </c>
      <c r="L111" s="888">
        <v>30</v>
      </c>
      <c r="M111" s="852"/>
      <c r="N111" s="659"/>
      <c r="O111" s="985"/>
    </row>
    <row r="112" spans="1:17" ht="16.5" customHeight="1" x14ac:dyDescent="0.2">
      <c r="A112" s="519"/>
      <c r="B112" s="1400"/>
      <c r="C112" s="134"/>
      <c r="D112" s="765"/>
      <c r="E112" s="1805"/>
      <c r="F112" s="625"/>
      <c r="G112" s="2038"/>
      <c r="H112" s="1208"/>
      <c r="I112" s="2068"/>
      <c r="J112" s="57" t="s">
        <v>16</v>
      </c>
      <c r="K112" s="1483">
        <f>SUM(K110:K111)</f>
        <v>73.5</v>
      </c>
      <c r="L112" s="1489">
        <f>SUM(L110:L111)</f>
        <v>73.5</v>
      </c>
      <c r="M112" s="1468"/>
      <c r="N112" s="558"/>
      <c r="O112" s="713"/>
    </row>
    <row r="113" spans="1:16" ht="30.75" customHeight="1" x14ac:dyDescent="0.2">
      <c r="A113" s="519"/>
      <c r="B113" s="1400"/>
      <c r="C113" s="1373"/>
      <c r="D113" s="1992" t="s">
        <v>272</v>
      </c>
      <c r="E113" s="1788" t="s">
        <v>346</v>
      </c>
      <c r="F113" s="1370" t="s">
        <v>2</v>
      </c>
      <c r="G113" s="2000">
        <v>10010230</v>
      </c>
      <c r="H113" s="90">
        <v>5</v>
      </c>
      <c r="I113" s="1435" t="s">
        <v>63</v>
      </c>
      <c r="J113" s="50" t="s">
        <v>15</v>
      </c>
      <c r="K113" s="881">
        <v>4.5</v>
      </c>
      <c r="L113" s="1662">
        <f>4.5-0.5</f>
        <v>4</v>
      </c>
      <c r="M113" s="1663">
        <f>L113-K113</f>
        <v>-0.5</v>
      </c>
      <c r="N113" s="1382" t="s">
        <v>176</v>
      </c>
      <c r="O113" s="1207">
        <v>1</v>
      </c>
    </row>
    <row r="114" spans="1:16" ht="17.25" customHeight="1" x14ac:dyDescent="0.2">
      <c r="A114" s="519"/>
      <c r="B114" s="1400"/>
      <c r="C114" s="1367"/>
      <c r="D114" s="1991"/>
      <c r="E114" s="1789"/>
      <c r="F114" s="625"/>
      <c r="G114" s="2001"/>
      <c r="H114" s="106"/>
      <c r="I114" s="1436"/>
      <c r="J114" s="354" t="s">
        <v>16</v>
      </c>
      <c r="K114" s="1483">
        <f>SUM(K113:K113)</f>
        <v>4.5</v>
      </c>
      <c r="L114" s="1489">
        <f>SUM(L113:L113)</f>
        <v>4</v>
      </c>
      <c r="M114" s="1489">
        <f>SUM(M113:M113)</f>
        <v>-0.5</v>
      </c>
      <c r="N114" s="1383"/>
      <c r="O114" s="199"/>
    </row>
    <row r="115" spans="1:16" ht="27" customHeight="1" x14ac:dyDescent="0.2">
      <c r="A115" s="519"/>
      <c r="B115" s="1400"/>
      <c r="C115" s="701"/>
      <c r="D115" s="727" t="s">
        <v>273</v>
      </c>
      <c r="E115" s="1357" t="s">
        <v>337</v>
      </c>
      <c r="F115" s="1123" t="s">
        <v>2</v>
      </c>
      <c r="G115" s="782"/>
      <c r="H115" s="36">
        <v>5</v>
      </c>
      <c r="I115" s="1438" t="s">
        <v>63</v>
      </c>
      <c r="J115" s="440"/>
      <c r="K115" s="1456"/>
      <c r="L115" s="1508"/>
      <c r="M115" s="1498"/>
      <c r="N115" s="1382" t="s">
        <v>142</v>
      </c>
      <c r="O115" s="117">
        <v>70</v>
      </c>
    </row>
    <row r="116" spans="1:16" ht="67.5" customHeight="1" x14ac:dyDescent="0.2">
      <c r="A116" s="519"/>
      <c r="B116" s="1400"/>
      <c r="C116" s="701"/>
      <c r="D116" s="727"/>
      <c r="E116" s="447" t="s">
        <v>183</v>
      </c>
      <c r="F116" s="631"/>
      <c r="G116" s="783">
        <v>10010231</v>
      </c>
      <c r="H116" s="36"/>
      <c r="I116" s="1438"/>
      <c r="J116" s="448" t="s">
        <v>3</v>
      </c>
      <c r="K116" s="1495">
        <v>350</v>
      </c>
      <c r="L116" s="1509">
        <v>350</v>
      </c>
      <c r="M116" s="1499"/>
      <c r="N116" s="1382"/>
      <c r="O116" s="199"/>
    </row>
    <row r="117" spans="1:16" ht="16.5" customHeight="1" x14ac:dyDescent="0.2">
      <c r="A117" s="519"/>
      <c r="B117" s="1400"/>
      <c r="C117" s="701"/>
      <c r="D117" s="727"/>
      <c r="E117" s="1792" t="s">
        <v>184</v>
      </c>
      <c r="F117" s="631"/>
      <c r="G117" s="2070">
        <v>10010232</v>
      </c>
      <c r="H117" s="36"/>
      <c r="I117" s="1438"/>
      <c r="J117" s="448" t="s">
        <v>15</v>
      </c>
      <c r="K117" s="1495">
        <v>7.5</v>
      </c>
      <c r="L117" s="1509">
        <v>7.5</v>
      </c>
      <c r="M117" s="1499"/>
      <c r="N117" s="1382"/>
      <c r="O117" s="199"/>
    </row>
    <row r="118" spans="1:16" ht="16.5" customHeight="1" x14ac:dyDescent="0.2">
      <c r="A118" s="519"/>
      <c r="B118" s="1400"/>
      <c r="C118" s="701"/>
      <c r="D118" s="727"/>
      <c r="E118" s="1793"/>
      <c r="F118" s="631"/>
      <c r="G118" s="2006"/>
      <c r="H118" s="36"/>
      <c r="I118" s="1438"/>
      <c r="J118" s="448" t="s">
        <v>3</v>
      </c>
      <c r="K118" s="1495">
        <v>42.5</v>
      </c>
      <c r="L118" s="1509">
        <v>42.5</v>
      </c>
      <c r="M118" s="1499"/>
      <c r="N118" s="1382"/>
      <c r="O118" s="199"/>
    </row>
    <row r="119" spans="1:16" x14ac:dyDescent="0.2">
      <c r="A119" s="519"/>
      <c r="B119" s="1400"/>
      <c r="C119" s="1394"/>
      <c r="D119" s="1426"/>
      <c r="E119" s="1794"/>
      <c r="F119" s="625"/>
      <c r="G119" s="2007"/>
      <c r="H119" s="106"/>
      <c r="I119" s="1436"/>
      <c r="J119" s="354" t="s">
        <v>16</v>
      </c>
      <c r="K119" s="1483">
        <f>SUM(K116:K118)</f>
        <v>400</v>
      </c>
      <c r="L119" s="1489">
        <f>SUM(L116:L118)</f>
        <v>400</v>
      </c>
      <c r="M119" s="1468"/>
      <c r="N119" s="750"/>
      <c r="O119" s="53"/>
    </row>
    <row r="120" spans="1:16" ht="27.75" customHeight="1" x14ac:dyDescent="0.2">
      <c r="A120" s="1414"/>
      <c r="B120" s="1400"/>
      <c r="C120" s="701"/>
      <c r="D120" s="1990" t="s">
        <v>274</v>
      </c>
      <c r="E120" s="1787" t="s">
        <v>153</v>
      </c>
      <c r="F120" s="450" t="s">
        <v>2</v>
      </c>
      <c r="G120" s="2002">
        <v>10010234</v>
      </c>
      <c r="H120" s="90">
        <v>5</v>
      </c>
      <c r="I120" s="1994" t="s">
        <v>185</v>
      </c>
      <c r="J120" s="353" t="s">
        <v>15</v>
      </c>
      <c r="K120" s="936">
        <v>146</v>
      </c>
      <c r="L120" s="1510">
        <v>146</v>
      </c>
      <c r="M120" s="937"/>
      <c r="N120" s="1382"/>
      <c r="O120" s="439"/>
    </row>
    <row r="121" spans="1:16" x14ac:dyDescent="0.2">
      <c r="A121" s="519"/>
      <c r="B121" s="1400"/>
      <c r="C121" s="1367"/>
      <c r="D121" s="1991"/>
      <c r="E121" s="1789"/>
      <c r="F121" s="625"/>
      <c r="G121" s="2038"/>
      <c r="H121" s="106"/>
      <c r="I121" s="1996"/>
      <c r="J121" s="354" t="s">
        <v>16</v>
      </c>
      <c r="K121" s="1483">
        <f>K120</f>
        <v>146</v>
      </c>
      <c r="L121" s="1489">
        <f>L120</f>
        <v>146</v>
      </c>
      <c r="M121" s="1468"/>
      <c r="N121" s="1383"/>
      <c r="O121" s="751"/>
    </row>
    <row r="122" spans="1:16" ht="21.75" customHeight="1" x14ac:dyDescent="0.2">
      <c r="A122" s="1414"/>
      <c r="B122" s="1400"/>
      <c r="C122" s="701"/>
      <c r="D122" s="727" t="s">
        <v>275</v>
      </c>
      <c r="E122" s="1788" t="s">
        <v>245</v>
      </c>
      <c r="F122" s="450" t="s">
        <v>2</v>
      </c>
      <c r="G122" s="2002">
        <v>10010233</v>
      </c>
      <c r="H122" s="90">
        <v>5</v>
      </c>
      <c r="I122" s="1994" t="s">
        <v>63</v>
      </c>
      <c r="J122" s="353" t="s">
        <v>15</v>
      </c>
      <c r="K122" s="936">
        <v>2</v>
      </c>
      <c r="L122" s="939">
        <f>2+0.5</f>
        <v>2.5</v>
      </c>
      <c r="M122" s="940">
        <f>L122-K122</f>
        <v>0.5</v>
      </c>
      <c r="N122" s="2072" t="s">
        <v>259</v>
      </c>
      <c r="O122" s="714">
        <v>1</v>
      </c>
    </row>
    <row r="123" spans="1:16" ht="21.75" customHeight="1" x14ac:dyDescent="0.2">
      <c r="A123" s="519"/>
      <c r="B123" s="1400"/>
      <c r="C123" s="1367"/>
      <c r="D123" s="1426"/>
      <c r="E123" s="1789"/>
      <c r="F123" s="450"/>
      <c r="G123" s="2003"/>
      <c r="H123" s="106"/>
      <c r="I123" s="1996"/>
      <c r="J123" s="354" t="s">
        <v>16</v>
      </c>
      <c r="K123" s="1483">
        <f>K122</f>
        <v>2</v>
      </c>
      <c r="L123" s="1489">
        <f>L122</f>
        <v>2.5</v>
      </c>
      <c r="M123" s="1489">
        <f>M122</f>
        <v>0.5</v>
      </c>
      <c r="N123" s="1798"/>
      <c r="O123" s="715"/>
    </row>
    <row r="124" spans="1:16" ht="34.5" customHeight="1" x14ac:dyDescent="0.2">
      <c r="A124" s="519"/>
      <c r="B124" s="1400"/>
      <c r="C124" s="120"/>
      <c r="D124" s="1997" t="s">
        <v>4</v>
      </c>
      <c r="E124" s="1771" t="s">
        <v>301</v>
      </c>
      <c r="F124" s="304"/>
      <c r="G124" s="2070">
        <v>10010226</v>
      </c>
      <c r="H124" s="438">
        <v>6</v>
      </c>
      <c r="I124" s="2073" t="s">
        <v>66</v>
      </c>
      <c r="J124" s="570" t="s">
        <v>15</v>
      </c>
      <c r="K124" s="406">
        <v>413.4</v>
      </c>
      <c r="L124" s="866">
        <v>413.4</v>
      </c>
      <c r="M124" s="250"/>
      <c r="N124" s="1355" t="s">
        <v>302</v>
      </c>
      <c r="O124" s="993" t="s">
        <v>181</v>
      </c>
      <c r="P124" s="1074">
        <f>K124+K126+K172+K173+K174+K175+K176+K177+K180+K181+K182+K183+K184+K185+K186+K193+K195+K197</f>
        <v>5423.4</v>
      </c>
    </row>
    <row r="125" spans="1:16" ht="33" customHeight="1" x14ac:dyDescent="0.2">
      <c r="A125" s="519"/>
      <c r="B125" s="1400"/>
      <c r="C125" s="1552"/>
      <c r="D125" s="1998"/>
      <c r="E125" s="1809"/>
      <c r="F125" s="141"/>
      <c r="G125" s="2007"/>
      <c r="H125" s="261"/>
      <c r="I125" s="2074"/>
      <c r="J125" s="573"/>
      <c r="K125" s="297"/>
      <c r="L125" s="865"/>
      <c r="M125" s="269"/>
      <c r="N125" s="1356" t="s">
        <v>303</v>
      </c>
      <c r="O125" s="974" t="s">
        <v>304</v>
      </c>
    </row>
    <row r="126" spans="1:16" ht="52.5" customHeight="1" x14ac:dyDescent="0.2">
      <c r="A126" s="519"/>
      <c r="B126" s="1400"/>
      <c r="C126" s="1373"/>
      <c r="D126" s="727" t="s">
        <v>276</v>
      </c>
      <c r="E126" s="1397" t="s">
        <v>338</v>
      </c>
      <c r="F126" s="450"/>
      <c r="G126" s="1418">
        <v>1002010101</v>
      </c>
      <c r="H126" s="742">
        <v>6</v>
      </c>
      <c r="I126" s="523" t="s">
        <v>66</v>
      </c>
      <c r="J126" s="1415" t="s">
        <v>15</v>
      </c>
      <c r="K126" s="328">
        <v>134.19999999999999</v>
      </c>
      <c r="L126" s="860">
        <v>134.19999999999999</v>
      </c>
      <c r="M126" s="1152"/>
      <c r="N126" s="1371" t="s">
        <v>210</v>
      </c>
      <c r="O126" s="1374">
        <v>100</v>
      </c>
    </row>
    <row r="127" spans="1:16" ht="14.25" customHeight="1" thickBot="1" x14ac:dyDescent="0.25">
      <c r="A127" s="519"/>
      <c r="B127" s="1400"/>
      <c r="C127" s="1373"/>
      <c r="D127" s="727"/>
      <c r="E127" s="699"/>
      <c r="F127" s="1806" t="s">
        <v>69</v>
      </c>
      <c r="G127" s="1807"/>
      <c r="H127" s="1807"/>
      <c r="I127" s="1807"/>
      <c r="J127" s="1807"/>
      <c r="K127" s="882">
        <f>SUM(K124:K126)+K123+K121+K119+K114+K112+K109+K106+K103+K100</f>
        <v>1407.8</v>
      </c>
      <c r="L127" s="889">
        <f>SUM(L124:L126)+L123+L121+L119+L114+L112+L109+L106+L103+L100</f>
        <v>1407.8</v>
      </c>
      <c r="M127" s="889">
        <f>SUM(M124:M126)+M123+M121+M119+M114+M112+M109+M106+M103+M100</f>
        <v>0</v>
      </c>
      <c r="N127" s="451"/>
      <c r="O127" s="716"/>
    </row>
    <row r="128" spans="1:16" ht="27.75" customHeight="1" x14ac:dyDescent="0.2">
      <c r="A128" s="1652" t="s">
        <v>17</v>
      </c>
      <c r="B128" s="1554" t="s">
        <v>14</v>
      </c>
      <c r="C128" s="1653" t="s">
        <v>17</v>
      </c>
      <c r="D128" s="1553"/>
      <c r="E128" s="263" t="s">
        <v>154</v>
      </c>
      <c r="F128" s="1555" t="s">
        <v>2</v>
      </c>
      <c r="G128" s="779"/>
      <c r="H128" s="1654">
        <v>5</v>
      </c>
      <c r="I128" s="696"/>
      <c r="J128" s="926"/>
      <c r="K128" s="278"/>
      <c r="L128" s="1511"/>
      <c r="M128" s="278"/>
      <c r="N128" s="265"/>
      <c r="O128" s="717"/>
    </row>
    <row r="129" spans="1:20" ht="30" customHeight="1" x14ac:dyDescent="0.2">
      <c r="A129" s="519"/>
      <c r="B129" s="1400"/>
      <c r="C129" s="701"/>
      <c r="D129" s="727" t="s">
        <v>14</v>
      </c>
      <c r="E129" s="1772" t="s">
        <v>332</v>
      </c>
      <c r="F129" s="1451"/>
      <c r="G129" s="2000" t="s">
        <v>285</v>
      </c>
      <c r="H129" s="1452"/>
      <c r="I129" s="1994" t="s">
        <v>63</v>
      </c>
      <c r="J129" s="1336" t="s">
        <v>15</v>
      </c>
      <c r="K129" s="215">
        <v>40.5</v>
      </c>
      <c r="L129" s="272">
        <v>40.5</v>
      </c>
      <c r="M129" s="222"/>
      <c r="N129" s="398" t="s">
        <v>260</v>
      </c>
      <c r="O129" s="1402">
        <v>4</v>
      </c>
      <c r="P129" s="1079">
        <f>SUMIF(J129:J137,"sb",K129:K137)</f>
        <v>41.8</v>
      </c>
    </row>
    <row r="130" spans="1:20" ht="30" customHeight="1" x14ac:dyDescent="0.2">
      <c r="A130" s="519"/>
      <c r="B130" s="1400"/>
      <c r="C130" s="701"/>
      <c r="D130" s="727"/>
      <c r="E130" s="1772"/>
      <c r="F130" s="1408"/>
      <c r="G130" s="2000"/>
      <c r="H130" s="1370"/>
      <c r="I130" s="1994"/>
      <c r="J130" s="718"/>
      <c r="K130" s="215"/>
      <c r="L130" s="272"/>
      <c r="M130" s="215"/>
      <c r="N130" s="700" t="s">
        <v>162</v>
      </c>
      <c r="O130" s="669">
        <v>1</v>
      </c>
      <c r="P130" s="1079">
        <f>SUMIF(J130:J138,"sb(l)",K130:K138)</f>
        <v>2056</v>
      </c>
    </row>
    <row r="131" spans="1:20" ht="22.5" customHeight="1" x14ac:dyDescent="0.2">
      <c r="A131" s="1414"/>
      <c r="B131" s="1400"/>
      <c r="C131" s="701"/>
      <c r="D131" s="727"/>
      <c r="E131" s="1809"/>
      <c r="F131" s="1408"/>
      <c r="G131" s="2001"/>
      <c r="H131" s="1370"/>
      <c r="I131" s="1435"/>
      <c r="J131" s="927" t="s">
        <v>16</v>
      </c>
      <c r="K131" s="444">
        <f t="shared" ref="K131" si="12">SUM(K129:K130)</f>
        <v>40.5</v>
      </c>
      <c r="L131" s="1496">
        <f t="shared" ref="L131" si="13">SUM(L129:L130)</f>
        <v>40.5</v>
      </c>
      <c r="M131" s="444"/>
      <c r="N131" s="1407"/>
      <c r="O131" s="1403"/>
    </row>
    <row r="132" spans="1:20" ht="15.75" customHeight="1" x14ac:dyDescent="0.2">
      <c r="A132" s="519"/>
      <c r="B132" s="1400"/>
      <c r="C132" s="701"/>
      <c r="D132" s="1425" t="s">
        <v>17</v>
      </c>
      <c r="E132" s="1771" t="s">
        <v>178</v>
      </c>
      <c r="F132" s="1810" t="s">
        <v>56</v>
      </c>
      <c r="G132" s="2002">
        <v>10010315</v>
      </c>
      <c r="H132" s="1370"/>
      <c r="I132" s="1993" t="s">
        <v>185</v>
      </c>
      <c r="J132" s="928" t="s">
        <v>295</v>
      </c>
      <c r="K132" s="461">
        <v>2056</v>
      </c>
      <c r="L132" s="899">
        <v>2056</v>
      </c>
      <c r="M132" s="461"/>
      <c r="N132" s="1406" t="s">
        <v>102</v>
      </c>
      <c r="O132" s="1402">
        <v>100</v>
      </c>
      <c r="Q132" s="1080"/>
      <c r="R132" s="554"/>
      <c r="S132" s="554"/>
    </row>
    <row r="133" spans="1:20" ht="15.75" customHeight="1" x14ac:dyDescent="0.2">
      <c r="A133" s="519"/>
      <c r="B133" s="1400"/>
      <c r="C133" s="701"/>
      <c r="D133" s="1426"/>
      <c r="E133" s="1772"/>
      <c r="F133" s="1810"/>
      <c r="G133" s="2003"/>
      <c r="H133" s="1370"/>
      <c r="I133" s="1994"/>
      <c r="J133" s="929"/>
      <c r="K133" s="460"/>
      <c r="L133" s="901"/>
      <c r="M133" s="460"/>
      <c r="N133" s="1406"/>
      <c r="O133" s="662"/>
      <c r="Q133" s="1080"/>
      <c r="R133" s="554"/>
      <c r="S133" s="554"/>
    </row>
    <row r="134" spans="1:20" ht="15" customHeight="1" x14ac:dyDescent="0.2">
      <c r="A134" s="1414"/>
      <c r="B134" s="1400"/>
      <c r="C134" s="701"/>
      <c r="D134" s="1427"/>
      <c r="E134" s="1809"/>
      <c r="F134" s="1995"/>
      <c r="G134" s="2003"/>
      <c r="H134" s="1370"/>
      <c r="I134" s="1996"/>
      <c r="J134" s="923" t="s">
        <v>16</v>
      </c>
      <c r="K134" s="457">
        <f>SUM(K132:K133)</f>
        <v>2056</v>
      </c>
      <c r="L134" s="1512">
        <f>SUM(L132:L133)</f>
        <v>2056</v>
      </c>
      <c r="M134" s="457"/>
      <c r="N134" s="1406"/>
      <c r="O134" s="718"/>
      <c r="Q134" s="1080"/>
      <c r="R134" s="554"/>
      <c r="S134" s="554"/>
    </row>
    <row r="135" spans="1:20" ht="30" customHeight="1" x14ac:dyDescent="0.2">
      <c r="A135" s="1414"/>
      <c r="B135" s="1400"/>
      <c r="C135" s="701"/>
      <c r="D135" s="727" t="s">
        <v>19</v>
      </c>
      <c r="E135" s="411" t="s">
        <v>96</v>
      </c>
      <c r="F135" s="458"/>
      <c r="G135" s="2070"/>
      <c r="H135" s="626"/>
      <c r="I135" s="2048" t="s">
        <v>185</v>
      </c>
      <c r="J135" s="930" t="s">
        <v>65</v>
      </c>
      <c r="K135" s="442">
        <v>125</v>
      </c>
      <c r="L135" s="1088">
        <v>125</v>
      </c>
      <c r="M135" s="442"/>
      <c r="N135" s="700" t="s">
        <v>97</v>
      </c>
      <c r="O135" s="160">
        <v>1</v>
      </c>
    </row>
    <row r="136" spans="1:20" ht="15" customHeight="1" x14ac:dyDescent="0.2">
      <c r="A136" s="519"/>
      <c r="B136" s="1400"/>
      <c r="C136" s="1394"/>
      <c r="D136" s="1426"/>
      <c r="E136" s="702"/>
      <c r="F136" s="1395"/>
      <c r="G136" s="2006"/>
      <c r="H136" s="626"/>
      <c r="I136" s="2010"/>
      <c r="J136" s="923" t="s">
        <v>16</v>
      </c>
      <c r="K136" s="924">
        <f>K135</f>
        <v>125</v>
      </c>
      <c r="L136" s="1513">
        <f>L135</f>
        <v>125</v>
      </c>
      <c r="M136" s="924"/>
      <c r="N136" s="1406"/>
      <c r="O136" s="662"/>
    </row>
    <row r="137" spans="1:20" ht="30" customHeight="1" x14ac:dyDescent="0.2">
      <c r="A137" s="519"/>
      <c r="B137" s="1400"/>
      <c r="C137" s="701"/>
      <c r="D137" s="736" t="s">
        <v>21</v>
      </c>
      <c r="E137" s="1778" t="s">
        <v>294</v>
      </c>
      <c r="F137" s="2108"/>
      <c r="G137" s="2070">
        <v>10010309</v>
      </c>
      <c r="H137" s="2109"/>
      <c r="I137" s="2048" t="s">
        <v>185</v>
      </c>
      <c r="J137" s="712" t="s">
        <v>15</v>
      </c>
      <c r="K137" s="387">
        <v>1.3</v>
      </c>
      <c r="L137" s="861">
        <v>1.3</v>
      </c>
      <c r="M137" s="387"/>
      <c r="N137" s="1424" t="s">
        <v>296</v>
      </c>
      <c r="O137" s="669">
        <v>1</v>
      </c>
    </row>
    <row r="138" spans="1:20" ht="14.25" customHeight="1" x14ac:dyDescent="0.2">
      <c r="A138" s="519"/>
      <c r="B138" s="1400"/>
      <c r="C138" s="701"/>
      <c r="D138" s="727"/>
      <c r="E138" s="1795"/>
      <c r="F138" s="2005"/>
      <c r="G138" s="2007"/>
      <c r="H138" s="2009"/>
      <c r="I138" s="2011"/>
      <c r="J138" s="923" t="s">
        <v>16</v>
      </c>
      <c r="K138" s="924">
        <f>K137</f>
        <v>1.3</v>
      </c>
      <c r="L138" s="1513">
        <f>L137</f>
        <v>1.3</v>
      </c>
      <c r="M138" s="924"/>
      <c r="N138" s="917"/>
      <c r="O138" s="1402"/>
    </row>
    <row r="139" spans="1:20" ht="15" customHeight="1" thickBot="1" x14ac:dyDescent="0.25">
      <c r="A139" s="1445"/>
      <c r="B139" s="1387"/>
      <c r="C139" s="1447"/>
      <c r="D139" s="730"/>
      <c r="E139" s="925"/>
      <c r="F139" s="1734" t="s">
        <v>69</v>
      </c>
      <c r="G139" s="1735"/>
      <c r="H139" s="1735"/>
      <c r="I139" s="1736"/>
      <c r="J139" s="2075"/>
      <c r="K139" s="432">
        <f>K136+K134+K131+K138</f>
        <v>2222.8000000000002</v>
      </c>
      <c r="L139" s="868">
        <f>L136+L134+L131+L138</f>
        <v>2222.8000000000002</v>
      </c>
      <c r="M139" s="432"/>
      <c r="N139" s="290"/>
      <c r="O139" s="1431"/>
    </row>
    <row r="140" spans="1:20" ht="27" customHeight="1" x14ac:dyDescent="0.2">
      <c r="A140" s="1444" t="s">
        <v>17</v>
      </c>
      <c r="B140" s="1386" t="s">
        <v>14</v>
      </c>
      <c r="C140" s="1388" t="s">
        <v>19</v>
      </c>
      <c r="D140" s="733"/>
      <c r="E140" s="656" t="s">
        <v>34</v>
      </c>
      <c r="F140" s="695"/>
      <c r="G140" s="776"/>
      <c r="H140" s="1066"/>
      <c r="I140" s="696"/>
      <c r="J140" s="569"/>
      <c r="K140" s="1458"/>
      <c r="L140" s="1507"/>
      <c r="M140" s="1497"/>
      <c r="N140" s="697"/>
      <c r="O140" s="711"/>
    </row>
    <row r="141" spans="1:20" ht="26.25" customHeight="1" x14ac:dyDescent="0.2">
      <c r="A141" s="519"/>
      <c r="B141" s="1400"/>
      <c r="C141" s="701"/>
      <c r="D141" s="1425" t="s">
        <v>14</v>
      </c>
      <c r="E141" s="1730" t="s">
        <v>180</v>
      </c>
      <c r="F141" s="1408" t="s">
        <v>2</v>
      </c>
      <c r="G141" s="1999">
        <v>10010407</v>
      </c>
      <c r="H141" s="90">
        <v>5</v>
      </c>
      <c r="I141" s="1419" t="s">
        <v>63</v>
      </c>
      <c r="J141" s="484" t="s">
        <v>15</v>
      </c>
      <c r="K141" s="687">
        <v>36.700000000000003</v>
      </c>
      <c r="L141" s="899">
        <v>36.700000000000003</v>
      </c>
      <c r="M141" s="853"/>
      <c r="N141" s="282" t="s">
        <v>99</v>
      </c>
      <c r="O141" s="160">
        <v>1</v>
      </c>
      <c r="Q141" s="2107"/>
      <c r="R141" s="1729"/>
      <c r="S141" s="1729"/>
      <c r="T141" s="1729"/>
    </row>
    <row r="142" spans="1:20" ht="36" customHeight="1" x14ac:dyDescent="0.2">
      <c r="A142" s="1414"/>
      <c r="B142" s="1400"/>
      <c r="C142" s="129"/>
      <c r="D142" s="1426"/>
      <c r="E142" s="1730"/>
      <c r="F142" s="1408"/>
      <c r="G142" s="2000"/>
      <c r="H142" s="90"/>
      <c r="I142" s="1419"/>
      <c r="J142" s="480"/>
      <c r="K142" s="476"/>
      <c r="L142" s="891"/>
      <c r="M142" s="456"/>
      <c r="N142" s="281"/>
      <c r="O142" s="99"/>
      <c r="Q142" s="2107"/>
      <c r="R142" s="1729"/>
      <c r="S142" s="1729"/>
      <c r="T142" s="1729"/>
    </row>
    <row r="143" spans="1:20" ht="19.5" customHeight="1" x14ac:dyDescent="0.2">
      <c r="A143" s="1414"/>
      <c r="B143" s="1400"/>
      <c r="C143" s="514"/>
      <c r="D143" s="1427"/>
      <c r="E143" s="1731"/>
      <c r="F143" s="1409"/>
      <c r="G143" s="2001"/>
      <c r="H143" s="106"/>
      <c r="I143" s="668"/>
      <c r="J143" s="572" t="s">
        <v>16</v>
      </c>
      <c r="K143" s="471">
        <f>SUM(K141:K142)</f>
        <v>36.700000000000003</v>
      </c>
      <c r="L143" s="1496">
        <f>SUM(L141:L142)</f>
        <v>36.700000000000003</v>
      </c>
      <c r="M143" s="1501"/>
      <c r="N143" s="298"/>
      <c r="O143" s="1403"/>
      <c r="Q143" s="1432"/>
      <c r="R143" s="1405"/>
      <c r="S143" s="1405"/>
      <c r="T143" s="1405"/>
    </row>
    <row r="144" spans="1:20" ht="15.75" customHeight="1" x14ac:dyDescent="0.2">
      <c r="A144" s="519"/>
      <c r="B144" s="1400"/>
      <c r="C144" s="701"/>
      <c r="D144" s="1426" t="s">
        <v>17</v>
      </c>
      <c r="E144" s="1730" t="s">
        <v>248</v>
      </c>
      <c r="F144" s="1408" t="s">
        <v>2</v>
      </c>
      <c r="G144" s="2000">
        <v>10010408</v>
      </c>
      <c r="H144" s="90">
        <v>5</v>
      </c>
      <c r="I144" s="2024" t="s">
        <v>63</v>
      </c>
      <c r="J144" s="68" t="s">
        <v>15</v>
      </c>
      <c r="K144" s="221">
        <v>31.6</v>
      </c>
      <c r="L144" s="272">
        <v>31.6</v>
      </c>
      <c r="M144" s="222"/>
      <c r="N144" s="281" t="s">
        <v>99</v>
      </c>
      <c r="O144" s="99">
        <v>1</v>
      </c>
      <c r="Q144" s="1081">
        <f>K144+K141+K137+K129+K122+K120+K117+K113+K110+K107+K104+K101+K98</f>
        <v>365.8</v>
      </c>
      <c r="R144" s="1405"/>
      <c r="S144" s="1405"/>
      <c r="T144" s="1405"/>
    </row>
    <row r="145" spans="1:20" ht="15.75" customHeight="1" x14ac:dyDescent="0.2">
      <c r="A145" s="1414"/>
      <c r="B145" s="1400"/>
      <c r="C145" s="129"/>
      <c r="D145" s="1426"/>
      <c r="E145" s="1730"/>
      <c r="F145" s="1408"/>
      <c r="G145" s="2000"/>
      <c r="H145" s="90"/>
      <c r="I145" s="2024"/>
      <c r="J145" s="573"/>
      <c r="K145" s="297"/>
      <c r="L145" s="865"/>
      <c r="M145" s="269"/>
      <c r="N145" s="1732"/>
      <c r="O145" s="1402"/>
      <c r="Q145" s="1432"/>
      <c r="R145" s="1405"/>
      <c r="S145" s="1405"/>
      <c r="T145" s="1405"/>
    </row>
    <row r="146" spans="1:20" ht="15.75" customHeight="1" x14ac:dyDescent="0.2">
      <c r="A146" s="1414"/>
      <c r="B146" s="1400"/>
      <c r="C146" s="129"/>
      <c r="D146" s="1426"/>
      <c r="E146" s="1730"/>
      <c r="F146" s="1408"/>
      <c r="G146" s="2000"/>
      <c r="H146" s="90"/>
      <c r="I146" s="1419"/>
      <c r="J146" s="747" t="s">
        <v>16</v>
      </c>
      <c r="K146" s="1459">
        <f>SUM(K144:K145)</f>
        <v>31.6</v>
      </c>
      <c r="L146" s="1513">
        <f>SUM(L144:L145)</f>
        <v>31.6</v>
      </c>
      <c r="M146" s="1502"/>
      <c r="N146" s="1732"/>
      <c r="O146" s="708"/>
      <c r="Q146" s="1432"/>
      <c r="R146" s="1405"/>
      <c r="S146" s="1405"/>
      <c r="T146" s="1405"/>
    </row>
    <row r="147" spans="1:20" ht="17.25" customHeight="1" thickBot="1" x14ac:dyDescent="0.25">
      <c r="A147" s="1412"/>
      <c r="B147" s="1387"/>
      <c r="C147" s="1447"/>
      <c r="D147" s="1449"/>
      <c r="E147" s="1750"/>
      <c r="F147" s="1734" t="s">
        <v>69</v>
      </c>
      <c r="G147" s="1735"/>
      <c r="H147" s="1735"/>
      <c r="I147" s="1735"/>
      <c r="J147" s="1735"/>
      <c r="K147" s="402">
        <f>K146+K143</f>
        <v>68.300000000000011</v>
      </c>
      <c r="L147" s="868">
        <f>L146+L143</f>
        <v>68.300000000000011</v>
      </c>
      <c r="M147" s="859"/>
      <c r="N147" s="464"/>
      <c r="O147" s="467"/>
    </row>
    <row r="148" spans="1:20" ht="30" customHeight="1" x14ac:dyDescent="0.2">
      <c r="A148" s="519" t="s">
        <v>17</v>
      </c>
      <c r="B148" s="1400" t="s">
        <v>14</v>
      </c>
      <c r="C148" s="134" t="s">
        <v>21</v>
      </c>
      <c r="D148" s="726"/>
      <c r="E148" s="744" t="s">
        <v>266</v>
      </c>
      <c r="F148" s="1380"/>
      <c r="G148" s="772"/>
      <c r="H148" s="628">
        <v>2</v>
      </c>
      <c r="I148" s="468" t="s">
        <v>64</v>
      </c>
      <c r="J148" s="523"/>
      <c r="K148" s="333"/>
      <c r="L148" s="1181"/>
      <c r="M148" s="1503"/>
      <c r="N148" s="746"/>
      <c r="O148" s="29"/>
    </row>
    <row r="149" spans="1:20" ht="51" customHeight="1" x14ac:dyDescent="0.2">
      <c r="A149" s="519"/>
      <c r="B149" s="1400"/>
      <c r="C149" s="134"/>
      <c r="D149" s="740" t="s">
        <v>14</v>
      </c>
      <c r="E149" s="142" t="s">
        <v>136</v>
      </c>
      <c r="F149" s="1380"/>
      <c r="G149" s="772">
        <v>1002010303</v>
      </c>
      <c r="H149" s="628"/>
      <c r="I149" s="468"/>
      <c r="J149" s="205" t="s">
        <v>15</v>
      </c>
      <c r="K149" s="334">
        <v>25</v>
      </c>
      <c r="L149" s="886">
        <v>25</v>
      </c>
      <c r="M149" s="1504"/>
      <c r="N149" s="279" t="s">
        <v>267</v>
      </c>
      <c r="O149" s="719">
        <v>1</v>
      </c>
    </row>
    <row r="150" spans="1:20" ht="19.5" customHeight="1" x14ac:dyDescent="0.2">
      <c r="A150" s="519"/>
      <c r="B150" s="1400"/>
      <c r="C150" s="134"/>
      <c r="D150" s="726" t="s">
        <v>17</v>
      </c>
      <c r="E150" s="1772" t="s">
        <v>300</v>
      </c>
      <c r="F150" s="1380"/>
      <c r="G150" s="2002">
        <v>1002010306</v>
      </c>
      <c r="H150" s="628"/>
      <c r="I150" s="468"/>
      <c r="J150" s="1434" t="s">
        <v>15</v>
      </c>
      <c r="K150" s="225">
        <v>18</v>
      </c>
      <c r="L150" s="870">
        <v>18</v>
      </c>
      <c r="M150" s="1477"/>
      <c r="N150" s="1696" t="s">
        <v>268</v>
      </c>
      <c r="O150" s="720">
        <v>1</v>
      </c>
    </row>
    <row r="151" spans="1:20" ht="26.25" customHeight="1" x14ac:dyDescent="0.2">
      <c r="A151" s="519"/>
      <c r="B151" s="1400"/>
      <c r="C151" s="134"/>
      <c r="D151" s="726"/>
      <c r="E151" s="1772"/>
      <c r="F151" s="1380"/>
      <c r="G151" s="2003"/>
      <c r="H151" s="628"/>
      <c r="I151" s="468"/>
      <c r="J151" s="523"/>
      <c r="K151" s="333"/>
      <c r="L151" s="1181"/>
      <c r="M151" s="1165"/>
      <c r="N151" s="2076"/>
      <c r="O151" s="708"/>
    </row>
    <row r="152" spans="1:20" ht="15.75" customHeight="1" thickBot="1" x14ac:dyDescent="0.25">
      <c r="A152" s="519"/>
      <c r="B152" s="1400"/>
      <c r="C152" s="134"/>
      <c r="D152" s="726"/>
      <c r="E152" s="1379"/>
      <c r="F152" s="345"/>
      <c r="G152" s="2062"/>
      <c r="H152" s="629"/>
      <c r="I152" s="468"/>
      <c r="J152" s="459" t="s">
        <v>16</v>
      </c>
      <c r="K152" s="471">
        <f>SUM(K148:K151)</f>
        <v>43</v>
      </c>
      <c r="L152" s="1496">
        <f>SUM(L148:L151)</f>
        <v>43</v>
      </c>
      <c r="M152" s="1505"/>
      <c r="N152" s="314"/>
      <c r="O152" s="1392"/>
    </row>
    <row r="153" spans="1:20" ht="13.5" thickBot="1" x14ac:dyDescent="0.25">
      <c r="A153" s="191" t="s">
        <v>17</v>
      </c>
      <c r="B153" s="11" t="s">
        <v>14</v>
      </c>
      <c r="C153" s="1706" t="s">
        <v>20</v>
      </c>
      <c r="D153" s="1707"/>
      <c r="E153" s="1707"/>
      <c r="F153" s="1707"/>
      <c r="G153" s="1707"/>
      <c r="H153" s="1707"/>
      <c r="I153" s="1707"/>
      <c r="J153" s="1707"/>
      <c r="K153" s="237">
        <f>K152+K147+K139+K127</f>
        <v>3741.9000000000005</v>
      </c>
      <c r="L153" s="873">
        <f>L152+L147+L139+L127</f>
        <v>3741.9000000000005</v>
      </c>
      <c r="M153" s="1506"/>
      <c r="N153" s="1741"/>
      <c r="O153" s="1743"/>
    </row>
    <row r="154" spans="1:20" ht="13.5" thickBot="1" x14ac:dyDescent="0.25">
      <c r="A154" s="1414" t="s">
        <v>17</v>
      </c>
      <c r="B154" s="2" t="s">
        <v>17</v>
      </c>
      <c r="C154" s="1723" t="s">
        <v>132</v>
      </c>
      <c r="D154" s="1724"/>
      <c r="E154" s="1724"/>
      <c r="F154" s="1724"/>
      <c r="G154" s="1724"/>
      <c r="H154" s="1724"/>
      <c r="I154" s="1724"/>
      <c r="J154" s="1724"/>
      <c r="K154" s="1724"/>
      <c r="L154" s="1724"/>
      <c r="M154" s="1724"/>
      <c r="N154" s="1724"/>
      <c r="O154" s="1725"/>
    </row>
    <row r="155" spans="1:20" ht="37.5" customHeight="1" x14ac:dyDescent="0.2">
      <c r="A155" s="192" t="s">
        <v>17</v>
      </c>
      <c r="B155" s="193" t="s">
        <v>17</v>
      </c>
      <c r="C155" s="1388" t="s">
        <v>14</v>
      </c>
      <c r="D155" s="1426"/>
      <c r="E155" s="1697" t="s">
        <v>83</v>
      </c>
      <c r="F155" s="1717"/>
      <c r="G155" s="2036">
        <v>1002020101</v>
      </c>
      <c r="H155" s="1420">
        <v>2</v>
      </c>
      <c r="I155" s="2060" t="s">
        <v>64</v>
      </c>
      <c r="J155" s="472" t="s">
        <v>15</v>
      </c>
      <c r="K155" s="335">
        <v>76.599999999999994</v>
      </c>
      <c r="L155" s="893">
        <v>76.599999999999994</v>
      </c>
      <c r="M155" s="320"/>
      <c r="N155" s="207" t="s">
        <v>45</v>
      </c>
      <c r="O155" s="108">
        <v>20</v>
      </c>
    </row>
    <row r="156" spans="1:20" ht="15.75" customHeight="1" thickBot="1" x14ac:dyDescent="0.25">
      <c r="A156" s="194"/>
      <c r="B156" s="195"/>
      <c r="C156" s="701"/>
      <c r="D156" s="727"/>
      <c r="E156" s="1730"/>
      <c r="F156" s="1770"/>
      <c r="G156" s="2062"/>
      <c r="H156" s="1439"/>
      <c r="I156" s="2061"/>
      <c r="J156" s="144" t="s">
        <v>16</v>
      </c>
      <c r="K156" s="227">
        <f t="shared" ref="K156" si="14">K155</f>
        <v>76.599999999999994</v>
      </c>
      <c r="L156" s="871">
        <f t="shared" ref="L156" si="15">L155</f>
        <v>76.599999999999994</v>
      </c>
      <c r="M156" s="228"/>
      <c r="N156" s="139" t="s">
        <v>133</v>
      </c>
      <c r="O156" s="91">
        <f>310+413</f>
        <v>723</v>
      </c>
    </row>
    <row r="157" spans="1:20" ht="29.25" customHeight="1" x14ac:dyDescent="0.2">
      <c r="A157" s="192" t="s">
        <v>17</v>
      </c>
      <c r="B157" s="193" t="s">
        <v>17</v>
      </c>
      <c r="C157" s="1388" t="s">
        <v>17</v>
      </c>
      <c r="D157" s="1448"/>
      <c r="E157" s="1777" t="s">
        <v>206</v>
      </c>
      <c r="F157" s="1717"/>
      <c r="G157" s="2036">
        <v>10010818</v>
      </c>
      <c r="H157" s="1420">
        <v>2</v>
      </c>
      <c r="I157" s="2060" t="s">
        <v>64</v>
      </c>
      <c r="J157" s="64" t="s">
        <v>15</v>
      </c>
      <c r="K157" s="335">
        <v>65.599999999999994</v>
      </c>
      <c r="L157" s="894">
        <v>65.599999999999994</v>
      </c>
      <c r="M157" s="320"/>
      <c r="N157" s="161" t="s">
        <v>207</v>
      </c>
      <c r="O157" s="85">
        <v>1</v>
      </c>
    </row>
    <row r="158" spans="1:20" ht="15.75" customHeight="1" thickBot="1" x14ac:dyDescent="0.25">
      <c r="A158" s="292"/>
      <c r="B158" s="24"/>
      <c r="C158" s="1447"/>
      <c r="D158" s="730"/>
      <c r="E158" s="1750"/>
      <c r="F158" s="1718"/>
      <c r="G158" s="2062"/>
      <c r="H158" s="1421"/>
      <c r="I158" s="2061"/>
      <c r="J158" s="42" t="s">
        <v>16</v>
      </c>
      <c r="K158" s="227">
        <f t="shared" ref="K158" si="16">K157</f>
        <v>65.599999999999994</v>
      </c>
      <c r="L158" s="871">
        <f t="shared" ref="L158" si="17">L157</f>
        <v>65.599999999999994</v>
      </c>
      <c r="M158" s="228"/>
      <c r="N158" s="346"/>
      <c r="O158" s="109"/>
    </row>
    <row r="159" spans="1:20" ht="17.25" customHeight="1" x14ac:dyDescent="0.2">
      <c r="A159" s="1444" t="s">
        <v>17</v>
      </c>
      <c r="B159" s="1386" t="s">
        <v>17</v>
      </c>
      <c r="C159" s="133" t="s">
        <v>19</v>
      </c>
      <c r="D159" s="734"/>
      <c r="E159" s="502" t="s">
        <v>224</v>
      </c>
      <c r="F159" s="1389"/>
      <c r="G159" s="773"/>
      <c r="H159" s="1420">
        <v>2</v>
      </c>
      <c r="I159" s="2060" t="s">
        <v>64</v>
      </c>
      <c r="J159" s="473"/>
      <c r="K159" s="474"/>
      <c r="L159" s="1517"/>
      <c r="M159" s="1514"/>
      <c r="N159" s="337"/>
      <c r="O159" s="721"/>
    </row>
    <row r="160" spans="1:20" ht="19.5" customHeight="1" x14ac:dyDescent="0.2">
      <c r="A160" s="519"/>
      <c r="B160" s="1400"/>
      <c r="C160" s="15"/>
      <c r="D160" s="739" t="s">
        <v>14</v>
      </c>
      <c r="E160" s="1783" t="s">
        <v>208</v>
      </c>
      <c r="F160" s="1395"/>
      <c r="G160" s="2079">
        <v>1001070703</v>
      </c>
      <c r="H160" s="1439"/>
      <c r="I160" s="2078"/>
      <c r="J160" s="399" t="s">
        <v>15</v>
      </c>
      <c r="K160" s="406">
        <v>128</v>
      </c>
      <c r="L160" s="866">
        <v>128</v>
      </c>
      <c r="M160" s="250"/>
      <c r="N160" s="176" t="s">
        <v>209</v>
      </c>
      <c r="O160" s="722">
        <v>661</v>
      </c>
    </row>
    <row r="161" spans="1:17" ht="33" customHeight="1" x14ac:dyDescent="0.2">
      <c r="A161" s="519"/>
      <c r="B161" s="1400"/>
      <c r="C161" s="15"/>
      <c r="D161" s="726"/>
      <c r="E161" s="1784"/>
      <c r="F161" s="1395"/>
      <c r="G161" s="2051"/>
      <c r="H161" s="1439"/>
      <c r="I161" s="132"/>
      <c r="J161" s="32"/>
      <c r="K161" s="221"/>
      <c r="L161" s="272"/>
      <c r="M161" s="215"/>
      <c r="N161" s="161" t="s">
        <v>314</v>
      </c>
      <c r="O161" s="722">
        <v>223</v>
      </c>
    </row>
    <row r="162" spans="1:17" ht="27" customHeight="1" x14ac:dyDescent="0.2">
      <c r="A162" s="519"/>
      <c r="B162" s="1400"/>
      <c r="C162" s="15"/>
      <c r="D162" s="739" t="s">
        <v>17</v>
      </c>
      <c r="E162" s="1384" t="s">
        <v>119</v>
      </c>
      <c r="F162" s="1395"/>
      <c r="G162" s="2002">
        <v>10010702</v>
      </c>
      <c r="H162" s="1439"/>
      <c r="I162" s="132"/>
      <c r="J162" s="399" t="s">
        <v>15</v>
      </c>
      <c r="K162" s="225">
        <v>34.700000000000003</v>
      </c>
      <c r="L162" s="870">
        <v>34.700000000000003</v>
      </c>
      <c r="M162" s="220"/>
      <c r="N162" s="196" t="s">
        <v>120</v>
      </c>
      <c r="O162" s="82">
        <v>10</v>
      </c>
    </row>
    <row r="163" spans="1:17" ht="15.75" customHeight="1" x14ac:dyDescent="0.2">
      <c r="A163" s="519"/>
      <c r="B163" s="1400"/>
      <c r="C163" s="134"/>
      <c r="D163" s="728"/>
      <c r="E163" s="1385"/>
      <c r="F163" s="1395"/>
      <c r="G163" s="2003"/>
      <c r="H163" s="1439"/>
      <c r="I163" s="132"/>
      <c r="J163" s="932"/>
      <c r="K163" s="884"/>
      <c r="L163" s="890"/>
      <c r="M163" s="1515"/>
      <c r="N163" s="196" t="s">
        <v>121</v>
      </c>
      <c r="O163" s="669">
        <v>10</v>
      </c>
    </row>
    <row r="164" spans="1:17" ht="42.75" customHeight="1" x14ac:dyDescent="0.2">
      <c r="A164" s="519"/>
      <c r="B164" s="1400"/>
      <c r="C164" s="15"/>
      <c r="D164" s="739" t="s">
        <v>19</v>
      </c>
      <c r="E164" s="1771" t="s">
        <v>213</v>
      </c>
      <c r="F164" s="1013"/>
      <c r="G164" s="2002">
        <v>1001070704</v>
      </c>
      <c r="H164" s="1014">
        <v>2</v>
      </c>
      <c r="I164" s="2084" t="s">
        <v>64</v>
      </c>
      <c r="J164" s="479" t="s">
        <v>15</v>
      </c>
      <c r="K164" s="334">
        <v>12.6</v>
      </c>
      <c r="L164" s="886">
        <v>12.6</v>
      </c>
      <c r="M164" s="218"/>
      <c r="N164" s="2080" t="s">
        <v>227</v>
      </c>
      <c r="O164" s="720">
        <v>50</v>
      </c>
    </row>
    <row r="165" spans="1:17" ht="15.75" customHeight="1" thickBot="1" x14ac:dyDescent="0.25">
      <c r="A165" s="1412"/>
      <c r="B165" s="1387"/>
      <c r="C165" s="14"/>
      <c r="D165" s="729"/>
      <c r="E165" s="1813"/>
      <c r="F165" s="1015"/>
      <c r="G165" s="2062"/>
      <c r="H165" s="1421"/>
      <c r="I165" s="2061"/>
      <c r="J165" s="1016" t="s">
        <v>16</v>
      </c>
      <c r="K165" s="226">
        <f>SUM(K160:K164)</f>
        <v>175.29999999999998</v>
      </c>
      <c r="L165" s="1488">
        <f>SUM(L160:L164)</f>
        <v>175.29999999999998</v>
      </c>
      <c r="M165" s="1463"/>
      <c r="N165" s="2081"/>
      <c r="O165" s="1431"/>
    </row>
    <row r="166" spans="1:17" ht="33" customHeight="1" x14ac:dyDescent="0.2">
      <c r="A166" s="2012" t="s">
        <v>17</v>
      </c>
      <c r="B166" s="1830" t="s">
        <v>17</v>
      </c>
      <c r="C166" s="2014" t="s">
        <v>22</v>
      </c>
      <c r="D166" s="2016"/>
      <c r="E166" s="2095" t="s">
        <v>143</v>
      </c>
      <c r="F166" s="1717"/>
      <c r="G166" s="2085">
        <v>1002010108</v>
      </c>
      <c r="H166" s="2087">
        <v>2</v>
      </c>
      <c r="I166" s="2089" t="s">
        <v>64</v>
      </c>
      <c r="J166" s="429" t="s">
        <v>15</v>
      </c>
      <c r="K166" s="332">
        <v>9</v>
      </c>
      <c r="L166" s="885">
        <v>9</v>
      </c>
      <c r="M166" s="1516"/>
      <c r="N166" s="2091" t="s">
        <v>205</v>
      </c>
      <c r="O166" s="2093">
        <v>9</v>
      </c>
    </row>
    <row r="167" spans="1:17" ht="16.5" customHeight="1" thickBot="1" x14ac:dyDescent="0.25">
      <c r="A167" s="2013"/>
      <c r="B167" s="1831"/>
      <c r="C167" s="2015"/>
      <c r="D167" s="2017"/>
      <c r="E167" s="2096"/>
      <c r="F167" s="1718"/>
      <c r="G167" s="2086"/>
      <c r="H167" s="2088"/>
      <c r="I167" s="2090"/>
      <c r="J167" s="1016" t="s">
        <v>16</v>
      </c>
      <c r="K167" s="226">
        <f>K166</f>
        <v>9</v>
      </c>
      <c r="L167" s="1488">
        <f>L166</f>
        <v>9</v>
      </c>
      <c r="M167" s="1463"/>
      <c r="N167" s="2092"/>
      <c r="O167" s="2094"/>
    </row>
    <row r="168" spans="1:17" ht="13.5" thickBot="1" x14ac:dyDescent="0.25">
      <c r="A168" s="1412" t="s">
        <v>17</v>
      </c>
      <c r="B168" s="1387" t="s">
        <v>17</v>
      </c>
      <c r="C168" s="1775" t="s">
        <v>20</v>
      </c>
      <c r="D168" s="1776"/>
      <c r="E168" s="1776"/>
      <c r="F168" s="1776"/>
      <c r="G168" s="1776"/>
      <c r="H168" s="1776"/>
      <c r="I168" s="1776"/>
      <c r="J168" s="1776"/>
      <c r="K168" s="237">
        <f>K167+K165+K158+K156</f>
        <v>326.5</v>
      </c>
      <c r="L168" s="873">
        <f>L167+L165+L158+L156</f>
        <v>326.5</v>
      </c>
      <c r="M168" s="1506"/>
      <c r="N168" s="2082"/>
      <c r="O168" s="2083"/>
    </row>
    <row r="169" spans="1:17" ht="13.5" thickBot="1" x14ac:dyDescent="0.25">
      <c r="A169" s="3" t="s">
        <v>17</v>
      </c>
      <c r="B169" s="17" t="s">
        <v>19</v>
      </c>
      <c r="C169" s="1780" t="s">
        <v>36</v>
      </c>
      <c r="D169" s="1780"/>
      <c r="E169" s="1780"/>
      <c r="F169" s="1780"/>
      <c r="G169" s="1780"/>
      <c r="H169" s="1780"/>
      <c r="I169" s="1780"/>
      <c r="J169" s="1780"/>
      <c r="K169" s="1780"/>
      <c r="L169" s="1780"/>
      <c r="M169" s="1780"/>
      <c r="N169" s="1780"/>
      <c r="O169" s="1781"/>
    </row>
    <row r="170" spans="1:17" ht="18" customHeight="1" x14ac:dyDescent="0.2">
      <c r="A170" s="1444" t="s">
        <v>17</v>
      </c>
      <c r="B170" s="1386" t="s">
        <v>19</v>
      </c>
      <c r="C170" s="1446" t="s">
        <v>14</v>
      </c>
      <c r="D170" s="735"/>
      <c r="E170" s="1744" t="s">
        <v>37</v>
      </c>
      <c r="F170" s="168"/>
      <c r="G170" s="773"/>
      <c r="H170" s="630">
        <v>6</v>
      </c>
      <c r="I170" s="2022" t="s">
        <v>66</v>
      </c>
      <c r="J170" s="66"/>
      <c r="K170" s="896"/>
      <c r="L170" s="1524"/>
      <c r="M170" s="330"/>
      <c r="N170" s="95"/>
      <c r="O170" s="723"/>
    </row>
    <row r="171" spans="1:17" ht="17.25" customHeight="1" x14ac:dyDescent="0.2">
      <c r="A171" s="519"/>
      <c r="B171" s="1400"/>
      <c r="C171" s="701"/>
      <c r="D171" s="1427"/>
      <c r="E171" s="1745"/>
      <c r="F171" s="1380"/>
      <c r="G171" s="772"/>
      <c r="H171" s="1370"/>
      <c r="I171" s="2024"/>
      <c r="J171" s="38"/>
      <c r="K171" s="221"/>
      <c r="L171" s="272"/>
      <c r="M171" s="222"/>
      <c r="N171" s="138"/>
      <c r="O171" s="61"/>
    </row>
    <row r="172" spans="1:17" ht="45" customHeight="1" x14ac:dyDescent="0.2">
      <c r="A172" s="519"/>
      <c r="B172" s="1400"/>
      <c r="C172" s="1394"/>
      <c r="D172" s="1427" t="s">
        <v>14</v>
      </c>
      <c r="E172" s="140" t="s">
        <v>49</v>
      </c>
      <c r="F172" s="1395"/>
      <c r="G172" s="774">
        <v>10010801</v>
      </c>
      <c r="H172" s="1440"/>
      <c r="I172" s="2024"/>
      <c r="J172" s="479" t="s">
        <v>15</v>
      </c>
      <c r="K172" s="1364">
        <v>283</v>
      </c>
      <c r="L172" s="1088">
        <v>283</v>
      </c>
      <c r="M172" s="1018"/>
      <c r="N172" s="1358" t="s">
        <v>90</v>
      </c>
      <c r="O172" s="82">
        <v>14</v>
      </c>
    </row>
    <row r="173" spans="1:17" ht="40.5" customHeight="1" x14ac:dyDescent="0.2">
      <c r="A173" s="519"/>
      <c r="B173" s="1400"/>
      <c r="C173" s="1394"/>
      <c r="D173" s="1427" t="s">
        <v>17</v>
      </c>
      <c r="E173" s="200" t="s">
        <v>130</v>
      </c>
      <c r="F173" s="1395"/>
      <c r="G173" s="772">
        <v>10010804</v>
      </c>
      <c r="H173" s="1370"/>
      <c r="I173" s="1419"/>
      <c r="J173" s="480" t="s">
        <v>15</v>
      </c>
      <c r="K173" s="297">
        <v>44.8</v>
      </c>
      <c r="L173" s="865">
        <v>44.8</v>
      </c>
      <c r="M173" s="269"/>
      <c r="N173" s="1401" t="s">
        <v>164</v>
      </c>
      <c r="O173" s="61">
        <v>93</v>
      </c>
    </row>
    <row r="174" spans="1:17" s="87" customFormat="1" ht="48" customHeight="1" x14ac:dyDescent="0.2">
      <c r="A174" s="519"/>
      <c r="B174" s="1400"/>
      <c r="C174" s="701"/>
      <c r="D174" s="736" t="s">
        <v>19</v>
      </c>
      <c r="E174" s="686" t="s">
        <v>43</v>
      </c>
      <c r="F174" s="1395"/>
      <c r="G174" s="774">
        <v>10010804</v>
      </c>
      <c r="H174" s="1370"/>
      <c r="I174" s="1419"/>
      <c r="J174" s="484" t="s">
        <v>15</v>
      </c>
      <c r="K174" s="1364">
        <v>90.2</v>
      </c>
      <c r="L174" s="1088">
        <v>90.2</v>
      </c>
      <c r="M174" s="1018"/>
      <c r="N174" s="1358" t="s">
        <v>163</v>
      </c>
      <c r="O174" s="483">
        <v>30</v>
      </c>
      <c r="P174" s="1082"/>
      <c r="Q174" s="1082"/>
    </row>
    <row r="175" spans="1:17" ht="41.25" customHeight="1" x14ac:dyDescent="0.2">
      <c r="A175" s="519"/>
      <c r="B175" s="1400"/>
      <c r="C175" s="1394"/>
      <c r="D175" s="741" t="s">
        <v>21</v>
      </c>
      <c r="E175" s="140" t="s">
        <v>46</v>
      </c>
      <c r="F175" s="1395"/>
      <c r="G175" s="1209">
        <v>10010808</v>
      </c>
      <c r="H175" s="1370"/>
      <c r="I175" s="1419"/>
      <c r="J175" s="479" t="s">
        <v>15</v>
      </c>
      <c r="K175" s="297">
        <v>24</v>
      </c>
      <c r="L175" s="865">
        <v>24</v>
      </c>
      <c r="M175" s="269"/>
      <c r="N175" s="1358" t="s">
        <v>91</v>
      </c>
      <c r="O175" s="483">
        <v>3</v>
      </c>
    </row>
    <row r="176" spans="1:17" s="87" customFormat="1" ht="45" customHeight="1" x14ac:dyDescent="0.2">
      <c r="A176" s="519"/>
      <c r="B176" s="1400"/>
      <c r="C176" s="1394"/>
      <c r="D176" s="1426" t="s">
        <v>22</v>
      </c>
      <c r="E176" s="200" t="s">
        <v>42</v>
      </c>
      <c r="F176" s="1380"/>
      <c r="G176" s="1418">
        <v>10010803</v>
      </c>
      <c r="H176" s="1370"/>
      <c r="I176" s="1419"/>
      <c r="J176" s="480" t="s">
        <v>15</v>
      </c>
      <c r="K176" s="297">
        <v>14.2</v>
      </c>
      <c r="L176" s="865">
        <v>14.2</v>
      </c>
      <c r="M176" s="269"/>
      <c r="N176" s="1401" t="s">
        <v>48</v>
      </c>
      <c r="O176" s="1403">
        <v>32.9</v>
      </c>
      <c r="P176" s="1082"/>
      <c r="Q176" s="1082"/>
    </row>
    <row r="177" spans="1:18" ht="16.5" customHeight="1" x14ac:dyDescent="0.2">
      <c r="A177" s="519"/>
      <c r="B177" s="1400"/>
      <c r="C177" s="701"/>
      <c r="D177" s="1990" t="s">
        <v>272</v>
      </c>
      <c r="E177" s="1697" t="s">
        <v>44</v>
      </c>
      <c r="F177" s="1380"/>
      <c r="G177" s="2002">
        <v>10010806</v>
      </c>
      <c r="H177" s="1370"/>
      <c r="I177" s="1419"/>
      <c r="J177" s="480" t="s">
        <v>15</v>
      </c>
      <c r="K177" s="406">
        <f>455.7-35.4</f>
        <v>420.3</v>
      </c>
      <c r="L177" s="866">
        <f>455.7-35.4</f>
        <v>420.3</v>
      </c>
      <c r="M177" s="250"/>
      <c r="N177" s="1696" t="s">
        <v>194</v>
      </c>
      <c r="O177" s="1763">
        <v>101</v>
      </c>
    </row>
    <row r="178" spans="1:18" ht="16.5" customHeight="1" x14ac:dyDescent="0.2">
      <c r="A178" s="519"/>
      <c r="B178" s="1400"/>
      <c r="C178" s="701"/>
      <c r="D178" s="1992"/>
      <c r="E178" s="1730"/>
      <c r="F178" s="1380"/>
      <c r="G178" s="2003"/>
      <c r="H178" s="1370"/>
      <c r="I178" s="1419"/>
      <c r="J178" s="480" t="s">
        <v>295</v>
      </c>
      <c r="K178" s="406">
        <v>35.4</v>
      </c>
      <c r="L178" s="866">
        <v>35.4</v>
      </c>
      <c r="M178" s="250"/>
      <c r="N178" s="2076"/>
      <c r="O178" s="1763"/>
      <c r="P178" s="1074">
        <f>K178+K194</f>
        <v>315.09999999999997</v>
      </c>
    </row>
    <row r="179" spans="1:18" ht="16.5" customHeight="1" x14ac:dyDescent="0.2">
      <c r="A179" s="519"/>
      <c r="B179" s="1400"/>
      <c r="C179" s="1394"/>
      <c r="D179" s="1991"/>
      <c r="E179" s="1731"/>
      <c r="F179" s="1380"/>
      <c r="G179" s="2038"/>
      <c r="H179" s="1370"/>
      <c r="I179" s="1419"/>
      <c r="J179" s="137" t="s">
        <v>18</v>
      </c>
      <c r="K179" s="1518">
        <v>7.4</v>
      </c>
      <c r="L179" s="1049">
        <v>7.4</v>
      </c>
      <c r="M179" s="1466"/>
      <c r="N179" s="1746"/>
      <c r="O179" s="1764"/>
    </row>
    <row r="180" spans="1:18" ht="44.25" customHeight="1" x14ac:dyDescent="0.2">
      <c r="A180" s="519"/>
      <c r="B180" s="1400"/>
      <c r="C180" s="1394"/>
      <c r="D180" s="1426" t="s">
        <v>273</v>
      </c>
      <c r="E180" s="142" t="s">
        <v>59</v>
      </c>
      <c r="F180" s="98"/>
      <c r="G180" s="777">
        <v>10010703</v>
      </c>
      <c r="H180" s="631"/>
      <c r="I180" s="1352"/>
      <c r="J180" s="135" t="s">
        <v>15</v>
      </c>
      <c r="K180" s="1364">
        <v>679</v>
      </c>
      <c r="L180" s="1088">
        <v>679</v>
      </c>
      <c r="M180" s="1018"/>
      <c r="N180" s="185" t="s">
        <v>92</v>
      </c>
      <c r="O180" s="82">
        <v>16</v>
      </c>
      <c r="P180" s="1082"/>
      <c r="R180" s="143"/>
    </row>
    <row r="181" spans="1:18" ht="68.25" customHeight="1" x14ac:dyDescent="0.2">
      <c r="A181" s="519"/>
      <c r="B181" s="1400"/>
      <c r="C181" s="1394"/>
      <c r="D181" s="741" t="s">
        <v>274</v>
      </c>
      <c r="E181" s="526" t="s">
        <v>339</v>
      </c>
      <c r="F181" s="98"/>
      <c r="G181" s="1423">
        <v>10010800</v>
      </c>
      <c r="H181" s="631"/>
      <c r="I181" s="1352"/>
      <c r="J181" s="69" t="s">
        <v>15</v>
      </c>
      <c r="K181" s="1364">
        <v>70</v>
      </c>
      <c r="L181" s="1088">
        <v>70</v>
      </c>
      <c r="M181" s="1018"/>
      <c r="N181" s="1358" t="s">
        <v>129</v>
      </c>
      <c r="O181" s="483">
        <v>1</v>
      </c>
      <c r="P181" s="1082"/>
      <c r="R181" s="143"/>
    </row>
    <row r="182" spans="1:18" ht="42.75" customHeight="1" x14ac:dyDescent="0.2">
      <c r="A182" s="519"/>
      <c r="B182" s="1400"/>
      <c r="C182" s="1394"/>
      <c r="D182" s="1426" t="s">
        <v>275</v>
      </c>
      <c r="E182" s="1378" t="s">
        <v>95</v>
      </c>
      <c r="F182" s="98"/>
      <c r="G182" s="781">
        <v>10010800</v>
      </c>
      <c r="H182" s="631"/>
      <c r="I182" s="1352"/>
      <c r="J182" s="38" t="s">
        <v>15</v>
      </c>
      <c r="K182" s="1364">
        <v>70</v>
      </c>
      <c r="L182" s="1088">
        <v>70</v>
      </c>
      <c r="M182" s="1018"/>
      <c r="N182" s="256" t="s">
        <v>165</v>
      </c>
      <c r="O182" s="1403">
        <v>5</v>
      </c>
      <c r="P182" s="1082"/>
      <c r="R182" s="143"/>
    </row>
    <row r="183" spans="1:18" ht="43.5" customHeight="1" x14ac:dyDescent="0.2">
      <c r="A183" s="519"/>
      <c r="B183" s="1400"/>
      <c r="C183" s="1394"/>
      <c r="D183" s="741" t="s">
        <v>4</v>
      </c>
      <c r="E183" s="1378" t="s">
        <v>192</v>
      </c>
      <c r="F183" s="98"/>
      <c r="G183" s="777">
        <v>10010815</v>
      </c>
      <c r="H183" s="631"/>
      <c r="I183" s="1352"/>
      <c r="J183" s="135" t="s">
        <v>15</v>
      </c>
      <c r="K183" s="1364">
        <v>200</v>
      </c>
      <c r="L183" s="1088">
        <v>200</v>
      </c>
      <c r="M183" s="1018"/>
      <c r="N183" s="256" t="s">
        <v>193</v>
      </c>
      <c r="O183" s="1403">
        <v>8</v>
      </c>
      <c r="P183" s="1083"/>
      <c r="R183" s="143"/>
    </row>
    <row r="184" spans="1:18" ht="54.75" customHeight="1" x14ac:dyDescent="0.2">
      <c r="A184" s="519"/>
      <c r="B184" s="1400"/>
      <c r="C184" s="1394"/>
      <c r="D184" s="741" t="s">
        <v>276</v>
      </c>
      <c r="E184" s="1378" t="s">
        <v>282</v>
      </c>
      <c r="F184" s="98"/>
      <c r="G184" s="781">
        <v>10010816</v>
      </c>
      <c r="H184" s="631"/>
      <c r="I184" s="1352"/>
      <c r="J184" s="135" t="s">
        <v>15</v>
      </c>
      <c r="K184" s="1364">
        <v>20</v>
      </c>
      <c r="L184" s="1088">
        <v>20</v>
      </c>
      <c r="M184" s="1018"/>
      <c r="N184" s="298" t="s">
        <v>128</v>
      </c>
      <c r="O184" s="1403">
        <v>3</v>
      </c>
      <c r="P184" s="1083"/>
      <c r="R184" s="143"/>
    </row>
    <row r="185" spans="1:18" ht="41.25" customHeight="1" x14ac:dyDescent="0.2">
      <c r="A185" s="519"/>
      <c r="B185" s="1400"/>
      <c r="C185" s="1394"/>
      <c r="D185" s="741" t="s">
        <v>277</v>
      </c>
      <c r="E185" s="1353" t="s">
        <v>230</v>
      </c>
      <c r="F185" s="1395" t="s">
        <v>58</v>
      </c>
      <c r="G185" s="774">
        <v>10010704</v>
      </c>
      <c r="H185" s="1370"/>
      <c r="I185" s="1419"/>
      <c r="J185" s="484" t="s">
        <v>15</v>
      </c>
      <c r="K185" s="233">
        <f>510</f>
        <v>510</v>
      </c>
      <c r="L185" s="1178">
        <f>510+170</f>
        <v>680</v>
      </c>
      <c r="M185" s="1537">
        <f>L185-K185</f>
        <v>170</v>
      </c>
      <c r="N185" s="463" t="s">
        <v>131</v>
      </c>
      <c r="O185" s="82">
        <v>40</v>
      </c>
    </row>
    <row r="186" spans="1:18" ht="30.75" customHeight="1" x14ac:dyDescent="0.2">
      <c r="A186" s="519"/>
      <c r="B186" s="1400"/>
      <c r="C186" s="1373"/>
      <c r="D186" s="727" t="s">
        <v>278</v>
      </c>
      <c r="E186" s="1396" t="s">
        <v>233</v>
      </c>
      <c r="F186" s="313"/>
      <c r="G186" s="2079">
        <v>10010817</v>
      </c>
      <c r="H186" s="631"/>
      <c r="I186" s="1352"/>
      <c r="J186" s="509" t="s">
        <v>15</v>
      </c>
      <c r="K186" s="856">
        <v>45</v>
      </c>
      <c r="L186" s="861">
        <v>45</v>
      </c>
      <c r="M186" s="293"/>
      <c r="N186" s="510" t="s">
        <v>72</v>
      </c>
      <c r="O186" s="201">
        <v>1</v>
      </c>
    </row>
    <row r="187" spans="1:18" ht="13.5" thickBot="1" x14ac:dyDescent="0.25">
      <c r="A187" s="519"/>
      <c r="B187" s="1400"/>
      <c r="C187" s="701"/>
      <c r="D187" s="727"/>
      <c r="E187" s="1379"/>
      <c r="F187" s="1390"/>
      <c r="G187" s="2097"/>
      <c r="H187" s="629"/>
      <c r="I187" s="1430"/>
      <c r="J187" s="70" t="s">
        <v>16</v>
      </c>
      <c r="K187" s="227">
        <f>SUM(K170:K186)</f>
        <v>2513.3000000000002</v>
      </c>
      <c r="L187" s="871">
        <f>SUM(L170:L186)</f>
        <v>2683.3</v>
      </c>
      <c r="M187" s="871">
        <f>SUM(M170:M186)</f>
        <v>170</v>
      </c>
      <c r="N187" s="510" t="s">
        <v>219</v>
      </c>
      <c r="O187" s="201">
        <v>100</v>
      </c>
    </row>
    <row r="188" spans="1:18" ht="39.75" customHeight="1" x14ac:dyDescent="0.2">
      <c r="A188" s="1711" t="s">
        <v>17</v>
      </c>
      <c r="B188" s="1713" t="s">
        <v>19</v>
      </c>
      <c r="C188" s="16" t="s">
        <v>17</v>
      </c>
      <c r="D188" s="734"/>
      <c r="E188" s="1715" t="s">
        <v>41</v>
      </c>
      <c r="F188" s="1717"/>
      <c r="G188" s="2036">
        <v>1001080700</v>
      </c>
      <c r="H188" s="2058">
        <v>2</v>
      </c>
      <c r="I188" s="1433" t="s">
        <v>64</v>
      </c>
      <c r="J188" s="485" t="s">
        <v>15</v>
      </c>
      <c r="K188" s="332">
        <v>31.3</v>
      </c>
      <c r="L188" s="885">
        <v>31.3</v>
      </c>
      <c r="M188" s="211"/>
      <c r="N188" s="1766" t="s">
        <v>93</v>
      </c>
      <c r="O188" s="724">
        <v>300</v>
      </c>
    </row>
    <row r="189" spans="1:18" ht="15.75" customHeight="1" thickBot="1" x14ac:dyDescent="0.25">
      <c r="A189" s="1712"/>
      <c r="B189" s="1714"/>
      <c r="C189" s="513"/>
      <c r="D189" s="737"/>
      <c r="E189" s="1716"/>
      <c r="F189" s="1718"/>
      <c r="G189" s="2062"/>
      <c r="H189" s="2059"/>
      <c r="I189" s="1429"/>
      <c r="J189" s="70" t="s">
        <v>16</v>
      </c>
      <c r="K189" s="227">
        <f>SUM(K188)</f>
        <v>31.3</v>
      </c>
      <c r="L189" s="871">
        <f>SUM(L188)</f>
        <v>31.3</v>
      </c>
      <c r="M189" s="228"/>
      <c r="N189" s="1767"/>
      <c r="O189" s="1392"/>
    </row>
    <row r="190" spans="1:18" ht="36" customHeight="1" x14ac:dyDescent="0.2">
      <c r="A190" s="519" t="s">
        <v>17</v>
      </c>
      <c r="B190" s="1400" t="s">
        <v>19</v>
      </c>
      <c r="C190" s="134" t="s">
        <v>19</v>
      </c>
      <c r="D190" s="726"/>
      <c r="E190" s="1377" t="s">
        <v>126</v>
      </c>
      <c r="F190" s="780" t="s">
        <v>286</v>
      </c>
      <c r="G190" s="2036">
        <v>10010506</v>
      </c>
      <c r="H190" s="2058">
        <v>2</v>
      </c>
      <c r="I190" s="1433" t="s">
        <v>64</v>
      </c>
      <c r="J190" s="1428" t="s">
        <v>15</v>
      </c>
      <c r="K190" s="225">
        <v>15</v>
      </c>
      <c r="L190" s="870">
        <v>15</v>
      </c>
      <c r="M190" s="1477"/>
      <c r="N190" s="282" t="s">
        <v>127</v>
      </c>
      <c r="O190" s="720">
        <v>2</v>
      </c>
    </row>
    <row r="191" spans="1:18" ht="18" customHeight="1" thickBot="1" x14ac:dyDescent="0.25">
      <c r="A191" s="519"/>
      <c r="B191" s="1400"/>
      <c r="C191" s="134"/>
      <c r="D191" s="737"/>
      <c r="E191" s="1378"/>
      <c r="F191" s="344" t="s">
        <v>40</v>
      </c>
      <c r="G191" s="2062"/>
      <c r="H191" s="2059"/>
      <c r="I191" s="1429"/>
      <c r="J191" s="655" t="s">
        <v>16</v>
      </c>
      <c r="K191" s="226">
        <f>SUM(K190:K190)</f>
        <v>15</v>
      </c>
      <c r="L191" s="1488">
        <f>SUM(L190:L190)</f>
        <v>15</v>
      </c>
      <c r="M191" s="1520"/>
      <c r="N191" s="298"/>
      <c r="O191" s="29"/>
    </row>
    <row r="192" spans="1:18" ht="30.75" customHeight="1" x14ac:dyDescent="0.2">
      <c r="A192" s="1444" t="s">
        <v>17</v>
      </c>
      <c r="B192" s="1386" t="s">
        <v>19</v>
      </c>
      <c r="C192" s="1388" t="s">
        <v>21</v>
      </c>
      <c r="D192" s="1448"/>
      <c r="E192" s="1413" t="s">
        <v>254</v>
      </c>
      <c r="F192" s="503"/>
      <c r="G192" s="1422"/>
      <c r="H192" s="627">
        <v>6</v>
      </c>
      <c r="I192" s="2022" t="s">
        <v>66</v>
      </c>
      <c r="J192" s="505"/>
      <c r="K192" s="506"/>
      <c r="L192" s="1525"/>
      <c r="M192" s="1521"/>
      <c r="N192" s="1404"/>
      <c r="O192" s="1391"/>
    </row>
    <row r="193" spans="1:28" ht="20.25" customHeight="1" x14ac:dyDescent="0.2">
      <c r="A193" s="519"/>
      <c r="B193" s="1400"/>
      <c r="C193" s="134"/>
      <c r="D193" s="739" t="s">
        <v>14</v>
      </c>
      <c r="E193" s="1787" t="s">
        <v>186</v>
      </c>
      <c r="F193" s="486"/>
      <c r="G193" s="2002">
        <v>10010901</v>
      </c>
      <c r="H193" s="628"/>
      <c r="I193" s="2024"/>
      <c r="J193" s="523" t="s">
        <v>15</v>
      </c>
      <c r="K193" s="333">
        <f>2563.5-279.7</f>
        <v>2283.8000000000002</v>
      </c>
      <c r="L193" s="1181">
        <f>2563.5-279.7</f>
        <v>2283.8000000000002</v>
      </c>
      <c r="M193" s="1165"/>
      <c r="N193" s="948" t="s">
        <v>187</v>
      </c>
      <c r="O193" s="128">
        <v>96</v>
      </c>
      <c r="P193" s="1084"/>
    </row>
    <row r="194" spans="1:28" ht="20.25" customHeight="1" x14ac:dyDescent="0.2">
      <c r="A194" s="519"/>
      <c r="B194" s="1400"/>
      <c r="C194" s="134"/>
      <c r="D194" s="765"/>
      <c r="E194" s="1789"/>
      <c r="F194" s="486"/>
      <c r="G194" s="2038"/>
      <c r="H194" s="628"/>
      <c r="I194" s="2024"/>
      <c r="J194" s="523" t="s">
        <v>295</v>
      </c>
      <c r="K194" s="333">
        <v>279.7</v>
      </c>
      <c r="L194" s="1181">
        <v>279.7</v>
      </c>
      <c r="M194" s="1165"/>
      <c r="N194" s="1381"/>
      <c r="O194" s="182"/>
      <c r="P194" s="1084"/>
    </row>
    <row r="195" spans="1:28" s="22" customFormat="1" ht="30" customHeight="1" x14ac:dyDescent="0.2">
      <c r="A195" s="519"/>
      <c r="B195" s="1758"/>
      <c r="C195" s="487"/>
      <c r="D195" s="1679" t="s">
        <v>17</v>
      </c>
      <c r="E195" s="1708" t="s">
        <v>228</v>
      </c>
      <c r="F195" s="1540"/>
      <c r="G195" s="2003">
        <v>10010902</v>
      </c>
      <c r="H195" s="628"/>
      <c r="I195" s="1543"/>
      <c r="J195" s="488" t="s">
        <v>15</v>
      </c>
      <c r="K195" s="470">
        <v>75.5</v>
      </c>
      <c r="L195" s="900">
        <v>75.5</v>
      </c>
      <c r="M195" s="1544"/>
      <c r="N195" s="1166" t="s">
        <v>188</v>
      </c>
      <c r="O195" s="1665">
        <f>20+19</f>
        <v>39</v>
      </c>
      <c r="P195" s="1085"/>
      <c r="Q195" s="1085"/>
      <c r="R195" s="1"/>
      <c r="S195" s="1"/>
      <c r="T195" s="1"/>
      <c r="U195" s="1"/>
      <c r="V195" s="1"/>
      <c r="W195" s="1"/>
      <c r="X195" s="1"/>
      <c r="Y195" s="1"/>
      <c r="Z195" s="1"/>
      <c r="AA195" s="1"/>
      <c r="AB195" s="1"/>
    </row>
    <row r="196" spans="1:28" s="22" customFormat="1" ht="56.25" customHeight="1" x14ac:dyDescent="0.2">
      <c r="A196" s="1157"/>
      <c r="B196" s="1968"/>
      <c r="C196" s="1196"/>
      <c r="D196" s="1210"/>
      <c r="E196" s="1709"/>
      <c r="F196" s="1167"/>
      <c r="G196" s="2038"/>
      <c r="H196" s="1211"/>
      <c r="I196" s="1677"/>
      <c r="J196" s="492"/>
      <c r="K196" s="469"/>
      <c r="L196" s="1051"/>
      <c r="M196" s="1522"/>
      <c r="N196" s="493" t="s">
        <v>189</v>
      </c>
      <c r="O196" s="719">
        <v>20</v>
      </c>
      <c r="P196" s="1085"/>
      <c r="Q196" s="1085"/>
      <c r="R196" s="1"/>
      <c r="S196" s="1"/>
      <c r="T196" s="1"/>
      <c r="U196" s="1"/>
      <c r="V196" s="1"/>
      <c r="W196" s="1"/>
      <c r="X196" s="1"/>
      <c r="Y196" s="1"/>
      <c r="Z196" s="1"/>
      <c r="AA196" s="1"/>
      <c r="AB196" s="1"/>
    </row>
    <row r="197" spans="1:28" s="22" customFormat="1" ht="27.75" customHeight="1" x14ac:dyDescent="0.2">
      <c r="A197" s="519"/>
      <c r="B197" s="195"/>
      <c r="C197" s="487"/>
      <c r="D197" s="2099" t="s">
        <v>19</v>
      </c>
      <c r="E197" s="1708" t="s">
        <v>229</v>
      </c>
      <c r="F197" s="1540"/>
      <c r="G197" s="2003">
        <v>10010903</v>
      </c>
      <c r="H197" s="628"/>
      <c r="I197" s="1419"/>
      <c r="J197" s="488" t="s">
        <v>15</v>
      </c>
      <c r="K197" s="476">
        <v>46</v>
      </c>
      <c r="L197" s="891">
        <v>46</v>
      </c>
      <c r="M197" s="1457"/>
      <c r="N197" s="496" t="s">
        <v>340</v>
      </c>
      <c r="O197" s="1403">
        <v>4</v>
      </c>
      <c r="P197" s="1085"/>
      <c r="Q197" s="1085"/>
      <c r="R197" s="1"/>
      <c r="S197" s="1"/>
      <c r="T197" s="1"/>
      <c r="U197" s="1"/>
      <c r="V197" s="1"/>
      <c r="W197" s="1"/>
      <c r="X197" s="1"/>
      <c r="Y197" s="1"/>
      <c r="Z197" s="1"/>
      <c r="AA197" s="1"/>
      <c r="AB197" s="1"/>
    </row>
    <row r="198" spans="1:28" s="22" customFormat="1" ht="107.25" customHeight="1" x14ac:dyDescent="0.2">
      <c r="A198" s="519"/>
      <c r="B198" s="195"/>
      <c r="C198" s="495"/>
      <c r="D198" s="2099"/>
      <c r="E198" s="1708"/>
      <c r="F198" s="685"/>
      <c r="G198" s="2038"/>
      <c r="H198" s="628"/>
      <c r="I198" s="1419"/>
      <c r="J198" s="494" t="s">
        <v>18</v>
      </c>
      <c r="K198" s="687">
        <v>324</v>
      </c>
      <c r="L198" s="899">
        <v>324</v>
      </c>
      <c r="M198" s="461"/>
      <c r="N198" s="496" t="s">
        <v>191</v>
      </c>
      <c r="O198" s="1403">
        <v>4</v>
      </c>
      <c r="P198" s="1085"/>
      <c r="Q198" s="1085"/>
      <c r="R198" s="1"/>
      <c r="S198" s="1"/>
      <c r="T198" s="1"/>
      <c r="U198" s="1"/>
      <c r="V198" s="1"/>
      <c r="W198" s="1"/>
      <c r="X198" s="1"/>
      <c r="Y198" s="1"/>
      <c r="Z198" s="1"/>
      <c r="AA198" s="1"/>
      <c r="AB198" s="1"/>
    </row>
    <row r="199" spans="1:28" s="22" customFormat="1" ht="41.25" customHeight="1" x14ac:dyDescent="0.2">
      <c r="A199" s="519"/>
      <c r="B199" s="1400"/>
      <c r="C199" s="487"/>
      <c r="D199" s="1450" t="s">
        <v>21</v>
      </c>
      <c r="E199" s="1989" t="s">
        <v>255</v>
      </c>
      <c r="F199" s="486"/>
      <c r="G199" s="2002">
        <v>10010904</v>
      </c>
      <c r="H199" s="628"/>
      <c r="I199" s="1419"/>
      <c r="J199" s="966" t="s">
        <v>65</v>
      </c>
      <c r="K199" s="1519">
        <v>5.0999999999999996</v>
      </c>
      <c r="L199" s="1526">
        <v>5.0999999999999996</v>
      </c>
      <c r="M199" s="1523"/>
      <c r="N199" s="1768" t="s">
        <v>256</v>
      </c>
      <c r="O199" s="1402">
        <v>1</v>
      </c>
      <c r="P199" s="1085"/>
      <c r="Q199" s="1085"/>
      <c r="R199" s="1"/>
      <c r="S199" s="1"/>
      <c r="T199" s="1"/>
      <c r="U199" s="1"/>
      <c r="V199" s="1"/>
      <c r="W199" s="1"/>
      <c r="X199" s="1"/>
      <c r="Y199" s="1"/>
      <c r="Z199" s="1"/>
      <c r="AA199" s="1"/>
      <c r="AB199" s="1"/>
    </row>
    <row r="200" spans="1:28" s="22" customFormat="1" ht="16.5" customHeight="1" thickBot="1" x14ac:dyDescent="0.25">
      <c r="A200" s="1445"/>
      <c r="B200" s="688"/>
      <c r="C200" s="698"/>
      <c r="D200" s="738"/>
      <c r="E200" s="1710"/>
      <c r="F200" s="499"/>
      <c r="G200" s="2062"/>
      <c r="H200" s="629"/>
      <c r="I200" s="538"/>
      <c r="J200" s="26" t="s">
        <v>16</v>
      </c>
      <c r="K200" s="227">
        <f>SUM(K193:K199)</f>
        <v>3014.1</v>
      </c>
      <c r="L200" s="871">
        <f>SUM(L193:L199)</f>
        <v>3014.1</v>
      </c>
      <c r="M200" s="228"/>
      <c r="N200" s="1769"/>
      <c r="O200" s="1431"/>
      <c r="P200" s="1085"/>
      <c r="Q200" s="1085"/>
      <c r="R200" s="1"/>
      <c r="S200" s="1"/>
      <c r="T200" s="1"/>
      <c r="U200" s="1"/>
      <c r="V200" s="1"/>
      <c r="W200" s="1"/>
      <c r="X200" s="1"/>
      <c r="Y200" s="1"/>
      <c r="Z200" s="1"/>
      <c r="AA200" s="1"/>
      <c r="AB200" s="1"/>
    </row>
    <row r="201" spans="1:28" ht="15" customHeight="1" thickBot="1" x14ac:dyDescent="0.25">
      <c r="A201" s="10" t="s">
        <v>17</v>
      </c>
      <c r="B201" s="11" t="s">
        <v>21</v>
      </c>
      <c r="C201" s="1706" t="s">
        <v>20</v>
      </c>
      <c r="D201" s="1707"/>
      <c r="E201" s="1707"/>
      <c r="F201" s="1707"/>
      <c r="G201" s="1707"/>
      <c r="H201" s="1707"/>
      <c r="I201" s="1707"/>
      <c r="J201" s="1707"/>
      <c r="K201" s="237">
        <f>K189+K187+K200+K191</f>
        <v>5573.7000000000007</v>
      </c>
      <c r="L201" s="873">
        <f>L189+L187+L200+L191</f>
        <v>5743.7000000000007</v>
      </c>
      <c r="M201" s="873">
        <f>M189+M187+M200+M191</f>
        <v>170</v>
      </c>
      <c r="N201" s="1741"/>
      <c r="O201" s="1743"/>
    </row>
    <row r="202" spans="1:28" ht="15.75" customHeight="1" thickBot="1" x14ac:dyDescent="0.25">
      <c r="A202" s="10" t="s">
        <v>17</v>
      </c>
      <c r="B202" s="1765" t="s">
        <v>5</v>
      </c>
      <c r="C202" s="1765"/>
      <c r="D202" s="1765"/>
      <c r="E202" s="1765"/>
      <c r="F202" s="1765"/>
      <c r="G202" s="1765"/>
      <c r="H202" s="1765"/>
      <c r="I202" s="1765"/>
      <c r="J202" s="1765"/>
      <c r="K202" s="898">
        <f>K201+K168+K153</f>
        <v>9642.1000000000022</v>
      </c>
      <c r="L202" s="273">
        <f>L201+L168+L153</f>
        <v>9812.1000000000022</v>
      </c>
      <c r="M202" s="273">
        <f>M201+M168+M153</f>
        <v>170</v>
      </c>
      <c r="N202" s="1751"/>
      <c r="O202" s="1753"/>
    </row>
    <row r="203" spans="1:28" ht="14.25" customHeight="1" thickBot="1" x14ac:dyDescent="0.25">
      <c r="A203" s="12" t="s">
        <v>4</v>
      </c>
      <c r="B203" s="1754" t="s">
        <v>6</v>
      </c>
      <c r="C203" s="1754"/>
      <c r="D203" s="1754"/>
      <c r="E203" s="1754"/>
      <c r="F203" s="1754"/>
      <c r="G203" s="1754"/>
      <c r="H203" s="1754"/>
      <c r="I203" s="1754"/>
      <c r="J203" s="1754"/>
      <c r="K203" s="239">
        <f>K202+K94</f>
        <v>75579.600000000006</v>
      </c>
      <c r="L203" s="902">
        <f>L202+L94</f>
        <v>76612.800000000003</v>
      </c>
      <c r="M203" s="902">
        <f>M202+M94</f>
        <v>1033.1999999999996</v>
      </c>
      <c r="N203" s="1755"/>
      <c r="O203" s="1757"/>
    </row>
    <row r="204" spans="1:28" s="331" customFormat="1" ht="18" customHeight="1" x14ac:dyDescent="0.2">
      <c r="A204" s="2098" t="s">
        <v>347</v>
      </c>
      <c r="B204" s="2098"/>
      <c r="C204" s="2098"/>
      <c r="D204" s="2098"/>
      <c r="E204" s="2098"/>
      <c r="F204" s="2098"/>
      <c r="G204" s="2098"/>
      <c r="H204" s="2098"/>
      <c r="I204" s="2098"/>
      <c r="J204" s="2098"/>
      <c r="K204" s="2098"/>
      <c r="L204" s="2098"/>
      <c r="M204" s="2098"/>
      <c r="N204" s="2098"/>
      <c r="O204" s="2098"/>
      <c r="P204" s="2098"/>
      <c r="Q204" s="2098"/>
      <c r="R204" s="2098"/>
      <c r="S204" s="2098"/>
      <c r="T204" s="2098"/>
      <c r="U204" s="2098"/>
      <c r="V204" s="2098"/>
      <c r="W204" s="2098"/>
      <c r="X204" s="2098"/>
      <c r="Y204" s="2098"/>
      <c r="Z204" s="2098"/>
      <c r="AA204" s="2098"/>
      <c r="AB204" s="2098"/>
    </row>
    <row r="205" spans="1:28" s="104" customFormat="1" ht="22.5" customHeight="1" thickBot="1" x14ac:dyDescent="0.25">
      <c r="A205" s="1701" t="s">
        <v>0</v>
      </c>
      <c r="B205" s="1701"/>
      <c r="C205" s="1701"/>
      <c r="D205" s="1701"/>
      <c r="E205" s="1701"/>
      <c r="F205" s="1701"/>
      <c r="G205" s="1701"/>
      <c r="H205" s="1701"/>
      <c r="I205" s="1701"/>
      <c r="J205" s="1701"/>
      <c r="K205" s="1701"/>
      <c r="L205" s="1701"/>
      <c r="M205" s="1701"/>
      <c r="N205" s="102"/>
      <c r="O205" s="253"/>
      <c r="P205" s="1086"/>
      <c r="Q205" s="1086"/>
    </row>
    <row r="206" spans="1:28" s="77" customFormat="1" ht="68.25" customHeight="1" thickBot="1" x14ac:dyDescent="0.25">
      <c r="A206" s="1702" t="s">
        <v>1</v>
      </c>
      <c r="B206" s="1703"/>
      <c r="C206" s="1703"/>
      <c r="D206" s="1703"/>
      <c r="E206" s="1703"/>
      <c r="F206" s="1703"/>
      <c r="G206" s="1703"/>
      <c r="H206" s="1703"/>
      <c r="I206" s="1703"/>
      <c r="J206" s="1703"/>
      <c r="K206" s="585" t="s">
        <v>232</v>
      </c>
      <c r="L206" s="905" t="s">
        <v>345</v>
      </c>
      <c r="M206" s="1527" t="s">
        <v>290</v>
      </c>
      <c r="N206" s="534"/>
      <c r="O206" s="534"/>
      <c r="P206" s="1087"/>
      <c r="Q206" s="1087"/>
      <c r="R206" s="76"/>
      <c r="T206" s="76"/>
    </row>
    <row r="207" spans="1:28" s="77" customFormat="1" x14ac:dyDescent="0.2">
      <c r="A207" s="1704" t="s">
        <v>24</v>
      </c>
      <c r="B207" s="1705"/>
      <c r="C207" s="1705"/>
      <c r="D207" s="1705"/>
      <c r="E207" s="1705"/>
      <c r="F207" s="1705"/>
      <c r="G207" s="1705"/>
      <c r="H207" s="1705"/>
      <c r="I207" s="1705"/>
      <c r="J207" s="1705"/>
      <c r="K207" s="339">
        <f>SUM(K208:K213)</f>
        <v>74887</v>
      </c>
      <c r="L207" s="1533">
        <f>SUM(L208:L213)</f>
        <v>75920.199999999983</v>
      </c>
      <c r="M207" s="1538">
        <f>SUM(M208:M213)</f>
        <v>1033.1999999999935</v>
      </c>
      <c r="N207" s="1680"/>
      <c r="O207" s="534"/>
      <c r="P207" s="1087"/>
      <c r="Q207" s="1087"/>
    </row>
    <row r="208" spans="1:28" s="77" customFormat="1" x14ac:dyDescent="0.2">
      <c r="A208" s="1693" t="s">
        <v>27</v>
      </c>
      <c r="B208" s="1694"/>
      <c r="C208" s="1694"/>
      <c r="D208" s="1694"/>
      <c r="E208" s="1694"/>
      <c r="F208" s="1694"/>
      <c r="G208" s="1694"/>
      <c r="H208" s="1694"/>
      <c r="I208" s="1695"/>
      <c r="J208" s="1695"/>
      <c r="K208" s="587">
        <f>SUMIF(J14:J199,"sb",K14:K199)</f>
        <v>30795.5</v>
      </c>
      <c r="L208" s="906">
        <f>SUMIF(J14:J199,"sb",L14:L199)</f>
        <v>30965.499999999996</v>
      </c>
      <c r="M208" s="1063">
        <f>L208-K208</f>
        <v>169.99999999999636</v>
      </c>
      <c r="N208" s="1681"/>
      <c r="O208" s="533"/>
      <c r="P208" s="1087"/>
      <c r="Q208" s="1087"/>
    </row>
    <row r="209" spans="1:17" s="77" customFormat="1" x14ac:dyDescent="0.2">
      <c r="A209" s="1726" t="s">
        <v>297</v>
      </c>
      <c r="B209" s="1727"/>
      <c r="C209" s="1727"/>
      <c r="D209" s="1727"/>
      <c r="E209" s="1727"/>
      <c r="F209" s="1727"/>
      <c r="G209" s="1727"/>
      <c r="H209" s="1727"/>
      <c r="I209" s="1727"/>
      <c r="J209" s="1728"/>
      <c r="K209" s="587">
        <f>SUMIF(J15:J200,"sb(l)",K15:K200)</f>
        <v>2488.1</v>
      </c>
      <c r="L209" s="906">
        <f>SUMIF(J15:J200,"sb(l)",L15:L200)</f>
        <v>2488.1</v>
      </c>
      <c r="M209" s="1063"/>
      <c r="N209" s="1681"/>
      <c r="O209" s="533"/>
      <c r="P209" s="1087"/>
      <c r="Q209" s="1087"/>
    </row>
    <row r="210" spans="1:17" s="77" customFormat="1" x14ac:dyDescent="0.2">
      <c r="A210" s="1693" t="s">
        <v>32</v>
      </c>
      <c r="B210" s="1694"/>
      <c r="C210" s="1694"/>
      <c r="D210" s="1694"/>
      <c r="E210" s="1694"/>
      <c r="F210" s="1694"/>
      <c r="G210" s="1694"/>
      <c r="H210" s="1694"/>
      <c r="I210" s="1695"/>
      <c r="J210" s="1695"/>
      <c r="K210" s="587">
        <f>SUMIF(J15:J199,"sb(sp)",K15:K199)</f>
        <v>5433.4000000000005</v>
      </c>
      <c r="L210" s="906">
        <f>SUMIF(J15:J199,"sb(sp)",L15:L199)</f>
        <v>5433.4000000000005</v>
      </c>
      <c r="M210" s="1063"/>
      <c r="N210" s="1681"/>
      <c r="O210" s="533"/>
      <c r="P210" s="1087"/>
      <c r="Q210" s="1087"/>
    </row>
    <row r="211" spans="1:17" s="77" customFormat="1" x14ac:dyDescent="0.2">
      <c r="A211" s="1726" t="s">
        <v>124</v>
      </c>
      <c r="B211" s="1727"/>
      <c r="C211" s="1727"/>
      <c r="D211" s="1727"/>
      <c r="E211" s="1727"/>
      <c r="F211" s="1727"/>
      <c r="G211" s="1727"/>
      <c r="H211" s="1727"/>
      <c r="I211" s="1727"/>
      <c r="J211" s="1727"/>
      <c r="K211" s="587">
        <f>SUMIF(J18:J200,"sb(spl)",K18:K200)</f>
        <v>592.69999999999993</v>
      </c>
      <c r="L211" s="906">
        <f>SUMIF(J18:J200,"sb(spl)",L18:L200)</f>
        <v>592.69999999999993</v>
      </c>
      <c r="M211" s="1063"/>
      <c r="N211" s="1681"/>
      <c r="O211" s="533"/>
      <c r="P211" s="1087"/>
      <c r="Q211" s="1087"/>
    </row>
    <row r="212" spans="1:17" s="77" customFormat="1" x14ac:dyDescent="0.2">
      <c r="A212" s="1693" t="s">
        <v>28</v>
      </c>
      <c r="B212" s="1694"/>
      <c r="C212" s="1694"/>
      <c r="D212" s="1694"/>
      <c r="E212" s="1694"/>
      <c r="F212" s="1694"/>
      <c r="G212" s="1694"/>
      <c r="H212" s="1694"/>
      <c r="I212" s="1695"/>
      <c r="J212" s="1695"/>
      <c r="K212" s="1532">
        <f>SUMIF(J15:J199,"sb(vb)",K15:K199)</f>
        <v>35339.299999999996</v>
      </c>
      <c r="L212" s="1534">
        <f>SUMIF(J15:J199,"sb(vb)",L15:L199)</f>
        <v>36202.499999999993</v>
      </c>
      <c r="M212" s="1063">
        <f t="shared" ref="M212" si="18">L212-K212</f>
        <v>863.19999999999709</v>
      </c>
      <c r="N212" s="1681"/>
      <c r="O212" s="533"/>
      <c r="P212" s="1087"/>
      <c r="Q212" s="1087"/>
    </row>
    <row r="213" spans="1:17" s="77" customFormat="1" ht="16.5" customHeight="1" thickBot="1" x14ac:dyDescent="0.25">
      <c r="A213" s="1726" t="s">
        <v>342</v>
      </c>
      <c r="B213" s="1727"/>
      <c r="C213" s="1727"/>
      <c r="D213" s="1727"/>
      <c r="E213" s="1727"/>
      <c r="F213" s="1727"/>
      <c r="G213" s="1727"/>
      <c r="H213" s="1727"/>
      <c r="I213" s="1727"/>
      <c r="J213" s="1728"/>
      <c r="K213" s="588">
        <f>SUMIF(J19:J201,"SB(es)",K19:K201)</f>
        <v>238</v>
      </c>
      <c r="L213" s="907">
        <f>SUMIF(J19:J201,"SB(es)",L19:L201)</f>
        <v>238</v>
      </c>
      <c r="M213" s="1528"/>
      <c r="N213" s="1681"/>
      <c r="O213" s="533"/>
      <c r="P213" s="1087"/>
      <c r="Q213" s="1087"/>
    </row>
    <row r="214" spans="1:17" s="77" customFormat="1" ht="13.5" thickBot="1" x14ac:dyDescent="0.25">
      <c r="A214" s="1699" t="s">
        <v>25</v>
      </c>
      <c r="B214" s="1700"/>
      <c r="C214" s="1700"/>
      <c r="D214" s="1700"/>
      <c r="E214" s="1700"/>
      <c r="F214" s="1700"/>
      <c r="G214" s="1700"/>
      <c r="H214" s="1700"/>
      <c r="I214" s="1700"/>
      <c r="J214" s="1700"/>
      <c r="K214" s="590">
        <f>SUM(K215:K216)</f>
        <v>692.6</v>
      </c>
      <c r="L214" s="1535">
        <f>SUM(L215:L216)</f>
        <v>692.6</v>
      </c>
      <c r="M214" s="1529"/>
      <c r="N214" s="1682"/>
      <c r="O214" s="535"/>
      <c r="P214" s="1087"/>
      <c r="Q214" s="1087"/>
    </row>
    <row r="215" spans="1:17" s="77" customFormat="1" x14ac:dyDescent="0.2">
      <c r="A215" s="1696" t="s">
        <v>29</v>
      </c>
      <c r="B215" s="1697"/>
      <c r="C215" s="1697"/>
      <c r="D215" s="1697"/>
      <c r="E215" s="1697"/>
      <c r="F215" s="1697"/>
      <c r="G215" s="1697"/>
      <c r="H215" s="1697"/>
      <c r="I215" s="1698"/>
      <c r="J215" s="1698"/>
      <c r="K215" s="589">
        <f>SUMIF(J15:J199,"es",K15:K199)</f>
        <v>562.5</v>
      </c>
      <c r="L215" s="1536">
        <f>SUMIF(J15:J199,"es",L15:L199)</f>
        <v>562.5</v>
      </c>
      <c r="M215" s="1530"/>
      <c r="N215" s="1683"/>
      <c r="O215" s="537"/>
      <c r="P215" s="1087"/>
      <c r="Q215" s="1087"/>
    </row>
    <row r="216" spans="1:17" s="77" customFormat="1" ht="13.5" thickBot="1" x14ac:dyDescent="0.25">
      <c r="A216" s="1686" t="s">
        <v>67</v>
      </c>
      <c r="B216" s="1687"/>
      <c r="C216" s="1687"/>
      <c r="D216" s="1687"/>
      <c r="E216" s="1687"/>
      <c r="F216" s="1687"/>
      <c r="G216" s="1687"/>
      <c r="H216" s="1687"/>
      <c r="I216" s="1687"/>
      <c r="J216" s="1687"/>
      <c r="K216" s="591">
        <f>SUMIF(J15:J199,"kt",K15:K199)</f>
        <v>130.1</v>
      </c>
      <c r="L216" s="908">
        <f>SUMIF(J15:J199,"kt",L15:L199)</f>
        <v>130.1</v>
      </c>
      <c r="M216" s="1531"/>
      <c r="N216" s="1683"/>
      <c r="O216" s="537"/>
      <c r="P216" s="1087"/>
      <c r="Q216" s="1087"/>
    </row>
    <row r="217" spans="1:17" ht="13.5" thickBot="1" x14ac:dyDescent="0.25">
      <c r="A217" s="1688" t="s">
        <v>26</v>
      </c>
      <c r="B217" s="1689"/>
      <c r="C217" s="1689"/>
      <c r="D217" s="1689"/>
      <c r="E217" s="1689"/>
      <c r="F217" s="1689"/>
      <c r="G217" s="1689"/>
      <c r="H217" s="1689"/>
      <c r="I217" s="1689"/>
      <c r="J217" s="1689"/>
      <c r="K217" s="592">
        <f>K207+K214</f>
        <v>75579.600000000006</v>
      </c>
      <c r="L217" s="909">
        <f>L207+L214</f>
        <v>76612.799999999988</v>
      </c>
      <c r="M217" s="1539">
        <f>M207+M214</f>
        <v>1033.1999999999935</v>
      </c>
      <c r="N217" s="1680"/>
      <c r="O217" s="534"/>
    </row>
    <row r="218" spans="1:17" x14ac:dyDescent="0.2">
      <c r="N218" s="246"/>
    </row>
    <row r="219" spans="1:17" x14ac:dyDescent="0.2">
      <c r="E219" s="76"/>
      <c r="F219" s="2100" t="s">
        <v>341</v>
      </c>
      <c r="G219" s="2100"/>
      <c r="H219" s="2100"/>
      <c r="I219" s="2100"/>
      <c r="J219" s="2100"/>
      <c r="K219" s="247"/>
      <c r="L219" s="247"/>
      <c r="M219" s="247"/>
    </row>
    <row r="220" spans="1:17" ht="14.25" customHeight="1" x14ac:dyDescent="0.2">
      <c r="E220" s="76"/>
      <c r="F220" s="1416"/>
      <c r="G220" s="778"/>
      <c r="H220" s="90"/>
      <c r="I220" s="262"/>
      <c r="J220" s="75"/>
      <c r="K220" s="247"/>
      <c r="L220" s="247"/>
      <c r="M220" s="247"/>
    </row>
    <row r="221" spans="1:17" x14ac:dyDescent="0.2">
      <c r="E221" s="76"/>
      <c r="F221" s="1416"/>
      <c r="G221" s="778"/>
      <c r="H221" s="90"/>
      <c r="I221" s="262"/>
      <c r="J221" s="75"/>
      <c r="K221" s="247"/>
      <c r="L221" s="247"/>
      <c r="M221" s="247"/>
    </row>
    <row r="222" spans="1:17" x14ac:dyDescent="0.2">
      <c r="E222" s="76"/>
      <c r="F222" s="1416"/>
      <c r="G222" s="778"/>
      <c r="H222" s="90"/>
      <c r="I222" s="262"/>
      <c r="J222" s="75"/>
      <c r="K222" s="247"/>
      <c r="L222" s="247"/>
      <c r="M222" s="247"/>
    </row>
    <row r="223" spans="1:17" x14ac:dyDescent="0.2">
      <c r="E223" s="76"/>
      <c r="F223" s="1416"/>
      <c r="G223" s="778"/>
      <c r="H223" s="90"/>
      <c r="I223" s="262"/>
      <c r="J223" s="75"/>
      <c r="K223" s="247"/>
      <c r="L223" s="247"/>
      <c r="M223" s="247"/>
    </row>
    <row r="224" spans="1:17" x14ac:dyDescent="0.2">
      <c r="E224" s="76"/>
      <c r="F224" s="1416"/>
      <c r="G224" s="778"/>
      <c r="H224" s="90"/>
      <c r="I224" s="262"/>
      <c r="J224" s="75"/>
      <c r="K224" s="247"/>
      <c r="L224" s="247"/>
      <c r="M224" s="247"/>
    </row>
    <row r="225" spans="1:15" x14ac:dyDescent="0.2">
      <c r="E225" s="76"/>
      <c r="F225" s="1416"/>
      <c r="G225" s="778"/>
      <c r="H225" s="90"/>
      <c r="I225" s="262"/>
      <c r="J225" s="75"/>
      <c r="K225" s="247"/>
      <c r="L225" s="247"/>
      <c r="M225" s="247"/>
    </row>
    <row r="226" spans="1:15" x14ac:dyDescent="0.2">
      <c r="E226" s="76"/>
      <c r="F226" s="1416"/>
      <c r="G226" s="778"/>
      <c r="H226" s="90"/>
      <c r="I226" s="262"/>
      <c r="J226" s="75"/>
      <c r="K226" s="247"/>
      <c r="L226" s="247"/>
      <c r="M226" s="247"/>
    </row>
    <row r="227" spans="1:15" x14ac:dyDescent="0.2">
      <c r="E227" s="76"/>
      <c r="F227" s="1416"/>
      <c r="G227" s="778"/>
      <c r="H227" s="90"/>
      <c r="I227" s="262"/>
      <c r="J227" s="75"/>
      <c r="K227" s="247"/>
      <c r="L227" s="247"/>
      <c r="M227" s="247"/>
    </row>
    <row r="228" spans="1:15" x14ac:dyDescent="0.2">
      <c r="E228" s="76"/>
      <c r="F228" s="1416"/>
      <c r="G228" s="778"/>
      <c r="H228" s="90"/>
      <c r="I228" s="262"/>
      <c r="J228" s="75"/>
      <c r="K228" s="247"/>
      <c r="L228" s="247"/>
      <c r="M228" s="247"/>
    </row>
    <row r="229" spans="1:15" x14ac:dyDescent="0.2">
      <c r="E229" s="76"/>
      <c r="F229" s="1416"/>
      <c r="G229" s="778"/>
      <c r="H229" s="90"/>
      <c r="I229" s="262"/>
      <c r="J229" s="75"/>
      <c r="K229" s="247"/>
      <c r="L229" s="247"/>
      <c r="M229" s="247"/>
    </row>
    <row r="230" spans="1:15" x14ac:dyDescent="0.2">
      <c r="A230" s="120"/>
      <c r="B230" s="120"/>
      <c r="C230" s="120"/>
      <c r="D230" s="732"/>
      <c r="E230" s="76"/>
      <c r="F230" s="1416"/>
      <c r="G230" s="778"/>
      <c r="H230" s="90"/>
      <c r="I230" s="262"/>
      <c r="J230" s="75"/>
      <c r="K230" s="247"/>
      <c r="L230" s="247"/>
      <c r="M230" s="247"/>
      <c r="N230" s="76"/>
      <c r="O230" s="1416"/>
    </row>
    <row r="231" spans="1:15" x14ac:dyDescent="0.2">
      <c r="A231" s="120"/>
      <c r="B231" s="120"/>
      <c r="C231" s="120"/>
      <c r="D231" s="732"/>
      <c r="E231" s="76"/>
      <c r="F231" s="1416"/>
      <c r="G231" s="778"/>
      <c r="H231" s="90"/>
      <c r="I231" s="262"/>
      <c r="J231" s="75"/>
      <c r="K231" s="247"/>
      <c r="L231" s="247"/>
      <c r="M231" s="247"/>
      <c r="N231" s="76"/>
      <c r="O231" s="1416"/>
    </row>
    <row r="232" spans="1:15" x14ac:dyDescent="0.2">
      <c r="A232" s="120"/>
      <c r="B232" s="120"/>
      <c r="C232" s="120"/>
      <c r="D232" s="732"/>
      <c r="E232" s="76"/>
      <c r="F232" s="1416"/>
      <c r="G232" s="778"/>
      <c r="H232" s="90"/>
      <c r="I232" s="262"/>
      <c r="J232" s="75"/>
      <c r="K232" s="247"/>
      <c r="L232" s="247"/>
      <c r="M232" s="247"/>
      <c r="N232" s="76"/>
      <c r="O232" s="1416"/>
    </row>
    <row r="233" spans="1:15" x14ac:dyDescent="0.2">
      <c r="A233" s="120"/>
      <c r="B233" s="120"/>
      <c r="C233" s="120"/>
      <c r="D233" s="732"/>
      <c r="E233" s="76"/>
      <c r="F233" s="1416"/>
      <c r="G233" s="778"/>
      <c r="H233" s="90"/>
      <c r="I233" s="262"/>
      <c r="J233" s="75"/>
      <c r="K233" s="247"/>
      <c r="L233" s="247"/>
      <c r="M233" s="247"/>
      <c r="N233" s="76"/>
      <c r="O233" s="1416"/>
    </row>
    <row r="234" spans="1:15" x14ac:dyDescent="0.2">
      <c r="A234" s="120"/>
      <c r="B234" s="120"/>
      <c r="C234" s="120"/>
      <c r="D234" s="732"/>
      <c r="E234" s="76"/>
      <c r="F234" s="1416"/>
      <c r="G234" s="778"/>
      <c r="H234" s="90"/>
      <c r="I234" s="262"/>
      <c r="J234" s="75"/>
      <c r="K234" s="247"/>
      <c r="L234" s="247"/>
      <c r="M234" s="247"/>
      <c r="N234" s="76"/>
      <c r="O234" s="1416"/>
    </row>
    <row r="235" spans="1:15" x14ac:dyDescent="0.2">
      <c r="A235" s="120"/>
      <c r="B235" s="120"/>
      <c r="C235" s="120"/>
      <c r="D235" s="732"/>
      <c r="E235" s="76"/>
      <c r="F235" s="1416"/>
      <c r="G235" s="778"/>
      <c r="H235" s="90"/>
      <c r="I235" s="262"/>
      <c r="J235" s="75"/>
      <c r="K235" s="247"/>
      <c r="L235" s="247"/>
      <c r="M235" s="247"/>
      <c r="N235" s="76"/>
      <c r="O235" s="1416"/>
    </row>
    <row r="236" spans="1:15" x14ac:dyDescent="0.2">
      <c r="A236" s="120"/>
      <c r="B236" s="120"/>
      <c r="C236" s="120"/>
      <c r="D236" s="732"/>
      <c r="E236" s="76"/>
      <c r="F236" s="1416"/>
      <c r="G236" s="778"/>
      <c r="H236" s="90"/>
      <c r="I236" s="262"/>
      <c r="J236" s="75"/>
      <c r="K236" s="247"/>
      <c r="L236" s="247"/>
      <c r="M236" s="247"/>
      <c r="N236" s="76"/>
      <c r="O236" s="1416"/>
    </row>
    <row r="237" spans="1:15" x14ac:dyDescent="0.2">
      <c r="A237" s="120"/>
      <c r="B237" s="120"/>
      <c r="C237" s="120"/>
      <c r="D237" s="732"/>
      <c r="E237" s="76"/>
      <c r="F237" s="1416"/>
      <c r="G237" s="778"/>
      <c r="H237" s="90"/>
      <c r="I237" s="262"/>
      <c r="J237" s="75"/>
      <c r="K237" s="247"/>
      <c r="L237" s="247"/>
      <c r="M237" s="247"/>
      <c r="N237" s="76"/>
      <c r="O237" s="1416"/>
    </row>
    <row r="238" spans="1:15" x14ac:dyDescent="0.2">
      <c r="A238" s="120"/>
      <c r="B238" s="120"/>
      <c r="C238" s="120"/>
      <c r="D238" s="732"/>
      <c r="E238" s="76"/>
      <c r="F238" s="1416"/>
      <c r="G238" s="778"/>
      <c r="H238" s="90"/>
      <c r="I238" s="262"/>
      <c r="J238" s="75"/>
      <c r="K238" s="247"/>
      <c r="L238" s="247"/>
      <c r="M238" s="247"/>
      <c r="N238" s="76"/>
      <c r="O238" s="1416"/>
    </row>
    <row r="239" spans="1:15" x14ac:dyDescent="0.2">
      <c r="A239" s="120"/>
      <c r="B239" s="120"/>
      <c r="C239" s="120"/>
      <c r="D239" s="732"/>
      <c r="E239" s="76"/>
      <c r="F239" s="1416"/>
      <c r="G239" s="778"/>
      <c r="H239" s="90"/>
      <c r="I239" s="262"/>
      <c r="J239" s="75"/>
      <c r="K239" s="247"/>
      <c r="L239" s="247"/>
      <c r="M239" s="247"/>
      <c r="N239" s="76"/>
      <c r="O239" s="1416"/>
    </row>
    <row r="240" spans="1:15" x14ac:dyDescent="0.2">
      <c r="A240" s="120"/>
      <c r="B240" s="120"/>
      <c r="C240" s="120"/>
      <c r="D240" s="732"/>
      <c r="E240" s="76"/>
      <c r="F240" s="1416"/>
      <c r="G240" s="778"/>
      <c r="H240" s="90"/>
      <c r="I240" s="262"/>
      <c r="J240" s="75"/>
      <c r="K240" s="247"/>
      <c r="L240" s="247"/>
      <c r="M240" s="247"/>
      <c r="N240" s="76"/>
      <c r="O240" s="1416"/>
    </row>
    <row r="241" spans="1:15" x14ac:dyDescent="0.2">
      <c r="A241" s="120"/>
      <c r="B241" s="120"/>
      <c r="C241" s="120"/>
      <c r="D241" s="732"/>
      <c r="E241" s="76"/>
      <c r="F241" s="1416"/>
      <c r="G241" s="778"/>
      <c r="H241" s="90"/>
      <c r="I241" s="262"/>
      <c r="J241" s="75"/>
      <c r="K241" s="247"/>
      <c r="L241" s="247"/>
      <c r="M241" s="247"/>
      <c r="N241" s="76"/>
      <c r="O241" s="1416"/>
    </row>
    <row r="242" spans="1:15" x14ac:dyDescent="0.2">
      <c r="A242" s="120"/>
      <c r="B242" s="120"/>
      <c r="C242" s="120"/>
      <c r="D242" s="732"/>
      <c r="E242" s="76"/>
      <c r="F242" s="1416"/>
      <c r="G242" s="778"/>
      <c r="H242" s="90"/>
      <c r="I242" s="262"/>
      <c r="J242" s="75"/>
      <c r="K242" s="247"/>
      <c r="L242" s="247"/>
      <c r="M242" s="247"/>
      <c r="N242" s="76"/>
      <c r="O242" s="1416"/>
    </row>
  </sheetData>
  <mergeCells count="295">
    <mergeCell ref="M1:O1"/>
    <mergeCell ref="K6:K9"/>
    <mergeCell ref="L6:L9"/>
    <mergeCell ref="M6:M9"/>
    <mergeCell ref="A214:J214"/>
    <mergeCell ref="A215:J215"/>
    <mergeCell ref="A216:J216"/>
    <mergeCell ref="A217:J217"/>
    <mergeCell ref="F219:J219"/>
    <mergeCell ref="A208:J208"/>
    <mergeCell ref="A209:J209"/>
    <mergeCell ref="A210:J210"/>
    <mergeCell ref="A211:J211"/>
    <mergeCell ref="A212:J212"/>
    <mergeCell ref="A213:J213"/>
    <mergeCell ref="B203:J203"/>
    <mergeCell ref="N203:O203"/>
    <mergeCell ref="A204:AB204"/>
    <mergeCell ref="A206:J206"/>
    <mergeCell ref="A207:J207"/>
    <mergeCell ref="A205:M205"/>
    <mergeCell ref="E199:E200"/>
    <mergeCell ref="G199:G200"/>
    <mergeCell ref="N199:N200"/>
    <mergeCell ref="C201:J201"/>
    <mergeCell ref="N201:O201"/>
    <mergeCell ref="B202:J202"/>
    <mergeCell ref="N202:O202"/>
    <mergeCell ref="B195:B196"/>
    <mergeCell ref="E195:E196"/>
    <mergeCell ref="G195:G196"/>
    <mergeCell ref="D197:D198"/>
    <mergeCell ref="E197:E198"/>
    <mergeCell ref="G197:G198"/>
    <mergeCell ref="N188:N189"/>
    <mergeCell ref="G190:G191"/>
    <mergeCell ref="H190:H191"/>
    <mergeCell ref="E193:E194"/>
    <mergeCell ref="G193:G194"/>
    <mergeCell ref="I192:I194"/>
    <mergeCell ref="A188:A189"/>
    <mergeCell ref="B188:B189"/>
    <mergeCell ref="E188:E189"/>
    <mergeCell ref="F188:F189"/>
    <mergeCell ref="G188:G189"/>
    <mergeCell ref="H188:H189"/>
    <mergeCell ref="D177:D179"/>
    <mergeCell ref="E177:E179"/>
    <mergeCell ref="G177:G179"/>
    <mergeCell ref="N177:N179"/>
    <mergeCell ref="O177:O179"/>
    <mergeCell ref="G186:G187"/>
    <mergeCell ref="N166:N167"/>
    <mergeCell ref="O166:O167"/>
    <mergeCell ref="C168:J168"/>
    <mergeCell ref="N168:O168"/>
    <mergeCell ref="C169:O169"/>
    <mergeCell ref="E170:E171"/>
    <mergeCell ref="I170:I172"/>
    <mergeCell ref="N164:N165"/>
    <mergeCell ref="A166:A167"/>
    <mergeCell ref="B166:B167"/>
    <mergeCell ref="C166:C167"/>
    <mergeCell ref="D166:D167"/>
    <mergeCell ref="E166:E167"/>
    <mergeCell ref="F166:F167"/>
    <mergeCell ref="G166:G167"/>
    <mergeCell ref="H166:H167"/>
    <mergeCell ref="I166:I167"/>
    <mergeCell ref="I159:I160"/>
    <mergeCell ref="E160:E161"/>
    <mergeCell ref="G160:G161"/>
    <mergeCell ref="G162:G163"/>
    <mergeCell ref="E164:E165"/>
    <mergeCell ref="G164:G165"/>
    <mergeCell ref="I164:I165"/>
    <mergeCell ref="E155:E156"/>
    <mergeCell ref="F155:F156"/>
    <mergeCell ref="G155:G156"/>
    <mergeCell ref="I155:I156"/>
    <mergeCell ref="E157:E158"/>
    <mergeCell ref="F157:F158"/>
    <mergeCell ref="G157:G158"/>
    <mergeCell ref="I157:I158"/>
    <mergeCell ref="E150:E151"/>
    <mergeCell ref="G150:G152"/>
    <mergeCell ref="N150:N151"/>
    <mergeCell ref="C153:J153"/>
    <mergeCell ref="N153:O153"/>
    <mergeCell ref="C154:O154"/>
    <mergeCell ref="T141:T142"/>
    <mergeCell ref="E144:E147"/>
    <mergeCell ref="G144:G146"/>
    <mergeCell ref="I144:I145"/>
    <mergeCell ref="N145:N146"/>
    <mergeCell ref="F147:J147"/>
    <mergeCell ref="F139:J139"/>
    <mergeCell ref="E141:E143"/>
    <mergeCell ref="G141:G143"/>
    <mergeCell ref="Q141:Q142"/>
    <mergeCell ref="R141:R142"/>
    <mergeCell ref="S141:S142"/>
    <mergeCell ref="G135:G136"/>
    <mergeCell ref="I135:I136"/>
    <mergeCell ref="E137:E138"/>
    <mergeCell ref="F137:F138"/>
    <mergeCell ref="G137:G138"/>
    <mergeCell ref="H137:H138"/>
    <mergeCell ref="I137:I138"/>
    <mergeCell ref="F127:J127"/>
    <mergeCell ref="E129:E131"/>
    <mergeCell ref="G129:G131"/>
    <mergeCell ref="I129:I130"/>
    <mergeCell ref="E132:E134"/>
    <mergeCell ref="F132:F134"/>
    <mergeCell ref="G132:G134"/>
    <mergeCell ref="I132:I134"/>
    <mergeCell ref="E122:E123"/>
    <mergeCell ref="G122:G123"/>
    <mergeCell ref="I122:I123"/>
    <mergeCell ref="N122:N123"/>
    <mergeCell ref="D124:D125"/>
    <mergeCell ref="E124:E125"/>
    <mergeCell ref="G124:G125"/>
    <mergeCell ref="I124:I125"/>
    <mergeCell ref="E117:E119"/>
    <mergeCell ref="G117:G119"/>
    <mergeCell ref="D120:D121"/>
    <mergeCell ref="E120:E121"/>
    <mergeCell ref="G120:G121"/>
    <mergeCell ref="I120:I121"/>
    <mergeCell ref="E110:E112"/>
    <mergeCell ref="G110:G112"/>
    <mergeCell ref="I110:I112"/>
    <mergeCell ref="D113:D114"/>
    <mergeCell ref="E113:E114"/>
    <mergeCell ref="G113:G114"/>
    <mergeCell ref="E104:E106"/>
    <mergeCell ref="G104:G106"/>
    <mergeCell ref="I104:I105"/>
    <mergeCell ref="N105:N106"/>
    <mergeCell ref="D107:D109"/>
    <mergeCell ref="E107:E109"/>
    <mergeCell ref="G107:G109"/>
    <mergeCell ref="I107:I108"/>
    <mergeCell ref="N107:N109"/>
    <mergeCell ref="D98:D100"/>
    <mergeCell ref="E98:E100"/>
    <mergeCell ref="G98:G100"/>
    <mergeCell ref="I98:I99"/>
    <mergeCell ref="N98:N99"/>
    <mergeCell ref="D101:D103"/>
    <mergeCell ref="E101:E103"/>
    <mergeCell ref="G101:G103"/>
    <mergeCell ref="I101:I102"/>
    <mergeCell ref="N102:N103"/>
    <mergeCell ref="N91:N92"/>
    <mergeCell ref="C93:J93"/>
    <mergeCell ref="B94:J94"/>
    <mergeCell ref="N94:O94"/>
    <mergeCell ref="B95:O95"/>
    <mergeCell ref="C96:O96"/>
    <mergeCell ref="I87:I88"/>
    <mergeCell ref="A89:A92"/>
    <mergeCell ref="C89:C92"/>
    <mergeCell ref="E89:E92"/>
    <mergeCell ref="F89:F92"/>
    <mergeCell ref="H89:H92"/>
    <mergeCell ref="B87:B88"/>
    <mergeCell ref="C87:C88"/>
    <mergeCell ref="E87:E88"/>
    <mergeCell ref="F87:F88"/>
    <mergeCell ref="G87:G88"/>
    <mergeCell ref="H87:H88"/>
    <mergeCell ref="E80:E82"/>
    <mergeCell ref="G80:G82"/>
    <mergeCell ref="E83:E84"/>
    <mergeCell ref="G83:G86"/>
    <mergeCell ref="I83:I84"/>
    <mergeCell ref="N85:N86"/>
    <mergeCell ref="E70:E71"/>
    <mergeCell ref="G70:G71"/>
    <mergeCell ref="H71:J71"/>
    <mergeCell ref="E72:E73"/>
    <mergeCell ref="I72:I73"/>
    <mergeCell ref="D76:D77"/>
    <mergeCell ref="E76:E77"/>
    <mergeCell ref="F76:F77"/>
    <mergeCell ref="G76:G77"/>
    <mergeCell ref="H76:H77"/>
    <mergeCell ref="G58:G59"/>
    <mergeCell ref="D60:D61"/>
    <mergeCell ref="G60:G61"/>
    <mergeCell ref="N60:N61"/>
    <mergeCell ref="G62:G65"/>
    <mergeCell ref="D68:D69"/>
    <mergeCell ref="E68:E69"/>
    <mergeCell ref="G68:G69"/>
    <mergeCell ref="N68:N69"/>
    <mergeCell ref="O53:O54"/>
    <mergeCell ref="A56:A57"/>
    <mergeCell ref="B56:B57"/>
    <mergeCell ref="C56:C57"/>
    <mergeCell ref="D56:D57"/>
    <mergeCell ref="E56:E57"/>
    <mergeCell ref="F56:F57"/>
    <mergeCell ref="G56:G57"/>
    <mergeCell ref="H56:H57"/>
    <mergeCell ref="I56:I57"/>
    <mergeCell ref="E50:E52"/>
    <mergeCell ref="G50:G52"/>
    <mergeCell ref="N50:N51"/>
    <mergeCell ref="E53:E55"/>
    <mergeCell ref="G53:G55"/>
    <mergeCell ref="N53:N54"/>
    <mergeCell ref="D45:D49"/>
    <mergeCell ref="E45:E49"/>
    <mergeCell ref="F45:F49"/>
    <mergeCell ref="G45:G49"/>
    <mergeCell ref="H45:H49"/>
    <mergeCell ref="I45:I49"/>
    <mergeCell ref="A35:A39"/>
    <mergeCell ref="B35:B39"/>
    <mergeCell ref="C35:C39"/>
    <mergeCell ref="D35:D39"/>
    <mergeCell ref="E35:E39"/>
    <mergeCell ref="F35:F39"/>
    <mergeCell ref="G35:G39"/>
    <mergeCell ref="S39:S40"/>
    <mergeCell ref="A40:A44"/>
    <mergeCell ref="B40:B44"/>
    <mergeCell ref="C40:C44"/>
    <mergeCell ref="E40:E44"/>
    <mergeCell ref="F40:F44"/>
    <mergeCell ref="G40:G44"/>
    <mergeCell ref="H40:H44"/>
    <mergeCell ref="I40:I44"/>
    <mergeCell ref="N40:N44"/>
    <mergeCell ref="H35:H39"/>
    <mergeCell ref="I35:I39"/>
    <mergeCell ref="N35:N36"/>
    <mergeCell ref="N38:N39"/>
    <mergeCell ref="Q39:Q40"/>
    <mergeCell ref="R39:R40"/>
    <mergeCell ref="O40:O44"/>
    <mergeCell ref="A28:A34"/>
    <mergeCell ref="C28:C34"/>
    <mergeCell ref="E28:E32"/>
    <mergeCell ref="F28:F34"/>
    <mergeCell ref="G28:G32"/>
    <mergeCell ref="H28:H34"/>
    <mergeCell ref="I28:I34"/>
    <mergeCell ref="N30:N31"/>
    <mergeCell ref="E33:E34"/>
    <mergeCell ref="D18:D22"/>
    <mergeCell ref="E18:E21"/>
    <mergeCell ref="G18:G22"/>
    <mergeCell ref="I18:I22"/>
    <mergeCell ref="N20:N21"/>
    <mergeCell ref="A23:A27"/>
    <mergeCell ref="C23:C27"/>
    <mergeCell ref="D23:D27"/>
    <mergeCell ref="E23:E27"/>
    <mergeCell ref="F23:F27"/>
    <mergeCell ref="G23:G27"/>
    <mergeCell ref="H23:H27"/>
    <mergeCell ref="I23:I27"/>
    <mergeCell ref="N23:N24"/>
    <mergeCell ref="A10:O10"/>
    <mergeCell ref="A11:O11"/>
    <mergeCell ref="B12:O12"/>
    <mergeCell ref="C13:O13"/>
    <mergeCell ref="C14:C15"/>
    <mergeCell ref="E14:E15"/>
    <mergeCell ref="F14:F15"/>
    <mergeCell ref="G14:G15"/>
    <mergeCell ref="H14:H15"/>
    <mergeCell ref="I14:I15"/>
    <mergeCell ref="F6:F9"/>
    <mergeCell ref="G6:G9"/>
    <mergeCell ref="H6:H9"/>
    <mergeCell ref="I6:I9"/>
    <mergeCell ref="J6:J9"/>
    <mergeCell ref="N6:O6"/>
    <mergeCell ref="N7:N9"/>
    <mergeCell ref="O8:O9"/>
    <mergeCell ref="A2:O2"/>
    <mergeCell ref="A3:O3"/>
    <mergeCell ref="A4:O4"/>
    <mergeCell ref="C5:O5"/>
    <mergeCell ref="A6:A9"/>
    <mergeCell ref="B6:B9"/>
    <mergeCell ref="C6:C9"/>
    <mergeCell ref="D6:D9"/>
    <mergeCell ref="E6:E9"/>
  </mergeCells>
  <printOptions horizontalCentered="1"/>
  <pageMargins left="0.70866141732283472" right="0" top="0.35433070866141736" bottom="0.35433070866141736" header="0.31496062992125984" footer="0.31496062992125984"/>
  <pageSetup paperSize="9" scale="74" orientation="portrait" r:id="rId1"/>
  <rowBreaks count="5" manualBreakCount="5">
    <brk id="59" max="16" man="1"/>
    <brk id="88" max="16" man="1"/>
    <brk id="128" max="16" man="1"/>
    <brk id="169" max="16" man="1"/>
    <brk id="196"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8</vt:i4>
      </vt:variant>
    </vt:vector>
  </HeadingPairs>
  <TitlesOfParts>
    <vt:vector size="12" baseType="lpstr">
      <vt:lpstr>10 programa</vt:lpstr>
      <vt:lpstr>Lyginamasis variantas</vt:lpstr>
      <vt:lpstr>MVP 2017</vt:lpstr>
      <vt:lpstr>Lyginamasis</vt:lpstr>
      <vt:lpstr>'10 programa'!Print_Area</vt:lpstr>
      <vt:lpstr>Lyginamasis!Print_Area</vt:lpstr>
      <vt:lpstr>'Lyginamasis variantas'!Print_Area</vt:lpstr>
      <vt:lpstr>'MVP 2017'!Print_Area</vt:lpstr>
      <vt:lpstr>'10 programa'!Print_Titles</vt:lpstr>
      <vt:lpstr>Lyginamasis!Print_Titles</vt:lpstr>
      <vt:lpstr>'Lyginamasis variantas'!Print_Titles</vt:lpstr>
      <vt:lpstr>'MVP 2017'!Print_Titles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Audra Cepiene</cp:lastModifiedBy>
  <cp:lastPrinted>2017-05-02T08:29:32Z</cp:lastPrinted>
  <dcterms:created xsi:type="dcterms:W3CDTF">2006-05-12T05:50:12Z</dcterms:created>
  <dcterms:modified xsi:type="dcterms:W3CDTF">2017-05-08T06:51:09Z</dcterms:modified>
</cp:coreProperties>
</file>