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firstSheet="2" activeTab="2"/>
  </bookViews>
  <sheets>
    <sheet name="12 programa" sheetId="4" state="hidden" r:id="rId1"/>
    <sheet name="Lyginamasis variantas" sheetId="6" state="hidden" r:id="rId2"/>
    <sheet name="MVP 2017" sheetId="1" r:id="rId3"/>
    <sheet name="Lyginamasis" sheetId="7" r:id="rId4"/>
    <sheet name="Smulkus MVP" sheetId="5" state="hidden" r:id="rId5"/>
  </sheets>
  <definedNames>
    <definedName name="_xlnm.Print_Area" localSheetId="0">'12 programa'!$A$1:$N$173</definedName>
    <definedName name="_xlnm.Print_Area" localSheetId="3">Lyginamasis!$A$1:$O$214</definedName>
    <definedName name="_xlnm.Print_Area" localSheetId="1">'Lyginamasis variantas'!$A$1:$S$170</definedName>
    <definedName name="_xlnm.Print_Area" localSheetId="2">'MVP 2017'!$A$1:$M$215</definedName>
    <definedName name="_xlnm.Print_Titles" localSheetId="0">'12 programa'!$8:$10</definedName>
    <definedName name="_xlnm.Print_Titles" localSheetId="3">Lyginamasis!$6:$8</definedName>
    <definedName name="_xlnm.Print_Titles" localSheetId="1">'Lyginamasis variantas'!$6:$8</definedName>
    <definedName name="_xlnm.Print_Titles" localSheetId="2">'MVP 2017'!$7:$9</definedName>
  </definedNames>
  <calcPr calcId="145621"/>
</workbook>
</file>

<file path=xl/calcChain.xml><?xml version="1.0" encoding="utf-8"?>
<calcChain xmlns="http://schemas.openxmlformats.org/spreadsheetml/2006/main">
  <c r="M196" i="7" l="1"/>
  <c r="M195" i="7"/>
  <c r="M194" i="7"/>
  <c r="M193" i="7"/>
  <c r="M192" i="7"/>
  <c r="M212" i="7"/>
  <c r="M200" i="7"/>
  <c r="M207" i="7"/>
  <c r="L211" i="7"/>
  <c r="L210" i="7"/>
  <c r="L209" i="7"/>
  <c r="L207" i="7"/>
  <c r="L206" i="7"/>
  <c r="L205" i="7"/>
  <c r="L204" i="7"/>
  <c r="L203" i="7"/>
  <c r="L202" i="7"/>
  <c r="L201" i="7"/>
  <c r="L193" i="7"/>
  <c r="L190" i="7"/>
  <c r="L175" i="7"/>
  <c r="L171" i="7"/>
  <c r="L194" i="7" s="1"/>
  <c r="L163" i="7"/>
  <c r="L165" i="7" s="1"/>
  <c r="L166" i="7" s="1"/>
  <c r="L148" i="7"/>
  <c r="L145" i="7"/>
  <c r="L143" i="7"/>
  <c r="L140" i="7"/>
  <c r="L138" i="7"/>
  <c r="L134" i="7"/>
  <c r="L125" i="7"/>
  <c r="L114" i="7"/>
  <c r="L53" i="7"/>
  <c r="L110" i="7" s="1"/>
  <c r="L112" i="7" s="1"/>
  <c r="L50" i="7"/>
  <c r="L48" i="7"/>
  <c r="L46" i="7"/>
  <c r="L43" i="7"/>
  <c r="L44" i="7" s="1"/>
  <c r="L51" i="7" s="1"/>
  <c r="L36" i="7"/>
  <c r="L34" i="7"/>
  <c r="L32" i="7"/>
  <c r="L30" i="7"/>
  <c r="L21" i="7"/>
  <c r="K211" i="7"/>
  <c r="K210" i="7"/>
  <c r="K209" i="7"/>
  <c r="K207" i="7"/>
  <c r="K206" i="7"/>
  <c r="K205" i="7"/>
  <c r="K204" i="7"/>
  <c r="K203" i="7"/>
  <c r="K202" i="7"/>
  <c r="K193" i="7"/>
  <c r="K190" i="7"/>
  <c r="K175" i="7"/>
  <c r="K171" i="7"/>
  <c r="K194" i="7" s="1"/>
  <c r="K163" i="7"/>
  <c r="K165" i="7" s="1"/>
  <c r="K166" i="7" s="1"/>
  <c r="K148" i="7"/>
  <c r="K145" i="7"/>
  <c r="K143" i="7"/>
  <c r="K140" i="7"/>
  <c r="K138" i="7"/>
  <c r="K134" i="7"/>
  <c r="K125" i="7"/>
  <c r="K114" i="7"/>
  <c r="K53" i="7"/>
  <c r="K110" i="7" s="1"/>
  <c r="K112" i="7" s="1"/>
  <c r="K50" i="7"/>
  <c r="K48" i="7"/>
  <c r="K46" i="7"/>
  <c r="K43" i="7"/>
  <c r="K44" i="7" s="1"/>
  <c r="K51" i="7" s="1"/>
  <c r="K36" i="7"/>
  <c r="K34" i="7"/>
  <c r="K32" i="7"/>
  <c r="K30" i="7"/>
  <c r="O22" i="7"/>
  <c r="K21" i="7"/>
  <c r="K208" i="1"/>
  <c r="K195" i="1"/>
  <c r="K194" i="1"/>
  <c r="K208" i="7" l="1"/>
  <c r="L149" i="7"/>
  <c r="L195" i="7"/>
  <c r="L196" i="7" s="1"/>
  <c r="K149" i="7"/>
  <c r="K195" i="7"/>
  <c r="K196" i="7" s="1"/>
  <c r="K201" i="7"/>
  <c r="K200" i="7" s="1"/>
  <c r="K212" i="7" s="1"/>
  <c r="L208" i="7" l="1"/>
  <c r="L200" i="7" l="1"/>
  <c r="L212" i="7" s="1"/>
  <c r="I135" i="4" l="1"/>
  <c r="M131" i="6"/>
  <c r="M132" i="6" s="1"/>
  <c r="L132" i="6"/>
  <c r="L169" i="6"/>
  <c r="L168" i="6"/>
  <c r="L167" i="6"/>
  <c r="L165" i="6"/>
  <c r="K165" i="6"/>
  <c r="L163" i="6"/>
  <c r="L162" i="6"/>
  <c r="K162" i="6"/>
  <c r="L161" i="6"/>
  <c r="K161" i="6"/>
  <c r="M164" i="6"/>
  <c r="M160" i="6"/>
  <c r="M149" i="6"/>
  <c r="M153" i="6" s="1"/>
  <c r="M130" i="6"/>
  <c r="M120" i="6"/>
  <c r="M121" i="6" s="1"/>
  <c r="M92" i="6"/>
  <c r="M67" i="6"/>
  <c r="M35" i="6"/>
  <c r="M29" i="6"/>
  <c r="M27" i="6"/>
  <c r="M25" i="6"/>
  <c r="M22" i="6"/>
  <c r="N22" i="6"/>
  <c r="N25" i="6"/>
  <c r="N27" i="6"/>
  <c r="N29" i="6"/>
  <c r="N31" i="6"/>
  <c r="N33" i="6"/>
  <c r="N35" i="6" s="1"/>
  <c r="N38" i="6"/>
  <c r="N40" i="6"/>
  <c r="N42" i="6"/>
  <c r="N67" i="6"/>
  <c r="N69" i="6"/>
  <c r="N79" i="6"/>
  <c r="N88" i="6"/>
  <c r="N92" i="6"/>
  <c r="N94" i="6"/>
  <c r="N97" i="6"/>
  <c r="N99" i="6"/>
  <c r="N102" i="6"/>
  <c r="N106" i="6"/>
  <c r="N120" i="6" s="1"/>
  <c r="N121" i="6" s="1"/>
  <c r="N126" i="6"/>
  <c r="N130" i="6"/>
  <c r="N149" i="6"/>
  <c r="N153" i="6" s="1"/>
  <c r="N152" i="6"/>
  <c r="N161" i="6"/>
  <c r="N162" i="6"/>
  <c r="N163" i="6"/>
  <c r="N165" i="6"/>
  <c r="N167" i="6"/>
  <c r="N168" i="6"/>
  <c r="N169" i="6"/>
  <c r="L152" i="6"/>
  <c r="L149" i="6"/>
  <c r="L130" i="6"/>
  <c r="L126" i="6"/>
  <c r="L106" i="6"/>
  <c r="L159" i="6" s="1"/>
  <c r="L102" i="6"/>
  <c r="L99" i="6"/>
  <c r="L97" i="6"/>
  <c r="L94" i="6"/>
  <c r="L92" i="6"/>
  <c r="L88" i="6"/>
  <c r="L79" i="6"/>
  <c r="L69" i="6"/>
  <c r="L67" i="6"/>
  <c r="L42" i="6"/>
  <c r="L40" i="6"/>
  <c r="L38" i="6"/>
  <c r="L35" i="6"/>
  <c r="L31" i="6"/>
  <c r="L29" i="6"/>
  <c r="L27" i="6"/>
  <c r="L25" i="6"/>
  <c r="L22" i="6"/>
  <c r="L133" i="6" l="1"/>
  <c r="N36" i="6"/>
  <c r="L120" i="6"/>
  <c r="L121" i="6" s="1"/>
  <c r="N159" i="6"/>
  <c r="N158" i="6" s="1"/>
  <c r="N133" i="6"/>
  <c r="M133" i="6"/>
  <c r="L153" i="6"/>
  <c r="N43" i="6"/>
  <c r="N103" i="6"/>
  <c r="N154" i="6" s="1"/>
  <c r="N155" i="6" s="1"/>
  <c r="L103" i="6"/>
  <c r="M103" i="6"/>
  <c r="N166" i="6"/>
  <c r="L36" i="6"/>
  <c r="L43" i="6" s="1"/>
  <c r="L154" i="6" s="1"/>
  <c r="L155" i="6" s="1"/>
  <c r="M36" i="6"/>
  <c r="M43" i="6" s="1"/>
  <c r="N170" i="6" l="1"/>
  <c r="M154" i="6"/>
  <c r="M155" i="6" s="1"/>
  <c r="K205" i="1"/>
  <c r="K204" i="1"/>
  <c r="I92" i="6"/>
  <c r="I162" i="6"/>
  <c r="H162" i="6"/>
  <c r="I161" i="6"/>
  <c r="H161" i="6"/>
  <c r="J165" i="4"/>
  <c r="I165" i="4"/>
  <c r="H165" i="4"/>
  <c r="H166" i="4"/>
  <c r="I164" i="4"/>
  <c r="H164" i="4"/>
  <c r="J161" i="6" l="1"/>
  <c r="J90" i="6"/>
  <c r="J92" i="6" s="1"/>
  <c r="J46" i="6"/>
  <c r="O36" i="4" l="1"/>
  <c r="I171" i="4" l="1"/>
  <c r="I170" i="4"/>
  <c r="I168" i="4"/>
  <c r="I166" i="4"/>
  <c r="H163" i="4" l="1"/>
  <c r="H133" i="4"/>
  <c r="H37" i="4"/>
  <c r="H29" i="4"/>
  <c r="I160" i="6"/>
  <c r="K212" i="1"/>
  <c r="K211" i="1"/>
  <c r="K210" i="1"/>
  <c r="K207" i="1"/>
  <c r="K206" i="1"/>
  <c r="K203" i="1"/>
  <c r="K149" i="6"/>
  <c r="I149" i="6"/>
  <c r="J135" i="6"/>
  <c r="J149" i="6" s="1"/>
  <c r="K191" i="1"/>
  <c r="I130" i="6" l="1"/>
  <c r="J128" i="6"/>
  <c r="J127" i="6"/>
  <c r="J130" i="6" l="1"/>
  <c r="J133" i="6" s="1"/>
  <c r="I168" i="6"/>
  <c r="K44" i="1"/>
  <c r="I169" i="6"/>
  <c r="I167" i="6"/>
  <c r="I165" i="6"/>
  <c r="I164" i="6"/>
  <c r="I163" i="6"/>
  <c r="I35" i="6"/>
  <c r="I25" i="6"/>
  <c r="I22" i="6"/>
  <c r="H130" i="6"/>
  <c r="I166" i="6" l="1"/>
  <c r="J34" i="6"/>
  <c r="J33" i="6"/>
  <c r="J28" i="6"/>
  <c r="J29" i="6" s="1"/>
  <c r="J26" i="6"/>
  <c r="J27" i="6" s="1"/>
  <c r="J23" i="6"/>
  <c r="J25" i="6" s="1"/>
  <c r="J15" i="6"/>
  <c r="J14" i="6"/>
  <c r="J13" i="6"/>
  <c r="J153" i="6"/>
  <c r="J35" i="6" l="1"/>
  <c r="J36" i="6" s="1"/>
  <c r="J43" i="6" s="1"/>
  <c r="J22" i="6"/>
  <c r="K54" i="1"/>
  <c r="J54" i="6"/>
  <c r="J55" i="6"/>
  <c r="J49" i="6"/>
  <c r="K111" i="1" l="1"/>
  <c r="K113" i="1" s="1"/>
  <c r="J61" i="6"/>
  <c r="J162" i="6" s="1"/>
  <c r="H167" i="4" l="1"/>
  <c r="J164" i="6"/>
  <c r="J48" i="6"/>
  <c r="J67" i="6" s="1"/>
  <c r="J103" i="6" l="1"/>
  <c r="H117" i="4"/>
  <c r="O117" i="4" s="1"/>
  <c r="J115" i="6"/>
  <c r="I114" i="6"/>
  <c r="J114" i="6" s="1"/>
  <c r="K164" i="1"/>
  <c r="K166" i="1" l="1"/>
  <c r="K202" i="1"/>
  <c r="K201" i="1" s="1"/>
  <c r="J160" i="6"/>
  <c r="J120" i="6"/>
  <c r="J121" i="6" s="1"/>
  <c r="M162" i="6" s="1"/>
  <c r="R46" i="6"/>
  <c r="J154" i="6" l="1"/>
  <c r="J155" i="6" s="1"/>
  <c r="I152" i="6"/>
  <c r="I126" i="6"/>
  <c r="I133" i="6" s="1"/>
  <c r="I106" i="6"/>
  <c r="I102" i="6"/>
  <c r="I99" i="6"/>
  <c r="I97" i="6"/>
  <c r="I94" i="6"/>
  <c r="I88" i="6"/>
  <c r="I79" i="6"/>
  <c r="I69" i="6"/>
  <c r="I45" i="6"/>
  <c r="T13" i="6" s="1"/>
  <c r="I42" i="6"/>
  <c r="I40" i="6"/>
  <c r="I38" i="6"/>
  <c r="I31" i="6"/>
  <c r="I29" i="6"/>
  <c r="I27" i="6"/>
  <c r="K169" i="6"/>
  <c r="H169" i="6"/>
  <c r="K167" i="6"/>
  <c r="H167" i="6"/>
  <c r="K168" i="6"/>
  <c r="H168" i="6"/>
  <c r="J168" i="6" s="1"/>
  <c r="H165" i="6"/>
  <c r="J165" i="6" s="1"/>
  <c r="K163" i="6"/>
  <c r="H163" i="6"/>
  <c r="K152" i="6"/>
  <c r="H152" i="6"/>
  <c r="H149" i="6"/>
  <c r="K130" i="6"/>
  <c r="K126" i="6"/>
  <c r="H126" i="6"/>
  <c r="H133" i="6" s="1"/>
  <c r="K106" i="6"/>
  <c r="H106" i="6"/>
  <c r="H120" i="6" s="1"/>
  <c r="H121" i="6" s="1"/>
  <c r="K102" i="6"/>
  <c r="H102" i="6"/>
  <c r="K99" i="6"/>
  <c r="H99" i="6"/>
  <c r="K97" i="6"/>
  <c r="H97" i="6"/>
  <c r="K94" i="6"/>
  <c r="H94" i="6"/>
  <c r="K92" i="6"/>
  <c r="H92" i="6"/>
  <c r="K88" i="6"/>
  <c r="H88" i="6"/>
  <c r="K79" i="6"/>
  <c r="H79" i="6"/>
  <c r="K69" i="6"/>
  <c r="H69" i="6"/>
  <c r="K67" i="6"/>
  <c r="Q46" i="6"/>
  <c r="P46" i="6"/>
  <c r="H45" i="6"/>
  <c r="H67" i="6" s="1"/>
  <c r="K42" i="6"/>
  <c r="H42" i="6"/>
  <c r="K40" i="6"/>
  <c r="H40" i="6"/>
  <c r="K38" i="6"/>
  <c r="H38" i="6"/>
  <c r="K35" i="6"/>
  <c r="H35" i="6"/>
  <c r="K31" i="6"/>
  <c r="H31" i="6"/>
  <c r="K29" i="6"/>
  <c r="H29" i="6"/>
  <c r="K27" i="6"/>
  <c r="H27" i="6"/>
  <c r="K25" i="6"/>
  <c r="H25" i="6"/>
  <c r="K22" i="6"/>
  <c r="H22" i="6"/>
  <c r="K133" i="6" l="1"/>
  <c r="I153" i="6"/>
  <c r="K120" i="6"/>
  <c r="K121" i="6" s="1"/>
  <c r="K159" i="6"/>
  <c r="K158" i="6" s="1"/>
  <c r="K166" i="6"/>
  <c r="I120" i="6"/>
  <c r="I121" i="6" s="1"/>
  <c r="U100" i="6"/>
  <c r="J167" i="6"/>
  <c r="J166" i="6" s="1"/>
  <c r="H166" i="6"/>
  <c r="I159" i="6"/>
  <c r="I158" i="6" s="1"/>
  <c r="I170" i="6" s="1"/>
  <c r="I67" i="6"/>
  <c r="I103" i="6" s="1"/>
  <c r="H153" i="6"/>
  <c r="H159" i="6"/>
  <c r="H158" i="6" s="1"/>
  <c r="I36" i="6"/>
  <c r="I43" i="6" s="1"/>
  <c r="K36" i="6"/>
  <c r="K43" i="6" s="1"/>
  <c r="K103" i="6"/>
  <c r="H36" i="6"/>
  <c r="H43" i="6" s="1"/>
  <c r="K153" i="6"/>
  <c r="H103" i="6"/>
  <c r="M161" i="6" s="1"/>
  <c r="M159" i="6" l="1"/>
  <c r="M165" i="6"/>
  <c r="M168" i="6"/>
  <c r="M167" i="6"/>
  <c r="K170" i="6"/>
  <c r="H170" i="6"/>
  <c r="K154" i="6"/>
  <c r="K155" i="6" s="1"/>
  <c r="I154" i="6"/>
  <c r="I155" i="6" s="1"/>
  <c r="J159" i="6"/>
  <c r="J158" i="6" s="1"/>
  <c r="H154" i="6"/>
  <c r="H155" i="6" s="1"/>
  <c r="M158" i="6" l="1"/>
  <c r="M166" i="6"/>
  <c r="L166" i="6"/>
  <c r="L158" i="6"/>
  <c r="J170" i="6"/>
  <c r="K135" i="1"/>
  <c r="K126" i="1"/>
  <c r="K22" i="1"/>
  <c r="K31" i="1"/>
  <c r="K208" i="5"/>
  <c r="K207" i="5"/>
  <c r="K206" i="5" s="1"/>
  <c r="K205" i="5"/>
  <c r="K204" i="5"/>
  <c r="K203" i="5"/>
  <c r="K202" i="5"/>
  <c r="K201" i="5"/>
  <c r="K193" i="5"/>
  <c r="K178" i="5"/>
  <c r="K175" i="5"/>
  <c r="K169" i="5"/>
  <c r="K170" i="5" s="1"/>
  <c r="K153" i="5"/>
  <c r="K150" i="5"/>
  <c r="K148" i="5"/>
  <c r="K145" i="5"/>
  <c r="K143" i="5"/>
  <c r="K137" i="5"/>
  <c r="K128" i="5"/>
  <c r="K117" i="5"/>
  <c r="K113" i="5"/>
  <c r="K106" i="5"/>
  <c r="K98" i="5"/>
  <c r="K94" i="5"/>
  <c r="K89" i="5"/>
  <c r="K75" i="5"/>
  <c r="K71" i="5"/>
  <c r="K61" i="5"/>
  <c r="K53" i="5"/>
  <c r="K51" i="5"/>
  <c r="K49" i="5"/>
  <c r="K46" i="5"/>
  <c r="K35" i="5"/>
  <c r="K33" i="5"/>
  <c r="K31" i="5"/>
  <c r="K29" i="5"/>
  <c r="M21" i="5"/>
  <c r="K20" i="5"/>
  <c r="K47" i="5" l="1"/>
  <c r="M170" i="6"/>
  <c r="L170" i="6"/>
  <c r="K209" i="1"/>
  <c r="K54" i="5"/>
  <c r="K115" i="5"/>
  <c r="K154" i="5" s="1"/>
  <c r="K195" i="5" s="1"/>
  <c r="K196" i="5" s="1"/>
  <c r="K194" i="5"/>
  <c r="K200" i="5"/>
  <c r="K209" i="5" s="1"/>
  <c r="H47" i="4" l="1"/>
  <c r="O15" i="4" s="1"/>
  <c r="H70" i="4" l="1"/>
  <c r="J109" i="4"/>
  <c r="I109" i="4"/>
  <c r="I162" i="4" s="1"/>
  <c r="I161" i="4" s="1"/>
  <c r="H109" i="4"/>
  <c r="H123" i="4" s="1"/>
  <c r="M23" i="1" l="1"/>
  <c r="J35" i="4"/>
  <c r="J164" i="4" s="1"/>
  <c r="H172" i="4"/>
  <c r="H171" i="4"/>
  <c r="H170" i="4"/>
  <c r="H168" i="4"/>
  <c r="H162" i="4"/>
  <c r="H169" i="4" l="1"/>
  <c r="H161" i="4"/>
  <c r="I152" i="4"/>
  <c r="J152" i="4"/>
  <c r="H152" i="4"/>
  <c r="J123" i="4"/>
  <c r="I123" i="4"/>
  <c r="H91" i="4"/>
  <c r="I82" i="4" l="1"/>
  <c r="J82" i="4"/>
  <c r="H82" i="4"/>
  <c r="I70" i="4"/>
  <c r="J70" i="4"/>
  <c r="M48" i="4"/>
  <c r="N48" i="4"/>
  <c r="L48" i="4"/>
  <c r="H95" i="4" l="1"/>
  <c r="H24" i="4"/>
  <c r="J155" i="4"/>
  <c r="I155" i="4"/>
  <c r="H155" i="4"/>
  <c r="I37" i="4" l="1"/>
  <c r="J37" i="4"/>
  <c r="I27" i="4"/>
  <c r="J27" i="4"/>
  <c r="H27" i="4"/>
  <c r="I24" i="4" l="1"/>
  <c r="J24" i="4"/>
  <c r="J171" i="4" l="1"/>
  <c r="J170" i="4"/>
  <c r="J168" i="4"/>
  <c r="J166" i="4"/>
  <c r="J133" i="4"/>
  <c r="I133" i="4"/>
  <c r="J129" i="4"/>
  <c r="I129" i="4"/>
  <c r="H129" i="4"/>
  <c r="H136" i="4" s="1"/>
  <c r="H156" i="4" s="1"/>
  <c r="H124" i="4"/>
  <c r="J172" i="4"/>
  <c r="I172" i="4"/>
  <c r="I169" i="4" s="1"/>
  <c r="J105" i="4"/>
  <c r="I105" i="4"/>
  <c r="H105" i="4"/>
  <c r="J102" i="4"/>
  <c r="I102" i="4"/>
  <c r="H102" i="4"/>
  <c r="J100" i="4"/>
  <c r="I100" i="4"/>
  <c r="H100" i="4"/>
  <c r="J97" i="4"/>
  <c r="I97" i="4"/>
  <c r="H97" i="4"/>
  <c r="J95" i="4"/>
  <c r="I95" i="4"/>
  <c r="J91" i="4"/>
  <c r="I91" i="4"/>
  <c r="J72" i="4"/>
  <c r="I72" i="4"/>
  <c r="H72" i="4"/>
  <c r="J44" i="4"/>
  <c r="I44" i="4"/>
  <c r="H44" i="4"/>
  <c r="J42" i="4"/>
  <c r="I42" i="4"/>
  <c r="H42" i="4"/>
  <c r="J40" i="4"/>
  <c r="I40" i="4"/>
  <c r="H40" i="4"/>
  <c r="J33" i="4"/>
  <c r="I33" i="4"/>
  <c r="H33" i="4"/>
  <c r="J31" i="4"/>
  <c r="I31" i="4"/>
  <c r="H31" i="4"/>
  <c r="J29" i="4"/>
  <c r="I29" i="4"/>
  <c r="I136" i="4" l="1"/>
  <c r="I156" i="4" s="1"/>
  <c r="J136" i="4"/>
  <c r="J156" i="4" s="1"/>
  <c r="J169" i="4"/>
  <c r="H38" i="4"/>
  <c r="H45" i="4" s="1"/>
  <c r="I106" i="4"/>
  <c r="H106" i="4"/>
  <c r="J38" i="4"/>
  <c r="J45" i="4" s="1"/>
  <c r="J162" i="4"/>
  <c r="J161" i="4" s="1"/>
  <c r="I38" i="4"/>
  <c r="I45" i="4" s="1"/>
  <c r="J106" i="4"/>
  <c r="I124" i="4"/>
  <c r="J124" i="4"/>
  <c r="H173" i="4" l="1"/>
  <c r="I173" i="4"/>
  <c r="J157" i="4"/>
  <c r="J158" i="4" s="1"/>
  <c r="I157" i="4"/>
  <c r="I158" i="4" s="1"/>
  <c r="J173" i="4" l="1"/>
  <c r="H157" i="4"/>
  <c r="H158" i="4" s="1"/>
  <c r="K149" i="1" l="1"/>
  <c r="K146" i="1" l="1"/>
  <c r="K172" i="1" l="1"/>
  <c r="K139" i="1" l="1"/>
  <c r="K167" i="1" l="1"/>
  <c r="K144" i="1" l="1"/>
  <c r="K176" i="1" l="1"/>
  <c r="K141" i="1"/>
  <c r="K51" i="1"/>
  <c r="K49" i="1"/>
  <c r="K37" i="1"/>
  <c r="K35" i="1"/>
  <c r="K33" i="1"/>
  <c r="K45" i="1" l="1"/>
  <c r="K47" i="1"/>
  <c r="K115" i="1"/>
  <c r="K150" i="1" s="1"/>
  <c r="K52" i="1" l="1"/>
  <c r="K196" i="1" s="1"/>
  <c r="K197" i="1" s="1"/>
  <c r="K213" i="1"/>
</calcChain>
</file>

<file path=xl/comments1.xml><?xml version="1.0" encoding="utf-8"?>
<comments xmlns="http://schemas.openxmlformats.org/spreadsheetml/2006/main">
  <authors>
    <author>Snieguole Kacerauskaite</author>
  </authors>
  <commentList>
    <comment ref="D109" authorId="0">
      <text>
        <r>
          <rPr>
            <sz val="9"/>
            <color indexed="81"/>
            <rFont val="Tahoma"/>
            <family val="2"/>
            <charset val="186"/>
          </rPr>
          <t xml:space="preserve">Ankstesnis pavadinimas </t>
        </r>
        <r>
          <rPr>
            <b/>
            <sz val="9"/>
            <color indexed="81"/>
            <rFont val="Tahoma"/>
            <family val="2"/>
            <charset val="186"/>
          </rPr>
          <t>"Savarankiško gyvenimo namų steigimas socialinės rizikos asmenims"</t>
        </r>
      </text>
    </comment>
    <comment ref="D111" authorId="0">
      <text>
        <r>
          <rPr>
            <b/>
            <sz val="9"/>
            <color indexed="81"/>
            <rFont val="Tahoma"/>
            <family val="2"/>
            <charset val="186"/>
          </rPr>
          <t>Snieguole Kacerauskaite:</t>
        </r>
        <r>
          <rPr>
            <sz val="9"/>
            <color indexed="81"/>
            <rFont val="Tahoma"/>
            <family val="2"/>
            <charset val="186"/>
          </rPr>
          <t xml:space="preserve">
Ankstesnis pavadinimas "Laikino apnakvindinimo / apgyvendinimo namų infrastruktūros modernizavimas"</t>
        </r>
      </text>
    </comment>
    <comment ref="D119" authorId="0">
      <text>
        <r>
          <rPr>
            <sz val="9"/>
            <color indexed="81"/>
            <rFont val="Tahoma"/>
            <family val="2"/>
            <charset val="186"/>
          </rPr>
          <t xml:space="preserve">Planuojama, kad šiose patalpose dirbs Centro socialinė darbuotoja, atsakinga už užsieniečių, gavusių prieglobstį Lietuvoje, integraciją Klaipėdos mieste bei dvi psichologės, teikiančios psichologinio konsultavimo paslaugas.  </t>
        </r>
      </text>
    </comment>
    <comment ref="L127" authorId="0">
      <text>
        <r>
          <rPr>
            <b/>
            <sz val="9"/>
            <color indexed="81"/>
            <rFont val="Tahoma"/>
            <family val="2"/>
            <charset val="186"/>
          </rPr>
          <t>po 10 butų iš SB ir LRVB</t>
        </r>
        <r>
          <rPr>
            <sz val="9"/>
            <color indexed="81"/>
            <rFont val="Tahoma"/>
            <family val="2"/>
            <charset val="186"/>
          </rPr>
          <t xml:space="preserve">
</t>
        </r>
      </text>
    </comment>
  </commentList>
</comments>
</file>

<file path=xl/comments2.xml><?xml version="1.0" encoding="utf-8"?>
<comments xmlns="http://schemas.openxmlformats.org/spreadsheetml/2006/main">
  <authors>
    <author>Snieguole Kacerauskaite</author>
  </authors>
  <commentList>
    <comment ref="G33" authorId="0">
      <text>
        <r>
          <rPr>
            <b/>
            <sz val="9"/>
            <color indexed="81"/>
            <rFont val="Tahoma"/>
            <family val="2"/>
            <charset val="186"/>
          </rPr>
          <t>2016 m. nepanaudotas likutis</t>
        </r>
        <r>
          <rPr>
            <sz val="9"/>
            <color indexed="81"/>
            <rFont val="Tahoma"/>
            <family val="2"/>
            <charset val="186"/>
          </rPr>
          <t xml:space="preserve">
</t>
        </r>
      </text>
    </comment>
    <comment ref="D106" authorId="0">
      <text>
        <r>
          <rPr>
            <sz val="9"/>
            <color indexed="81"/>
            <rFont val="Tahoma"/>
            <family val="2"/>
            <charset val="186"/>
          </rPr>
          <t xml:space="preserve">Ankstesnis pavadinimas </t>
        </r>
        <r>
          <rPr>
            <b/>
            <sz val="9"/>
            <color indexed="81"/>
            <rFont val="Tahoma"/>
            <family val="2"/>
            <charset val="186"/>
          </rPr>
          <t>"Savarankiško gyvenimo namų steigimas socialinės rizikos asmenims"</t>
        </r>
      </text>
    </comment>
    <comment ref="D108" authorId="0">
      <text>
        <r>
          <rPr>
            <b/>
            <sz val="9"/>
            <color indexed="81"/>
            <rFont val="Tahoma"/>
            <family val="2"/>
            <charset val="186"/>
          </rPr>
          <t>Snieguole Kacerauskaite:</t>
        </r>
        <r>
          <rPr>
            <sz val="9"/>
            <color indexed="81"/>
            <rFont val="Tahoma"/>
            <family val="2"/>
            <charset val="186"/>
          </rPr>
          <t xml:space="preserve">
Ankstesnis pavadinimas "Laikino apnakvindinimo / apgyvendinimo namų infrastruktūros modernizavimas"</t>
        </r>
      </text>
    </comment>
    <comment ref="D116" authorId="0">
      <text>
        <r>
          <rPr>
            <sz val="9"/>
            <color indexed="81"/>
            <rFont val="Tahoma"/>
            <family val="2"/>
            <charset val="186"/>
          </rPr>
          <t xml:space="preserve">
Planuojama, kad šiose patalpose dirbs Centro socialinė darbuotoja, atsakinga už užsieniečių, gavusių prieglobstį Lietuvoje, integraciją Klaipėdos mieste bei dvi psichologės, teikiančios psichologinio konsultavimo paslaugas.  </t>
        </r>
      </text>
    </comment>
    <comment ref="P124" authorId="0">
      <text>
        <r>
          <rPr>
            <b/>
            <sz val="9"/>
            <color indexed="81"/>
            <rFont val="Tahoma"/>
            <family val="2"/>
            <charset val="186"/>
          </rPr>
          <t>po 10 butų iš SB ir LRVB</t>
        </r>
        <r>
          <rPr>
            <sz val="9"/>
            <color indexed="81"/>
            <rFont val="Tahoma"/>
            <family val="2"/>
            <charset val="186"/>
          </rPr>
          <t xml:space="preserve">
</t>
        </r>
      </text>
    </comment>
  </commentList>
</comments>
</file>

<file path=xl/comments3.xml><?xml version="1.0" encoding="utf-8"?>
<comments xmlns="http://schemas.openxmlformats.org/spreadsheetml/2006/main">
  <authors>
    <author>Snieguole Kacerauskaite</author>
  </authors>
  <commentList>
    <comment ref="E154" authorId="0">
      <text>
        <r>
          <rPr>
            <sz val="9"/>
            <color indexed="81"/>
            <rFont val="Tahoma"/>
            <family val="2"/>
            <charset val="186"/>
          </rPr>
          <t xml:space="preserve">Planuojama, kad šiose patalpose dirbs Centro socialinė darbuotoja, atsakinga už užsieniečių, gavusių prieglobstį Lietuvoje, integraciją Klaipėdos mieste bei dvi psichologės, teikiančios psichologinio konsultavimo paslaugas.  </t>
        </r>
      </text>
    </comment>
    <comment ref="E159" authorId="0">
      <text>
        <r>
          <rPr>
            <sz val="9"/>
            <color indexed="81"/>
            <rFont val="Tahoma"/>
            <family val="2"/>
            <charset val="186"/>
          </rPr>
          <t xml:space="preserve">Ankstesnis pavadinimas </t>
        </r>
        <r>
          <rPr>
            <b/>
            <sz val="9"/>
            <color indexed="81"/>
            <rFont val="Tahoma"/>
            <family val="2"/>
            <charset val="186"/>
          </rPr>
          <t>"Savarankiško gyvenimo namų steigimas socialinės rizikos asmenims"</t>
        </r>
      </text>
    </comment>
    <comment ref="E161" authorId="0">
      <text>
        <r>
          <rPr>
            <b/>
            <sz val="9"/>
            <color indexed="81"/>
            <rFont val="Tahoma"/>
            <family val="2"/>
            <charset val="186"/>
          </rPr>
          <t>Snieguole Kacerauskaite:</t>
        </r>
        <r>
          <rPr>
            <sz val="9"/>
            <color indexed="81"/>
            <rFont val="Tahoma"/>
            <family val="2"/>
            <charset val="186"/>
          </rPr>
          <t xml:space="preserve">
Ankstesnis pavadinimas "Laikino apnakvindinimo / apgyvendinimo namų infrastruktūros modernizavimas"</t>
        </r>
      </text>
    </comment>
    <comment ref="M170" authorId="0">
      <text>
        <r>
          <rPr>
            <b/>
            <sz val="9"/>
            <color indexed="81"/>
            <rFont val="Tahoma"/>
            <family val="2"/>
            <charset val="186"/>
          </rPr>
          <t>po 10 butų iš SB ir LRVB</t>
        </r>
        <r>
          <rPr>
            <sz val="9"/>
            <color indexed="81"/>
            <rFont val="Tahoma"/>
            <family val="2"/>
            <charset val="186"/>
          </rPr>
          <t xml:space="preserve">
</t>
        </r>
      </text>
    </comment>
  </commentList>
</comments>
</file>

<file path=xl/comments4.xml><?xml version="1.0" encoding="utf-8"?>
<comments xmlns="http://schemas.openxmlformats.org/spreadsheetml/2006/main">
  <authors>
    <author>Snieguole Kacerauskaite</author>
  </authors>
  <commentList>
    <comment ref="E153" authorId="0">
      <text>
        <r>
          <rPr>
            <sz val="9"/>
            <color indexed="81"/>
            <rFont val="Tahoma"/>
            <family val="2"/>
            <charset val="186"/>
          </rPr>
          <t xml:space="preserve">Planuojama, kad šiose patalpose dirbs Centro socialinė darbuotoja, atsakinga už užsieniečių, gavusių prieglobstį Lietuvoje, integraciją Klaipėdos mieste bei dvi psichologės, teikiančios psichologinio konsultavimo paslaugas.  </t>
        </r>
      </text>
    </comment>
    <comment ref="E158" authorId="0">
      <text>
        <r>
          <rPr>
            <sz val="9"/>
            <color indexed="81"/>
            <rFont val="Tahoma"/>
            <family val="2"/>
            <charset val="186"/>
          </rPr>
          <t xml:space="preserve">Ankstesnis pavadinimas </t>
        </r>
        <r>
          <rPr>
            <b/>
            <sz val="9"/>
            <color indexed="81"/>
            <rFont val="Tahoma"/>
            <family val="2"/>
            <charset val="186"/>
          </rPr>
          <t>"Savarankiško gyvenimo namų steigimas socialinės rizikos asmenims"</t>
        </r>
      </text>
    </comment>
    <comment ref="E160" authorId="0">
      <text>
        <r>
          <rPr>
            <b/>
            <sz val="9"/>
            <color indexed="81"/>
            <rFont val="Tahoma"/>
            <family val="2"/>
            <charset val="186"/>
          </rPr>
          <t>Snieguole Kacerauskaite:</t>
        </r>
        <r>
          <rPr>
            <sz val="9"/>
            <color indexed="81"/>
            <rFont val="Tahoma"/>
            <family val="2"/>
            <charset val="186"/>
          </rPr>
          <t xml:space="preserve">
Ankstesnis pavadinimas "Laikino apnakvindinimo / apgyvendinimo namų infrastruktūros modernizavimas"</t>
        </r>
      </text>
    </comment>
    <comment ref="O169" authorId="0">
      <text>
        <r>
          <rPr>
            <b/>
            <sz val="9"/>
            <color indexed="81"/>
            <rFont val="Tahoma"/>
            <family val="2"/>
            <charset val="186"/>
          </rPr>
          <t>po 10 butų iš SB ir LRVB</t>
        </r>
        <r>
          <rPr>
            <sz val="9"/>
            <color indexed="81"/>
            <rFont val="Tahoma"/>
            <family val="2"/>
            <charset val="186"/>
          </rPr>
          <t xml:space="preserve">
</t>
        </r>
      </text>
    </comment>
  </commentList>
</comments>
</file>

<file path=xl/comments5.xml><?xml version="1.0" encoding="utf-8"?>
<comments xmlns="http://schemas.openxmlformats.org/spreadsheetml/2006/main">
  <authors>
    <author>Snieguole Kacerauskaite</author>
  </authors>
  <commentList>
    <comment ref="J45" authorId="0">
      <text>
        <r>
          <rPr>
            <sz val="9"/>
            <color indexed="81"/>
            <rFont val="Tahoma"/>
            <family val="2"/>
            <charset val="186"/>
          </rPr>
          <t>Projekto administravimo išlaidos</t>
        </r>
      </text>
    </comment>
    <comment ref="E158" authorId="0">
      <text>
        <r>
          <rPr>
            <sz val="9"/>
            <color indexed="81"/>
            <rFont val="Tahoma"/>
            <family val="2"/>
            <charset val="186"/>
          </rPr>
          <t xml:space="preserve">Planuojama, kad šiose patalpose dirbs Centro socialinė darbuotoja, atsakinga už užsieniečių, gavusių prieglobstį Lietuvoje, integraciją Klaipėdos mieste bei dvi psichologės, teikiančios psichologinio konsultavimo paslaugas.  </t>
        </r>
      </text>
    </comment>
    <comment ref="E161" authorId="0">
      <text>
        <r>
          <rPr>
            <b/>
            <sz val="9"/>
            <color indexed="81"/>
            <rFont val="Tahoma"/>
            <family val="2"/>
            <charset val="186"/>
          </rPr>
          <t>Nėra MŪD plane</t>
        </r>
        <r>
          <rPr>
            <sz val="9"/>
            <color indexed="81"/>
            <rFont val="Tahoma"/>
            <family val="2"/>
            <charset val="186"/>
          </rPr>
          <t xml:space="preserve">
</t>
        </r>
      </text>
    </comment>
    <comment ref="E163" authorId="0">
      <text>
        <r>
          <rPr>
            <sz val="9"/>
            <color indexed="81"/>
            <rFont val="Tahoma"/>
            <family val="2"/>
            <charset val="186"/>
          </rPr>
          <t xml:space="preserve">Ankstesnis pavadinimas </t>
        </r>
        <r>
          <rPr>
            <b/>
            <sz val="9"/>
            <color indexed="81"/>
            <rFont val="Tahoma"/>
            <family val="2"/>
            <charset val="186"/>
          </rPr>
          <t>"Savarankiško gyvenimo namų steigimas socialinės rizikos asmenims"</t>
        </r>
      </text>
    </comment>
    <comment ref="E165" authorId="0">
      <text>
        <r>
          <rPr>
            <b/>
            <sz val="9"/>
            <color indexed="81"/>
            <rFont val="Tahoma"/>
            <family val="2"/>
            <charset val="186"/>
          </rPr>
          <t>Snieguole Kacerauskaite:</t>
        </r>
        <r>
          <rPr>
            <sz val="9"/>
            <color indexed="81"/>
            <rFont val="Tahoma"/>
            <family val="2"/>
            <charset val="186"/>
          </rPr>
          <t xml:space="preserve">
Ankstesnis pavadinimas "Laikino apnakvindinimo / apgyvendinimo namų infrastruktūros modernizavimas"</t>
        </r>
      </text>
    </comment>
    <comment ref="M173" authorId="0">
      <text>
        <r>
          <rPr>
            <b/>
            <sz val="9"/>
            <color indexed="81"/>
            <rFont val="Tahoma"/>
            <family val="2"/>
            <charset val="186"/>
          </rPr>
          <t>po 10 butų iš SB ir LRVB</t>
        </r>
        <r>
          <rPr>
            <sz val="9"/>
            <color indexed="81"/>
            <rFont val="Tahoma"/>
            <family val="2"/>
            <charset val="186"/>
          </rPr>
          <t xml:space="preserve">
</t>
        </r>
      </text>
    </comment>
  </commentList>
</comments>
</file>

<file path=xl/sharedStrings.xml><?xml version="1.0" encoding="utf-8"?>
<sst xmlns="http://schemas.openxmlformats.org/spreadsheetml/2006/main" count="2342" uniqueCount="355">
  <si>
    <t>SOCIALINĖS ATSKIRTIES MAŽINIMO PROGRAMOS (NR. 12)</t>
  </si>
  <si>
    <t xml:space="preserve"> TIKSLŲ, UŽDAVINIŲ, PRIEMONIŲ, PRIEMONIŲ IŠLAIDŲ IR PRODUKTO KRITERIJŲ SUVESTINĖ</t>
  </si>
  <si>
    <t>tūkst. Eur</t>
  </si>
  <si>
    <t>Programos tikslo kodas</t>
  </si>
  <si>
    <t>Uždavinio kodas</t>
  </si>
  <si>
    <t>Priemonės kodas</t>
  </si>
  <si>
    <t>Pavadinimas</t>
  </si>
  <si>
    <t>Priemonės požymis</t>
  </si>
  <si>
    <t>Asignavimų valdytojo kodas</t>
  </si>
  <si>
    <t>Finansavimo šaltinis</t>
  </si>
  <si>
    <t>2017-ųjų metų lėšų projektas</t>
  </si>
  <si>
    <t>2018-ųjų metų lėšų projektas</t>
  </si>
  <si>
    <t>Produkto kriterijaus</t>
  </si>
  <si>
    <t>Planas</t>
  </si>
  <si>
    <t>2017-ieji metai</t>
  </si>
  <si>
    <t>2018-ieji metai</t>
  </si>
  <si>
    <t>03 Strateginis tikslas. Užtikrinti gyventojams aukštą švietimo, kultūros, socialinių, sporto ir sveikatos apsaugos paslaugų kokybę ir prieinamumą</t>
  </si>
  <si>
    <t>12 Socialinės atskirties mažinimo programa</t>
  </si>
  <si>
    <t>01</t>
  </si>
  <si>
    <t>Įgyvendinti socialinės paramos politiką siekiant sumažinti socialinę atskirtį Klaipėdos mieste</t>
  </si>
  <si>
    <t>Užtikrinti Lietuvos Respublikos įstatymais, Vyriausybės nutarimais ir kitais teisės aktais numatytų socialinių išmokų ir kompensacijų mokėjimą</t>
  </si>
  <si>
    <t>Socialinių paslaugų ir kitos socialinės paramos teikimas</t>
  </si>
  <si>
    <t>10</t>
  </si>
  <si>
    <t>3</t>
  </si>
  <si>
    <t>SB(VB)</t>
  </si>
  <si>
    <t xml:space="preserve">Piniginės socialinės paramos nepasiturinčioms šeimoms ir vieniems gyvenantiems asmenims bei paramos mirties atveju teikimas, išmokant pašalpas ir kompensacijas </t>
  </si>
  <si>
    <t>SB</t>
  </si>
  <si>
    <t xml:space="preserve">Vidutinis išmokamų socialinių pašalpų skaičius per mėn. </t>
  </si>
  <si>
    <t>Vidutinis išmokamų kompensacijų skaičius per mėn.</t>
  </si>
  <si>
    <t xml:space="preserve">Vidutinis išmokamų kompensacijų kreditams ir kredito palūkanoms skaičius per mėn. </t>
  </si>
  <si>
    <t>Iš viso:</t>
  </si>
  <si>
    <t>Socialinės globos paslaugų teikimas asmenims su sunkia negalia</t>
  </si>
  <si>
    <t xml:space="preserve">Asmenų su sunkia negalia, kuriems teikiamos socialinės globos paslaugos, skaičius </t>
  </si>
  <si>
    <t>Pagalbos socialinės rizikos šeimoms teikimas</t>
  </si>
  <si>
    <t>Darbuotojų, dirbančių su socialinės rizikos šeimomis, skaičius</t>
  </si>
  <si>
    <t>Mokinių nemokamo maitinimo ir aprūpinimo mokinio reikmenimis organizavimas</t>
  </si>
  <si>
    <t>Nemokamą maitinimą gaunančių bei aprūpinamų mokinio reikmenimis mokinių skaičius</t>
  </si>
  <si>
    <t>Mokinių iš mažas pajamas gaunančių šeimų nemokamo maitinimo gamybos išlaidų padengimas</t>
  </si>
  <si>
    <t>Asmenų su sunkia negalia, kuriems teikiamos socialinės globos paslaugos, skaičius, iš jų:</t>
  </si>
  <si>
    <t xml:space="preserve"> - BĮ Neįgaliųjų centre „Klaipėdos lakštutė“</t>
  </si>
  <si>
    <t>Iš viso priemonei:</t>
  </si>
  <si>
    <t>02</t>
  </si>
  <si>
    <t xml:space="preserve">Tikslinių kompensacijų ir išmokų skaičiavimas ir mokėjimas, siekiant neįgaliesiems kompensuoti specialiųjų poreikių tenkinimo išlaidas </t>
  </si>
  <si>
    <t>LRVB</t>
  </si>
  <si>
    <t>Išmokų gavėjų skaičius, žm.</t>
  </si>
  <si>
    <t>03</t>
  </si>
  <si>
    <t>Išmokų vaikams skaičiavimas ir mokėjimas</t>
  </si>
  <si>
    <t>04</t>
  </si>
  <si>
    <t>Vienkartinių išmokų socialiai pažeidžiamiems žmonėms išmokėjimas</t>
  </si>
  <si>
    <t xml:space="preserve">Vidutinis vienkartinių išmokų socialiai pažeidžiamiems asmenims skaičius per mėn. </t>
  </si>
  <si>
    <t>05</t>
  </si>
  <si>
    <t>Iš viso uždaviniui:</t>
  </si>
  <si>
    <t xml:space="preserve">Teikti visuomenės poreikius atitinkančias socialines paslaugas įvairioms gyventojų grupėms </t>
  </si>
  <si>
    <t>Socialinių paslaugų teikimas socialinėse įstaigose:</t>
  </si>
  <si>
    <t>BĮ Klaipėdos miesto globos namuose;</t>
  </si>
  <si>
    <t>BĮ Klaipėdos miesto socialinės paramos centre;</t>
  </si>
  <si>
    <t>SB(SP)</t>
  </si>
  <si>
    <t>BĮ Neįgaliųjų centre „Klaipėdos lakštutė“;</t>
  </si>
  <si>
    <t>Kt</t>
  </si>
  <si>
    <t>Išduota techninės pagalbos priemonių, vnt. / asm.</t>
  </si>
  <si>
    <t>BĮ Klaipėdos miesto šeimos ir vaiko gerovės centre, iš jų:</t>
  </si>
  <si>
    <t xml:space="preserve"> - projekto „Kompleksinė pagalba Klaipėdos miesto socialinės grupės vaikams ir jaunimui“ įgyvendinimas;</t>
  </si>
  <si>
    <t>BĮ Klaipėdos miesto nakvynės namuose;</t>
  </si>
  <si>
    <t>BĮ Klaipėdos vaikų globos namuose „Smiltelė“;</t>
  </si>
  <si>
    <t>BĮ Klaipėdos socialinių paslaugų centre „Danė“;</t>
  </si>
  <si>
    <t>BĮ Klaipėdos vaikų globos namuose „Rytas“</t>
  </si>
  <si>
    <t>Socialinės globos paslaugų teikimas senyvo amžiaus asmenims ir asmenims su negalia ne savivaldybės institucijose</t>
  </si>
  <si>
    <t>Dienos socialinės globos, trumpalaikės socialinės globos ir socialinės priežiūros paslaugų teikimo organizavimas miesto gyventojams ne savivaldybės institucijose:</t>
  </si>
  <si>
    <t>Dienos socialinę globą per mėn. gaunančių asmenų skaičius</t>
  </si>
  <si>
    <t>Vidutiniškai per dieną maitinimo ir apnakvindinimo paslaugas gaunančių asmenų skaičius</t>
  </si>
  <si>
    <t>Asmenų, įrašytų į eilę pagalbos į namus paslaugoms gauti, skaičius</t>
  </si>
  <si>
    <t>40</t>
  </si>
  <si>
    <t>45</t>
  </si>
  <si>
    <t>Psichosocialinės pagalbos teikimas šeimoms, auginančioms vaiką su negalia ir patiriančioms krizes</t>
  </si>
  <si>
    <t>Socialinių projektų dalinis finansavimas:</t>
  </si>
  <si>
    <t>NVO projektų, gaunančių dalinį finansavimą iš savivaldybės biudžeto, skaičius</t>
  </si>
  <si>
    <t xml:space="preserve">Nevyriausybinių organizacijų socialinių projektų </t>
  </si>
  <si>
    <t xml:space="preserve">Nevyriausybinių organizacijų socialinių projektų, skirtų šeimoms, turinčioms socialinių problemų, stiprinimui, </t>
  </si>
  <si>
    <t xml:space="preserve">Socialinės reabilitacijos paslaugų neįgaliesiems bendruomenėje projektų </t>
  </si>
  <si>
    <t>Būsto pritaikymas neįgaliesiems</t>
  </si>
  <si>
    <t>6</t>
  </si>
  <si>
    <t>Pritaikyta butų neįgaliesiems, skaičius</t>
  </si>
  <si>
    <t>06</t>
  </si>
  <si>
    <t>07</t>
  </si>
  <si>
    <t>Parengtas techninis projektas</t>
  </si>
  <si>
    <t>ES</t>
  </si>
  <si>
    <t>Plėtoti socialinių paslaugų infrastruktūrą, įrengiant  naujus ir modernizuojant esamus socialines paslaugas teikiančių įstaigų pastatus</t>
  </si>
  <si>
    <t>Teikiamų socialinių paslaugų infrastruktūros tobulinimas siekiant atitikti keliamus reikalavimus:</t>
  </si>
  <si>
    <t>Parengtas techninis projektas, vnt.</t>
  </si>
  <si>
    <t>I</t>
  </si>
  <si>
    <t>Atlikta darbų, proc.</t>
  </si>
  <si>
    <t xml:space="preserve">Užtikrinti Klaipėdos miesto socialinio būsto fondo plėtrą ir valstybės politikos, padedančios apsirūpinti būstu, įgyvendinimą </t>
  </si>
  <si>
    <t>Socialinio būsto fondo plėtra:</t>
  </si>
  <si>
    <t>Įgyvendintas projektas, proc.</t>
  </si>
  <si>
    <t>Savivaldybės gyvenamųjų patalpų  tinkamos fizinės būklės užtikrinimas ir nuomos administravimas:</t>
  </si>
  <si>
    <t xml:space="preserve">Savivaldybės gyvenamųjų patalpų techninės būklės vertinimas ir remontas </t>
  </si>
  <si>
    <t>Suremontuotų butų skaičius</t>
  </si>
  <si>
    <t xml:space="preserve">Apmokėjimas savivaldybei tenkančia dalimi už daugiabučių namų bendrosios  nuosavybės objektų atnaujinimą ir renovaciją bei lėšų kaupimą </t>
  </si>
  <si>
    <t>Rezervo naudojimas nenumatytiems darbams apmokėti ir avarinėms situacijoms likviduoti</t>
  </si>
  <si>
    <t>Savivaldybės gyvenamųjų patalpų nuomos administravimas</t>
  </si>
  <si>
    <t xml:space="preserve">Surinkta  nuomos mokesčio  proc. nuo priskaičiuoto </t>
  </si>
  <si>
    <t>Savininkams grąžintų nuomotų patalpų vertės įskaičiavimas į nuompinigius</t>
  </si>
  <si>
    <t>Apmokėjimas už daugiabučių namų bendrųjų objektų administravimą ir nuolatinę techninę priežiūrą</t>
  </si>
  <si>
    <t>Užtikrintas privalomojo gyvenamųjų namų naudojimo ir priežiūros reikalavimų įgyvendinimas, proc.</t>
  </si>
  <si>
    <t xml:space="preserve">Politinių kalinių ir tremtinių bei jų šeimų narių sugrįžimo į Lietuvą programos įgyvendinimas: </t>
  </si>
  <si>
    <t>1</t>
  </si>
  <si>
    <t>Iš viso tikslui:</t>
  </si>
  <si>
    <t>12</t>
  </si>
  <si>
    <t xml:space="preserve">Iš viso programai: </t>
  </si>
  <si>
    <t>Finansavimo šaltinių suvestinė</t>
  </si>
  <si>
    <t>Finansavimo šaltiniai</t>
  </si>
  <si>
    <t>2017 m. lėšų projektas</t>
  </si>
  <si>
    <t>2018 m. lėšų projektas</t>
  </si>
  <si>
    <t>SAVIVALDYBĖS  LĖŠOS, IŠ VISO:</t>
  </si>
  <si>
    <r>
      <t xml:space="preserve">Savivaldybės biudžeto lėšos </t>
    </r>
    <r>
      <rPr>
        <b/>
        <sz val="10"/>
        <rFont val="Times New Roman"/>
        <family val="1"/>
      </rPr>
      <t>SB</t>
    </r>
  </si>
  <si>
    <r>
      <t xml:space="preserve">Pajamų įmokos už paslaugas </t>
    </r>
    <r>
      <rPr>
        <b/>
        <sz val="10"/>
        <rFont val="Times New Roman"/>
        <family val="1"/>
      </rPr>
      <t>SB(SP)</t>
    </r>
  </si>
  <si>
    <r>
      <t xml:space="preserve">Valstybės biudžeto specialiosios tikslinės dotacijos lėšos </t>
    </r>
    <r>
      <rPr>
        <b/>
        <sz val="10"/>
        <rFont val="Times New Roman"/>
        <family val="1"/>
        <charset val="186"/>
      </rPr>
      <t>SB(VB)</t>
    </r>
  </si>
  <si>
    <t>KITI ŠALTINIAI, IŠ VISO:</t>
  </si>
  <si>
    <r>
      <t xml:space="preserve">Valstybės biudžeto lėšos </t>
    </r>
    <r>
      <rPr>
        <b/>
        <sz val="10"/>
        <rFont val="Times New Roman"/>
        <family val="1"/>
      </rPr>
      <t>LRVB</t>
    </r>
  </si>
  <si>
    <r>
      <t xml:space="preserve">Kiti finansavimo šaltiniai </t>
    </r>
    <r>
      <rPr>
        <b/>
        <sz val="10"/>
        <rFont val="Times New Roman"/>
        <family val="1"/>
      </rPr>
      <t>Kt</t>
    </r>
  </si>
  <si>
    <t>IŠ VISO:</t>
  </si>
  <si>
    <t>Vykdytojas (skyrius / asmuo)</t>
  </si>
  <si>
    <t>Iš viso</t>
  </si>
  <si>
    <t>Socialinės paramos skyrius</t>
  </si>
  <si>
    <t>Asmenų su sunkia negalia, kuriems teikiamos socialinės globos paslaugos, skaičius (perkamos paslaugos)</t>
  </si>
  <si>
    <t>Asmenų su sunkia negalia, kuriems teikiamos socialinės globos paslaugos, skaičius („Klaipėdos lakštutė“)</t>
  </si>
  <si>
    <t>Asmenų su sunkia negalia, kuriems teikiamos socialinės globos paslaugos, skaičius (SPC)</t>
  </si>
  <si>
    <t>Asmenų su sunkia negalia, kuriems teikiamos socialinės globos paslaugos, skaičius (Globos namai)</t>
  </si>
  <si>
    <t>Asmenų su sunkia negalia, kuriems teikiamos socialinės globos paslaugos, skaičius (Senyvo amžiaus asmenų dienos socialinės globos centre „Danė“)</t>
  </si>
  <si>
    <t>Asmenų su sunkia negalia, kuriems teikiamos socialinės globos paslaugos, skaičius (Suaugusių asmenų su psichine negalia dienos socialinės globos centre „Danė“)</t>
  </si>
  <si>
    <t>Vietų skaičius įstaigoje</t>
  </si>
  <si>
    <t>Darbuotojų skaičius įstaigoje</t>
  </si>
  <si>
    <t>SB(SPL)</t>
  </si>
  <si>
    <t>Įsigyta kompiuterinės įrangos, vnt.</t>
  </si>
  <si>
    <t>Suteikta transporto paslaugų, asmenų skaičius</t>
  </si>
  <si>
    <t>70/35</t>
  </si>
  <si>
    <t>Priežiūrą namuose gaunančių asmenų skaičius</t>
  </si>
  <si>
    <t>37</t>
  </si>
  <si>
    <t>Intensyvios krizių įveikimo pagalbos paslaugai gauti vaikų vietų skaičius</t>
  </si>
  <si>
    <t>Trumpalaikė socialinė globa moterims ir motinoms su vaikais, nukentėjusiems nuo smurto šeimoje ar prekybos žmonėmis, vietų skaičius</t>
  </si>
  <si>
    <t>Trumpalaikės socialinės globos paslaugai gauti vaikų vietų skaičius</t>
  </si>
  <si>
    <t>Socialinių įgūdžių ugdymo ir palaikymo paslaugos socialinės  rizikos vaikų ir socialinės rizikos  šeimų vaikams (dienos centre) vietų skaičius</t>
  </si>
  <si>
    <t>275/ 340</t>
  </si>
  <si>
    <t>Socialinę globą teikiančių darbuotojų dalis bendroje vaikų globos namų  personalo struktūroje</t>
  </si>
  <si>
    <t>Planinis vietų skaičius įstaigoje</t>
  </si>
  <si>
    <t xml:space="preserve">Paslaugos gavėjų skaičius suaugusių asmenų su psichine negalia dienos socialinės globos centre </t>
  </si>
  <si>
    <t>Paslaugos gavėjų skaičius senyvo amžiaus asmenų dienos socialinės globos centre</t>
  </si>
  <si>
    <t>08</t>
  </si>
  <si>
    <t>09</t>
  </si>
  <si>
    <t>Dienos socialinės globos paslaugų teikimas asmenims su psichine negalia dienos socialinės globos centre</t>
  </si>
  <si>
    <t>Dienos socialinės globos paslaugų teikimas vaikams su negalia dienos socialinės globos centre</t>
  </si>
  <si>
    <t>Dienos socialinės priežiūros paslauga vaikams iš socialinės rizikos šeimų vaikų dienos centruose</t>
  </si>
  <si>
    <t>Pagalbos į namus paslaugos teikimas senyvo amžiaus asmenims ir suaugusiems asmenims su negalia</t>
  </si>
  <si>
    <t>Nevyriausybinių organizacijų socialinių projektų, skirtų šeimoms, turinčioms socialinių problemų, stiprinimui, skaicius</t>
  </si>
  <si>
    <t>Iš dalies finansuotų projektų skaičius</t>
  </si>
  <si>
    <t>20</t>
  </si>
  <si>
    <t>Socialinės infrastruktūros priežiūros skyrius</t>
  </si>
  <si>
    <t>Projektų skyrius</t>
  </si>
  <si>
    <t>Turto skyrius</t>
  </si>
  <si>
    <t>Socialinio būsto skyrius</t>
  </si>
  <si>
    <r>
      <t xml:space="preserve">Pajamos už atsitiktines paslaugas likutis </t>
    </r>
    <r>
      <rPr>
        <b/>
        <sz val="10"/>
        <rFont val="Times New Roman"/>
        <family val="1"/>
        <charset val="186"/>
      </rPr>
      <t>SB(SPL)</t>
    </r>
  </si>
  <si>
    <t>Vidutiniškai per mėn. išmokamų laidojimo pašalpų skaičius</t>
  </si>
  <si>
    <t>Vidutinis išmokamų kompensacijų nepriklausomybės gynėjams skaičius per mėn.</t>
  </si>
  <si>
    <t>Būsto nuomos ar išperkamosios būsto nuomos mokesčių dalies kompensaciją gavusių asmenų skaičius</t>
  </si>
  <si>
    <t>Nemokamą maitinimą gaunančių mokinių skaičius</t>
  </si>
  <si>
    <t>Senyvo amžiaus asmenų bei asmenų su negalia, apgyvendintų globos institucijose per metus, skaičius</t>
  </si>
  <si>
    <t>Įsigyta keltuvų, skirtų neįgaliems asmenims su ryškiu judėjimo sutrikimu, skaičius</t>
  </si>
  <si>
    <t>Daugiabučių namų, kuriuose vykdomi atnaujinimo darbai, skaičius</t>
  </si>
  <si>
    <t>Savivaldybės butų, kuriuose pašalintos avarijų grėsmės ar padariniai, skaičius</t>
  </si>
  <si>
    <t>Paramą rūbais, avalyne gaunančių asmenų skaičius per mėn.</t>
  </si>
  <si>
    <t>Organizuota tėvystės įgūdžių formavimo ir globėjų (rūpintojų), įtėvių užsiėmimų kursų</t>
  </si>
  <si>
    <t>Efektyvių globos ir įvaikinimo populiarinimo, globėjų, įtėvių paieškos formų įgyvendinimas</t>
  </si>
  <si>
    <t>Nemokamo maitinimo organizavimas labdaros valgykloje Klaipėdos mieste gyvenantiems asmenims, nepajėgiantiems maitintis savo namuose</t>
  </si>
  <si>
    <t>Socialinės srities renginių organizavimas</t>
  </si>
  <si>
    <t>Suorganizuota renginių</t>
  </si>
  <si>
    <t>1.3.1.5</t>
  </si>
  <si>
    <t>1.3.2.1</t>
  </si>
  <si>
    <t>1.3.2.2</t>
  </si>
  <si>
    <t>1.3.3.1</t>
  </si>
  <si>
    <t>1.3.1.4, 1.3.2.3</t>
  </si>
  <si>
    <t xml:space="preserve"> 1.3.3.2, 1.3.3.3, 1.3.3.5</t>
  </si>
  <si>
    <t>1.3.1.2, 1.3.1.3, 1.3.2.1,  1.3.2.3, 1.3.3.1, 1.3.3.2, 1.3.3.6</t>
  </si>
  <si>
    <t>1.3.3.6</t>
  </si>
  <si>
    <t>1.3.3.8</t>
  </si>
  <si>
    <t>1.3.3.1, 1.3.4.3</t>
  </si>
  <si>
    <t>1.3.2.3, 1.3.3.3</t>
  </si>
  <si>
    <t>1.3.5.2</t>
  </si>
  <si>
    <t>Būsto įsigijimas bendruomeniniams vaikų globos namams</t>
  </si>
  <si>
    <t>Ne savivaldybės įsteigtų įstaigų, teikiančių ilgalaikės socialinės globos paslaugas senyvo amžiaus ir neįgaliems asmenims bei dienos socialinę globą neįgaliems asmenims institucijoje, projektų, skirtų socialinių paslaugų infrastruktūrai gerinti</t>
  </si>
  <si>
    <t>Įrengta liftų, vnt.</t>
  </si>
  <si>
    <t>Liftų keitimas BĮ Klaipėdos miesto globos namų pastate (Žalgirio g. 3A)</t>
  </si>
  <si>
    <t>Paslaugų gavėjų skaičius</t>
  </si>
  <si>
    <t>Parengta paraiška, vnt.</t>
  </si>
  <si>
    <t>Projekto „Kompleksinės paslaugos šeimai Klaipėdos mieste“ įgyvendinimas</t>
  </si>
  <si>
    <t xml:space="preserve"> </t>
  </si>
  <si>
    <t xml:space="preserve"> - BĮ Klaipėdos miesto socialines paramos centre</t>
  </si>
  <si>
    <t>Senyvo amžiaus asmenims ir suaugusiems asmenims su negalia asmens namuose teikiamos paslaugos (pagalba į namus; dienos socialinė globa asmens namuose)/asmenų skaičius</t>
  </si>
  <si>
    <t>Dienos socialinės globos paslaugas  įstaigoje / asmens namuose gaunančių asmenų skaičius</t>
  </si>
  <si>
    <t>Socialinės rizikos asmenų, kuriems suteiktos trumpalaikės socialinės globos paslaugos/laikino apnakvindinimo paslaugos per metus, skaičius</t>
  </si>
  <si>
    <t>2019-ųjų metų lėšų projektas</t>
  </si>
  <si>
    <t>2019-ieji metai</t>
  </si>
  <si>
    <t>2019 m. lėšų projektas</t>
  </si>
  <si>
    <t>Kūdikių su sunkia negalia, gaunančių „Atokvėpio“ paslaugą, skaičius (Sutrikusio vystymosi kūdikių namai)</t>
  </si>
  <si>
    <t>1510</t>
  </si>
  <si>
    <t>1500</t>
  </si>
  <si>
    <t>1100</t>
  </si>
  <si>
    <t>13</t>
  </si>
  <si>
    <t xml:space="preserve">Dienos socialinę globą per mėn. gaunančių vaikų su negalia dienos socialinės globos centre skaičius </t>
  </si>
  <si>
    <t>Vidut. per dieną nemokamą maitinimą gaunančių asmenų sk.</t>
  </si>
  <si>
    <t>Atlikta kompleksinė viešųjų ryšių metodų analizė ir įgyvendinta įvaikinimo skatinimo informacinė kompanija</t>
  </si>
  <si>
    <t>Vidutinis šeimų, auginančių vaiką su negalia ir patyriančiomis krizes skaičius per mėn.</t>
  </si>
  <si>
    <t>Keltuvų eksploatavimo priežiūra, vnt.</t>
  </si>
  <si>
    <t>1000/ 800</t>
  </si>
  <si>
    <t>280/55</t>
  </si>
  <si>
    <t xml:space="preserve">Organizuoti kovos su prekyba žmonėmis veiksmų plano priemonių renginiai </t>
  </si>
  <si>
    <t>Baldai  bendruomeniniuose vaikų globos namuose, vnt.</t>
  </si>
  <si>
    <t>Nupirkta butų</t>
  </si>
  <si>
    <t>Socialinių būstų pirkimas</t>
  </si>
  <si>
    <t>Įsigyta būstų, vnt</t>
  </si>
  <si>
    <t>BĮ Klaipėdos miesto socialinės paramos centro patalpų (Taikos pr.107-61) remonto darbai</t>
  </si>
  <si>
    <t>Suremontuotos patalpos , kv m</t>
  </si>
  <si>
    <t>Įstaigų sk.</t>
  </si>
  <si>
    <t>Perduotų patalpų Vaivos g. 23 priežiūra, kv. m</t>
  </si>
  <si>
    <t xml:space="preserve"> - VšĮ „Ori senatvė“</t>
  </si>
  <si>
    <t xml:space="preserve">Įsigytas automobilis neįgaliesiems, vnt </t>
  </si>
  <si>
    <t>Įsigyta įranga, baldai, proc.</t>
  </si>
  <si>
    <t xml:space="preserve"> - kovos su prekyba žmonėmis prevencinių priemonių  įgyvendinimas</t>
  </si>
  <si>
    <t>Organizuota informacinių renginių apie prekybą žmonėmis</t>
  </si>
  <si>
    <t xml:space="preserve"> - smurto artimoje aplinkoje prevencijos priemonių įgyvendinimas</t>
  </si>
  <si>
    <t>Organizuota informacinių renginių apie smurtą artimoje aplinkoje</t>
  </si>
  <si>
    <t xml:space="preserve">Šîldoma įstaigų, skaičius  </t>
  </si>
  <si>
    <t>Socialinių įstaigų patalpų šildymas</t>
  </si>
  <si>
    <t>Pakeistos plastikinės vidaus durys, vnt.</t>
  </si>
  <si>
    <t>Įsigytas daugiafunkcis įrenginys</t>
  </si>
  <si>
    <r>
      <rPr>
        <b/>
        <sz val="10"/>
        <rFont val="Times New Roman"/>
        <family val="1"/>
      </rPr>
      <t>Laikino apnakvindinimo namų steigimas</t>
    </r>
    <r>
      <rPr>
        <sz val="10"/>
        <rFont val="Times New Roman"/>
        <family val="1"/>
      </rPr>
      <t xml:space="preserve"> </t>
    </r>
  </si>
  <si>
    <r>
      <rPr>
        <b/>
        <sz val="10"/>
        <rFont val="Times New Roman"/>
        <family val="1"/>
        <charset val="186"/>
      </rPr>
      <t xml:space="preserve">Priemonių, mažinančių administracinę naštą juridiniams ir fiziniams asmenims, taikymas </t>
    </r>
    <r>
      <rPr>
        <sz val="10"/>
        <rFont val="Times New Roman"/>
        <family val="1"/>
        <charset val="186"/>
      </rPr>
      <t>Projekto „Paslaugų ir asmenų aptarnavimo kokybės gerinimas savivaldybėse“ įgyvendinimas</t>
    </r>
  </si>
  <si>
    <t>Nakvynės namų pastato (Viršutinė g. 21) rekonstrukcija</t>
  </si>
  <si>
    <t>Atlikta rekonstrukcija, proc</t>
  </si>
  <si>
    <t>Laikino apgyvendinimo namų infrastruktūros modernizavimas (Šilutės pl. 8, nakvynės namai)</t>
  </si>
  <si>
    <t>Centralizuotas paviršinių (lietaus) nuotekų tvarkymas (paslaugos apmokėjimas)</t>
  </si>
  <si>
    <r>
      <t xml:space="preserve">Projekto  </t>
    </r>
    <r>
      <rPr>
        <b/>
        <sz val="10"/>
        <rFont val="Times New Roman"/>
        <family val="1"/>
        <charset val="186"/>
      </rPr>
      <t>„Integrali pagalba į namus</t>
    </r>
    <r>
      <rPr>
        <sz val="10"/>
        <rFont val="Times New Roman"/>
        <family val="1"/>
      </rPr>
      <t xml:space="preserve"> </t>
    </r>
    <r>
      <rPr>
        <b/>
        <sz val="10"/>
        <rFont val="Times New Roman"/>
        <family val="1"/>
      </rPr>
      <t>Klaipėdos mieste</t>
    </r>
    <r>
      <rPr>
        <sz val="10"/>
        <rFont val="Times New Roman"/>
        <family val="1"/>
      </rPr>
      <t xml:space="preserve">“ įgyvendinimas (dienos socialinės globos ir slaugos paslaugos į namus)                   </t>
    </r>
  </si>
  <si>
    <t>2/2</t>
  </si>
  <si>
    <t>Įsigytas keltuvas ir masažo stalas</t>
  </si>
  <si>
    <t xml:space="preserve">Klaipėdos miesto integruotų investicijų teritorijos vietos veiklos grupės 2016-2022 metų vietos plėtros įgyvendinimas ir veiklų administravimas </t>
  </si>
  <si>
    <t>Vykdoma projektų, vnt.</t>
  </si>
  <si>
    <t xml:space="preserve">Patvirtinta vietos plėtros strategija, vnt. </t>
  </si>
  <si>
    <r>
      <t xml:space="preserve">Europos Sąjungos paramos lėšos </t>
    </r>
    <r>
      <rPr>
        <b/>
        <sz val="10"/>
        <rFont val="Times New Roman"/>
        <family val="1"/>
        <charset val="186"/>
      </rPr>
      <t>ES</t>
    </r>
  </si>
  <si>
    <t xml:space="preserve"> - projekto „Lietuva – kitataučių užuovėja“ įgyvendinimas</t>
  </si>
  <si>
    <t>Asmenų, kuriems teikiamos integracijos paslaugos, skaičius</t>
  </si>
  <si>
    <t>Dienos socialinę globą per mėn. gaunančių asmenų su psichine negalia dienos socialinės globos centre skaičius (VšĮ „Svetliačiok“)</t>
  </si>
  <si>
    <t>Vidut. per mėn. paslaugas gaunančių socialinės rizikos ir rizikos šeimų vaikų skaičius LFP „Dienvidis“ ir DPJC</t>
  </si>
  <si>
    <t>Paslaugų gavėjų skaičius, iš jų:</t>
  </si>
  <si>
    <t>Nestacionarių socialinių paslaugų gavėjai, skaičius</t>
  </si>
  <si>
    <t>Stacionarių socialinių paslaugų gavėjai, skaičius</t>
  </si>
  <si>
    <t>Prižiūrima eksploatuojamų keltuvų, vnt.</t>
  </si>
  <si>
    <t xml:space="preserve">2017–2019 M. KLAIPĖDOS MIESTO SAVIVALDYBĖS  </t>
  </si>
  <si>
    <t>Asmenų su sunkia negalia, kuriems teikiamos socialinės globos paslaugos, skaičius</t>
  </si>
  <si>
    <t xml:space="preserve"> - projekto „Moterys ir vaikai – saugūs savo mieste“ įgyvendinimas</t>
  </si>
  <si>
    <t>Paslaugas gavusių asmenų skaičius</t>
  </si>
  <si>
    <t>Savivaldybės socialinio būsto fondo gyvenamųjų namų statyba žemės sklypuose Irklų g. 1 ir Rambyno g. 14A</t>
  </si>
  <si>
    <t>BĮ Klaipėdos miesto globos namuose</t>
  </si>
  <si>
    <t>BĮ Neįgaliųjų centre „Klaipėdos lakštutė“</t>
  </si>
  <si>
    <t>BĮ Klaipėdos miesto nakvynės namuose</t>
  </si>
  <si>
    <t>BĮ Klaipėdos vaikų globos namuose „Smiltelė“</t>
  </si>
  <si>
    <t>BĮ Klaipėdos socialinių paslaugų centre „Danė“</t>
  </si>
  <si>
    <t>Nevyriausybinių organizacijų socialinių projektų, skirtų šeimoms, turinčioms socialinių problemų</t>
  </si>
  <si>
    <t xml:space="preserve">Klaipėdos miesto integruotų investicijų teritorijos vietos veiklos grupės 2016–2022 metų vietos plėtros įgyvendinimas ir veiklų administravimas </t>
  </si>
  <si>
    <r>
      <t xml:space="preserve">Senyvo amžiaus asmenų globos paslaugų plėtra </t>
    </r>
    <r>
      <rPr>
        <sz val="10"/>
        <rFont val="Times New Roman"/>
        <family val="1"/>
        <charset val="186"/>
      </rPr>
      <t xml:space="preserve">rekonstruojant pastatą, esantį Melnragės gyvenamąjame rajone, Vaivos g. 23 </t>
    </r>
  </si>
  <si>
    <t>Atlikta rekonstravimo darbų, proc.</t>
  </si>
  <si>
    <t>Atliktas rekonstravimas, proc</t>
  </si>
  <si>
    <t>Suremontuotos patalpos, kv m</t>
  </si>
  <si>
    <t>Nakvynės namų pastato (Viršutinė g. 21) rekonstravimas</t>
  </si>
  <si>
    <t>BĮ Klaipėdos miesto socialinės paramos centro patalpų (Taikos pr. 107-61) remonto darbai</t>
  </si>
  <si>
    <t xml:space="preserve">Butų pirkimas politiniams kaliniams ir tremtiniams bei jų šeimų nariams </t>
  </si>
  <si>
    <t xml:space="preserve">PATVIRTINTA
Klaipėdos miesto savivaldybės administracijos direktoriaus 2017 m. d. įsakymu Nr. AD1-   </t>
  </si>
  <si>
    <t xml:space="preserve"> 2017 M. KLAIPĖDOS MIESTO SAVIVALDYBĖS ADMINISTRACIJOS</t>
  </si>
  <si>
    <t>Apskaitos kodas</t>
  </si>
  <si>
    <t>1202010401-12.02010411</t>
  </si>
  <si>
    <t>12.02010701-12.020107004</t>
  </si>
  <si>
    <t>12.020103000-12.0201030005</t>
  </si>
  <si>
    <t xml:space="preserve">12010208-12.010209 </t>
  </si>
  <si>
    <t>12020110-2.100106</t>
  </si>
  <si>
    <t>2017 metų asignavimų planas</t>
  </si>
  <si>
    <t xml:space="preserve">* pagal Klaipėdos miesto savivaldybės tarybos sprendimus: 2016 m. gruodžio 22 d. Nr. T2-290 ir ……………..
</t>
  </si>
  <si>
    <t>Papriemonės kodas</t>
  </si>
  <si>
    <t>Klaipėdos miesto savivaldybės tarybos                                            2016 m. gruodžio 22 d. sprendimo Nr. T2-290</t>
  </si>
  <si>
    <t>Klaipėdos miesto savivaldybės miesto socialinės atskirties mažinimo programos (Nr. 12) aprašymo            priedas</t>
  </si>
  <si>
    <t>Lyginamasis variantas</t>
  </si>
  <si>
    <t>2017-ųjų metų asignavimų planas</t>
  </si>
  <si>
    <t>Siūlomas keisti 2017-ųjų metų asignavimų planas</t>
  </si>
  <si>
    <t>Skirtumas</t>
  </si>
  <si>
    <t>Siūlomas keisti 2017 metų asignavimų planas</t>
  </si>
  <si>
    <t>Paaiškinimas</t>
  </si>
  <si>
    <t>SB(L)</t>
  </si>
  <si>
    <r>
      <t xml:space="preserve">Apyvartos lėšų likutis </t>
    </r>
    <r>
      <rPr>
        <b/>
        <sz val="10"/>
        <rFont val="Times New Roman"/>
        <family val="1"/>
        <charset val="186"/>
      </rPr>
      <t>SB(L)</t>
    </r>
  </si>
  <si>
    <r>
      <t xml:space="preserve">Pajamų už atsitiktines paslaugas likutis </t>
    </r>
    <r>
      <rPr>
        <b/>
        <sz val="10"/>
        <rFont val="Times New Roman"/>
        <family val="1"/>
        <charset val="186"/>
      </rPr>
      <t>SB(SPL)</t>
    </r>
  </si>
  <si>
    <t xml:space="preserve"> - projekto „Atrask save Lietuvoje“ įgyvendinimas</t>
  </si>
  <si>
    <t xml:space="preserve"> - projekto „Lietuva – kitataučių užuovėja“ įgyvendinimas;</t>
  </si>
  <si>
    <t>BĮ Klaipėdos miesto socialinės paramos centre:</t>
  </si>
  <si>
    <t>SB(ES)</t>
  </si>
  <si>
    <r>
      <t xml:space="preserve">36 </t>
    </r>
    <r>
      <rPr>
        <strike/>
        <sz val="10"/>
        <color rgb="FFFF0000"/>
        <rFont val="Times New Roman"/>
        <family val="1"/>
        <charset val="186"/>
      </rPr>
      <t>23</t>
    </r>
  </si>
  <si>
    <t xml:space="preserve"> - BĮ Neįgaliųjų centre „Klaipėdos lakštutė“;</t>
  </si>
  <si>
    <t xml:space="preserve"> - BĮ Klaipėdos miesto socialines paramos centre;</t>
  </si>
  <si>
    <t>Projektas įtrauktas į programą siekiant įgyvendinti Jungtinės veiklos sutartį tarp valstybinės BĮ „Pabėgėlių priėmimo centras“ ir BĮ Klaipėdos miesto socialinės paramos centro</t>
  </si>
  <si>
    <t>LR socialinės apsaugos ir darbo ministro 2016-12-30 įsakymu Nr.A1-701 patvirtinta patikslinta  savivaldybei perduotoms įstaigoms išlaikyti specialioji tikslinė dotacija 2017 m.</t>
  </si>
  <si>
    <t>LR socialinės apsaugos ir darbo ministro 
2016 m. gruodžio 30 d. įsakymu Nr.A1-701 sumažinta specialioji tikslinė dotacija socialinei paramai mokiniams</t>
  </si>
  <si>
    <t>LR socialinės apsaugos ir darbo ministro 
2016 m. gruodžio 30 d. įsakymu Nr.A1-701 padidinta specialioji tikslinė dotacija socialinėms išmokoms ir kompensacijoms skaičiuoti ir mokėti</t>
  </si>
  <si>
    <t>SB(ESA)</t>
  </si>
  <si>
    <r>
      <t xml:space="preserve">Europos Sąjungos finansinės paramos lėšų likučio metų pradžioje lėšos </t>
    </r>
    <r>
      <rPr>
        <b/>
        <sz val="10"/>
        <rFont val="Times New Roman"/>
        <family val="1"/>
        <charset val="186"/>
      </rPr>
      <t>SB(ESA)</t>
    </r>
  </si>
  <si>
    <r>
      <t xml:space="preserve">Europos Sąjungos paramos lėšos, kurios įtrauktos į Savivaldybės biudžetą </t>
    </r>
    <r>
      <rPr>
        <b/>
        <sz val="10"/>
        <rFont val="Times New Roman"/>
        <family val="1"/>
        <charset val="186"/>
      </rPr>
      <t>SB(ES)</t>
    </r>
  </si>
  <si>
    <r>
      <t xml:space="preserve">Europos Sąjungos paramos lėšos, kurios įtrauktos į Savivaldybės biudžetą </t>
    </r>
    <r>
      <rPr>
        <b/>
        <sz val="10"/>
        <rFont val="Times New Roman"/>
        <family val="1"/>
        <charset val="186"/>
      </rPr>
      <t>SB</t>
    </r>
    <r>
      <rPr>
        <sz val="10"/>
        <rFont val="Times New Roman"/>
        <family val="1"/>
      </rPr>
      <t>(</t>
    </r>
    <r>
      <rPr>
        <b/>
        <sz val="10"/>
        <rFont val="Times New Roman"/>
        <family val="1"/>
        <charset val="186"/>
      </rPr>
      <t>ES)</t>
    </r>
  </si>
  <si>
    <t>LR socialinės apsaugos ir darbo ministro 
2016 m. gruodžio 30 d. įsakymu Nr.A1-701 patikslinta specialioji tikslinė dotacija socialinėms paslaugoms</t>
  </si>
  <si>
    <t>Siūloma įtraukti ES paramos lėšas, kurios bus skirtos projektui įgyvendinti. Projekto vykdymo laikotarpis: 2017-01-01 – 2018-06-30</t>
  </si>
  <si>
    <t>Pagal pasirašytą Jungtinės veiklos sutartį su Pabėgėlių priėmimo centru skiriamos papildomos lėšos atvykusiems naujiems pabėgėliams</t>
  </si>
  <si>
    <t>Tarptautinių ryšių, verslo plėtros ir turizmo skyrius</t>
  </si>
  <si>
    <t>Materialinės paramos Klaipėdos miesto savivaldybės gyventojams, atsidūrusiems sunkioje materialinėje padėtyje, teikimas</t>
  </si>
  <si>
    <r>
      <t xml:space="preserve">Materialinės paramos Klaipėdos miesto savivaldybės gyventojams, atsidūrusiems sunkioje materialinėje padėtyje, teikimas </t>
    </r>
    <r>
      <rPr>
        <strike/>
        <sz val="10"/>
        <color rgb="FFFF0000"/>
        <rFont val="Times New Roman"/>
        <family val="1"/>
        <charset val="186"/>
      </rPr>
      <t>Vienkartinių išmokų socialiai pažeidžiamiems žmonėms išmokėjimas</t>
    </r>
  </si>
  <si>
    <t>Vidutinis materialinės paramos išmokų Klaipėdos miesto gyventojams, atsidūrusiems sunkioje materialinėje padėtyje, skaičius per mėn.</t>
  </si>
  <si>
    <r>
      <t xml:space="preserve">Vidutinis materialinės paramos išmokų Klaipėdos miesto gyventojams, atsidūrusiems sunkioje materialinėje padėtyje, skaičius per mėn. </t>
    </r>
    <r>
      <rPr>
        <strike/>
        <sz val="10"/>
        <color rgb="FFFF0000"/>
        <rFont val="Times New Roman"/>
        <family val="1"/>
        <charset val="186"/>
      </rPr>
      <t xml:space="preserve">Vidutinis vienkartinių išmokų socialiai pažeidžiamiems asmenims skaičius per mėn. </t>
    </r>
  </si>
  <si>
    <r>
      <t>Priemonių, mažinančių administracinę naštą juridiniams ir fiziniams asmenims, taikymas</t>
    </r>
    <r>
      <rPr>
        <sz val="10"/>
        <rFont val="Times New Roman"/>
        <family val="1"/>
        <charset val="186"/>
      </rPr>
      <t>, projekto „Paslaugų organizavimo ir asmenų aptarnavimo kokybės gerinimas teikiant socialinę paramą Klaipėdos miesto savivaldybėje“ įgyvendinimas</t>
    </r>
  </si>
  <si>
    <r>
      <rPr>
        <b/>
        <sz val="10"/>
        <rFont val="Times New Roman"/>
        <family val="1"/>
        <charset val="186"/>
      </rPr>
      <t>Priemonių, mažinančių administracinę naštą juridiniams ir fiziniams asmenims, taikymas</t>
    </r>
    <r>
      <rPr>
        <sz val="10"/>
        <rFont val="Times New Roman"/>
        <family val="1"/>
        <charset val="186"/>
      </rPr>
      <t xml:space="preserve">, projekto „Paslaugų </t>
    </r>
    <r>
      <rPr>
        <b/>
        <sz val="10"/>
        <color rgb="FFFF0000"/>
        <rFont val="Times New Roman"/>
        <family val="1"/>
        <charset val="186"/>
      </rPr>
      <t>organizavimo</t>
    </r>
    <r>
      <rPr>
        <sz val="10"/>
        <rFont val="Times New Roman"/>
        <family val="1"/>
        <charset val="186"/>
      </rPr>
      <t xml:space="preserve"> ir asmenų aptarnavimo kokybės gerinimas </t>
    </r>
    <r>
      <rPr>
        <b/>
        <sz val="10"/>
        <color rgb="FFFF0000"/>
        <rFont val="Times New Roman"/>
        <family val="1"/>
        <charset val="186"/>
      </rPr>
      <t xml:space="preserve">teikiant socialinę paramą Klaipėdos miesto savivaldybėje </t>
    </r>
    <r>
      <rPr>
        <strike/>
        <sz val="10"/>
        <color rgb="FFFF0000"/>
        <rFont val="Times New Roman"/>
        <family val="1"/>
        <charset val="186"/>
      </rPr>
      <t>savivaldybėse</t>
    </r>
    <r>
      <rPr>
        <sz val="10"/>
        <color rgb="FFFF0000"/>
        <rFont val="Times New Roman"/>
        <family val="1"/>
        <charset val="186"/>
      </rPr>
      <t>“</t>
    </r>
    <r>
      <rPr>
        <sz val="10"/>
        <rFont val="Times New Roman"/>
        <family val="1"/>
        <charset val="186"/>
      </rPr>
      <t xml:space="preserve"> įgyvendinimas</t>
    </r>
  </si>
  <si>
    <t xml:space="preserve">Pasikeitus paramos teikimą reglamentuojančiam tvarkos aprašui (savivaldybės tarybos 2016 m. gruodžio 22 d. sprendimas Nr. T2-318) keičiamas priemonės ir kriterijaus pavadinimai </t>
  </si>
  <si>
    <t>16 vietų automobilių stovėjimo aikštelės įrengimas šalia žemės sklypo Irklų g. 2</t>
  </si>
  <si>
    <t>Siūloma įtraukti naują papriemonę, nes pagal automobilių stovėjimo aikštelių įrengimo normas  prie statomo Savivaldybės socialinio būsto fondo gyvenamojo namo Irklų g. turi būti įrengtos 36 automobilių stovėjimo vietos, bet dėl per mažo sklypo bus įrengta tik 20. Siekiant užtikrinti  gyvenamojo namo statybos žemės sklype Irklų g. 1 įgyvendinimą ir užbaigimo dokumentų gavimą, reikalinga papildomai įrengti trūkstamas automobilių stovėjimo vietas (16 vnt.) gretimame sklype Irklų g. 2</t>
  </si>
  <si>
    <t>Keičiama pagal 2017-02-23 savivaldybės tarybos sprendimu Nr. T2-25 patvirtintą 2017 m. savivaldybės biudžetą</t>
  </si>
  <si>
    <t>Neįgaliųjų reikalų departamento prie Socialinės apsaugos ir darbo ministerijos direkoriaus 2017-02-07 įsakymu Nr. V-6 skirta daugiau valstybės biudžeto lėšų būstams pritaikyti neįgaliesiems</t>
  </si>
  <si>
    <t xml:space="preserve">Koreguokamas projekto pavadinimas pagal patikslintą pavadinimą Vidaus reikalų ministerijoje </t>
  </si>
  <si>
    <t xml:space="preserve">Įrengta automobilių stovėjimo aikštelė, proc. </t>
  </si>
  <si>
    <t>(Klaipėdos miesto savivaldybės tarybos                                 2017 m. kovo. ... sprendimo Nr. T2-XX    redakcija)</t>
  </si>
  <si>
    <t>Siūlomas keisti 2018-ųjų metų lėšų projektas</t>
  </si>
  <si>
    <t>Kūdikių su sunkia negalia, gaunančių atokvėpio paslaugą, skaičius (Sutrikusio vystymosi kūdikių namai)</t>
  </si>
  <si>
    <t>BĮ Klaipėdos miesto socialinės paramos centre</t>
  </si>
  <si>
    <t>Senyvo amžiaus asmenims ir suaugusiems asmenims su negalia asmens namuose teikiamos paslaugos (pagalba į namus; dienos socialinė globa asmens namuose) / asmenų skaičius</t>
  </si>
  <si>
    <t xml:space="preserve"> - projekto „Kompleksinė pagalba Klaipėdos miesto socialinės grupės vaikams ir jaunimui“ įgyvendinimas</t>
  </si>
  <si>
    <t>Socialinės rizikos asmenų, kuriems suteiktos trumpalaikės socialinės globos paslaugos / laikino apnakvindinimo paslaugos per metus, skaičius</t>
  </si>
  <si>
    <t xml:space="preserve">Įsigytas automobilis neįgaliesiems, vnt. </t>
  </si>
  <si>
    <t>Įstaigų skaičius</t>
  </si>
  <si>
    <t>Dienos socialinę globą per mėn. gaunančių asmenų su psichine negalia dienos socialinės globos centre skaičius (VšĮ Klaipėdos specialiojoje mokykloje-daugiafunkciame centre „Svetliačiok“)</t>
  </si>
  <si>
    <t>Vidut. per dieną nemokamą maitinimą gaunančių asmenų skaičius</t>
  </si>
  <si>
    <r>
      <t>Vidut. per mėn. paslaugas gaunančių socialinės rizikos ir rizikos šeimų vaikų skaičius labdaros ir paramos fonde „Dienvidis“ ir</t>
    </r>
    <r>
      <rPr>
        <sz val="10"/>
        <color rgb="FFFF0000"/>
        <rFont val="Times New Roman"/>
        <family val="1"/>
        <charset val="186"/>
      </rPr>
      <t xml:space="preserve"> </t>
    </r>
    <r>
      <rPr>
        <sz val="10"/>
        <rFont val="Times New Roman"/>
        <family val="1"/>
        <charset val="186"/>
      </rPr>
      <t>Dvasinės pagalbos jaunimui centre</t>
    </r>
  </si>
  <si>
    <t>Vidutinis šeimų, auginančių vaiką su negalia ir patiriančių krizes, skaičius per mėn.</t>
  </si>
  <si>
    <t>Atlikta kompleksinė viešųjų ryšių metodų analizė ir įgyvendinta įvaikinimo skatinimo informacinė kampanija</t>
  </si>
  <si>
    <t>Nevyriausybinių organizacijų socialinių projektų, skirtų šeimoms, turinčioms socialinių problemų, stiprinti</t>
  </si>
  <si>
    <t>Nevyriausybinių organizacijų socialinių projektų, skirtų šeimoms, turinčioms socialinių problemų, stiprinti, skaičius</t>
  </si>
  <si>
    <t>Suremontuotos patalpos, kv. m</t>
  </si>
  <si>
    <t>Atlikta rekonstrukcija, proc.</t>
  </si>
  <si>
    <t>Įsigyta būstų, vnt.</t>
  </si>
  <si>
    <r>
      <t xml:space="preserve">Europos Sąjungos paramos lėšos, kurios įtrauktos į savivaldybės biudžetą </t>
    </r>
    <r>
      <rPr>
        <b/>
        <sz val="10"/>
        <rFont val="Times New Roman"/>
        <family val="1"/>
        <charset val="186"/>
      </rPr>
      <t>SB(ES)</t>
    </r>
  </si>
  <si>
    <t>_____________________________</t>
  </si>
  <si>
    <t xml:space="preserve">PATVIRTINTA
Klaipėdos miesto savivaldybės administracijos direktoriaus 2017 m. kovo 14 d. įsakymu Nr. AD1-642   </t>
  </si>
  <si>
    <t>Si8lomas keisti 2017 metų asignavimų planas</t>
  </si>
  <si>
    <t>2017 metų asignavimų planas*</t>
  </si>
  <si>
    <t>Si8lomas keisti 2017-ųjų metų asignavimų planas</t>
  </si>
  <si>
    <t xml:space="preserve">* pagal Klaipėdos miesto savivaldybės tarybos 2017-04-27 sprendimą Nr. T2-80
</t>
  </si>
  <si>
    <t xml:space="preserve">(Klaipėdos miesto savivaldybės administracijos direktoriaus 2017 m. gegužės 8 d.  įsakymo Nr. AD1-1137 redakcija)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</si>
</sst>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8" x14ac:knownFonts="1">
    <font>
      <sz val="11"/>
      <color theme="1"/>
      <name val="Calibri"/>
      <family val="2"/>
      <charset val="186"/>
      <scheme val="minor"/>
    </font>
    <font>
      <sz val="10"/>
      <name val="Times New Roman"/>
      <family val="1"/>
      <charset val="186"/>
    </font>
    <font>
      <sz val="10"/>
      <name val="Arial"/>
      <family val="2"/>
      <charset val="186"/>
    </font>
    <font>
      <b/>
      <sz val="10"/>
      <name val="Times New Roman"/>
      <family val="1"/>
    </font>
    <font>
      <sz val="10"/>
      <name val="Times New Roman"/>
      <family val="1"/>
    </font>
    <font>
      <b/>
      <u/>
      <sz val="10"/>
      <name val="Times New Roman"/>
      <family val="1"/>
    </font>
    <font>
      <b/>
      <sz val="10"/>
      <name val="Times New Roman"/>
      <family val="1"/>
      <charset val="186"/>
    </font>
    <font>
      <sz val="9"/>
      <name val="Times New Roman"/>
      <family val="1"/>
      <charset val="186"/>
    </font>
    <font>
      <b/>
      <sz val="9"/>
      <color indexed="81"/>
      <name val="Tahoma"/>
      <family val="2"/>
      <charset val="186"/>
    </font>
    <font>
      <sz val="9"/>
      <color indexed="81"/>
      <name val="Tahoma"/>
      <family val="2"/>
      <charset val="186"/>
    </font>
    <font>
      <sz val="10"/>
      <name val="Calibri"/>
      <family val="2"/>
      <charset val="186"/>
    </font>
    <font>
      <sz val="9"/>
      <name val="Times New Roman"/>
      <family val="1"/>
    </font>
    <font>
      <sz val="12"/>
      <name val="Times New Roman"/>
      <family val="1"/>
      <charset val="186"/>
    </font>
    <font>
      <sz val="12"/>
      <name val="Arial"/>
      <family val="2"/>
      <charset val="186"/>
    </font>
    <font>
      <b/>
      <sz val="12"/>
      <name val="Times New Roman"/>
      <family val="1"/>
    </font>
    <font>
      <sz val="12"/>
      <name val="Times New Roman"/>
      <family val="1"/>
    </font>
    <font>
      <sz val="11"/>
      <name val="Calibri"/>
      <family val="2"/>
      <charset val="186"/>
      <scheme val="minor"/>
    </font>
    <font>
      <sz val="8"/>
      <name val="Times New Roman"/>
      <family val="1"/>
    </font>
    <font>
      <i/>
      <sz val="10"/>
      <name val="Times New Roman"/>
      <family val="1"/>
      <charset val="186"/>
    </font>
    <font>
      <i/>
      <sz val="10"/>
      <name val="Tahoma"/>
      <family val="2"/>
      <charset val="186"/>
    </font>
    <font>
      <b/>
      <sz val="11"/>
      <name val="Calibri"/>
      <family val="2"/>
      <charset val="186"/>
      <scheme val="minor"/>
    </font>
    <font>
      <sz val="10"/>
      <name val="Tahoma"/>
      <family val="2"/>
      <charset val="186"/>
    </font>
    <font>
      <sz val="8"/>
      <name val="Times New Roman"/>
      <family val="1"/>
      <charset val="186"/>
    </font>
    <font>
      <sz val="8"/>
      <color rgb="FF515967"/>
      <name val="Times New Roman"/>
      <family val="1"/>
      <charset val="186"/>
    </font>
    <font>
      <sz val="9"/>
      <color rgb="FF515967"/>
      <name val="Arial"/>
      <family val="2"/>
      <charset val="186"/>
    </font>
    <font>
      <b/>
      <sz val="10"/>
      <color rgb="FFFF0000"/>
      <name val="Times New Roman"/>
      <family val="1"/>
    </font>
    <font>
      <sz val="10"/>
      <color rgb="FFFF0000"/>
      <name val="Times New Roman"/>
      <family val="1"/>
    </font>
    <font>
      <sz val="9"/>
      <name val="Arial"/>
      <family val="2"/>
      <charset val="186"/>
    </font>
    <font>
      <sz val="10"/>
      <color theme="0"/>
      <name val="Times New Roman"/>
      <family val="1"/>
      <charset val="186"/>
    </font>
    <font>
      <sz val="10"/>
      <color rgb="FFFF0000"/>
      <name val="Times New Roman"/>
      <family val="1"/>
      <charset val="186"/>
    </font>
    <font>
      <strike/>
      <sz val="10"/>
      <color rgb="FFFF0000"/>
      <name val="Times New Roman"/>
      <family val="1"/>
      <charset val="186"/>
    </font>
    <font>
      <sz val="11"/>
      <color theme="0"/>
      <name val="Calibri"/>
      <family val="2"/>
      <charset val="186"/>
      <scheme val="minor"/>
    </font>
    <font>
      <sz val="12"/>
      <color theme="0"/>
      <name val="Arial"/>
      <family val="2"/>
      <charset val="186"/>
    </font>
    <font>
      <sz val="12"/>
      <color theme="0"/>
      <name val="Times New Roman"/>
      <family val="1"/>
    </font>
    <font>
      <sz val="10"/>
      <color theme="0"/>
      <name val="Times New Roman"/>
      <family val="1"/>
    </font>
    <font>
      <sz val="10"/>
      <color theme="0"/>
      <name val="Arial"/>
      <family val="2"/>
      <charset val="186"/>
    </font>
    <font>
      <b/>
      <sz val="12"/>
      <name val="Times New Roman"/>
      <family val="1"/>
      <charset val="186"/>
    </font>
    <font>
      <b/>
      <sz val="10"/>
      <color rgb="FFFF0000"/>
      <name val="Times New Roman"/>
      <family val="1"/>
      <charset val="186"/>
    </font>
  </fonts>
  <fills count="10">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indexed="43"/>
        <bgColor indexed="64"/>
      </patternFill>
    </fill>
  </fills>
  <borders count="81">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2293">
    <xf numFmtId="0" fontId="0" fillId="0" borderId="0" xfId="0"/>
    <xf numFmtId="3" fontId="2" fillId="0" borderId="0" xfId="0" applyNumberFormat="1" applyFont="1"/>
    <xf numFmtId="3" fontId="4" fillId="0" borderId="0" xfId="0" applyNumberFormat="1" applyFont="1" applyAlignment="1">
      <alignment vertical="top"/>
    </xf>
    <xf numFmtId="3" fontId="4" fillId="0" borderId="0" xfId="0" applyNumberFormat="1" applyFont="1" applyBorder="1" applyAlignment="1">
      <alignment vertical="top"/>
    </xf>
    <xf numFmtId="3" fontId="1" fillId="0" borderId="21" xfId="0" applyNumberFormat="1" applyFont="1" applyBorder="1" applyAlignment="1">
      <alignment horizontal="center" vertical="center" textRotation="90"/>
    </xf>
    <xf numFmtId="3" fontId="1" fillId="0" borderId="26" xfId="0" applyNumberFormat="1" applyFont="1" applyBorder="1" applyAlignment="1">
      <alignment horizontal="center" vertical="center" textRotation="90"/>
    </xf>
    <xf numFmtId="3" fontId="3" fillId="4" borderId="33" xfId="0" applyNumberFormat="1" applyFont="1" applyFill="1" applyBorder="1" applyAlignment="1">
      <alignment horizontal="center" vertical="top" wrapText="1"/>
    </xf>
    <xf numFmtId="3" fontId="3" fillId="4" borderId="33" xfId="0" applyNumberFormat="1" applyFont="1" applyFill="1" applyBorder="1" applyAlignment="1">
      <alignment horizontal="center" vertical="top"/>
    </xf>
    <xf numFmtId="3" fontId="3" fillId="5" borderId="34" xfId="0" applyNumberFormat="1" applyFont="1" applyFill="1" applyBorder="1" applyAlignment="1">
      <alignment horizontal="center" vertical="top"/>
    </xf>
    <xf numFmtId="3" fontId="3" fillId="5" borderId="5" xfId="0" applyNumberFormat="1" applyFont="1" applyFill="1" applyBorder="1" applyAlignment="1">
      <alignment horizontal="center" vertical="top"/>
    </xf>
    <xf numFmtId="49" fontId="3" fillId="0" borderId="5" xfId="0" applyNumberFormat="1" applyFont="1" applyBorder="1" applyAlignment="1">
      <alignment horizontal="center" vertical="top" wrapText="1"/>
    </xf>
    <xf numFmtId="164" fontId="4" fillId="7" borderId="7" xfId="0" applyNumberFormat="1" applyFont="1" applyFill="1" applyBorder="1" applyAlignment="1">
      <alignment horizontal="center" vertical="top"/>
    </xf>
    <xf numFmtId="3" fontId="4" fillId="0" borderId="3" xfId="0" applyNumberFormat="1" applyFont="1" applyFill="1" applyBorder="1" applyAlignment="1">
      <alignment horizontal="center" vertical="top"/>
    </xf>
    <xf numFmtId="3" fontId="3" fillId="5" borderId="14" xfId="0" applyNumberFormat="1" applyFont="1" applyFill="1" applyBorder="1" applyAlignment="1">
      <alignment horizontal="center" vertical="top"/>
    </xf>
    <xf numFmtId="49" fontId="3" fillId="0" borderId="14" xfId="0" applyNumberFormat="1" applyFont="1" applyBorder="1" applyAlignment="1">
      <alignment horizontal="center" vertical="top" wrapText="1"/>
    </xf>
    <xf numFmtId="164" fontId="4" fillId="7" borderId="42" xfId="0" applyNumberFormat="1" applyFont="1" applyFill="1" applyBorder="1" applyAlignment="1">
      <alignment horizontal="center" vertical="top"/>
    </xf>
    <xf numFmtId="164" fontId="4" fillId="7" borderId="40" xfId="0" applyNumberFormat="1" applyFont="1" applyFill="1" applyBorder="1" applyAlignment="1">
      <alignment horizontal="center" vertical="top"/>
    </xf>
    <xf numFmtId="3" fontId="4" fillId="0" borderId="16" xfId="0" applyNumberFormat="1" applyFont="1" applyFill="1" applyBorder="1" applyAlignment="1">
      <alignment horizontal="center" vertical="top"/>
    </xf>
    <xf numFmtId="164" fontId="4" fillId="7" borderId="41" xfId="0" applyNumberFormat="1" applyFont="1" applyFill="1" applyBorder="1" applyAlignment="1">
      <alignment horizontal="center" vertical="top"/>
    </xf>
    <xf numFmtId="164" fontId="4" fillId="7" borderId="16" xfId="0" applyNumberFormat="1" applyFont="1" applyFill="1" applyBorder="1" applyAlignment="1">
      <alignment horizontal="center" vertical="top"/>
    </xf>
    <xf numFmtId="3" fontId="4" fillId="0" borderId="42" xfId="0" applyNumberFormat="1" applyFont="1" applyFill="1" applyBorder="1" applyAlignment="1">
      <alignment horizontal="center" vertical="top"/>
    </xf>
    <xf numFmtId="3" fontId="4" fillId="6" borderId="16" xfId="0" applyNumberFormat="1" applyFont="1" applyFill="1" applyBorder="1" applyAlignment="1">
      <alignment vertical="top" wrapText="1"/>
    </xf>
    <xf numFmtId="164" fontId="4" fillId="7" borderId="15" xfId="0" applyNumberFormat="1" applyFont="1" applyFill="1" applyBorder="1" applyAlignment="1">
      <alignment horizontal="center" vertical="top"/>
    </xf>
    <xf numFmtId="3" fontId="4" fillId="0" borderId="40" xfId="0" applyNumberFormat="1" applyFont="1" applyBorder="1" applyAlignment="1">
      <alignment vertical="top" wrapText="1"/>
    </xf>
    <xf numFmtId="164" fontId="4" fillId="6" borderId="41" xfId="0" applyNumberFormat="1" applyFont="1" applyFill="1" applyBorder="1" applyAlignment="1">
      <alignment horizontal="center" vertical="top"/>
    </xf>
    <xf numFmtId="3" fontId="4" fillId="0" borderId="48" xfId="0" applyNumberFormat="1" applyFont="1" applyFill="1" applyBorder="1" applyAlignment="1">
      <alignment horizontal="center" vertical="top"/>
    </xf>
    <xf numFmtId="3" fontId="3" fillId="8" borderId="40" xfId="0" applyNumberFormat="1" applyFont="1" applyFill="1" applyBorder="1" applyAlignment="1">
      <alignment horizontal="center" vertical="top"/>
    </xf>
    <xf numFmtId="164" fontId="3" fillId="8" borderId="42" xfId="0" applyNumberFormat="1" applyFont="1" applyFill="1" applyBorder="1" applyAlignment="1">
      <alignment horizontal="center" vertical="top"/>
    </xf>
    <xf numFmtId="164" fontId="3" fillId="8" borderId="40" xfId="0" applyNumberFormat="1" applyFont="1" applyFill="1" applyBorder="1" applyAlignment="1">
      <alignment horizontal="center" vertical="top"/>
    </xf>
    <xf numFmtId="164" fontId="3" fillId="8" borderId="43" xfId="0" applyNumberFormat="1" applyFont="1" applyFill="1" applyBorder="1" applyAlignment="1">
      <alignment horizontal="center" vertical="top"/>
    </xf>
    <xf numFmtId="3" fontId="4" fillId="0" borderId="46" xfId="0" applyNumberFormat="1" applyFont="1" applyFill="1" applyBorder="1" applyAlignment="1">
      <alignment horizontal="center" vertical="top"/>
    </xf>
    <xf numFmtId="164" fontId="4" fillId="6" borderId="30" xfId="0" applyNumberFormat="1" applyFont="1" applyFill="1" applyBorder="1" applyAlignment="1">
      <alignment horizontal="center" vertical="top"/>
    </xf>
    <xf numFmtId="164" fontId="4" fillId="0" borderId="46" xfId="0" applyNumberFormat="1" applyFont="1" applyFill="1" applyBorder="1" applyAlignment="1">
      <alignment horizontal="center" vertical="top"/>
    </xf>
    <xf numFmtId="3" fontId="4" fillId="6" borderId="42" xfId="0" applyNumberFormat="1" applyFont="1" applyFill="1" applyBorder="1" applyAlignment="1">
      <alignment horizontal="center" vertical="top" wrapText="1"/>
    </xf>
    <xf numFmtId="3" fontId="4" fillId="6" borderId="44" xfId="0" applyNumberFormat="1" applyFont="1" applyFill="1" applyBorder="1" applyAlignment="1">
      <alignment horizontal="center" vertical="top" wrapText="1"/>
    </xf>
    <xf numFmtId="3" fontId="4" fillId="0" borderId="15" xfId="0" applyNumberFormat="1" applyFont="1" applyFill="1" applyBorder="1" applyAlignment="1">
      <alignment horizontal="center" vertical="top" wrapText="1"/>
    </xf>
    <xf numFmtId="164" fontId="4" fillId="6" borderId="46" xfId="0" applyNumberFormat="1" applyFont="1" applyFill="1" applyBorder="1" applyAlignment="1">
      <alignment horizontal="center" vertical="top"/>
    </xf>
    <xf numFmtId="3" fontId="3" fillId="8" borderId="46" xfId="0" applyNumberFormat="1" applyFont="1" applyFill="1" applyBorder="1" applyAlignment="1">
      <alignment horizontal="center" vertical="top"/>
    </xf>
    <xf numFmtId="164" fontId="3" fillId="8" borderId="46" xfId="0" applyNumberFormat="1" applyFont="1" applyFill="1" applyBorder="1" applyAlignment="1">
      <alignment horizontal="center" vertical="top"/>
    </xf>
    <xf numFmtId="164" fontId="3" fillId="8" borderId="11" xfId="0" applyNumberFormat="1" applyFont="1" applyFill="1" applyBorder="1" applyAlignment="1">
      <alignment horizontal="center" vertical="top"/>
    </xf>
    <xf numFmtId="164" fontId="4" fillId="0" borderId="48" xfId="0" applyNumberFormat="1" applyFont="1" applyFill="1" applyBorder="1" applyAlignment="1">
      <alignment horizontal="center" vertical="top"/>
    </xf>
    <xf numFmtId="49" fontId="4" fillId="0" borderId="52" xfId="0" applyNumberFormat="1" applyFont="1" applyFill="1" applyBorder="1" applyAlignment="1">
      <alignment horizontal="center" vertical="top"/>
    </xf>
    <xf numFmtId="49" fontId="4" fillId="0" borderId="50" xfId="0" applyNumberFormat="1" applyFont="1" applyFill="1" applyBorder="1" applyAlignment="1">
      <alignment horizontal="center" vertical="top"/>
    </xf>
    <xf numFmtId="49" fontId="4" fillId="0" borderId="53" xfId="0" applyNumberFormat="1" applyFont="1" applyFill="1" applyBorder="1" applyAlignment="1">
      <alignment horizontal="center" vertical="top"/>
    </xf>
    <xf numFmtId="49" fontId="4" fillId="0" borderId="39"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49" fontId="4" fillId="0" borderId="54" xfId="0" applyNumberFormat="1" applyFont="1" applyFill="1" applyBorder="1" applyAlignment="1">
      <alignment horizontal="center" vertical="top"/>
    </xf>
    <xf numFmtId="164" fontId="4" fillId="0" borderId="30" xfId="0" applyNumberFormat="1" applyFont="1" applyFill="1" applyBorder="1" applyAlignment="1">
      <alignment horizontal="center" vertical="top"/>
    </xf>
    <xf numFmtId="3" fontId="3" fillId="8" borderId="46" xfId="0" applyNumberFormat="1" applyFont="1" applyFill="1" applyBorder="1" applyAlignment="1">
      <alignment horizontal="center" vertical="top" wrapText="1"/>
    </xf>
    <xf numFmtId="3" fontId="4" fillId="0" borderId="48" xfId="0" applyNumberFormat="1" applyFont="1" applyFill="1" applyBorder="1" applyAlignment="1">
      <alignment vertical="top" wrapText="1"/>
    </xf>
    <xf numFmtId="3" fontId="4" fillId="0" borderId="52" xfId="0" applyNumberFormat="1" applyFont="1" applyFill="1" applyBorder="1" applyAlignment="1">
      <alignment horizontal="center" vertical="top"/>
    </xf>
    <xf numFmtId="3" fontId="4" fillId="0" borderId="53" xfId="0" applyNumberFormat="1" applyFont="1" applyFill="1" applyBorder="1" applyAlignment="1">
      <alignment horizontal="center" vertical="top"/>
    </xf>
    <xf numFmtId="164" fontId="4" fillId="0" borderId="41" xfId="0" applyNumberFormat="1" applyFont="1" applyFill="1" applyBorder="1" applyAlignment="1">
      <alignment horizontal="center" vertical="top"/>
    </xf>
    <xf numFmtId="164" fontId="4" fillId="7" borderId="48" xfId="0" applyNumberFormat="1" applyFont="1" applyFill="1" applyBorder="1" applyAlignment="1">
      <alignment horizontal="center" vertical="top" wrapText="1"/>
    </xf>
    <xf numFmtId="164" fontId="4" fillId="7" borderId="49" xfId="0" applyNumberFormat="1" applyFont="1" applyFill="1" applyBorder="1" applyAlignment="1">
      <alignment horizontal="center" vertical="top" wrapText="1"/>
    </xf>
    <xf numFmtId="164" fontId="4" fillId="6" borderId="42" xfId="0" applyNumberFormat="1" applyFont="1" applyFill="1" applyBorder="1" applyAlignment="1">
      <alignment horizontal="center" vertical="top"/>
    </xf>
    <xf numFmtId="164" fontId="4" fillId="6" borderId="40" xfId="0" applyNumberFormat="1" applyFont="1" applyFill="1" applyBorder="1" applyAlignment="1">
      <alignment horizontal="center" vertical="top"/>
    </xf>
    <xf numFmtId="164" fontId="4" fillId="0" borderId="16" xfId="0" applyNumberFormat="1" applyFont="1" applyFill="1" applyBorder="1" applyAlignment="1">
      <alignment horizontal="center" vertical="top"/>
    </xf>
    <xf numFmtId="164" fontId="3" fillId="8" borderId="55" xfId="0" applyNumberFormat="1" applyFont="1" applyFill="1" applyBorder="1" applyAlignment="1">
      <alignment horizontal="center" vertical="top"/>
    </xf>
    <xf numFmtId="164" fontId="3" fillId="8" borderId="58" xfId="0" applyNumberFormat="1" applyFont="1" applyFill="1" applyBorder="1" applyAlignment="1">
      <alignment horizontal="center" vertical="top"/>
    </xf>
    <xf numFmtId="3" fontId="4" fillId="0" borderId="36" xfId="0" applyNumberFormat="1" applyFont="1" applyFill="1" applyBorder="1" applyAlignment="1">
      <alignment horizontal="center" vertical="top"/>
    </xf>
    <xf numFmtId="3" fontId="3" fillId="8" borderId="58" xfId="0" applyNumberFormat="1" applyFont="1" applyFill="1" applyBorder="1" applyAlignment="1">
      <alignment horizontal="center" vertical="top"/>
    </xf>
    <xf numFmtId="164" fontId="3" fillId="8" borderId="20" xfId="0" applyNumberFormat="1" applyFont="1" applyFill="1" applyBorder="1" applyAlignment="1">
      <alignment horizontal="center" vertical="top"/>
    </xf>
    <xf numFmtId="164" fontId="4" fillId="0" borderId="38" xfId="0" applyNumberFormat="1" applyFont="1" applyFill="1" applyBorder="1" applyAlignment="1">
      <alignment horizontal="center" vertical="top"/>
    </xf>
    <xf numFmtId="3" fontId="3" fillId="5" borderId="23" xfId="0" applyNumberFormat="1" applyFont="1" applyFill="1" applyBorder="1" applyAlignment="1">
      <alignment horizontal="center" vertical="top"/>
    </xf>
    <xf numFmtId="3" fontId="4" fillId="0" borderId="1" xfId="0" applyNumberFormat="1" applyFont="1" applyFill="1" applyBorder="1" applyAlignment="1">
      <alignment horizontal="center" vertical="top" wrapText="1"/>
    </xf>
    <xf numFmtId="3" fontId="4" fillId="0" borderId="7" xfId="0" applyNumberFormat="1" applyFont="1" applyBorder="1" applyAlignment="1">
      <alignment horizontal="center" vertical="top"/>
    </xf>
    <xf numFmtId="3" fontId="4" fillId="0" borderId="0" xfId="0" applyNumberFormat="1" applyFont="1" applyFill="1" applyBorder="1" applyAlignment="1">
      <alignment horizontal="center" vertical="top" wrapText="1"/>
    </xf>
    <xf numFmtId="3" fontId="4" fillId="0" borderId="35" xfId="0" applyNumberFormat="1" applyFont="1" applyFill="1" applyBorder="1" applyAlignment="1">
      <alignment horizontal="center" vertical="top" wrapText="1"/>
    </xf>
    <xf numFmtId="3" fontId="3" fillId="8" borderId="58" xfId="0" applyNumberFormat="1" applyFont="1" applyFill="1" applyBorder="1" applyAlignment="1">
      <alignment horizontal="center" vertical="top" wrapText="1"/>
    </xf>
    <xf numFmtId="3" fontId="4" fillId="0" borderId="41" xfId="0" applyNumberFormat="1" applyFont="1" applyFill="1" applyBorder="1" applyAlignment="1">
      <alignment vertical="top" wrapText="1"/>
    </xf>
    <xf numFmtId="3" fontId="4" fillId="0" borderId="59" xfId="0" applyNumberFormat="1" applyFont="1" applyFill="1" applyBorder="1" applyAlignment="1">
      <alignment horizontal="center" vertical="top"/>
    </xf>
    <xf numFmtId="3" fontId="3" fillId="4" borderId="8" xfId="0" applyNumberFormat="1" applyFont="1" applyFill="1" applyBorder="1" applyAlignment="1">
      <alignment horizontal="center" vertical="top"/>
    </xf>
    <xf numFmtId="49" fontId="6" fillId="0" borderId="5" xfId="0" applyNumberFormat="1" applyFont="1" applyBorder="1" applyAlignment="1">
      <alignment horizontal="center" vertical="top"/>
    </xf>
    <xf numFmtId="3" fontId="6" fillId="7" borderId="7" xfId="0" applyNumberFormat="1" applyFont="1" applyFill="1" applyBorder="1" applyAlignment="1">
      <alignment vertical="top" wrapText="1"/>
    </xf>
    <xf numFmtId="3" fontId="4" fillId="0" borderId="7" xfId="0" applyNumberFormat="1" applyFont="1" applyBorder="1" applyAlignment="1">
      <alignment vertical="top" wrapText="1"/>
    </xf>
    <xf numFmtId="164" fontId="4" fillId="0" borderId="40" xfId="0" applyNumberFormat="1" applyFont="1" applyFill="1" applyBorder="1" applyAlignment="1">
      <alignment horizontal="center" vertical="top"/>
    </xf>
    <xf numFmtId="3" fontId="4" fillId="0" borderId="46" xfId="0" applyNumberFormat="1" applyFont="1" applyFill="1" applyBorder="1" applyAlignment="1">
      <alignment vertical="top" wrapText="1"/>
    </xf>
    <xf numFmtId="3" fontId="4" fillId="6" borderId="12" xfId="0" applyNumberFormat="1" applyFont="1" applyFill="1" applyBorder="1" applyAlignment="1">
      <alignment horizontal="center" vertical="top" wrapText="1"/>
    </xf>
    <xf numFmtId="3" fontId="4" fillId="6" borderId="19" xfId="0" applyNumberFormat="1" applyFont="1" applyFill="1" applyBorder="1" applyAlignment="1">
      <alignment horizontal="center" vertical="top" wrapText="1"/>
    </xf>
    <xf numFmtId="164" fontId="4" fillId="7" borderId="16" xfId="0" applyNumberFormat="1" applyFont="1" applyFill="1" applyBorder="1" applyAlignment="1">
      <alignment horizontal="center" vertical="top" wrapText="1"/>
    </xf>
    <xf numFmtId="164" fontId="4" fillId="0" borderId="16" xfId="0" applyNumberFormat="1" applyFont="1" applyFill="1" applyBorder="1" applyAlignment="1">
      <alignment horizontal="center" vertical="top" wrapText="1"/>
    </xf>
    <xf numFmtId="164" fontId="4" fillId="0" borderId="16" xfId="0" applyNumberFormat="1" applyFont="1" applyBorder="1" applyAlignment="1">
      <alignment horizontal="center" vertical="top"/>
    </xf>
    <xf numFmtId="3" fontId="4" fillId="0" borderId="16" xfId="0" applyNumberFormat="1" applyFont="1" applyFill="1" applyBorder="1" applyAlignment="1">
      <alignment vertical="top" wrapText="1"/>
    </xf>
    <xf numFmtId="49" fontId="3" fillId="0" borderId="14" xfId="0" applyNumberFormat="1" applyFont="1" applyFill="1" applyBorder="1" applyAlignment="1">
      <alignment horizontal="center" vertical="top"/>
    </xf>
    <xf numFmtId="3" fontId="4" fillId="0" borderId="0" xfId="0" applyNumberFormat="1" applyFont="1" applyFill="1" applyBorder="1" applyAlignment="1">
      <alignment vertical="top"/>
    </xf>
    <xf numFmtId="3" fontId="3" fillId="4" borderId="41" xfId="0" applyNumberFormat="1" applyFont="1" applyFill="1" applyBorder="1" applyAlignment="1">
      <alignment horizontal="center" vertical="top"/>
    </xf>
    <xf numFmtId="164" fontId="1" fillId="7" borderId="37" xfId="0" applyNumberFormat="1" applyFont="1" applyFill="1" applyBorder="1" applyAlignment="1">
      <alignment horizontal="center" vertical="top"/>
    </xf>
    <xf numFmtId="164" fontId="1" fillId="0" borderId="7" xfId="0" applyNumberFormat="1" applyFont="1" applyFill="1" applyBorder="1" applyAlignment="1">
      <alignment horizontal="center" vertical="top"/>
    </xf>
    <xf numFmtId="3" fontId="1" fillId="0" borderId="37" xfId="0" applyNumberFormat="1" applyFont="1" applyFill="1" applyBorder="1" applyAlignment="1">
      <alignment horizontal="center" vertical="top" wrapText="1"/>
    </xf>
    <xf numFmtId="3" fontId="1" fillId="0" borderId="4" xfId="0" applyNumberFormat="1" applyFont="1" applyFill="1" applyBorder="1" applyAlignment="1">
      <alignment horizontal="center" vertical="top" wrapText="1"/>
    </xf>
    <xf numFmtId="3" fontId="1" fillId="0" borderId="6" xfId="0" applyNumberFormat="1" applyFont="1" applyFill="1" applyBorder="1" applyAlignment="1">
      <alignment horizontal="center" vertical="top"/>
    </xf>
    <xf numFmtId="3" fontId="1" fillId="0" borderId="0" xfId="0" applyNumberFormat="1" applyFont="1" applyAlignment="1">
      <alignment vertical="top"/>
    </xf>
    <xf numFmtId="3" fontId="6" fillId="8" borderId="58" xfId="0" applyNumberFormat="1" applyFont="1" applyFill="1" applyBorder="1" applyAlignment="1">
      <alignment horizontal="center" vertical="top"/>
    </xf>
    <xf numFmtId="164" fontId="6" fillId="8" borderId="55" xfId="0" applyNumberFormat="1" applyFont="1" applyFill="1" applyBorder="1" applyAlignment="1">
      <alignment horizontal="center" vertical="top"/>
    </xf>
    <xf numFmtId="164" fontId="6" fillId="8" borderId="58" xfId="0" applyNumberFormat="1" applyFont="1" applyFill="1" applyBorder="1" applyAlignment="1">
      <alignment horizontal="center" vertical="top"/>
    </xf>
    <xf numFmtId="3" fontId="1" fillId="0" borderId="62" xfId="0" applyNumberFormat="1" applyFont="1" applyFill="1" applyBorder="1" applyAlignment="1">
      <alignment horizontal="center" vertical="top"/>
    </xf>
    <xf numFmtId="3" fontId="1" fillId="0" borderId="22" xfId="0" applyNumberFormat="1" applyFont="1" applyFill="1" applyBorder="1" applyAlignment="1">
      <alignment horizontal="center" vertical="top"/>
    </xf>
    <xf numFmtId="3" fontId="1" fillId="0" borderId="24" xfId="0" applyNumberFormat="1" applyFont="1" applyFill="1" applyBorder="1" applyAlignment="1">
      <alignment horizontal="center" vertical="top"/>
    </xf>
    <xf numFmtId="3" fontId="1" fillId="0" borderId="0" xfId="0" applyNumberFormat="1" applyFont="1" applyBorder="1" applyAlignment="1">
      <alignment vertical="top"/>
    </xf>
    <xf numFmtId="3" fontId="3" fillId="4" borderId="36" xfId="0" applyNumberFormat="1" applyFont="1" applyFill="1" applyBorder="1" applyAlignment="1">
      <alignment horizontal="center" vertical="top" wrapText="1"/>
    </xf>
    <xf numFmtId="3" fontId="3" fillId="5" borderId="4" xfId="0" applyNumberFormat="1" applyFont="1" applyFill="1" applyBorder="1" applyAlignment="1">
      <alignment horizontal="center" vertical="top" wrapText="1"/>
    </xf>
    <xf numFmtId="164" fontId="4" fillId="7" borderId="37" xfId="0" applyNumberFormat="1" applyFont="1" applyFill="1" applyBorder="1" applyAlignment="1">
      <alignment horizontal="center" vertical="top" wrapText="1"/>
    </xf>
    <xf numFmtId="164" fontId="4" fillId="7" borderId="7" xfId="0" applyNumberFormat="1" applyFont="1" applyFill="1" applyBorder="1" applyAlignment="1">
      <alignment horizontal="center" vertical="top" wrapText="1"/>
    </xf>
    <xf numFmtId="3" fontId="3" fillId="4" borderId="39" xfId="0" applyNumberFormat="1" applyFont="1" applyFill="1" applyBorder="1" applyAlignment="1">
      <alignment horizontal="center" vertical="top" wrapText="1"/>
    </xf>
    <xf numFmtId="3" fontId="3" fillId="5" borderId="13" xfId="0" applyNumberFormat="1" applyFont="1" applyFill="1" applyBorder="1" applyAlignment="1">
      <alignment horizontal="center" vertical="top" wrapText="1"/>
    </xf>
    <xf numFmtId="164" fontId="4" fillId="7" borderId="41" xfId="0" applyNumberFormat="1" applyFont="1" applyFill="1" applyBorder="1" applyAlignment="1">
      <alignment horizontal="center" vertical="top" wrapText="1"/>
    </xf>
    <xf numFmtId="3" fontId="4" fillId="0" borderId="30" xfId="0" applyNumberFormat="1" applyFont="1" applyFill="1" applyBorder="1" applyAlignment="1">
      <alignment vertical="top" wrapText="1"/>
    </xf>
    <xf numFmtId="3" fontId="4" fillId="0" borderId="41" xfId="0" applyNumberFormat="1" applyFont="1" applyBorder="1" applyAlignment="1">
      <alignment vertical="top"/>
    </xf>
    <xf numFmtId="3" fontId="4" fillId="6" borderId="48" xfId="0" applyNumberFormat="1" applyFont="1" applyFill="1" applyBorder="1" applyAlignment="1">
      <alignment vertical="top" wrapText="1"/>
    </xf>
    <xf numFmtId="0" fontId="4" fillId="6" borderId="46" xfId="0" applyFont="1" applyFill="1" applyBorder="1" applyAlignment="1">
      <alignment vertical="top" wrapText="1"/>
    </xf>
    <xf numFmtId="164" fontId="4" fillId="6" borderId="16" xfId="0" applyNumberFormat="1" applyFont="1" applyFill="1" applyBorder="1" applyAlignment="1">
      <alignment horizontal="center" vertical="top"/>
    </xf>
    <xf numFmtId="1" fontId="4" fillId="0" borderId="41" xfId="0" applyNumberFormat="1" applyFont="1" applyFill="1" applyBorder="1" applyAlignment="1">
      <alignment horizontal="center" vertical="top"/>
    </xf>
    <xf numFmtId="1" fontId="4" fillId="0" borderId="13" xfId="0" applyNumberFormat="1" applyFont="1" applyFill="1" applyBorder="1" applyAlignment="1">
      <alignment horizontal="center" vertical="top"/>
    </xf>
    <xf numFmtId="1" fontId="4" fillId="0" borderId="15" xfId="0" applyNumberFormat="1" applyFont="1" applyFill="1" applyBorder="1" applyAlignment="1">
      <alignment horizontal="center" vertical="top"/>
    </xf>
    <xf numFmtId="164" fontId="4" fillId="6" borderId="49" xfId="0" applyNumberFormat="1" applyFont="1" applyFill="1" applyBorder="1" applyAlignment="1">
      <alignment horizontal="center" vertical="top"/>
    </xf>
    <xf numFmtId="164" fontId="4" fillId="6" borderId="48" xfId="0" applyNumberFormat="1" applyFont="1" applyFill="1" applyBorder="1" applyAlignment="1">
      <alignment horizontal="center" vertical="top"/>
    </xf>
    <xf numFmtId="3" fontId="4" fillId="0" borderId="62" xfId="0" applyNumberFormat="1" applyFont="1" applyFill="1" applyBorder="1" applyAlignment="1">
      <alignment horizontal="center" vertical="top"/>
    </xf>
    <xf numFmtId="3" fontId="4" fillId="0" borderId="48" xfId="0" applyNumberFormat="1" applyFont="1" applyBorder="1" applyAlignment="1">
      <alignment vertical="top" wrapText="1"/>
    </xf>
    <xf numFmtId="3" fontId="3" fillId="0" borderId="54" xfId="0" applyNumberFormat="1" applyFont="1" applyBorder="1" applyAlignment="1">
      <alignment horizontal="center" vertical="top" wrapText="1"/>
    </xf>
    <xf numFmtId="164" fontId="1" fillId="0" borderId="41" xfId="0" applyNumberFormat="1" applyFont="1" applyFill="1" applyBorder="1" applyAlignment="1">
      <alignment horizontal="center" vertical="top"/>
    </xf>
    <xf numFmtId="49" fontId="4" fillId="0" borderId="59" xfId="0" applyNumberFormat="1" applyFont="1" applyFill="1" applyBorder="1" applyAlignment="1">
      <alignment horizontal="center" vertical="top"/>
    </xf>
    <xf numFmtId="49" fontId="4" fillId="0" borderId="22" xfId="0" applyNumberFormat="1" applyFont="1" applyFill="1" applyBorder="1" applyAlignment="1">
      <alignment horizontal="center" vertical="top"/>
    </xf>
    <xf numFmtId="49" fontId="4" fillId="0" borderId="60" xfId="0" applyNumberFormat="1" applyFont="1" applyFill="1" applyBorder="1" applyAlignment="1">
      <alignment horizontal="center" vertical="top"/>
    </xf>
    <xf numFmtId="164" fontId="4" fillId="0" borderId="7" xfId="0" applyNumberFormat="1" applyFont="1" applyFill="1" applyBorder="1" applyAlignment="1">
      <alignment horizontal="center" vertical="top"/>
    </xf>
    <xf numFmtId="0" fontId="4" fillId="0" borderId="27" xfId="0" applyFont="1" applyFill="1" applyBorder="1" applyAlignment="1">
      <alignment vertical="top" wrapText="1"/>
    </xf>
    <xf numFmtId="0" fontId="4" fillId="0" borderId="2" xfId="0" applyNumberFormat="1" applyFont="1" applyFill="1" applyBorder="1" applyAlignment="1">
      <alignment horizontal="center" vertical="top"/>
    </xf>
    <xf numFmtId="0" fontId="4" fillId="0" borderId="3" xfId="0" applyNumberFormat="1" applyFont="1" applyFill="1" applyBorder="1" applyAlignment="1">
      <alignment horizontal="center" vertical="top"/>
    </xf>
    <xf numFmtId="0" fontId="4" fillId="0" borderId="67" xfId="0" applyNumberFormat="1" applyFont="1" applyFill="1" applyBorder="1" applyAlignment="1">
      <alignment horizontal="center" vertical="top"/>
    </xf>
    <xf numFmtId="0" fontId="4" fillId="0" borderId="46" xfId="0" applyFont="1" applyFill="1" applyBorder="1" applyAlignment="1">
      <alignment horizontal="center" vertical="top"/>
    </xf>
    <xf numFmtId="0" fontId="4" fillId="0" borderId="43" xfId="0" applyNumberFormat="1" applyFont="1" applyFill="1" applyBorder="1" applyAlignment="1">
      <alignment horizontal="center" vertical="top"/>
    </xf>
    <xf numFmtId="0" fontId="4" fillId="0" borderId="44" xfId="0" applyNumberFormat="1" applyFont="1" applyFill="1" applyBorder="1" applyAlignment="1">
      <alignment horizontal="center" vertical="top"/>
    </xf>
    <xf numFmtId="0" fontId="4" fillId="0" borderId="45" xfId="0" applyNumberFormat="1" applyFont="1" applyFill="1" applyBorder="1" applyAlignment="1">
      <alignment horizontal="center" vertical="top"/>
    </xf>
    <xf numFmtId="164" fontId="4" fillId="0" borderId="37" xfId="0" applyNumberFormat="1" applyFont="1" applyFill="1" applyBorder="1" applyAlignment="1">
      <alignment horizontal="center" vertical="top"/>
    </xf>
    <xf numFmtId="3" fontId="4" fillId="0" borderId="4" xfId="0" applyNumberFormat="1" applyFont="1" applyFill="1" applyBorder="1" applyAlignment="1">
      <alignment horizontal="center" vertical="top" wrapText="1"/>
    </xf>
    <xf numFmtId="3" fontId="4" fillId="0" borderId="6" xfId="0" applyNumberFormat="1" applyFont="1" applyFill="1" applyBorder="1" applyAlignment="1">
      <alignment horizontal="center" vertical="top" wrapText="1"/>
    </xf>
    <xf numFmtId="164" fontId="4" fillId="7" borderId="38" xfId="0" applyNumberFormat="1" applyFont="1" applyFill="1" applyBorder="1" applyAlignment="1">
      <alignment horizontal="center" vertical="top" wrapText="1"/>
    </xf>
    <xf numFmtId="164" fontId="3" fillId="5" borderId="8" xfId="0" applyNumberFormat="1" applyFont="1" applyFill="1" applyBorder="1" applyAlignment="1">
      <alignment horizontal="center" vertical="top"/>
    </xf>
    <xf numFmtId="49" fontId="6" fillId="7" borderId="14" xfId="0" applyNumberFormat="1" applyFont="1" applyFill="1" applyBorder="1" applyAlignment="1">
      <alignment horizontal="center" vertical="top"/>
    </xf>
    <xf numFmtId="3" fontId="4" fillId="7" borderId="40" xfId="0" applyNumberFormat="1" applyFont="1" applyFill="1" applyBorder="1" applyAlignment="1">
      <alignment horizontal="center" vertical="top" wrapText="1"/>
    </xf>
    <xf numFmtId="164" fontId="4" fillId="7" borderId="40" xfId="0" applyNumberFormat="1" applyFont="1" applyFill="1" applyBorder="1" applyAlignment="1">
      <alignment horizontal="center" vertical="top" wrapText="1"/>
    </xf>
    <xf numFmtId="164" fontId="4" fillId="7" borderId="39" xfId="0" applyNumberFormat="1" applyFont="1" applyFill="1" applyBorder="1" applyAlignment="1">
      <alignment horizontal="center" vertical="top" wrapText="1"/>
    </xf>
    <xf numFmtId="164" fontId="4" fillId="7" borderId="42" xfId="0" applyNumberFormat="1" applyFont="1" applyFill="1" applyBorder="1" applyAlignment="1">
      <alignment horizontal="center" vertical="top" wrapText="1"/>
    </xf>
    <xf numFmtId="3" fontId="4" fillId="7" borderId="42" xfId="0" applyNumberFormat="1" applyFont="1" applyFill="1" applyBorder="1" applyAlignment="1">
      <alignment vertical="top" wrapText="1"/>
    </xf>
    <xf numFmtId="0" fontId="4" fillId="0" borderId="30" xfId="0" applyFont="1" applyFill="1" applyBorder="1" applyAlignment="1">
      <alignment vertical="top" wrapText="1"/>
    </xf>
    <xf numFmtId="3" fontId="2" fillId="0" borderId="0" xfId="0" applyNumberFormat="1" applyFont="1" applyBorder="1"/>
    <xf numFmtId="3" fontId="4" fillId="7" borderId="19" xfId="0" applyNumberFormat="1" applyFont="1" applyFill="1" applyBorder="1" applyAlignment="1">
      <alignment horizontal="center" vertical="top" wrapText="1"/>
    </xf>
    <xf numFmtId="3" fontId="4" fillId="6" borderId="42" xfId="0" applyNumberFormat="1" applyFont="1" applyFill="1" applyBorder="1" applyAlignment="1">
      <alignment vertical="top" wrapText="1"/>
    </xf>
    <xf numFmtId="3" fontId="6" fillId="0" borderId="54" xfId="0" applyNumberFormat="1" applyFont="1" applyBorder="1" applyAlignment="1">
      <alignment horizontal="center" vertical="top"/>
    </xf>
    <xf numFmtId="164" fontId="1" fillId="6" borderId="30" xfId="0" applyNumberFormat="1" applyFont="1" applyFill="1" applyBorder="1" applyAlignment="1">
      <alignment horizontal="center" vertical="top"/>
    </xf>
    <xf numFmtId="3" fontId="3" fillId="5" borderId="65" xfId="0" applyNumberFormat="1" applyFont="1" applyFill="1" applyBorder="1" applyAlignment="1">
      <alignment horizontal="center" vertical="top"/>
    </xf>
    <xf numFmtId="164" fontId="3" fillId="5" borderId="62" xfId="0" applyNumberFormat="1" applyFont="1" applyFill="1" applyBorder="1" applyAlignment="1">
      <alignment horizontal="center" vertical="top"/>
    </xf>
    <xf numFmtId="3" fontId="6" fillId="0" borderId="7" xfId="0" applyNumberFormat="1" applyFont="1" applyBorder="1" applyAlignment="1">
      <alignment vertical="top" wrapText="1"/>
    </xf>
    <xf numFmtId="3" fontId="3" fillId="0" borderId="45" xfId="0" applyNumberFormat="1" applyFont="1" applyBorder="1" applyAlignment="1">
      <alignment horizontal="center" vertical="top" wrapText="1"/>
    </xf>
    <xf numFmtId="3" fontId="4" fillId="7" borderId="7" xfId="0" applyNumberFormat="1" applyFont="1" applyFill="1" applyBorder="1" applyAlignment="1">
      <alignment horizontal="center" vertical="top" wrapText="1"/>
    </xf>
    <xf numFmtId="3" fontId="4" fillId="7" borderId="7" xfId="0" applyNumberFormat="1" applyFont="1" applyFill="1" applyBorder="1" applyAlignment="1">
      <alignment vertical="top" wrapText="1"/>
    </xf>
    <xf numFmtId="164" fontId="1" fillId="6" borderId="46" xfId="0" applyNumberFormat="1" applyFont="1" applyFill="1" applyBorder="1" applyAlignment="1">
      <alignment horizontal="center" vertical="top"/>
    </xf>
    <xf numFmtId="3" fontId="4" fillId="0" borderId="42" xfId="0" applyNumberFormat="1" applyFont="1" applyBorder="1" applyAlignment="1">
      <alignment horizontal="center" vertical="top" wrapText="1"/>
    </xf>
    <xf numFmtId="3" fontId="4" fillId="0" borderId="44" xfId="0" applyNumberFormat="1" applyFont="1" applyBorder="1" applyAlignment="1">
      <alignment horizontal="center" vertical="top" wrapText="1"/>
    </xf>
    <xf numFmtId="3" fontId="4" fillId="0" borderId="32" xfId="0" applyNumberFormat="1" applyFont="1" applyBorder="1" applyAlignment="1">
      <alignment horizontal="center" vertical="top" wrapText="1"/>
    </xf>
    <xf numFmtId="3" fontId="3" fillId="0" borderId="54" xfId="0" applyNumberFormat="1" applyFont="1" applyBorder="1" applyAlignment="1">
      <alignment vertical="top" wrapText="1"/>
    </xf>
    <xf numFmtId="3" fontId="4" fillId="0" borderId="41" xfId="0" applyNumberFormat="1" applyFont="1" applyBorder="1" applyAlignment="1">
      <alignment horizontal="center" vertical="top" wrapText="1"/>
    </xf>
    <xf numFmtId="3" fontId="4" fillId="0" borderId="13" xfId="0" applyNumberFormat="1" applyFont="1" applyBorder="1" applyAlignment="1">
      <alignment horizontal="center" vertical="top" wrapText="1"/>
    </xf>
    <xf numFmtId="3" fontId="4" fillId="0" borderId="15" xfId="0" applyNumberFormat="1" applyFont="1" applyBorder="1" applyAlignment="1">
      <alignment horizontal="center" vertical="top" wrapText="1"/>
    </xf>
    <xf numFmtId="3" fontId="3" fillId="8" borderId="40" xfId="0" applyNumberFormat="1" applyFont="1" applyFill="1" applyBorder="1" applyAlignment="1">
      <alignment horizontal="center" vertical="top" wrapText="1"/>
    </xf>
    <xf numFmtId="3" fontId="3" fillId="0" borderId="41" xfId="0" applyNumberFormat="1" applyFont="1" applyFill="1" applyBorder="1" applyAlignment="1">
      <alignment horizontal="center" vertical="top"/>
    </xf>
    <xf numFmtId="3" fontId="3" fillId="0" borderId="13" xfId="0" applyNumberFormat="1" applyFont="1" applyFill="1" applyBorder="1" applyAlignment="1">
      <alignment horizontal="center" vertical="top"/>
    </xf>
    <xf numFmtId="3" fontId="1" fillId="0" borderId="15" xfId="0" applyNumberFormat="1" applyFont="1" applyFill="1" applyBorder="1" applyAlignment="1">
      <alignment horizontal="center" vertical="top"/>
    </xf>
    <xf numFmtId="49" fontId="3" fillId="7" borderId="13" xfId="0" applyNumberFormat="1" applyFont="1" applyFill="1" applyBorder="1" applyAlignment="1">
      <alignment horizontal="center" vertical="top"/>
    </xf>
    <xf numFmtId="0" fontId="4" fillId="0" borderId="39" xfId="0" applyFont="1" applyFill="1" applyBorder="1" applyAlignment="1">
      <alignment horizontal="center" vertical="top"/>
    </xf>
    <xf numFmtId="0" fontId="4" fillId="0" borderId="13" xfId="0" applyFont="1" applyFill="1" applyBorder="1" applyAlignment="1">
      <alignment horizontal="center" vertical="top"/>
    </xf>
    <xf numFmtId="0" fontId="4" fillId="0" borderId="54" xfId="0" applyFont="1" applyFill="1" applyBorder="1" applyAlignment="1">
      <alignment horizontal="center" vertical="top"/>
    </xf>
    <xf numFmtId="0" fontId="4" fillId="0" borderId="43" xfId="0" applyFont="1" applyFill="1" applyBorder="1" applyAlignment="1">
      <alignment horizontal="center" vertical="top"/>
    </xf>
    <xf numFmtId="0" fontId="4" fillId="0" borderId="44" xfId="0" applyFont="1" applyFill="1" applyBorder="1" applyAlignment="1">
      <alignment horizontal="center" vertical="top"/>
    </xf>
    <xf numFmtId="0" fontId="4" fillId="0" borderId="45" xfId="0" applyFont="1" applyFill="1" applyBorder="1" applyAlignment="1">
      <alignment horizontal="center" vertical="top"/>
    </xf>
    <xf numFmtId="3" fontId="3" fillId="4" borderId="62" xfId="0" applyNumberFormat="1" applyFont="1" applyFill="1" applyBorder="1" applyAlignment="1">
      <alignment horizontal="center" vertical="top"/>
    </xf>
    <xf numFmtId="3" fontId="4" fillId="0" borderId="38" xfId="0" applyNumberFormat="1" applyFont="1" applyFill="1" applyBorder="1" applyAlignment="1">
      <alignment horizontal="center" vertical="top"/>
    </xf>
    <xf numFmtId="3" fontId="4" fillId="0" borderId="2" xfId="0" applyNumberFormat="1" applyFont="1" applyFill="1" applyBorder="1" applyAlignment="1">
      <alignment horizontal="center" vertical="top"/>
    </xf>
    <xf numFmtId="3" fontId="4" fillId="0" borderId="67" xfId="0" applyNumberFormat="1" applyFont="1" applyFill="1" applyBorder="1" applyAlignment="1">
      <alignment horizontal="center" vertical="top"/>
    </xf>
    <xf numFmtId="164" fontId="4" fillId="0" borderId="42" xfId="0" applyNumberFormat="1" applyFont="1" applyFill="1" applyBorder="1" applyAlignment="1">
      <alignment horizontal="center" vertical="top"/>
    </xf>
    <xf numFmtId="3" fontId="4" fillId="6" borderId="39" xfId="0" applyNumberFormat="1" applyFont="1" applyFill="1" applyBorder="1" applyAlignment="1">
      <alignment horizontal="center" vertical="top"/>
    </xf>
    <xf numFmtId="3" fontId="4" fillId="6" borderId="13" xfId="0" applyNumberFormat="1" applyFont="1" applyFill="1" applyBorder="1" applyAlignment="1">
      <alignment horizontal="center" vertical="top"/>
    </xf>
    <xf numFmtId="164" fontId="6" fillId="5" borderId="8" xfId="0" applyNumberFormat="1" applyFont="1" applyFill="1" applyBorder="1" applyAlignment="1">
      <alignment horizontal="center" vertical="top"/>
    </xf>
    <xf numFmtId="3" fontId="3" fillId="4" borderId="23" xfId="0" applyNumberFormat="1" applyFont="1" applyFill="1" applyBorder="1" applyAlignment="1">
      <alignment horizontal="center" vertical="top"/>
    </xf>
    <xf numFmtId="164" fontId="3" fillId="4" borderId="8" xfId="0" applyNumberFormat="1" applyFont="1" applyFill="1" applyBorder="1" applyAlignment="1">
      <alignment horizontal="center" vertical="top"/>
    </xf>
    <xf numFmtId="3" fontId="3" fillId="3" borderId="33" xfId="0" applyNumberFormat="1" applyFont="1" applyFill="1" applyBorder="1" applyAlignment="1">
      <alignment horizontal="center" vertical="top"/>
    </xf>
    <xf numFmtId="164" fontId="3" fillId="3" borderId="62" xfId="0" applyNumberFormat="1" applyFont="1" applyFill="1" applyBorder="1" applyAlignment="1">
      <alignment horizontal="center" vertical="top" wrapText="1"/>
    </xf>
    <xf numFmtId="3" fontId="3" fillId="0" borderId="0" xfId="0" applyNumberFormat="1" applyFont="1" applyFill="1" applyBorder="1" applyAlignment="1">
      <alignment vertical="center" wrapText="1"/>
    </xf>
    <xf numFmtId="3" fontId="3" fillId="7" borderId="0" xfId="0" applyNumberFormat="1" applyFont="1" applyFill="1" applyBorder="1" applyAlignment="1">
      <alignment horizontal="center" vertical="top" wrapText="1"/>
    </xf>
    <xf numFmtId="164" fontId="6" fillId="3" borderId="8" xfId="0" applyNumberFormat="1" applyFont="1" applyFill="1" applyBorder="1" applyAlignment="1">
      <alignment horizontal="center" vertical="top" wrapText="1"/>
    </xf>
    <xf numFmtId="164" fontId="6" fillId="3" borderId="70" xfId="0" applyNumberFormat="1" applyFont="1" applyFill="1" applyBorder="1" applyAlignment="1">
      <alignment horizontal="center" vertical="top" wrapText="1"/>
    </xf>
    <xf numFmtId="3" fontId="4" fillId="7" borderId="0" xfId="0" applyNumberFormat="1" applyFont="1" applyFill="1" applyBorder="1" applyAlignment="1">
      <alignment horizontal="center" vertical="top" wrapText="1"/>
    </xf>
    <xf numFmtId="164" fontId="1" fillId="0" borderId="7" xfId="0" applyNumberFormat="1" applyFont="1" applyBorder="1" applyAlignment="1">
      <alignment horizontal="center" vertical="top" wrapText="1"/>
    </xf>
    <xf numFmtId="164" fontId="1" fillId="0" borderId="46" xfId="0" applyNumberFormat="1" applyFont="1" applyBorder="1" applyAlignment="1">
      <alignment horizontal="center" vertical="top" wrapText="1"/>
    </xf>
    <xf numFmtId="164" fontId="1" fillId="0" borderId="16" xfId="0" applyNumberFormat="1" applyFont="1" applyBorder="1" applyAlignment="1">
      <alignment horizontal="center" vertical="top" wrapText="1"/>
    </xf>
    <xf numFmtId="3" fontId="1" fillId="7" borderId="0" xfId="0" applyNumberFormat="1" applyFont="1" applyFill="1" applyBorder="1" applyAlignment="1">
      <alignment horizontal="center" vertical="top"/>
    </xf>
    <xf numFmtId="164" fontId="6" fillId="8" borderId="70" xfId="0" applyNumberFormat="1" applyFont="1" applyFill="1" applyBorder="1" applyAlignment="1">
      <alignment horizontal="center" vertical="top" wrapText="1"/>
    </xf>
    <xf numFmtId="3" fontId="1" fillId="0" borderId="0" xfId="0" applyNumberFormat="1" applyFont="1" applyBorder="1" applyAlignment="1">
      <alignment horizontal="center" vertical="top"/>
    </xf>
    <xf numFmtId="49" fontId="1" fillId="0" borderId="0" xfId="0" applyNumberFormat="1" applyFont="1" applyBorder="1" applyAlignment="1">
      <alignment horizontal="center" vertical="top"/>
    </xf>
    <xf numFmtId="3" fontId="1" fillId="0" borderId="0" xfId="0" applyNumberFormat="1" applyFont="1" applyBorder="1" applyAlignment="1">
      <alignment horizontal="left" vertical="top"/>
    </xf>
    <xf numFmtId="3" fontId="2" fillId="0" borderId="0" xfId="0" applyNumberFormat="1" applyFont="1" applyAlignment="1">
      <alignment horizontal="center"/>
    </xf>
    <xf numFmtId="3" fontId="2" fillId="0" borderId="0" xfId="0" applyNumberFormat="1" applyFont="1" applyAlignment="1">
      <alignment horizontal="left"/>
    </xf>
    <xf numFmtId="3" fontId="4" fillId="6" borderId="41" xfId="0" applyNumberFormat="1" applyFont="1" applyFill="1" applyBorder="1" applyAlignment="1">
      <alignment horizontal="center" vertical="top"/>
    </xf>
    <xf numFmtId="3" fontId="4" fillId="0" borderId="11" xfId="0" applyNumberFormat="1" applyFont="1" applyFill="1" applyBorder="1" applyAlignment="1">
      <alignment horizontal="center" vertical="top" wrapText="1"/>
    </xf>
    <xf numFmtId="3" fontId="4" fillId="0" borderId="47" xfId="0" applyNumberFormat="1" applyFont="1" applyFill="1" applyBorder="1" applyAlignment="1">
      <alignment horizontal="center" vertical="top" wrapText="1"/>
    </xf>
    <xf numFmtId="3" fontId="4" fillId="6" borderId="42" xfId="0" applyNumberFormat="1" applyFont="1" applyFill="1" applyBorder="1" applyAlignment="1">
      <alignment horizontal="center" vertical="top"/>
    </xf>
    <xf numFmtId="3" fontId="4" fillId="0" borderId="49" xfId="0" applyNumberFormat="1" applyFont="1" applyFill="1" applyBorder="1" applyAlignment="1">
      <alignment horizontal="center" vertical="top"/>
    </xf>
    <xf numFmtId="3" fontId="4" fillId="0" borderId="49" xfId="0" applyNumberFormat="1" applyFont="1" applyFill="1" applyBorder="1" applyAlignment="1">
      <alignment vertical="top" wrapText="1"/>
    </xf>
    <xf numFmtId="3" fontId="4" fillId="6" borderId="44" xfId="0" applyNumberFormat="1" applyFont="1" applyFill="1" applyBorder="1" applyAlignment="1">
      <alignment horizontal="center" vertical="top"/>
    </xf>
    <xf numFmtId="3" fontId="4" fillId="0" borderId="66" xfId="0" applyNumberFormat="1" applyFont="1" applyFill="1" applyBorder="1" applyAlignment="1">
      <alignment horizontal="center" vertical="top"/>
    </xf>
    <xf numFmtId="3" fontId="4" fillId="0" borderId="62" xfId="0" applyNumberFormat="1" applyFont="1" applyFill="1" applyBorder="1" applyAlignment="1">
      <alignment vertical="top" wrapText="1"/>
    </xf>
    <xf numFmtId="3" fontId="4" fillId="6" borderId="40" xfId="0" applyNumberFormat="1" applyFont="1" applyFill="1" applyBorder="1" applyAlignment="1">
      <alignment vertical="top" wrapText="1"/>
    </xf>
    <xf numFmtId="3" fontId="4" fillId="6" borderId="43" xfId="0" applyNumberFormat="1" applyFont="1" applyFill="1" applyBorder="1" applyAlignment="1">
      <alignment horizontal="center" vertical="top"/>
    </xf>
    <xf numFmtId="3" fontId="4" fillId="0" borderId="18" xfId="0" applyNumberFormat="1" applyFont="1" applyFill="1" applyBorder="1" applyAlignment="1">
      <alignment horizontal="center" vertical="top" wrapText="1"/>
    </xf>
    <xf numFmtId="49" fontId="4" fillId="0" borderId="45" xfId="0" applyNumberFormat="1" applyFont="1" applyFill="1" applyBorder="1" applyAlignment="1">
      <alignment horizontal="center" vertical="top"/>
    </xf>
    <xf numFmtId="3" fontId="4" fillId="0" borderId="74" xfId="0" applyNumberFormat="1" applyFont="1" applyFill="1" applyBorder="1" applyAlignment="1">
      <alignment horizontal="center" vertical="top"/>
    </xf>
    <xf numFmtId="3" fontId="4" fillId="0" borderId="14" xfId="0" applyNumberFormat="1" applyFont="1" applyFill="1" applyBorder="1" applyAlignment="1">
      <alignment horizontal="center" vertical="top"/>
    </xf>
    <xf numFmtId="3" fontId="4" fillId="0" borderId="17" xfId="0" applyNumberFormat="1" applyFont="1" applyFill="1" applyBorder="1" applyAlignment="1">
      <alignment horizontal="center" vertical="top"/>
    </xf>
    <xf numFmtId="3" fontId="4" fillId="0" borderId="31" xfId="0" applyNumberFormat="1" applyFont="1" applyFill="1" applyBorder="1" applyAlignment="1">
      <alignment horizontal="center" vertical="top"/>
    </xf>
    <xf numFmtId="3" fontId="3" fillId="8" borderId="19" xfId="0" applyNumberFormat="1" applyFont="1" applyFill="1" applyBorder="1" applyAlignment="1">
      <alignment horizontal="center" vertical="top"/>
    </xf>
    <xf numFmtId="49" fontId="4" fillId="0" borderId="43" xfId="0" applyNumberFormat="1" applyFont="1" applyFill="1" applyBorder="1" applyAlignment="1">
      <alignment horizontal="center" vertical="top"/>
    </xf>
    <xf numFmtId="3" fontId="4" fillId="0" borderId="46" xfId="0" applyNumberFormat="1" applyFont="1" applyBorder="1" applyAlignment="1">
      <alignment horizontal="center" vertical="top" wrapText="1"/>
    </xf>
    <xf numFmtId="3" fontId="4" fillId="7" borderId="12" xfId="0" applyNumberFormat="1" applyFont="1" applyFill="1" applyBorder="1" applyAlignment="1">
      <alignment horizontal="center" vertical="top" wrapText="1"/>
    </xf>
    <xf numFmtId="3" fontId="4" fillId="6" borderId="41" xfId="0" applyNumberFormat="1" applyFont="1" applyFill="1" applyBorder="1" applyAlignment="1">
      <alignment horizontal="center" vertical="top" wrapText="1"/>
    </xf>
    <xf numFmtId="3" fontId="4" fillId="6" borderId="48" xfId="0" applyNumberFormat="1" applyFont="1" applyFill="1" applyBorder="1" applyAlignment="1">
      <alignment horizontal="center" vertical="top"/>
    </xf>
    <xf numFmtId="3" fontId="3" fillId="0" borderId="61" xfId="0" applyNumberFormat="1" applyFont="1" applyBorder="1" applyAlignment="1">
      <alignment horizontal="center" vertical="top" wrapText="1"/>
    </xf>
    <xf numFmtId="3" fontId="4" fillId="7" borderId="0" xfId="0" applyNumberFormat="1" applyFont="1" applyFill="1" applyBorder="1" applyAlignment="1">
      <alignment horizontal="center" vertical="top"/>
    </xf>
    <xf numFmtId="3" fontId="1" fillId="0" borderId="41" xfId="0" applyNumberFormat="1" applyFont="1" applyFill="1" applyBorder="1" applyAlignment="1">
      <alignment horizontal="center" vertical="top"/>
    </xf>
    <xf numFmtId="0" fontId="4" fillId="0" borderId="11" xfId="0" applyNumberFormat="1" applyFont="1" applyFill="1" applyBorder="1" applyAlignment="1">
      <alignment horizontal="center" vertical="top"/>
    </xf>
    <xf numFmtId="0" fontId="4" fillId="0" borderId="12" xfId="0" applyNumberFormat="1" applyFont="1" applyFill="1" applyBorder="1" applyAlignment="1">
      <alignment horizontal="center" vertical="top"/>
    </xf>
    <xf numFmtId="0" fontId="4" fillId="0" borderId="47" xfId="0" applyNumberFormat="1" applyFont="1" applyFill="1" applyBorder="1" applyAlignment="1">
      <alignment horizontal="center" vertical="top"/>
    </xf>
    <xf numFmtId="3" fontId="4" fillId="6" borderId="61" xfId="0" applyNumberFormat="1" applyFont="1" applyFill="1" applyBorder="1" applyAlignment="1">
      <alignment horizontal="center" vertical="top" wrapText="1"/>
    </xf>
    <xf numFmtId="3" fontId="4" fillId="6" borderId="36" xfId="0" applyNumberFormat="1" applyFont="1" applyFill="1" applyBorder="1" applyAlignment="1">
      <alignment horizontal="center" vertical="top" wrapText="1"/>
    </xf>
    <xf numFmtId="3" fontId="4" fillId="6" borderId="53" xfId="0" applyNumberFormat="1" applyFont="1" applyFill="1" applyBorder="1" applyAlignment="1">
      <alignment horizontal="center" vertical="top" wrapText="1"/>
    </xf>
    <xf numFmtId="3" fontId="4" fillId="6" borderId="46" xfId="0" applyNumberFormat="1" applyFont="1" applyFill="1" applyBorder="1" applyAlignment="1">
      <alignment horizontal="center" vertical="top" wrapText="1"/>
    </xf>
    <xf numFmtId="3" fontId="4" fillId="6" borderId="49" xfId="0" applyNumberFormat="1" applyFont="1" applyFill="1" applyBorder="1" applyAlignment="1">
      <alignment vertical="top" wrapText="1"/>
    </xf>
    <xf numFmtId="3" fontId="1" fillId="7" borderId="46" xfId="0" applyNumberFormat="1" applyFont="1" applyFill="1" applyBorder="1" applyAlignment="1">
      <alignment horizontal="center" vertical="top" wrapText="1"/>
    </xf>
    <xf numFmtId="3" fontId="6" fillId="8" borderId="46" xfId="0" applyNumberFormat="1" applyFont="1" applyFill="1" applyBorder="1" applyAlignment="1">
      <alignment horizontal="center" vertical="top" wrapText="1"/>
    </xf>
    <xf numFmtId="49" fontId="3" fillId="7" borderId="22" xfId="0" applyNumberFormat="1" applyFont="1" applyFill="1" applyBorder="1" applyAlignment="1">
      <alignment horizontal="center" vertical="top"/>
    </xf>
    <xf numFmtId="3" fontId="4" fillId="7" borderId="29" xfId="0" applyNumberFormat="1" applyFont="1" applyFill="1" applyBorder="1" applyAlignment="1">
      <alignment horizontal="center" vertical="top" wrapText="1"/>
    </xf>
    <xf numFmtId="3" fontId="4" fillId="6" borderId="52" xfId="0" applyNumberFormat="1" applyFont="1" applyFill="1" applyBorder="1" applyAlignment="1">
      <alignment horizontal="center" vertical="top" wrapText="1"/>
    </xf>
    <xf numFmtId="3" fontId="4" fillId="6" borderId="50" xfId="0" applyNumberFormat="1" applyFont="1" applyFill="1" applyBorder="1" applyAlignment="1">
      <alignment horizontal="center" vertical="top" wrapText="1"/>
    </xf>
    <xf numFmtId="3" fontId="4" fillId="6" borderId="39" xfId="0" applyNumberFormat="1" applyFont="1" applyFill="1" applyBorder="1" applyAlignment="1">
      <alignment horizontal="center" vertical="top" wrapText="1"/>
    </xf>
    <xf numFmtId="3" fontId="1" fillId="6" borderId="15" xfId="0" applyNumberFormat="1" applyFont="1" applyFill="1" applyBorder="1" applyAlignment="1">
      <alignment horizontal="center" vertical="top" wrapText="1"/>
    </xf>
    <xf numFmtId="3" fontId="4" fillId="6" borderId="0" xfId="0" applyNumberFormat="1" applyFont="1" applyFill="1" applyBorder="1" applyAlignment="1">
      <alignment horizontal="center" vertical="top"/>
    </xf>
    <xf numFmtId="3" fontId="1" fillId="0" borderId="6" xfId="0" applyNumberFormat="1" applyFont="1" applyBorder="1" applyAlignment="1">
      <alignment horizontal="center" vertical="top" wrapText="1"/>
    </xf>
    <xf numFmtId="3" fontId="1" fillId="0" borderId="19" xfId="0" applyNumberFormat="1" applyFont="1" applyBorder="1" applyAlignment="1">
      <alignment horizontal="center" vertical="top" wrapText="1"/>
    </xf>
    <xf numFmtId="3" fontId="1" fillId="0" borderId="15" xfId="0" applyNumberFormat="1" applyFont="1" applyBorder="1" applyAlignment="1">
      <alignment horizontal="center" vertical="top" wrapText="1"/>
    </xf>
    <xf numFmtId="49" fontId="3" fillId="0" borderId="50" xfId="0" applyNumberFormat="1" applyFont="1" applyBorder="1" applyAlignment="1">
      <alignment horizontal="center" vertical="top"/>
    </xf>
    <xf numFmtId="3" fontId="4" fillId="0" borderId="30" xfId="0" applyNumberFormat="1" applyFont="1" applyFill="1" applyBorder="1" applyAlignment="1">
      <alignment horizontal="left" vertical="top" wrapText="1"/>
    </xf>
    <xf numFmtId="3" fontId="4" fillId="6" borderId="13" xfId="0" applyNumberFormat="1" applyFont="1" applyFill="1" applyBorder="1" applyAlignment="1">
      <alignment horizontal="center" vertical="top" wrapText="1"/>
    </xf>
    <xf numFmtId="3" fontId="4" fillId="0" borderId="38" xfId="0" applyNumberFormat="1" applyFont="1" applyFill="1" applyBorder="1" applyAlignment="1">
      <alignment vertical="top" wrapText="1"/>
    </xf>
    <xf numFmtId="3" fontId="3" fillId="0" borderId="45" xfId="0" applyNumberFormat="1" applyFont="1" applyFill="1" applyBorder="1" applyAlignment="1">
      <alignment horizontal="center" vertical="top" wrapText="1"/>
    </xf>
    <xf numFmtId="3" fontId="3" fillId="0" borderId="53" xfId="0" applyNumberFormat="1" applyFont="1" applyFill="1" applyBorder="1" applyAlignment="1">
      <alignment horizontal="center" vertical="top" wrapText="1"/>
    </xf>
    <xf numFmtId="3" fontId="3" fillId="0" borderId="53" xfId="0" applyNumberFormat="1" applyFont="1" applyBorder="1" applyAlignment="1">
      <alignment horizontal="center" vertical="top"/>
    </xf>
    <xf numFmtId="3" fontId="3" fillId="0" borderId="53" xfId="0" applyNumberFormat="1" applyFont="1" applyBorder="1" applyAlignment="1">
      <alignment horizontal="center" vertical="top" wrapText="1"/>
    </xf>
    <xf numFmtId="3" fontId="6" fillId="0" borderId="54" xfId="0" applyNumberFormat="1" applyFont="1" applyBorder="1" applyAlignment="1">
      <alignment horizontal="center" vertical="top" wrapText="1"/>
    </xf>
    <xf numFmtId="3" fontId="4" fillId="6" borderId="25" xfId="0" applyNumberFormat="1" applyFont="1" applyFill="1" applyBorder="1" applyAlignment="1">
      <alignment vertical="top" wrapText="1"/>
    </xf>
    <xf numFmtId="164" fontId="1" fillId="0" borderId="27" xfId="0" applyNumberFormat="1" applyFont="1" applyFill="1" applyBorder="1" applyAlignment="1">
      <alignment horizontal="center" vertical="top"/>
    </xf>
    <xf numFmtId="0" fontId="4" fillId="0" borderId="47" xfId="0" applyFont="1" applyBorder="1" applyAlignment="1">
      <alignment horizontal="center" vertical="top" wrapText="1"/>
    </xf>
    <xf numFmtId="3" fontId="4" fillId="0" borderId="42" xfId="0" applyNumberFormat="1" applyFont="1" applyBorder="1" applyAlignment="1">
      <alignment vertical="top" wrapText="1"/>
    </xf>
    <xf numFmtId="3" fontId="4" fillId="0" borderId="30" xfId="0" applyNumberFormat="1" applyFont="1" applyBorder="1" applyAlignment="1">
      <alignment vertical="top" wrapText="1"/>
    </xf>
    <xf numFmtId="3" fontId="4" fillId="0" borderId="13" xfId="0" applyNumberFormat="1" applyFont="1" applyBorder="1" applyAlignment="1">
      <alignment horizontal="center" vertical="top"/>
    </xf>
    <xf numFmtId="3" fontId="4" fillId="6" borderId="46" xfId="0" applyNumberFormat="1" applyFont="1" applyFill="1" applyBorder="1" applyAlignment="1">
      <alignment vertical="top" wrapText="1"/>
    </xf>
    <xf numFmtId="49" fontId="3" fillId="0" borderId="74" xfId="0" applyNumberFormat="1" applyFont="1" applyBorder="1" applyAlignment="1">
      <alignment horizontal="center" vertical="top"/>
    </xf>
    <xf numFmtId="3" fontId="4" fillId="0" borderId="27" xfId="0" applyNumberFormat="1" applyFont="1" applyFill="1" applyBorder="1" applyAlignment="1">
      <alignment horizontal="left" vertical="top" wrapText="1"/>
    </xf>
    <xf numFmtId="3" fontId="13" fillId="0" borderId="0" xfId="0" applyNumberFormat="1" applyFont="1"/>
    <xf numFmtId="3" fontId="15" fillId="0" borderId="0" xfId="0" applyNumberFormat="1" applyFont="1" applyAlignment="1">
      <alignment vertical="top"/>
    </xf>
    <xf numFmtId="164" fontId="2" fillId="0" borderId="0" xfId="0" applyNumberFormat="1" applyFont="1" applyAlignment="1">
      <alignment horizontal="center" vertical="top"/>
    </xf>
    <xf numFmtId="0" fontId="16" fillId="0" borderId="0" xfId="0" applyFont="1"/>
    <xf numFmtId="164" fontId="4" fillId="6" borderId="49" xfId="0" applyNumberFormat="1" applyFont="1" applyFill="1" applyBorder="1" applyAlignment="1">
      <alignment horizontal="center" vertical="top" wrapText="1"/>
    </xf>
    <xf numFmtId="164" fontId="4" fillId="0" borderId="52" xfId="0" applyNumberFormat="1" applyFont="1" applyFill="1" applyBorder="1" applyAlignment="1">
      <alignment horizontal="center" vertical="top"/>
    </xf>
    <xf numFmtId="0" fontId="4" fillId="0" borderId="40" xfId="0" applyFont="1" applyFill="1" applyBorder="1" applyAlignment="1">
      <alignment vertical="top" wrapText="1"/>
    </xf>
    <xf numFmtId="49" fontId="3" fillId="0" borderId="54" xfId="0" applyNumberFormat="1" applyFont="1" applyBorder="1" applyAlignment="1">
      <alignment horizontal="center" vertical="top" wrapText="1"/>
    </xf>
    <xf numFmtId="164" fontId="4" fillId="0" borderId="39" xfId="0" applyNumberFormat="1" applyFont="1" applyFill="1" applyBorder="1" applyAlignment="1">
      <alignment horizontal="center" vertical="top"/>
    </xf>
    <xf numFmtId="0" fontId="4" fillId="0" borderId="52" xfId="0" applyFont="1" applyFill="1" applyBorder="1" applyAlignment="1">
      <alignment horizontal="center" vertical="top"/>
    </xf>
    <xf numFmtId="0" fontId="16" fillId="0" borderId="0" xfId="0" applyFont="1" applyAlignment="1">
      <alignment horizontal="center"/>
    </xf>
    <xf numFmtId="164" fontId="4" fillId="7" borderId="48" xfId="0" applyNumberFormat="1" applyFont="1" applyFill="1" applyBorder="1" applyAlignment="1">
      <alignment horizontal="center" vertical="top"/>
    </xf>
    <xf numFmtId="164" fontId="1" fillId="0" borderId="49" xfId="0" applyNumberFormat="1" applyFont="1" applyFill="1" applyBorder="1" applyAlignment="1">
      <alignment horizontal="center" vertical="top"/>
    </xf>
    <xf numFmtId="3" fontId="4" fillId="0" borderId="0" xfId="0" applyNumberFormat="1" applyFont="1" applyFill="1" applyBorder="1" applyAlignment="1">
      <alignment horizontal="center" vertical="top" textRotation="180" wrapText="1"/>
    </xf>
    <xf numFmtId="3" fontId="1" fillId="0" borderId="37" xfId="0" applyNumberFormat="1" applyFont="1" applyFill="1" applyBorder="1" applyAlignment="1">
      <alignment horizontal="center" vertical="top" textRotation="180" wrapText="1"/>
    </xf>
    <xf numFmtId="3" fontId="1" fillId="0" borderId="39" xfId="0" applyNumberFormat="1" applyFont="1" applyFill="1" applyBorder="1" applyAlignment="1">
      <alignment horizontal="center" vertical="top" wrapText="1"/>
    </xf>
    <xf numFmtId="3" fontId="1" fillId="0" borderId="11" xfId="0" applyNumberFormat="1" applyFont="1" applyFill="1" applyBorder="1" applyAlignment="1">
      <alignment horizontal="center" vertical="center" textRotation="90" wrapText="1"/>
    </xf>
    <xf numFmtId="3" fontId="11" fillId="0" borderId="11" xfId="0" applyNumberFormat="1" applyFont="1" applyFill="1" applyBorder="1" applyAlignment="1">
      <alignment horizontal="center" vertical="center" textRotation="90" wrapText="1"/>
    </xf>
    <xf numFmtId="49" fontId="3" fillId="7" borderId="54" xfId="0" applyNumberFormat="1" applyFont="1" applyFill="1" applyBorder="1" applyAlignment="1">
      <alignment horizontal="center" vertical="top"/>
    </xf>
    <xf numFmtId="49" fontId="4" fillId="0" borderId="15" xfId="0" applyNumberFormat="1" applyFont="1" applyFill="1" applyBorder="1" applyAlignment="1">
      <alignment horizontal="center" vertical="top"/>
    </xf>
    <xf numFmtId="3" fontId="4" fillId="7" borderId="27" xfId="0" applyNumberFormat="1" applyFont="1" applyFill="1" applyBorder="1" applyAlignment="1">
      <alignment vertical="top" wrapText="1"/>
    </xf>
    <xf numFmtId="0" fontId="4" fillId="0" borderId="50" xfId="0" applyFont="1" applyFill="1" applyBorder="1" applyAlignment="1">
      <alignment horizontal="center" vertical="top"/>
    </xf>
    <xf numFmtId="3" fontId="4" fillId="6" borderId="15" xfId="0" applyNumberFormat="1" applyFont="1" applyFill="1" applyBorder="1" applyAlignment="1">
      <alignment horizontal="center" vertical="top"/>
    </xf>
    <xf numFmtId="0" fontId="4" fillId="0" borderId="48" xfId="0" applyFont="1" applyFill="1" applyBorder="1" applyAlignment="1">
      <alignment vertical="top" wrapText="1"/>
    </xf>
    <xf numFmtId="164" fontId="4" fillId="7" borderId="30" xfId="0" applyNumberFormat="1" applyFont="1" applyFill="1" applyBorder="1" applyAlignment="1">
      <alignment horizontal="center" vertical="top"/>
    </xf>
    <xf numFmtId="164" fontId="4" fillId="0" borderId="41" xfId="0" applyNumberFormat="1" applyFont="1" applyFill="1" applyBorder="1" applyAlignment="1">
      <alignment horizontal="center" vertical="top" wrapText="1"/>
    </xf>
    <xf numFmtId="164" fontId="4" fillId="0" borderId="41" xfId="0" applyNumberFormat="1" applyFont="1" applyBorder="1" applyAlignment="1">
      <alignment horizontal="center" vertical="top"/>
    </xf>
    <xf numFmtId="164" fontId="4" fillId="7" borderId="27" xfId="0" applyNumberFormat="1" applyFont="1" applyFill="1" applyBorder="1" applyAlignment="1">
      <alignment horizontal="center" vertical="top" wrapText="1"/>
    </xf>
    <xf numFmtId="3" fontId="4" fillId="0" borderId="72" xfId="0" applyNumberFormat="1" applyFont="1" applyFill="1" applyBorder="1" applyAlignment="1">
      <alignment horizontal="center" vertical="top"/>
    </xf>
    <xf numFmtId="3" fontId="4" fillId="0" borderId="60" xfId="0" applyNumberFormat="1" applyFont="1" applyFill="1" applyBorder="1" applyAlignment="1">
      <alignment horizontal="center" vertical="top"/>
    </xf>
    <xf numFmtId="164" fontId="4" fillId="0" borderId="49" xfId="0" applyNumberFormat="1" applyFont="1" applyFill="1" applyBorder="1" applyAlignment="1">
      <alignment horizontal="center" vertical="top"/>
    </xf>
    <xf numFmtId="164" fontId="1" fillId="6" borderId="49" xfId="0" applyNumberFormat="1" applyFont="1" applyFill="1" applyBorder="1" applyAlignment="1">
      <alignment horizontal="center" vertical="top"/>
    </xf>
    <xf numFmtId="164" fontId="4" fillId="7" borderId="30" xfId="0" applyNumberFormat="1" applyFont="1" applyFill="1" applyBorder="1" applyAlignment="1">
      <alignment horizontal="center" vertical="top" wrapText="1"/>
    </xf>
    <xf numFmtId="3" fontId="4" fillId="0" borderId="42" xfId="0" applyNumberFormat="1" applyFont="1" applyFill="1" applyBorder="1" applyAlignment="1">
      <alignment vertical="top" wrapText="1"/>
    </xf>
    <xf numFmtId="3" fontId="3" fillId="8" borderId="48" xfId="0" applyNumberFormat="1" applyFont="1" applyFill="1" applyBorder="1" applyAlignment="1">
      <alignment horizontal="center" vertical="top"/>
    </xf>
    <xf numFmtId="164" fontId="4" fillId="0" borderId="27" xfId="0" applyNumberFormat="1" applyFont="1" applyFill="1" applyBorder="1" applyAlignment="1">
      <alignment horizontal="center" vertical="top"/>
    </xf>
    <xf numFmtId="164" fontId="3" fillId="8" borderId="30" xfId="0" applyNumberFormat="1" applyFont="1" applyFill="1" applyBorder="1" applyAlignment="1">
      <alignment horizontal="center" vertical="top"/>
    </xf>
    <xf numFmtId="164" fontId="4" fillId="0" borderId="49" xfId="0" applyNumberFormat="1" applyFont="1" applyBorder="1" applyAlignment="1">
      <alignment horizontal="center" vertical="top"/>
    </xf>
    <xf numFmtId="164" fontId="4" fillId="0" borderId="49" xfId="0" applyNumberFormat="1" applyFont="1" applyFill="1" applyBorder="1" applyAlignment="1">
      <alignment horizontal="center" vertical="top" wrapText="1"/>
    </xf>
    <xf numFmtId="164" fontId="4" fillId="0" borderId="30" xfId="0" applyNumberFormat="1" applyFont="1" applyFill="1" applyBorder="1" applyAlignment="1">
      <alignment horizontal="center" vertical="top" wrapText="1"/>
    </xf>
    <xf numFmtId="164" fontId="4" fillId="0" borderId="30" xfId="0" applyNumberFormat="1" applyFont="1" applyBorder="1" applyAlignment="1">
      <alignment horizontal="center" vertical="top"/>
    </xf>
    <xf numFmtId="3" fontId="4" fillId="6" borderId="35" xfId="0" applyNumberFormat="1" applyFont="1" applyFill="1" applyBorder="1" applyAlignment="1">
      <alignment horizontal="center" vertical="top" wrapText="1"/>
    </xf>
    <xf numFmtId="49" fontId="4" fillId="0" borderId="31" xfId="0" applyNumberFormat="1" applyFont="1" applyFill="1" applyBorder="1" applyAlignment="1">
      <alignment horizontal="center" vertical="top"/>
    </xf>
    <xf numFmtId="164" fontId="1" fillId="0" borderId="30" xfId="0" applyNumberFormat="1" applyFont="1" applyFill="1" applyBorder="1" applyAlignment="1">
      <alignment horizontal="center" vertical="top"/>
    </xf>
    <xf numFmtId="164" fontId="1" fillId="0" borderId="40" xfId="0" applyNumberFormat="1" applyFont="1" applyFill="1" applyBorder="1" applyAlignment="1">
      <alignment horizontal="center" vertical="top"/>
    </xf>
    <xf numFmtId="49" fontId="4" fillId="0" borderId="63" xfId="0" applyNumberFormat="1" applyFont="1" applyFill="1" applyBorder="1" applyAlignment="1">
      <alignment horizontal="center" vertical="top"/>
    </xf>
    <xf numFmtId="0" fontId="4" fillId="0" borderId="72" xfId="0" applyFont="1" applyFill="1" applyBorder="1" applyAlignment="1">
      <alignment horizontal="center" vertical="top"/>
    </xf>
    <xf numFmtId="0" fontId="4" fillId="0" borderId="14" xfId="0" applyFont="1" applyFill="1" applyBorder="1" applyAlignment="1">
      <alignment horizontal="center" vertical="top"/>
    </xf>
    <xf numFmtId="164" fontId="1" fillId="6" borderId="42" xfId="0" applyNumberFormat="1" applyFont="1" applyFill="1" applyBorder="1" applyAlignment="1">
      <alignment horizontal="center" vertical="top" wrapText="1"/>
    </xf>
    <xf numFmtId="164" fontId="4" fillId="6" borderId="41" xfId="0" applyNumberFormat="1" applyFont="1" applyFill="1" applyBorder="1" applyAlignment="1">
      <alignment horizontal="center" vertical="top" wrapText="1"/>
    </xf>
    <xf numFmtId="164" fontId="4" fillId="6" borderId="42" xfId="0" applyNumberFormat="1" applyFont="1" applyFill="1" applyBorder="1" applyAlignment="1">
      <alignment horizontal="center" vertical="top" wrapText="1"/>
    </xf>
    <xf numFmtId="164" fontId="4" fillId="6" borderId="30" xfId="0" applyNumberFormat="1" applyFont="1" applyFill="1" applyBorder="1" applyAlignment="1">
      <alignment horizontal="center" vertical="top" wrapText="1"/>
    </xf>
    <xf numFmtId="0" fontId="4" fillId="0" borderId="53" xfId="0" applyFont="1" applyFill="1" applyBorder="1" applyAlignment="1">
      <alignment horizontal="center" vertical="top"/>
    </xf>
    <xf numFmtId="164" fontId="6" fillId="7" borderId="37" xfId="0" applyNumberFormat="1" applyFont="1" applyFill="1" applyBorder="1" applyAlignment="1">
      <alignment horizontal="center" vertical="top"/>
    </xf>
    <xf numFmtId="3" fontId="6" fillId="7" borderId="7" xfId="0" applyNumberFormat="1" applyFont="1" applyFill="1" applyBorder="1" applyAlignment="1">
      <alignment horizontal="center" vertical="top"/>
    </xf>
    <xf numFmtId="3" fontId="3" fillId="8" borderId="41" xfId="0" applyNumberFormat="1" applyFont="1" applyFill="1" applyBorder="1" applyAlignment="1">
      <alignment horizontal="center" vertical="top"/>
    </xf>
    <xf numFmtId="164" fontId="4" fillId="7" borderId="49" xfId="0" applyNumberFormat="1" applyFont="1" applyFill="1" applyBorder="1" applyAlignment="1">
      <alignment horizontal="center" vertical="top"/>
    </xf>
    <xf numFmtId="3" fontId="3" fillId="4" borderId="43" xfId="0" applyNumberFormat="1" applyFont="1" applyFill="1" applyBorder="1" applyAlignment="1">
      <alignment horizontal="center" vertical="top"/>
    </xf>
    <xf numFmtId="3" fontId="18" fillId="0" borderId="46" xfId="0" applyNumberFormat="1" applyFont="1" applyFill="1" applyBorder="1" applyAlignment="1">
      <alignment horizontal="center" vertical="top"/>
    </xf>
    <xf numFmtId="164" fontId="18" fillId="6" borderId="30" xfId="0" applyNumberFormat="1" applyFont="1" applyFill="1" applyBorder="1" applyAlignment="1">
      <alignment horizontal="center" vertical="top"/>
    </xf>
    <xf numFmtId="3" fontId="1" fillId="0" borderId="46" xfId="0" applyNumberFormat="1" applyFont="1" applyBorder="1" applyAlignment="1">
      <alignment horizontal="center" vertical="top"/>
    </xf>
    <xf numFmtId="164" fontId="4" fillId="0" borderId="0" xfId="0" applyNumberFormat="1" applyFont="1" applyAlignment="1">
      <alignment vertical="top"/>
    </xf>
    <xf numFmtId="164" fontId="4" fillId="0" borderId="0" xfId="0" applyNumberFormat="1" applyFont="1" applyBorder="1" applyAlignment="1">
      <alignment vertical="top"/>
    </xf>
    <xf numFmtId="164" fontId="4" fillId="0" borderId="55" xfId="0" applyNumberFormat="1" applyFont="1" applyFill="1" applyBorder="1" applyAlignment="1">
      <alignment horizontal="center" vertical="top"/>
    </xf>
    <xf numFmtId="3" fontId="1" fillId="0" borderId="48" xfId="0" applyNumberFormat="1" applyFont="1" applyBorder="1" applyAlignment="1">
      <alignment horizontal="center" vertical="top"/>
    </xf>
    <xf numFmtId="3" fontId="1" fillId="0" borderId="58" xfId="0" applyNumberFormat="1" applyFont="1" applyBorder="1" applyAlignment="1">
      <alignment horizontal="center" vertical="top"/>
    </xf>
    <xf numFmtId="165" fontId="3" fillId="8" borderId="30" xfId="0" applyNumberFormat="1" applyFont="1" applyFill="1" applyBorder="1" applyAlignment="1">
      <alignment horizontal="center" vertical="top"/>
    </xf>
    <xf numFmtId="164" fontId="6" fillId="7" borderId="0" xfId="0" applyNumberFormat="1" applyFont="1" applyFill="1" applyBorder="1" applyAlignment="1">
      <alignment horizontal="center" vertical="top"/>
    </xf>
    <xf numFmtId="165" fontId="1" fillId="7" borderId="41" xfId="0" applyNumberFormat="1" applyFont="1" applyFill="1" applyBorder="1" applyAlignment="1">
      <alignment horizontal="center" vertical="top" wrapText="1"/>
    </xf>
    <xf numFmtId="165" fontId="1" fillId="7" borderId="16" xfId="0" applyNumberFormat="1" applyFont="1" applyFill="1" applyBorder="1" applyAlignment="1">
      <alignment horizontal="center" vertical="top" wrapText="1"/>
    </xf>
    <xf numFmtId="165" fontId="1" fillId="7" borderId="30" xfId="0" applyNumberFormat="1" applyFont="1" applyFill="1" applyBorder="1" applyAlignment="1">
      <alignment horizontal="center" vertical="top" wrapText="1"/>
    </xf>
    <xf numFmtId="165" fontId="1" fillId="7" borderId="49" xfId="0" applyNumberFormat="1" applyFont="1" applyFill="1" applyBorder="1" applyAlignment="1">
      <alignment horizontal="center" vertical="top" wrapText="1"/>
    </xf>
    <xf numFmtId="165" fontId="1" fillId="7" borderId="42" xfId="0" applyNumberFormat="1" applyFont="1" applyFill="1" applyBorder="1" applyAlignment="1">
      <alignment horizontal="center" vertical="top" wrapText="1"/>
    </xf>
    <xf numFmtId="165" fontId="1" fillId="0" borderId="49" xfId="0" applyNumberFormat="1" applyFont="1" applyBorder="1" applyAlignment="1">
      <alignment horizontal="center" vertical="top"/>
    </xf>
    <xf numFmtId="3" fontId="4" fillId="0" borderId="38" xfId="0" applyNumberFormat="1" applyFont="1" applyBorder="1" applyAlignment="1">
      <alignment horizontal="center" vertical="top"/>
    </xf>
    <xf numFmtId="164" fontId="6" fillId="7" borderId="0" xfId="0" applyNumberFormat="1" applyFont="1" applyFill="1" applyBorder="1" applyAlignment="1">
      <alignment horizontal="center" vertical="top" wrapText="1"/>
    </xf>
    <xf numFmtId="3" fontId="19" fillId="0" borderId="7" xfId="0" applyNumberFormat="1" applyFont="1" applyFill="1" applyBorder="1" applyAlignment="1">
      <alignment horizontal="center" vertical="top"/>
    </xf>
    <xf numFmtId="164" fontId="2" fillId="0" borderId="0" xfId="0" applyNumberFormat="1" applyFont="1"/>
    <xf numFmtId="164" fontId="1" fillId="0" borderId="0" xfId="0" applyNumberFormat="1" applyFont="1" applyAlignment="1">
      <alignment vertical="top"/>
    </xf>
    <xf numFmtId="164" fontId="1" fillId="6" borderId="41" xfId="0" applyNumberFormat="1" applyFont="1" applyFill="1" applyBorder="1" applyAlignment="1">
      <alignment horizontal="center" vertical="top"/>
    </xf>
    <xf numFmtId="164" fontId="1" fillId="6" borderId="16" xfId="0" applyNumberFormat="1" applyFont="1" applyFill="1" applyBorder="1" applyAlignment="1">
      <alignment horizontal="center" vertical="top"/>
    </xf>
    <xf numFmtId="0" fontId="4" fillId="0" borderId="30" xfId="0" applyFont="1" applyBorder="1" applyAlignment="1">
      <alignment horizontal="center" vertical="top" wrapText="1"/>
    </xf>
    <xf numFmtId="0" fontId="4" fillId="0" borderId="17" xfId="0" applyFont="1" applyBorder="1" applyAlignment="1">
      <alignment horizontal="center" vertical="top" wrapText="1"/>
    </xf>
    <xf numFmtId="164" fontId="4" fillId="7" borderId="39" xfId="0" applyNumberFormat="1" applyFont="1" applyFill="1" applyBorder="1" applyAlignment="1">
      <alignment horizontal="center" vertical="top"/>
    </xf>
    <xf numFmtId="164" fontId="4" fillId="6" borderId="39" xfId="0" applyNumberFormat="1" applyFont="1" applyFill="1" applyBorder="1" applyAlignment="1">
      <alignment horizontal="center" vertical="top"/>
    </xf>
    <xf numFmtId="164" fontId="1" fillId="6" borderId="39" xfId="0" applyNumberFormat="1" applyFont="1" applyFill="1" applyBorder="1" applyAlignment="1">
      <alignment horizontal="center" vertical="top"/>
    </xf>
    <xf numFmtId="3" fontId="4" fillId="7" borderId="30" xfId="0" applyNumberFormat="1" applyFont="1" applyFill="1" applyBorder="1" applyAlignment="1">
      <alignment vertical="top" wrapText="1"/>
    </xf>
    <xf numFmtId="3" fontId="2" fillId="0" borderId="59" xfId="0" applyNumberFormat="1" applyFont="1" applyFill="1" applyBorder="1" applyAlignment="1">
      <alignment horizontal="center" vertical="top"/>
    </xf>
    <xf numFmtId="3" fontId="4" fillId="0" borderId="15" xfId="0" applyNumberFormat="1" applyFont="1" applyBorder="1" applyAlignment="1">
      <alignment horizontal="center" vertical="top"/>
    </xf>
    <xf numFmtId="3" fontId="19" fillId="6" borderId="40" xfId="0" applyNumberFormat="1" applyFont="1" applyFill="1" applyBorder="1" applyAlignment="1">
      <alignment horizontal="center" vertical="top"/>
    </xf>
    <xf numFmtId="164" fontId="18" fillId="6" borderId="42" xfId="0" applyNumberFormat="1" applyFont="1" applyFill="1" applyBorder="1" applyAlignment="1">
      <alignment horizontal="center" vertical="top" wrapText="1"/>
    </xf>
    <xf numFmtId="3" fontId="19" fillId="6" borderId="16" xfId="0" applyNumberFormat="1" applyFont="1" applyFill="1" applyBorder="1" applyAlignment="1">
      <alignment horizontal="center" vertical="top"/>
    </xf>
    <xf numFmtId="164" fontId="18" fillId="6" borderId="41" xfId="0" applyNumberFormat="1" applyFont="1" applyFill="1" applyBorder="1" applyAlignment="1">
      <alignment horizontal="center" vertical="top"/>
    </xf>
    <xf numFmtId="3" fontId="4" fillId="6" borderId="15" xfId="0" applyNumberFormat="1" applyFont="1" applyFill="1" applyBorder="1" applyAlignment="1">
      <alignment horizontal="center" vertical="top" wrapText="1"/>
    </xf>
    <xf numFmtId="3" fontId="4" fillId="0" borderId="22" xfId="0" applyNumberFormat="1" applyFont="1" applyFill="1" applyBorder="1" applyAlignment="1">
      <alignment horizontal="center" vertical="top" wrapText="1"/>
    </xf>
    <xf numFmtId="3" fontId="4" fillId="0" borderId="24" xfId="0" applyNumberFormat="1" applyFont="1" applyFill="1" applyBorder="1" applyAlignment="1">
      <alignment horizontal="center" vertical="top" wrapText="1"/>
    </xf>
    <xf numFmtId="165" fontId="4" fillId="0" borderId="49" xfId="0" applyNumberFormat="1" applyFont="1" applyBorder="1" applyAlignment="1">
      <alignment horizontal="center" vertical="top"/>
    </xf>
    <xf numFmtId="165" fontId="4" fillId="0" borderId="42" xfId="0" applyNumberFormat="1" applyFont="1" applyBorder="1" applyAlignment="1">
      <alignment horizontal="center" vertical="top"/>
    </xf>
    <xf numFmtId="165" fontId="4" fillId="0" borderId="41" xfId="0" applyNumberFormat="1" applyFont="1" applyBorder="1" applyAlignment="1">
      <alignment horizontal="center" vertical="top"/>
    </xf>
    <xf numFmtId="165" fontId="4" fillId="0" borderId="30" xfId="0" applyNumberFormat="1" applyFont="1" applyBorder="1" applyAlignment="1">
      <alignment horizontal="center" vertical="top"/>
    </xf>
    <xf numFmtId="164" fontId="20" fillId="0" borderId="0" xfId="0" applyNumberFormat="1" applyFont="1" applyAlignment="1">
      <alignment horizontal="center"/>
    </xf>
    <xf numFmtId="164" fontId="16" fillId="0" borderId="0" xfId="0" applyNumberFormat="1" applyFont="1" applyAlignment="1">
      <alignment horizontal="center"/>
    </xf>
    <xf numFmtId="164" fontId="6" fillId="8" borderId="68" xfId="0" applyNumberFormat="1" applyFont="1" applyFill="1" applyBorder="1" applyAlignment="1">
      <alignment horizontal="center" vertical="top"/>
    </xf>
    <xf numFmtId="164" fontId="6" fillId="8" borderId="20" xfId="0" applyNumberFormat="1" applyFont="1" applyFill="1" applyBorder="1" applyAlignment="1">
      <alignment horizontal="center" vertical="top"/>
    </xf>
    <xf numFmtId="164" fontId="1" fillId="0" borderId="36" xfId="0" applyNumberFormat="1" applyFont="1" applyFill="1" applyBorder="1" applyAlignment="1">
      <alignment horizontal="center" vertical="top"/>
    </xf>
    <xf numFmtId="164" fontId="4" fillId="7" borderId="36" xfId="0" applyNumberFormat="1" applyFont="1" applyFill="1" applyBorder="1" applyAlignment="1">
      <alignment horizontal="center" vertical="top"/>
    </xf>
    <xf numFmtId="164" fontId="4" fillId="7" borderId="43" xfId="0" applyNumberFormat="1" applyFont="1" applyFill="1" applyBorder="1" applyAlignment="1">
      <alignment horizontal="center" vertical="top"/>
    </xf>
    <xf numFmtId="164" fontId="4" fillId="0" borderId="2" xfId="0" applyNumberFormat="1" applyFont="1" applyFill="1" applyBorder="1" applyAlignment="1">
      <alignment horizontal="center" vertical="top"/>
    </xf>
    <xf numFmtId="164" fontId="1" fillId="7" borderId="46" xfId="0" applyNumberFormat="1" applyFont="1" applyFill="1" applyBorder="1" applyAlignment="1">
      <alignment horizontal="center" vertical="top" wrapText="1"/>
    </xf>
    <xf numFmtId="3" fontId="6" fillId="7" borderId="27" xfId="0" applyNumberFormat="1" applyFont="1" applyFill="1" applyBorder="1" applyAlignment="1">
      <alignment vertical="top" wrapText="1"/>
    </xf>
    <xf numFmtId="164" fontId="1" fillId="0" borderId="42" xfId="0" applyNumberFormat="1" applyFont="1" applyFill="1" applyBorder="1" applyAlignment="1">
      <alignment horizontal="center" vertical="top"/>
    </xf>
    <xf numFmtId="0" fontId="4" fillId="0" borderId="25" xfId="0" applyFont="1" applyFill="1" applyBorder="1" applyAlignment="1">
      <alignment vertical="top" wrapText="1"/>
    </xf>
    <xf numFmtId="164" fontId="7" fillId="0" borderId="7" xfId="0" applyNumberFormat="1" applyFont="1" applyBorder="1" applyAlignment="1">
      <alignment horizontal="center" vertical="center" wrapText="1"/>
    </xf>
    <xf numFmtId="0" fontId="4" fillId="0" borderId="46" xfId="0" applyFont="1" applyFill="1" applyBorder="1" applyAlignment="1">
      <alignment horizontal="left" vertical="top" wrapText="1"/>
    </xf>
    <xf numFmtId="3" fontId="1" fillId="7" borderId="41" xfId="0" applyNumberFormat="1" applyFont="1" applyFill="1" applyBorder="1" applyAlignment="1">
      <alignment vertical="top" wrapText="1"/>
    </xf>
    <xf numFmtId="3" fontId="1" fillId="7" borderId="30" xfId="0" applyNumberFormat="1" applyFont="1" applyFill="1" applyBorder="1" applyAlignment="1">
      <alignment vertical="top" wrapText="1"/>
    </xf>
    <xf numFmtId="3" fontId="1" fillId="7" borderId="30" xfId="0" applyNumberFormat="1" applyFont="1" applyFill="1" applyBorder="1" applyAlignment="1">
      <alignment horizontal="left" vertical="top" wrapText="1"/>
    </xf>
    <xf numFmtId="3" fontId="4" fillId="0" borderId="11" xfId="0" applyNumberFormat="1" applyFont="1" applyBorder="1" applyAlignment="1">
      <alignment horizontal="center" vertical="top"/>
    </xf>
    <xf numFmtId="3" fontId="4" fillId="6" borderId="30" xfId="0" applyNumberFormat="1" applyFont="1" applyFill="1" applyBorder="1" applyAlignment="1">
      <alignment vertical="top" wrapText="1"/>
    </xf>
    <xf numFmtId="164" fontId="4" fillId="6" borderId="48" xfId="0" applyNumberFormat="1" applyFont="1" applyFill="1" applyBorder="1" applyAlignment="1">
      <alignment horizontal="center" vertical="top" wrapText="1"/>
    </xf>
    <xf numFmtId="3" fontId="4" fillId="6" borderId="32" xfId="0" applyNumberFormat="1" applyFont="1" applyFill="1" applyBorder="1" applyAlignment="1">
      <alignment horizontal="center" vertical="top" wrapText="1"/>
    </xf>
    <xf numFmtId="164" fontId="1" fillId="0" borderId="41" xfId="0" applyNumberFormat="1" applyFont="1" applyBorder="1" applyAlignment="1">
      <alignment horizontal="center" vertical="top"/>
    </xf>
    <xf numFmtId="164" fontId="1" fillId="6" borderId="30" xfId="0" applyNumberFormat="1" applyFont="1" applyFill="1" applyBorder="1" applyAlignment="1">
      <alignment horizontal="center" vertical="top" wrapText="1"/>
    </xf>
    <xf numFmtId="3" fontId="6" fillId="0" borderId="0" xfId="0" applyNumberFormat="1" applyFont="1" applyAlignment="1">
      <alignment horizontal="center" vertical="top"/>
    </xf>
    <xf numFmtId="3" fontId="6" fillId="0" borderId="67" xfId="0" applyNumberFormat="1" applyFont="1" applyBorder="1" applyAlignment="1">
      <alignment horizontal="center" vertical="top"/>
    </xf>
    <xf numFmtId="3" fontId="6" fillId="6" borderId="47" xfId="0" applyNumberFormat="1" applyFont="1" applyFill="1" applyBorder="1" applyAlignment="1">
      <alignment horizontal="center" vertical="top"/>
    </xf>
    <xf numFmtId="3" fontId="1" fillId="6" borderId="19" xfId="0" applyNumberFormat="1" applyFont="1" applyFill="1" applyBorder="1" applyAlignment="1">
      <alignment horizontal="center" vertical="top" wrapText="1"/>
    </xf>
    <xf numFmtId="3" fontId="4" fillId="0" borderId="15" xfId="0" applyNumberFormat="1" applyFont="1" applyBorder="1" applyAlignment="1">
      <alignment vertical="top" wrapText="1"/>
    </xf>
    <xf numFmtId="3" fontId="1" fillId="0" borderId="24" xfId="0" applyNumberFormat="1" applyFont="1" applyBorder="1" applyAlignment="1">
      <alignment horizontal="center" vertical="top" wrapText="1"/>
    </xf>
    <xf numFmtId="3" fontId="4" fillId="0" borderId="0" xfId="0" applyNumberFormat="1" applyFont="1" applyBorder="1" applyAlignment="1">
      <alignment horizontal="center" vertical="top" wrapText="1"/>
    </xf>
    <xf numFmtId="3" fontId="1" fillId="0" borderId="29" xfId="0" applyNumberFormat="1" applyFont="1" applyBorder="1" applyAlignment="1">
      <alignment horizontal="center" vertical="top" wrapText="1"/>
    </xf>
    <xf numFmtId="3" fontId="1" fillId="0" borderId="66" xfId="0" applyNumberFormat="1" applyFont="1" applyBorder="1" applyAlignment="1">
      <alignment horizontal="center" vertical="top" wrapText="1"/>
    </xf>
    <xf numFmtId="3" fontId="4" fillId="0" borderId="24" xfId="0" applyNumberFormat="1" applyFont="1" applyBorder="1" applyAlignment="1">
      <alignment horizontal="center" vertical="top" wrapText="1"/>
    </xf>
    <xf numFmtId="3" fontId="1" fillId="0" borderId="0" xfId="0" applyNumberFormat="1" applyFont="1" applyAlignment="1">
      <alignment horizontal="center" vertical="top" wrapText="1"/>
    </xf>
    <xf numFmtId="0" fontId="16" fillId="0" borderId="0" xfId="0" applyFont="1" applyAlignment="1">
      <alignment vertical="top" wrapText="1"/>
    </xf>
    <xf numFmtId="164" fontId="16" fillId="0" borderId="0" xfId="0" applyNumberFormat="1" applyFont="1" applyAlignment="1">
      <alignment vertical="top" wrapText="1"/>
    </xf>
    <xf numFmtId="164" fontId="1" fillId="0" borderId="42" xfId="0" applyNumberFormat="1" applyFont="1" applyFill="1" applyBorder="1" applyAlignment="1">
      <alignment horizontal="center" vertical="top" wrapText="1"/>
    </xf>
    <xf numFmtId="0" fontId="1" fillId="0" borderId="48" xfId="0" applyFont="1" applyFill="1" applyBorder="1" applyAlignment="1">
      <alignment horizontal="left" vertical="top" wrapText="1"/>
    </xf>
    <xf numFmtId="49" fontId="1" fillId="0" borderId="41" xfId="0" applyNumberFormat="1" applyFont="1" applyFill="1" applyBorder="1" applyAlignment="1">
      <alignment horizontal="center" vertical="top"/>
    </xf>
    <xf numFmtId="3" fontId="3" fillId="6" borderId="54" xfId="0" applyNumberFormat="1" applyFont="1" applyFill="1" applyBorder="1" applyAlignment="1">
      <alignment horizontal="center" vertical="top"/>
    </xf>
    <xf numFmtId="0" fontId="4" fillId="6" borderId="11" xfId="0" applyFont="1" applyFill="1" applyBorder="1" applyAlignment="1">
      <alignment horizontal="center" vertical="top" wrapText="1"/>
    </xf>
    <xf numFmtId="3" fontId="1" fillId="5" borderId="14" xfId="0" applyNumberFormat="1" applyFont="1" applyFill="1" applyBorder="1" applyAlignment="1">
      <alignment horizontal="center" vertical="top"/>
    </xf>
    <xf numFmtId="49" fontId="1" fillId="7" borderId="14" xfId="0" applyNumberFormat="1" applyFont="1" applyFill="1" applyBorder="1" applyAlignment="1">
      <alignment horizontal="center" vertical="top"/>
    </xf>
    <xf numFmtId="3" fontId="1" fillId="5" borderId="13" xfId="0" applyNumberFormat="1" applyFont="1" applyFill="1" applyBorder="1" applyAlignment="1">
      <alignment horizontal="center" vertical="top"/>
    </xf>
    <xf numFmtId="0" fontId="4" fillId="6" borderId="30" xfId="0" applyFont="1" applyFill="1" applyBorder="1" applyAlignment="1">
      <alignment horizontal="left" vertical="top" wrapText="1"/>
    </xf>
    <xf numFmtId="0" fontId="4" fillId="6" borderId="12" xfId="0" applyFont="1" applyFill="1" applyBorder="1" applyAlignment="1">
      <alignment horizontal="center" vertical="top" wrapText="1"/>
    </xf>
    <xf numFmtId="3" fontId="4" fillId="6" borderId="32" xfId="0" applyNumberFormat="1" applyFont="1" applyFill="1" applyBorder="1" applyAlignment="1">
      <alignment horizontal="center" vertical="top"/>
    </xf>
    <xf numFmtId="0" fontId="15" fillId="0" borderId="0" xfId="0" applyFont="1" applyAlignment="1">
      <alignment horizontal="left" vertical="center"/>
    </xf>
    <xf numFmtId="3" fontId="3" fillId="6" borderId="54" xfId="0" applyNumberFormat="1" applyFont="1" applyFill="1" applyBorder="1" applyAlignment="1">
      <alignment vertical="top"/>
    </xf>
    <xf numFmtId="3" fontId="4" fillId="6" borderId="40" xfId="0" applyNumberFormat="1" applyFont="1" applyFill="1" applyBorder="1" applyAlignment="1">
      <alignment horizontal="center" vertical="top"/>
    </xf>
    <xf numFmtId="164" fontId="3" fillId="6" borderId="42" xfId="0" applyNumberFormat="1" applyFont="1" applyFill="1" applyBorder="1" applyAlignment="1">
      <alignment horizontal="center" vertical="top" wrapText="1"/>
    </xf>
    <xf numFmtId="0" fontId="4" fillId="6" borderId="47" xfId="0" applyFont="1" applyFill="1" applyBorder="1" applyAlignment="1">
      <alignment horizontal="center" vertical="top" wrapText="1"/>
    </xf>
    <xf numFmtId="3" fontId="4" fillId="0" borderId="66" xfId="0" applyNumberFormat="1" applyFont="1" applyBorder="1" applyAlignment="1">
      <alignment vertical="top" wrapText="1"/>
    </xf>
    <xf numFmtId="3" fontId="3" fillId="0" borderId="53" xfId="0" applyNumberFormat="1" applyFont="1" applyBorder="1" applyAlignment="1">
      <alignment vertical="top" wrapText="1"/>
    </xf>
    <xf numFmtId="3" fontId="3" fillId="0" borderId="49" xfId="0" applyNumberFormat="1" applyFont="1" applyFill="1" applyBorder="1" applyAlignment="1">
      <alignment horizontal="center" vertical="top"/>
    </xf>
    <xf numFmtId="3" fontId="3" fillId="0" borderId="50" xfId="0" applyNumberFormat="1" applyFont="1" applyFill="1" applyBorder="1" applyAlignment="1">
      <alignment horizontal="center" vertical="top"/>
    </xf>
    <xf numFmtId="3" fontId="1" fillId="0" borderId="66" xfId="0" applyNumberFormat="1" applyFont="1" applyFill="1" applyBorder="1" applyAlignment="1">
      <alignment horizontal="center" vertical="top"/>
    </xf>
    <xf numFmtId="164" fontId="1" fillId="7" borderId="30" xfId="0" applyNumberFormat="1" applyFont="1" applyFill="1" applyBorder="1" applyAlignment="1">
      <alignment horizontal="center" vertical="top" wrapText="1"/>
    </xf>
    <xf numFmtId="164" fontId="3" fillId="9" borderId="20" xfId="0" applyNumberFormat="1" applyFont="1" applyFill="1" applyBorder="1" applyAlignment="1">
      <alignment horizontal="center" vertical="top"/>
    </xf>
    <xf numFmtId="3" fontId="6" fillId="0" borderId="47" xfId="0" applyNumberFormat="1" applyFont="1" applyBorder="1" applyAlignment="1">
      <alignment horizontal="center" vertical="top"/>
    </xf>
    <xf numFmtId="3" fontId="1" fillId="6" borderId="46" xfId="0" applyNumberFormat="1" applyFont="1" applyFill="1" applyBorder="1" applyAlignment="1">
      <alignment vertical="top" wrapText="1"/>
    </xf>
    <xf numFmtId="3" fontId="4" fillId="0" borderId="0" xfId="0" applyNumberFormat="1" applyFont="1" applyFill="1" applyBorder="1" applyAlignment="1">
      <alignment horizontal="center" vertical="center" wrapText="1"/>
    </xf>
    <xf numFmtId="3" fontId="4" fillId="0" borderId="30" xfId="0" applyNumberFormat="1" applyFont="1" applyBorder="1" applyAlignment="1">
      <alignment horizontal="center" vertical="center" textRotation="90"/>
    </xf>
    <xf numFmtId="49" fontId="6" fillId="0" borderId="53" xfId="0" applyNumberFormat="1" applyFont="1" applyBorder="1" applyAlignment="1">
      <alignment horizontal="center" vertical="top"/>
    </xf>
    <xf numFmtId="3" fontId="6" fillId="0" borderId="54" xfId="0" applyNumberFormat="1" applyFont="1" applyBorder="1" applyAlignment="1">
      <alignment vertical="top"/>
    </xf>
    <xf numFmtId="0" fontId="20" fillId="0" borderId="0" xfId="0" applyFont="1" applyAlignment="1">
      <alignment vertical="top"/>
    </xf>
    <xf numFmtId="164" fontId="1" fillId="6" borderId="27" xfId="0" applyNumberFormat="1" applyFont="1" applyFill="1" applyBorder="1" applyAlignment="1">
      <alignment horizontal="center" vertical="top" wrapText="1"/>
    </xf>
    <xf numFmtId="165" fontId="1" fillId="0" borderId="30" xfId="0" applyNumberFormat="1" applyFont="1" applyBorder="1" applyAlignment="1">
      <alignment horizontal="center" vertical="top"/>
    </xf>
    <xf numFmtId="3" fontId="4" fillId="6" borderId="40" xfId="0" applyNumberFormat="1" applyFont="1" applyFill="1" applyBorder="1" applyAlignment="1">
      <alignment horizontal="center" vertical="top" wrapText="1"/>
    </xf>
    <xf numFmtId="3" fontId="2" fillId="0" borderId="0" xfId="0" applyNumberFormat="1" applyFont="1" applyBorder="1" applyAlignment="1">
      <alignment horizontal="center" vertical="top" wrapText="1"/>
    </xf>
    <xf numFmtId="3" fontId="4" fillId="0" borderId="39" xfId="0" applyNumberFormat="1" applyFont="1" applyBorder="1" applyAlignment="1">
      <alignment horizontal="center" vertical="top" textRotation="90"/>
    </xf>
    <xf numFmtId="3" fontId="4" fillId="0" borderId="36" xfId="0" applyNumberFormat="1" applyFont="1" applyBorder="1" applyAlignment="1">
      <alignment horizontal="center" vertical="top" textRotation="90"/>
    </xf>
    <xf numFmtId="3" fontId="4" fillId="0" borderId="0" xfId="0" applyNumberFormat="1" applyFont="1" applyBorder="1" applyAlignment="1">
      <alignment horizontal="center" vertical="top" textRotation="90"/>
    </xf>
    <xf numFmtId="3" fontId="4" fillId="0" borderId="62" xfId="0" applyNumberFormat="1" applyFont="1" applyBorder="1" applyAlignment="1">
      <alignment horizontal="center" vertical="top" textRotation="90"/>
    </xf>
    <xf numFmtId="0" fontId="16" fillId="0" borderId="0" xfId="0" applyFont="1" applyAlignment="1">
      <alignment horizontal="center" vertical="top"/>
    </xf>
    <xf numFmtId="3" fontId="3" fillId="6" borderId="53" xfId="0" applyNumberFormat="1" applyFont="1" applyFill="1" applyBorder="1" applyAlignment="1">
      <alignment vertical="top"/>
    </xf>
    <xf numFmtId="164" fontId="3" fillId="6" borderId="49" xfId="0" applyNumberFormat="1" applyFont="1" applyFill="1" applyBorder="1" applyAlignment="1">
      <alignment horizontal="center" vertical="top" wrapText="1"/>
    </xf>
    <xf numFmtId="0" fontId="4" fillId="6" borderId="49" xfId="0" applyFont="1" applyFill="1" applyBorder="1" applyAlignment="1">
      <alignment horizontal="left" vertical="top" wrapText="1"/>
    </xf>
    <xf numFmtId="3" fontId="1" fillId="6" borderId="30" xfId="0" applyNumberFormat="1" applyFont="1" applyFill="1" applyBorder="1" applyAlignment="1">
      <alignment vertical="top" wrapText="1"/>
    </xf>
    <xf numFmtId="3" fontId="1" fillId="0" borderId="39" xfId="0" applyNumberFormat="1" applyFont="1" applyFill="1" applyBorder="1" applyAlignment="1">
      <alignment vertical="center" textRotation="90" wrapText="1"/>
    </xf>
    <xf numFmtId="3" fontId="4" fillId="0" borderId="52" xfId="0" applyNumberFormat="1" applyFont="1" applyFill="1" applyBorder="1" applyAlignment="1">
      <alignment horizontal="center" vertical="center" textRotation="90" wrapText="1"/>
    </xf>
    <xf numFmtId="0" fontId="4" fillId="6" borderId="48" xfId="0" applyFont="1" applyFill="1" applyBorder="1" applyAlignment="1">
      <alignment horizontal="center" vertical="top" wrapText="1"/>
    </xf>
    <xf numFmtId="164" fontId="4" fillId="6" borderId="66" xfId="0" applyNumberFormat="1" applyFont="1" applyFill="1" applyBorder="1" applyAlignment="1">
      <alignment horizontal="center" vertical="top" wrapText="1"/>
    </xf>
    <xf numFmtId="164" fontId="4" fillId="6" borderId="27" xfId="0" applyNumberFormat="1" applyFont="1" applyFill="1" applyBorder="1" applyAlignment="1">
      <alignment horizontal="center" vertical="top" wrapText="1"/>
    </xf>
    <xf numFmtId="165" fontId="1" fillId="0" borderId="49" xfId="0" applyNumberFormat="1" applyFont="1" applyFill="1" applyBorder="1" applyAlignment="1">
      <alignment horizontal="center" vertical="top"/>
    </xf>
    <xf numFmtId="3" fontId="3" fillId="5" borderId="44" xfId="0" applyNumberFormat="1" applyFont="1" applyFill="1" applyBorder="1" applyAlignment="1">
      <alignment horizontal="center" vertical="top"/>
    </xf>
    <xf numFmtId="49" fontId="3" fillId="7" borderId="44" xfId="0" applyNumberFormat="1" applyFont="1" applyFill="1" applyBorder="1" applyAlignment="1">
      <alignment horizontal="center" vertical="top"/>
    </xf>
    <xf numFmtId="165" fontId="1" fillId="0" borderId="49" xfId="0" applyNumberFormat="1" applyFont="1" applyBorder="1" applyAlignment="1">
      <alignment horizontal="center"/>
    </xf>
    <xf numFmtId="3" fontId="1" fillId="4" borderId="39" xfId="0" applyNumberFormat="1" applyFont="1" applyFill="1" applyBorder="1" applyAlignment="1">
      <alignment horizontal="center" vertical="top"/>
    </xf>
    <xf numFmtId="3" fontId="2" fillId="0" borderId="0" xfId="0" applyNumberFormat="1" applyFont="1" applyBorder="1" applyAlignment="1">
      <alignment horizontal="center"/>
    </xf>
    <xf numFmtId="49" fontId="3" fillId="6" borderId="45" xfId="0" applyNumberFormat="1" applyFont="1" applyFill="1" applyBorder="1" applyAlignment="1">
      <alignment horizontal="center" vertical="top"/>
    </xf>
    <xf numFmtId="164" fontId="4" fillId="6" borderId="52" xfId="0" applyNumberFormat="1" applyFont="1" applyFill="1" applyBorder="1" applyAlignment="1">
      <alignment horizontal="center" vertical="top" wrapText="1"/>
    </xf>
    <xf numFmtId="164" fontId="1" fillId="6" borderId="7" xfId="0" applyNumberFormat="1" applyFont="1" applyFill="1" applyBorder="1" applyAlignment="1">
      <alignment horizontal="center" vertical="top"/>
    </xf>
    <xf numFmtId="164" fontId="1" fillId="6" borderId="37" xfId="0" applyNumberFormat="1" applyFont="1" applyFill="1" applyBorder="1" applyAlignment="1">
      <alignment horizontal="center" vertical="top"/>
    </xf>
    <xf numFmtId="164" fontId="1" fillId="6" borderId="6" xfId="0" applyNumberFormat="1" applyFont="1" applyFill="1" applyBorder="1" applyAlignment="1">
      <alignment horizontal="center" vertical="top"/>
    </xf>
    <xf numFmtId="0" fontId="6" fillId="8" borderId="58" xfId="0" applyFont="1" applyFill="1" applyBorder="1" applyAlignment="1">
      <alignment horizontal="center" vertical="top"/>
    </xf>
    <xf numFmtId="0" fontId="1" fillId="6" borderId="36" xfId="0" applyFont="1" applyFill="1" applyBorder="1" applyAlignment="1">
      <alignment horizontal="left" vertical="top" wrapText="1"/>
    </xf>
    <xf numFmtId="0" fontId="1" fillId="6" borderId="43" xfId="0" applyFont="1" applyFill="1" applyBorder="1" applyAlignment="1">
      <alignment horizontal="left" vertical="top" wrapText="1"/>
    </xf>
    <xf numFmtId="49" fontId="6" fillId="7" borderId="61" xfId="0" applyNumberFormat="1" applyFont="1" applyFill="1" applyBorder="1" applyAlignment="1">
      <alignment horizontal="center" vertical="top"/>
    </xf>
    <xf numFmtId="164" fontId="4" fillId="0" borderId="0" xfId="0" applyNumberFormat="1" applyFont="1" applyFill="1" applyBorder="1" applyAlignment="1">
      <alignment horizontal="left" vertical="top"/>
    </xf>
    <xf numFmtId="3" fontId="3" fillId="0" borderId="0" xfId="0" applyNumberFormat="1" applyFont="1" applyFill="1" applyBorder="1" applyAlignment="1">
      <alignment horizontal="center" vertical="center" wrapText="1"/>
    </xf>
    <xf numFmtId="3" fontId="4" fillId="6" borderId="45" xfId="0" applyNumberFormat="1" applyFont="1" applyFill="1" applyBorder="1" applyAlignment="1">
      <alignment horizontal="center" vertical="top"/>
    </xf>
    <xf numFmtId="3" fontId="4" fillId="7" borderId="40" xfId="0" applyNumberFormat="1" applyFont="1" applyFill="1" applyBorder="1" applyAlignment="1">
      <alignment horizontal="left" vertical="top" wrapText="1"/>
    </xf>
    <xf numFmtId="3" fontId="4" fillId="7" borderId="16" xfId="0" applyNumberFormat="1" applyFont="1" applyFill="1" applyBorder="1" applyAlignment="1">
      <alignment horizontal="left" vertical="top" wrapText="1"/>
    </xf>
    <xf numFmtId="3" fontId="4" fillId="7" borderId="48" xfId="0" applyNumberFormat="1" applyFont="1" applyFill="1" applyBorder="1" applyAlignment="1">
      <alignment horizontal="left" vertical="top" wrapText="1"/>
    </xf>
    <xf numFmtId="3" fontId="4" fillId="6" borderId="42" xfId="0" applyNumberFormat="1" applyFont="1" applyFill="1" applyBorder="1" applyAlignment="1">
      <alignment horizontal="left" vertical="top" wrapText="1"/>
    </xf>
    <xf numFmtId="3" fontId="4" fillId="0" borderId="47" xfId="0" applyNumberFormat="1" applyFont="1" applyFill="1" applyBorder="1" applyAlignment="1">
      <alignment horizontal="center" vertical="top"/>
    </xf>
    <xf numFmtId="3" fontId="4" fillId="7" borderId="16" xfId="0" applyNumberFormat="1" applyFont="1" applyFill="1" applyBorder="1" applyAlignment="1">
      <alignment horizontal="center" vertical="top" wrapText="1"/>
    </xf>
    <xf numFmtId="49" fontId="3" fillId="0" borderId="13" xfId="0" applyNumberFormat="1" applyFont="1" applyBorder="1" applyAlignment="1">
      <alignment horizontal="center" vertical="top"/>
    </xf>
    <xf numFmtId="3" fontId="4" fillId="0" borderId="22" xfId="0" applyNumberFormat="1" applyFont="1" applyFill="1" applyBorder="1" applyAlignment="1">
      <alignment horizontal="center" vertical="top"/>
    </xf>
    <xf numFmtId="3" fontId="4" fillId="0" borderId="32" xfId="0" applyNumberFormat="1" applyFont="1" applyFill="1" applyBorder="1" applyAlignment="1">
      <alignment horizontal="center" vertical="top"/>
    </xf>
    <xf numFmtId="3" fontId="4" fillId="0" borderId="24" xfId="0" applyNumberFormat="1" applyFont="1" applyFill="1" applyBorder="1" applyAlignment="1">
      <alignment horizontal="center" vertical="top"/>
    </xf>
    <xf numFmtId="49" fontId="3" fillId="0" borderId="4" xfId="0" applyNumberFormat="1" applyFont="1" applyBorder="1" applyAlignment="1">
      <alignment horizontal="center" vertical="top" wrapText="1"/>
    </xf>
    <xf numFmtId="3" fontId="4" fillId="0" borderId="43" xfId="0" applyNumberFormat="1" applyFont="1" applyFill="1" applyBorder="1" applyAlignment="1">
      <alignment horizontal="center" vertical="center" textRotation="90" wrapText="1"/>
    </xf>
    <xf numFmtId="3" fontId="4" fillId="0" borderId="30" xfId="0" applyNumberFormat="1" applyFont="1" applyFill="1" applyBorder="1" applyAlignment="1">
      <alignment horizontal="center" vertical="top"/>
    </xf>
    <xf numFmtId="3" fontId="4" fillId="0" borderId="19" xfId="0" applyNumberFormat="1" applyFont="1" applyFill="1" applyBorder="1" applyAlignment="1">
      <alignment horizontal="center" vertical="top"/>
    </xf>
    <xf numFmtId="3" fontId="4" fillId="0" borderId="7" xfId="0" applyNumberFormat="1" applyFont="1" applyFill="1" applyBorder="1" applyAlignment="1">
      <alignment horizontal="center" vertical="top"/>
    </xf>
    <xf numFmtId="3" fontId="4" fillId="0" borderId="32" xfId="0" applyNumberFormat="1" applyFont="1" applyFill="1" applyBorder="1" applyAlignment="1">
      <alignment horizontal="center" vertical="top" wrapText="1"/>
    </xf>
    <xf numFmtId="3" fontId="4" fillId="0" borderId="66" xfId="0" applyNumberFormat="1" applyFont="1" applyFill="1" applyBorder="1" applyAlignment="1">
      <alignment horizontal="center" vertical="top" wrapText="1"/>
    </xf>
    <xf numFmtId="3" fontId="3" fillId="0" borderId="61" xfId="0" applyNumberFormat="1" applyFont="1" applyFill="1" applyBorder="1" applyAlignment="1">
      <alignment horizontal="center" vertical="top" wrapText="1"/>
    </xf>
    <xf numFmtId="3" fontId="4" fillId="6" borderId="16" xfId="0" applyNumberFormat="1" applyFont="1" applyFill="1" applyBorder="1" applyAlignment="1">
      <alignment horizontal="center" vertical="top" wrapText="1"/>
    </xf>
    <xf numFmtId="164" fontId="1" fillId="0" borderId="16" xfId="0" applyNumberFormat="1" applyFont="1" applyBorder="1" applyAlignment="1">
      <alignment horizontal="center" vertical="top"/>
    </xf>
    <xf numFmtId="3" fontId="4" fillId="6" borderId="30" xfId="0" applyNumberFormat="1" applyFont="1" applyFill="1" applyBorder="1" applyAlignment="1">
      <alignment horizontal="center" vertical="top" wrapText="1"/>
    </xf>
    <xf numFmtId="0" fontId="4" fillId="0" borderId="16" xfId="0" applyFont="1" applyFill="1" applyBorder="1" applyAlignment="1">
      <alignment vertical="top" wrapText="1"/>
    </xf>
    <xf numFmtId="3" fontId="21" fillId="0" borderId="7" xfId="0" applyNumberFormat="1" applyFont="1" applyFill="1" applyBorder="1" applyAlignment="1">
      <alignment horizontal="center" vertical="top"/>
    </xf>
    <xf numFmtId="164" fontId="1" fillId="6" borderId="42" xfId="0" applyNumberFormat="1" applyFont="1" applyFill="1" applyBorder="1" applyAlignment="1">
      <alignment horizontal="center" vertical="top"/>
    </xf>
    <xf numFmtId="164" fontId="1" fillId="6" borderId="40" xfId="0" applyNumberFormat="1" applyFont="1" applyFill="1" applyBorder="1" applyAlignment="1">
      <alignment horizontal="center" vertical="top"/>
    </xf>
    <xf numFmtId="3" fontId="4" fillId="0" borderId="16" xfId="0" applyNumberFormat="1" applyFont="1" applyBorder="1" applyAlignment="1">
      <alignment vertical="top"/>
    </xf>
    <xf numFmtId="3" fontId="4" fillId="0" borderId="16" xfId="0" applyNumberFormat="1" applyFont="1" applyBorder="1" applyAlignment="1">
      <alignment vertical="top" wrapText="1"/>
    </xf>
    <xf numFmtId="3" fontId="1" fillId="6" borderId="40" xfId="0" applyNumberFormat="1" applyFont="1" applyFill="1" applyBorder="1" applyAlignment="1">
      <alignment horizontal="center" vertical="top"/>
    </xf>
    <xf numFmtId="3" fontId="1" fillId="6" borderId="46" xfId="0" applyNumberFormat="1" applyFont="1" applyFill="1" applyBorder="1" applyAlignment="1">
      <alignment horizontal="center" vertical="top"/>
    </xf>
    <xf numFmtId="164" fontId="1" fillId="0" borderId="16" xfId="0" applyNumberFormat="1" applyFont="1" applyFill="1" applyBorder="1" applyAlignment="1">
      <alignment horizontal="center" vertical="top"/>
    </xf>
    <xf numFmtId="3" fontId="4" fillId="0" borderId="1" xfId="0" applyNumberFormat="1" applyFont="1" applyFill="1" applyBorder="1" applyAlignment="1">
      <alignment horizontal="center" vertical="top"/>
    </xf>
    <xf numFmtId="49" fontId="6" fillId="0" borderId="14" xfId="0" applyNumberFormat="1" applyFont="1" applyBorder="1" applyAlignment="1">
      <alignment horizontal="center" vertical="top"/>
    </xf>
    <xf numFmtId="3" fontId="6" fillId="7" borderId="16" xfId="0" applyNumberFormat="1" applyFont="1" applyFill="1" applyBorder="1" applyAlignment="1">
      <alignment vertical="top" wrapText="1"/>
    </xf>
    <xf numFmtId="3" fontId="1" fillId="7" borderId="46" xfId="0" applyNumberFormat="1" applyFont="1" applyFill="1" applyBorder="1" applyAlignment="1">
      <alignment horizontal="center" vertical="top"/>
    </xf>
    <xf numFmtId="164" fontId="1" fillId="7" borderId="30" xfId="0" applyNumberFormat="1" applyFont="1" applyFill="1" applyBorder="1" applyAlignment="1">
      <alignment horizontal="center" vertical="top"/>
    </xf>
    <xf numFmtId="164" fontId="1" fillId="7" borderId="46" xfId="0" applyNumberFormat="1" applyFont="1" applyFill="1" applyBorder="1" applyAlignment="1">
      <alignment horizontal="center" vertical="top"/>
    </xf>
    <xf numFmtId="3" fontId="1" fillId="7" borderId="16" xfId="0" applyNumberFormat="1" applyFont="1" applyFill="1" applyBorder="1" applyAlignment="1">
      <alignment horizontal="center" vertical="top"/>
    </xf>
    <xf numFmtId="164" fontId="1" fillId="7" borderId="41" xfId="0" applyNumberFormat="1" applyFont="1" applyFill="1" applyBorder="1" applyAlignment="1">
      <alignment horizontal="center" vertical="top"/>
    </xf>
    <xf numFmtId="164" fontId="1" fillId="7" borderId="16" xfId="0" applyNumberFormat="1" applyFont="1" applyFill="1" applyBorder="1" applyAlignment="1">
      <alignment horizontal="center" vertical="top"/>
    </xf>
    <xf numFmtId="3" fontId="4" fillId="0" borderId="40" xfId="0" applyNumberFormat="1" applyFont="1" applyFill="1" applyBorder="1" applyAlignment="1">
      <alignment vertical="top" wrapText="1"/>
    </xf>
    <xf numFmtId="164" fontId="1" fillId="7" borderId="36" xfId="0" applyNumberFormat="1" applyFont="1" applyFill="1" applyBorder="1" applyAlignment="1">
      <alignment horizontal="center" vertical="top" wrapText="1"/>
    </xf>
    <xf numFmtId="164" fontId="4" fillId="0" borderId="39" xfId="0" applyNumberFormat="1" applyFont="1" applyFill="1" applyBorder="1" applyAlignment="1">
      <alignment horizontal="center" vertical="top" wrapText="1"/>
    </xf>
    <xf numFmtId="3" fontId="4" fillId="0" borderId="46" xfId="0" applyNumberFormat="1" applyFont="1" applyFill="1" applyBorder="1" applyAlignment="1">
      <alignment horizontal="center" vertical="top" wrapText="1"/>
    </xf>
    <xf numFmtId="3" fontId="4" fillId="0" borderId="0" xfId="0" applyNumberFormat="1" applyFont="1" applyFill="1" applyBorder="1" applyAlignment="1">
      <alignment horizontal="center" vertical="top"/>
    </xf>
    <xf numFmtId="3" fontId="1" fillId="7" borderId="40" xfId="0" applyNumberFormat="1" applyFont="1" applyFill="1" applyBorder="1" applyAlignment="1">
      <alignment horizontal="center" vertical="top"/>
    </xf>
    <xf numFmtId="164" fontId="1" fillId="7" borderId="42" xfId="0" applyNumberFormat="1" applyFont="1" applyFill="1" applyBorder="1" applyAlignment="1">
      <alignment horizontal="center" vertical="top"/>
    </xf>
    <xf numFmtId="164" fontId="1" fillId="7" borderId="40" xfId="0" applyNumberFormat="1" applyFont="1" applyFill="1" applyBorder="1" applyAlignment="1">
      <alignment horizontal="center" vertical="top"/>
    </xf>
    <xf numFmtId="164" fontId="4" fillId="6" borderId="16" xfId="0" applyNumberFormat="1" applyFont="1" applyFill="1" applyBorder="1" applyAlignment="1">
      <alignment horizontal="center" vertical="top" wrapText="1"/>
    </xf>
    <xf numFmtId="3" fontId="1" fillId="0" borderId="7" xfId="0" applyNumberFormat="1" applyFont="1" applyBorder="1" applyAlignment="1">
      <alignment vertical="top" wrapText="1"/>
    </xf>
    <xf numFmtId="3" fontId="1" fillId="6" borderId="37" xfId="0" applyNumberFormat="1" applyFont="1" applyFill="1" applyBorder="1" applyAlignment="1">
      <alignment horizontal="center" vertical="top"/>
    </xf>
    <xf numFmtId="3" fontId="1" fillId="6" borderId="4" xfId="0" applyNumberFormat="1" applyFont="1" applyFill="1" applyBorder="1" applyAlignment="1">
      <alignment horizontal="center" vertical="top"/>
    </xf>
    <xf numFmtId="3" fontId="1" fillId="6" borderId="6" xfId="0" applyNumberFormat="1" applyFont="1" applyFill="1" applyBorder="1" applyAlignment="1">
      <alignment horizontal="center" vertical="top"/>
    </xf>
    <xf numFmtId="3" fontId="1" fillId="6" borderId="42" xfId="0" applyNumberFormat="1" applyFont="1" applyFill="1" applyBorder="1" applyAlignment="1">
      <alignment horizontal="center" vertical="top"/>
    </xf>
    <xf numFmtId="3" fontId="1" fillId="6" borderId="44" xfId="0" applyNumberFormat="1" applyFont="1" applyFill="1" applyBorder="1" applyAlignment="1">
      <alignment horizontal="center" vertical="top"/>
    </xf>
    <xf numFmtId="3" fontId="1" fillId="6" borderId="32" xfId="0" applyNumberFormat="1" applyFont="1" applyFill="1" applyBorder="1" applyAlignment="1">
      <alignment horizontal="center" vertical="top"/>
    </xf>
    <xf numFmtId="3" fontId="1" fillId="0" borderId="49" xfId="0" applyNumberFormat="1" applyFont="1" applyBorder="1" applyAlignment="1">
      <alignment vertical="top"/>
    </xf>
    <xf numFmtId="3" fontId="1" fillId="0" borderId="50" xfId="0" applyNumberFormat="1" applyFont="1" applyBorder="1" applyAlignment="1">
      <alignment vertical="top"/>
    </xf>
    <xf numFmtId="3" fontId="1" fillId="0" borderId="66" xfId="0" applyNumberFormat="1" applyFont="1" applyBorder="1" applyAlignment="1">
      <alignment vertical="top"/>
    </xf>
    <xf numFmtId="3" fontId="1" fillId="6" borderId="41" xfId="0" applyNumberFormat="1" applyFont="1" applyFill="1" applyBorder="1" applyAlignment="1">
      <alignment horizontal="center" vertical="top"/>
    </xf>
    <xf numFmtId="3" fontId="1" fillId="6" borderId="13" xfId="0" applyNumberFormat="1" applyFont="1" applyFill="1" applyBorder="1" applyAlignment="1">
      <alignment horizontal="center" vertical="top"/>
    </xf>
    <xf numFmtId="3" fontId="1" fillId="6" borderId="15" xfId="0" applyNumberFormat="1" applyFont="1" applyFill="1" applyBorder="1" applyAlignment="1">
      <alignment horizontal="center" vertical="top"/>
    </xf>
    <xf numFmtId="3" fontId="1" fillId="0" borderId="16" xfId="0" applyNumberFormat="1" applyFont="1" applyFill="1" applyBorder="1" applyAlignment="1">
      <alignment horizontal="center" vertical="top"/>
    </xf>
    <xf numFmtId="3" fontId="1" fillId="0" borderId="16" xfId="0" applyNumberFormat="1" applyFont="1" applyFill="1" applyBorder="1" applyAlignment="1">
      <alignment vertical="top" wrapText="1"/>
    </xf>
    <xf numFmtId="3" fontId="1" fillId="6" borderId="13" xfId="0" applyNumberFormat="1" applyFont="1" applyFill="1" applyBorder="1" applyAlignment="1">
      <alignment horizontal="center" vertical="top" wrapText="1"/>
    </xf>
    <xf numFmtId="164" fontId="1" fillId="6" borderId="13" xfId="0" applyNumberFormat="1" applyFont="1" applyFill="1" applyBorder="1" applyAlignment="1">
      <alignment horizontal="center" vertical="top" wrapText="1"/>
    </xf>
    <xf numFmtId="164" fontId="1" fillId="6" borderId="15" xfId="0" applyNumberFormat="1" applyFont="1" applyFill="1" applyBorder="1" applyAlignment="1">
      <alignment horizontal="center" vertical="top" wrapText="1"/>
    </xf>
    <xf numFmtId="3" fontId="1" fillId="6" borderId="16" xfId="0" applyNumberFormat="1" applyFont="1" applyFill="1" applyBorder="1" applyAlignment="1">
      <alignment vertical="top" wrapText="1"/>
    </xf>
    <xf numFmtId="165" fontId="1" fillId="0" borderId="41" xfId="0" applyNumberFormat="1" applyFont="1" applyBorder="1" applyAlignment="1">
      <alignment horizontal="center" vertical="top"/>
    </xf>
    <xf numFmtId="165" fontId="1" fillId="0" borderId="16" xfId="0" applyNumberFormat="1" applyFont="1" applyBorder="1" applyAlignment="1">
      <alignment horizontal="left" vertical="top" wrapText="1"/>
    </xf>
    <xf numFmtId="49" fontId="1" fillId="6" borderId="13" xfId="0" applyNumberFormat="1" applyFont="1" applyFill="1" applyBorder="1" applyAlignment="1">
      <alignment horizontal="center" vertical="top"/>
    </xf>
    <xf numFmtId="49" fontId="7" fillId="6" borderId="15" xfId="0" applyNumberFormat="1" applyFont="1" applyFill="1" applyBorder="1" applyAlignment="1">
      <alignment horizontal="center" vertical="top"/>
    </xf>
    <xf numFmtId="49" fontId="1" fillId="0" borderId="13"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3" fontId="3" fillId="6" borderId="16" xfId="0" applyNumberFormat="1" applyFont="1" applyFill="1" applyBorder="1" applyAlignment="1">
      <alignment horizontal="center" vertical="top" wrapText="1"/>
    </xf>
    <xf numFmtId="164" fontId="3" fillId="6" borderId="41" xfId="0" applyNumberFormat="1" applyFont="1" applyFill="1" applyBorder="1" applyAlignment="1">
      <alignment horizontal="center" vertical="top"/>
    </xf>
    <xf numFmtId="164" fontId="3" fillId="6" borderId="16" xfId="0" applyNumberFormat="1" applyFont="1" applyFill="1" applyBorder="1" applyAlignment="1">
      <alignment horizontal="center" vertical="top"/>
    </xf>
    <xf numFmtId="0" fontId="18" fillId="0" borderId="62" xfId="0" applyFont="1" applyBorder="1" applyAlignment="1">
      <alignment vertical="top" wrapText="1"/>
    </xf>
    <xf numFmtId="3" fontId="4" fillId="0" borderId="41" xfId="0" applyNumberFormat="1" applyFont="1" applyBorder="1" applyAlignment="1">
      <alignment horizontal="center" vertical="top"/>
    </xf>
    <xf numFmtId="3" fontId="4" fillId="0" borderId="14" xfId="0" applyNumberFormat="1" applyFont="1" applyBorder="1" applyAlignment="1">
      <alignment horizontal="center" vertical="top"/>
    </xf>
    <xf numFmtId="3" fontId="4" fillId="0" borderId="54" xfId="0" applyNumberFormat="1" applyFont="1" applyBorder="1" applyAlignment="1">
      <alignment horizontal="center" vertical="top"/>
    </xf>
    <xf numFmtId="164" fontId="1" fillId="0" borderId="39" xfId="0" applyNumberFormat="1" applyFont="1" applyFill="1" applyBorder="1" applyAlignment="1">
      <alignment horizontal="center" vertical="top"/>
    </xf>
    <xf numFmtId="3" fontId="2" fillId="0" borderId="41" xfId="0" applyNumberFormat="1" applyFont="1" applyBorder="1" applyAlignment="1">
      <alignment horizontal="center" vertical="center" wrapText="1"/>
    </xf>
    <xf numFmtId="0" fontId="4" fillId="0" borderId="40" xfId="0" applyFont="1" applyFill="1" applyBorder="1" applyAlignment="1">
      <alignment horizontal="center" vertical="top"/>
    </xf>
    <xf numFmtId="3" fontId="6" fillId="6" borderId="43" xfId="0" applyNumberFormat="1" applyFont="1" applyFill="1" applyBorder="1" applyAlignment="1">
      <alignment horizontal="center" vertical="top" wrapText="1"/>
    </xf>
    <xf numFmtId="3" fontId="3" fillId="6" borderId="45" xfId="0" applyNumberFormat="1" applyFont="1" applyFill="1" applyBorder="1" applyAlignment="1">
      <alignment horizontal="center" vertical="top"/>
    </xf>
    <xf numFmtId="164" fontId="4" fillId="6" borderId="62" xfId="0" applyNumberFormat="1" applyFont="1" applyFill="1" applyBorder="1" applyAlignment="1">
      <alignment horizontal="center" vertical="top" wrapText="1"/>
    </xf>
    <xf numFmtId="164" fontId="4" fillId="0" borderId="25" xfId="0" applyNumberFormat="1" applyFont="1" applyFill="1" applyBorder="1" applyAlignment="1">
      <alignment horizontal="center" vertical="top" wrapText="1"/>
    </xf>
    <xf numFmtId="3" fontId="4" fillId="6" borderId="22" xfId="0" applyNumberFormat="1" applyFont="1" applyFill="1" applyBorder="1" applyAlignment="1">
      <alignment horizontal="center" vertical="top"/>
    </xf>
    <xf numFmtId="3" fontId="4" fillId="6" borderId="60" xfId="0" applyNumberFormat="1" applyFont="1" applyFill="1" applyBorder="1" applyAlignment="1">
      <alignment horizontal="center" vertical="top"/>
    </xf>
    <xf numFmtId="3" fontId="4" fillId="6" borderId="16" xfId="0" applyNumberFormat="1" applyFont="1" applyFill="1" applyBorder="1" applyAlignment="1">
      <alignment horizontal="center" vertical="top"/>
    </xf>
    <xf numFmtId="164" fontId="3" fillId="6" borderId="41" xfId="0" applyNumberFormat="1" applyFont="1" applyFill="1" applyBorder="1" applyAlignment="1">
      <alignment horizontal="center" vertical="top" wrapText="1"/>
    </xf>
    <xf numFmtId="164" fontId="1" fillId="6" borderId="41" xfId="0" applyNumberFormat="1" applyFont="1" applyFill="1" applyBorder="1" applyAlignment="1">
      <alignment horizontal="center" vertical="top" wrapText="1"/>
    </xf>
    <xf numFmtId="164" fontId="1" fillId="0" borderId="16" xfId="0" applyNumberFormat="1" applyFont="1" applyFill="1" applyBorder="1" applyAlignment="1">
      <alignment horizontal="center" vertical="top" wrapText="1"/>
    </xf>
    <xf numFmtId="3" fontId="4" fillId="7" borderId="37" xfId="0" applyNumberFormat="1" applyFont="1" applyFill="1" applyBorder="1" applyAlignment="1">
      <alignment vertical="top" wrapText="1"/>
    </xf>
    <xf numFmtId="3" fontId="4" fillId="7" borderId="37" xfId="0" applyNumberFormat="1" applyFont="1" applyFill="1" applyBorder="1" applyAlignment="1">
      <alignment horizontal="center" vertical="top" wrapText="1"/>
    </xf>
    <xf numFmtId="3" fontId="4" fillId="7" borderId="4" xfId="0" applyNumberFormat="1" applyFont="1" applyFill="1" applyBorder="1" applyAlignment="1">
      <alignment horizontal="center" vertical="top" wrapText="1"/>
    </xf>
    <xf numFmtId="3" fontId="4" fillId="7" borderId="6" xfId="0" applyNumberFormat="1" applyFont="1" applyFill="1" applyBorder="1" applyAlignment="1">
      <alignment horizontal="center" vertical="top" wrapText="1"/>
    </xf>
    <xf numFmtId="0" fontId="4" fillId="6" borderId="37" xfId="0" applyFont="1" applyFill="1" applyBorder="1" applyAlignment="1">
      <alignment horizontal="left" vertical="top" wrapText="1"/>
    </xf>
    <xf numFmtId="0" fontId="4" fillId="6" borderId="36" xfId="0" applyFont="1" applyFill="1" applyBorder="1" applyAlignment="1">
      <alignment horizontal="center" vertical="top" wrapText="1"/>
    </xf>
    <xf numFmtId="0" fontId="4" fillId="6" borderId="4" xfId="0" applyFont="1" applyFill="1" applyBorder="1" applyAlignment="1">
      <alignment horizontal="center" vertical="top" wrapText="1"/>
    </xf>
    <xf numFmtId="0" fontId="4" fillId="6" borderId="61" xfId="0" applyFont="1" applyFill="1" applyBorder="1" applyAlignment="1">
      <alignment horizontal="center" vertical="top" wrapText="1"/>
    </xf>
    <xf numFmtId="0" fontId="4" fillId="6" borderId="62" xfId="0" applyFont="1" applyFill="1" applyBorder="1" applyAlignment="1">
      <alignment horizontal="left" vertical="top" wrapText="1"/>
    </xf>
    <xf numFmtId="0" fontId="4" fillId="6" borderId="59" xfId="0" applyFont="1" applyFill="1" applyBorder="1" applyAlignment="1">
      <alignment horizontal="center" vertical="top" wrapText="1"/>
    </xf>
    <xf numFmtId="0" fontId="4" fillId="6" borderId="22" xfId="0" applyFont="1" applyFill="1" applyBorder="1" applyAlignment="1">
      <alignment horizontal="center" vertical="top" wrapText="1"/>
    </xf>
    <xf numFmtId="0" fontId="4" fillId="6" borderId="60" xfId="0" applyFont="1" applyFill="1" applyBorder="1" applyAlignment="1">
      <alignment horizontal="center" vertical="top" wrapText="1"/>
    </xf>
    <xf numFmtId="3" fontId="1" fillId="7" borderId="27" xfId="0" applyNumberFormat="1" applyFont="1" applyFill="1" applyBorder="1" applyAlignment="1">
      <alignment vertical="top" wrapText="1"/>
    </xf>
    <xf numFmtId="3" fontId="1" fillId="0" borderId="2" xfId="0" applyNumberFormat="1" applyFont="1" applyBorder="1" applyAlignment="1">
      <alignment horizontal="center" vertical="top"/>
    </xf>
    <xf numFmtId="3" fontId="1" fillId="7" borderId="75" xfId="0" applyNumberFormat="1" applyFont="1" applyFill="1" applyBorder="1" applyAlignment="1">
      <alignment horizontal="center" vertical="top" wrapText="1"/>
    </xf>
    <xf numFmtId="3" fontId="1" fillId="7" borderId="29" xfId="0" applyNumberFormat="1" applyFont="1" applyFill="1" applyBorder="1" applyAlignment="1">
      <alignment horizontal="center" vertical="top" wrapText="1"/>
    </xf>
    <xf numFmtId="164" fontId="3" fillId="9" borderId="59" xfId="0" applyNumberFormat="1" applyFont="1" applyFill="1" applyBorder="1" applyAlignment="1">
      <alignment horizontal="center" vertical="top"/>
    </xf>
    <xf numFmtId="3" fontId="1" fillId="0" borderId="36" xfId="0" applyNumberFormat="1" applyFont="1" applyFill="1" applyBorder="1" applyAlignment="1">
      <alignment horizontal="center" vertical="top" wrapText="1"/>
    </xf>
    <xf numFmtId="3" fontId="1" fillId="0" borderId="36" xfId="0" applyNumberFormat="1" applyFont="1" applyBorder="1" applyAlignment="1">
      <alignment horizontal="center" vertical="top"/>
    </xf>
    <xf numFmtId="3" fontId="1" fillId="7" borderId="69" xfId="0" applyNumberFormat="1" applyFont="1" applyFill="1" applyBorder="1" applyAlignment="1">
      <alignment horizontal="center" vertical="top" wrapText="1"/>
    </xf>
    <xf numFmtId="3" fontId="1" fillId="0" borderId="6" xfId="0" applyNumberFormat="1" applyFont="1" applyBorder="1" applyAlignment="1">
      <alignment horizontal="center" vertical="top"/>
    </xf>
    <xf numFmtId="3" fontId="1" fillId="7" borderId="42" xfId="0" applyNumberFormat="1" applyFont="1" applyFill="1" applyBorder="1" applyAlignment="1">
      <alignment horizontal="left" vertical="top" wrapText="1"/>
    </xf>
    <xf numFmtId="3" fontId="1" fillId="0" borderId="43" xfId="0" applyNumberFormat="1" applyFont="1" applyBorder="1" applyAlignment="1">
      <alignment horizontal="center" vertical="top"/>
    </xf>
    <xf numFmtId="3" fontId="1" fillId="7" borderId="44" xfId="0" applyNumberFormat="1" applyFont="1" applyFill="1" applyBorder="1" applyAlignment="1">
      <alignment horizontal="center" vertical="top" wrapText="1"/>
    </xf>
    <xf numFmtId="3" fontId="1" fillId="7" borderId="45" xfId="0" applyNumberFormat="1" applyFont="1" applyFill="1" applyBorder="1" applyAlignment="1">
      <alignment horizontal="center" vertical="top" wrapText="1"/>
    </xf>
    <xf numFmtId="165" fontId="1" fillId="0" borderId="16" xfId="0" applyNumberFormat="1" applyFont="1" applyBorder="1" applyAlignment="1">
      <alignment horizontal="center" vertical="top"/>
    </xf>
    <xf numFmtId="165" fontId="1" fillId="0" borderId="41" xfId="0" applyNumberFormat="1" applyFont="1" applyFill="1" applyBorder="1" applyAlignment="1">
      <alignment horizontal="center" vertical="top"/>
    </xf>
    <xf numFmtId="165" fontId="1" fillId="0" borderId="16" xfId="0" applyNumberFormat="1" applyFont="1" applyFill="1" applyBorder="1" applyAlignment="1">
      <alignment horizontal="center" vertical="top"/>
    </xf>
    <xf numFmtId="165" fontId="1" fillId="0" borderId="41" xfId="0" applyNumberFormat="1" applyFont="1" applyBorder="1" applyAlignment="1">
      <alignment horizontal="center"/>
    </xf>
    <xf numFmtId="165" fontId="1" fillId="0" borderId="16" xfId="0" applyNumberFormat="1" applyFont="1" applyBorder="1" applyAlignment="1">
      <alignment horizontal="center"/>
    </xf>
    <xf numFmtId="165" fontId="1" fillId="0" borderId="42" xfId="0" applyNumberFormat="1" applyFont="1" applyBorder="1" applyAlignment="1">
      <alignment horizontal="center" vertical="top"/>
    </xf>
    <xf numFmtId="165" fontId="1" fillId="0" borderId="40" xfId="0" applyNumberFormat="1" applyFont="1" applyBorder="1" applyAlignment="1">
      <alignment horizontal="center" vertical="top"/>
    </xf>
    <xf numFmtId="3" fontId="4" fillId="6" borderId="54" xfId="0" applyNumberFormat="1" applyFont="1" applyFill="1" applyBorder="1" applyAlignment="1">
      <alignment horizontal="center" vertical="top" wrapText="1"/>
    </xf>
    <xf numFmtId="3" fontId="6" fillId="6" borderId="39" xfId="0" applyNumberFormat="1" applyFont="1" applyFill="1" applyBorder="1" applyAlignment="1">
      <alignment vertical="top" wrapText="1"/>
    </xf>
    <xf numFmtId="3" fontId="6" fillId="6" borderId="52" xfId="0" applyNumberFormat="1" applyFont="1" applyFill="1" applyBorder="1" applyAlignment="1">
      <alignment vertical="top" wrapText="1"/>
    </xf>
    <xf numFmtId="3" fontId="3" fillId="6" borderId="60" xfId="0" applyNumberFormat="1" applyFont="1" applyFill="1" applyBorder="1" applyAlignment="1">
      <alignment vertical="top"/>
    </xf>
    <xf numFmtId="3" fontId="4" fillId="6" borderId="46" xfId="0" applyNumberFormat="1" applyFont="1" applyFill="1" applyBorder="1" applyAlignment="1">
      <alignment horizontal="left" vertical="top" wrapText="1"/>
    </xf>
    <xf numFmtId="0" fontId="4" fillId="0" borderId="41" xfId="0" applyFont="1" applyFill="1" applyBorder="1" applyAlignment="1">
      <alignment horizontal="left" vertical="top" wrapText="1"/>
    </xf>
    <xf numFmtId="3" fontId="4" fillId="0" borderId="37" xfId="0" applyNumberFormat="1" applyFont="1" applyFill="1" applyBorder="1" applyAlignment="1">
      <alignment horizontal="center" vertical="top" wrapText="1"/>
    </xf>
    <xf numFmtId="164" fontId="1" fillId="6" borderId="37" xfId="0" applyNumberFormat="1" applyFont="1" applyFill="1" applyBorder="1" applyAlignment="1">
      <alignment horizontal="center" vertical="top" wrapText="1"/>
    </xf>
    <xf numFmtId="3" fontId="1" fillId="7" borderId="40" xfId="0" applyNumberFormat="1" applyFont="1" applyFill="1" applyBorder="1" applyAlignment="1">
      <alignment horizontal="center" vertical="top" wrapText="1"/>
    </xf>
    <xf numFmtId="164" fontId="1" fillId="7" borderId="42" xfId="0" applyNumberFormat="1" applyFont="1" applyFill="1" applyBorder="1" applyAlignment="1">
      <alignment horizontal="center" vertical="top" wrapText="1"/>
    </xf>
    <xf numFmtId="164" fontId="1" fillId="7" borderId="40" xfId="0" applyNumberFormat="1" applyFont="1" applyFill="1" applyBorder="1" applyAlignment="1">
      <alignment horizontal="center" vertical="top" wrapText="1"/>
    </xf>
    <xf numFmtId="3" fontId="4" fillId="0" borderId="59" xfId="0" applyNumberFormat="1" applyFont="1" applyBorder="1" applyAlignment="1">
      <alignment horizontal="center" vertical="center" textRotation="90"/>
    </xf>
    <xf numFmtId="3" fontId="3" fillId="4" borderId="52" xfId="0" applyNumberFormat="1" applyFont="1" applyFill="1" applyBorder="1" applyAlignment="1">
      <alignment horizontal="center" vertical="top"/>
    </xf>
    <xf numFmtId="3" fontId="3" fillId="5" borderId="50" xfId="0" applyNumberFormat="1" applyFont="1" applyFill="1" applyBorder="1" applyAlignment="1">
      <alignment horizontal="center" vertical="top"/>
    </xf>
    <xf numFmtId="3" fontId="1" fillId="0" borderId="43" xfId="0" applyNumberFormat="1" applyFont="1" applyFill="1" applyBorder="1" applyAlignment="1">
      <alignment vertical="center" textRotation="90" wrapText="1"/>
    </xf>
    <xf numFmtId="0" fontId="4" fillId="6" borderId="41" xfId="0" applyFont="1" applyFill="1" applyBorder="1" applyAlignment="1">
      <alignment horizontal="left" vertical="top" wrapText="1"/>
    </xf>
    <xf numFmtId="3" fontId="4" fillId="7" borderId="46" xfId="0" applyNumberFormat="1" applyFont="1" applyFill="1" applyBorder="1" applyAlignment="1">
      <alignment horizontal="center" vertical="top" wrapText="1"/>
    </xf>
    <xf numFmtId="164" fontId="1" fillId="6" borderId="48" xfId="0" applyNumberFormat="1" applyFont="1" applyFill="1" applyBorder="1" applyAlignment="1">
      <alignment horizontal="center" vertical="top"/>
    </xf>
    <xf numFmtId="3" fontId="4" fillId="0" borderId="37" xfId="0" applyNumberFormat="1" applyFont="1" applyFill="1" applyBorder="1" applyAlignment="1">
      <alignment horizontal="center" vertical="center" wrapText="1"/>
    </xf>
    <xf numFmtId="3" fontId="4" fillId="0" borderId="41" xfId="0" applyNumberFormat="1" applyFont="1" applyFill="1" applyBorder="1" applyAlignment="1">
      <alignment horizontal="center" vertical="center" wrapText="1"/>
    </xf>
    <xf numFmtId="3" fontId="4" fillId="0" borderId="39" xfId="0" applyNumberFormat="1" applyFont="1" applyFill="1" applyBorder="1" applyAlignment="1">
      <alignment horizontal="center" vertical="center" wrapText="1"/>
    </xf>
    <xf numFmtId="3" fontId="4" fillId="0" borderId="49" xfId="0" applyNumberFormat="1" applyFont="1" applyFill="1" applyBorder="1" applyAlignment="1">
      <alignment horizontal="center" vertical="center" wrapText="1"/>
    </xf>
    <xf numFmtId="0" fontId="1" fillId="6" borderId="48" xfId="0" applyFont="1" applyFill="1" applyBorder="1" applyAlignment="1">
      <alignment horizontal="center" vertical="top"/>
    </xf>
    <xf numFmtId="164" fontId="1" fillId="6" borderId="66" xfId="0" applyNumberFormat="1" applyFont="1" applyFill="1" applyBorder="1" applyAlignment="1">
      <alignment horizontal="center" vertical="top"/>
    </xf>
    <xf numFmtId="0" fontId="1" fillId="6" borderId="7" xfId="0" applyFont="1" applyFill="1" applyBorder="1" applyAlignment="1">
      <alignment horizontal="center" vertical="top"/>
    </xf>
    <xf numFmtId="3" fontId="3" fillId="8" borderId="62" xfId="0" applyNumberFormat="1" applyFont="1" applyFill="1" applyBorder="1" applyAlignment="1">
      <alignment horizontal="center" vertical="top"/>
    </xf>
    <xf numFmtId="3" fontId="4" fillId="0" borderId="60" xfId="0" applyNumberFormat="1" applyFont="1" applyFill="1" applyBorder="1" applyAlignment="1">
      <alignment horizontal="center" vertical="top" wrapText="1"/>
    </xf>
    <xf numFmtId="3" fontId="3" fillId="0" borderId="45" xfId="0" applyNumberFormat="1" applyFont="1" applyBorder="1" applyAlignment="1">
      <alignment horizontal="center" vertical="top"/>
    </xf>
    <xf numFmtId="49" fontId="3" fillId="7" borderId="14" xfId="0" applyNumberFormat="1" applyFont="1" applyFill="1" applyBorder="1" applyAlignment="1">
      <alignment horizontal="center" vertical="top"/>
    </xf>
    <xf numFmtId="49" fontId="3" fillId="7" borderId="23" xfId="0" applyNumberFormat="1" applyFont="1" applyFill="1" applyBorder="1" applyAlignment="1">
      <alignment horizontal="center" vertical="top"/>
    </xf>
    <xf numFmtId="49" fontId="4" fillId="0" borderId="4" xfId="0" applyNumberFormat="1" applyFont="1" applyBorder="1" applyAlignment="1">
      <alignment horizontal="center" vertical="center" textRotation="90" wrapText="1"/>
    </xf>
    <xf numFmtId="49" fontId="4" fillId="0" borderId="13" xfId="0" applyNumberFormat="1" applyFont="1" applyBorder="1" applyAlignment="1">
      <alignment horizontal="center" vertical="center" textRotation="90" wrapText="1"/>
    </xf>
    <xf numFmtId="49" fontId="4" fillId="0" borderId="22" xfId="0" applyNumberFormat="1" applyFont="1" applyBorder="1" applyAlignment="1">
      <alignment horizontal="center" vertical="center" textRotation="90" wrapText="1"/>
    </xf>
    <xf numFmtId="3" fontId="6" fillId="6" borderId="7" xfId="0" applyNumberFormat="1" applyFont="1" applyFill="1" applyBorder="1" applyAlignment="1">
      <alignment horizontal="left" vertical="top" wrapText="1"/>
    </xf>
    <xf numFmtId="3" fontId="4" fillId="6" borderId="16" xfId="0" applyNumberFormat="1" applyFont="1" applyFill="1" applyBorder="1" applyAlignment="1">
      <alignment horizontal="left" vertical="top" wrapText="1"/>
    </xf>
    <xf numFmtId="3" fontId="4" fillId="0" borderId="41" xfId="0" applyNumberFormat="1" applyFont="1" applyFill="1" applyBorder="1" applyAlignment="1">
      <alignment horizontal="left" vertical="top" wrapText="1"/>
    </xf>
    <xf numFmtId="3" fontId="4" fillId="6" borderId="40" xfId="0" applyNumberFormat="1" applyFont="1" applyFill="1" applyBorder="1" applyAlignment="1">
      <alignment horizontal="left" vertical="top" wrapText="1"/>
    </xf>
    <xf numFmtId="3" fontId="4" fillId="6" borderId="48" xfId="0" applyNumberFormat="1" applyFont="1" applyFill="1" applyBorder="1" applyAlignment="1">
      <alignment horizontal="left" vertical="top" wrapText="1"/>
    </xf>
    <xf numFmtId="3" fontId="4" fillId="0" borderId="49" xfId="0" applyNumberFormat="1" applyFont="1" applyFill="1" applyBorder="1" applyAlignment="1">
      <alignment horizontal="left" vertical="top" wrapText="1"/>
    </xf>
    <xf numFmtId="3" fontId="3" fillId="4" borderId="39" xfId="0" applyNumberFormat="1" applyFont="1" applyFill="1" applyBorder="1" applyAlignment="1">
      <alignment horizontal="center" vertical="top"/>
    </xf>
    <xf numFmtId="3" fontId="3" fillId="4" borderId="5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49" fontId="3" fillId="0" borderId="13"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3" fontId="3" fillId="0" borderId="54"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3" fontId="4" fillId="0" borderId="41" xfId="0" applyNumberFormat="1" applyFont="1" applyFill="1" applyBorder="1" applyAlignment="1">
      <alignment horizontal="center" vertical="center" textRotation="90" wrapText="1"/>
    </xf>
    <xf numFmtId="3" fontId="3" fillId="0" borderId="54" xfId="0" applyNumberFormat="1" applyFont="1" applyBorder="1" applyAlignment="1">
      <alignment horizontal="center" vertical="top"/>
    </xf>
    <xf numFmtId="3" fontId="3" fillId="4" borderId="36"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22" xfId="0" applyNumberFormat="1" applyFont="1" applyBorder="1" applyAlignment="1">
      <alignment horizontal="center" vertical="top"/>
    </xf>
    <xf numFmtId="3" fontId="4" fillId="0" borderId="37" xfId="0" applyNumberFormat="1" applyFont="1" applyFill="1" applyBorder="1" applyAlignment="1">
      <alignment horizontal="left" vertical="top" wrapText="1"/>
    </xf>
    <xf numFmtId="3" fontId="4" fillId="0" borderId="37" xfId="0" applyNumberFormat="1" applyFont="1" applyFill="1" applyBorder="1" applyAlignment="1">
      <alignment vertical="top" wrapText="1"/>
    </xf>
    <xf numFmtId="3" fontId="3" fillId="6" borderId="16" xfId="0" applyNumberFormat="1" applyFont="1" applyFill="1" applyBorder="1" applyAlignment="1">
      <alignment horizontal="left" vertical="top" wrapText="1"/>
    </xf>
    <xf numFmtId="3" fontId="6" fillId="0" borderId="61" xfId="0" applyNumberFormat="1" applyFont="1" applyBorder="1" applyAlignment="1">
      <alignment horizontal="center" vertical="top"/>
    </xf>
    <xf numFmtId="3" fontId="6" fillId="0" borderId="60" xfId="0" applyNumberFormat="1" applyFont="1" applyBorder="1" applyAlignment="1">
      <alignment horizontal="center" vertical="top" wrapText="1"/>
    </xf>
    <xf numFmtId="3" fontId="4" fillId="0" borderId="40" xfId="0" applyNumberFormat="1" applyFont="1" applyFill="1" applyBorder="1" applyAlignment="1">
      <alignment horizontal="left" vertical="top" wrapText="1"/>
    </xf>
    <xf numFmtId="3" fontId="4" fillId="0" borderId="16" xfId="0" applyNumberFormat="1" applyFont="1" applyFill="1" applyBorder="1" applyAlignment="1">
      <alignment horizontal="left" vertical="top" wrapText="1"/>
    </xf>
    <xf numFmtId="0" fontId="4" fillId="0" borderId="16" xfId="0" applyFont="1" applyFill="1" applyBorder="1" applyAlignment="1">
      <alignment horizontal="left" vertical="top" wrapText="1"/>
    </xf>
    <xf numFmtId="3" fontId="1" fillId="6" borderId="41" xfId="0" applyNumberFormat="1" applyFont="1" applyFill="1" applyBorder="1" applyAlignment="1">
      <alignment horizontal="left" vertical="top" wrapText="1"/>
    </xf>
    <xf numFmtId="3" fontId="4" fillId="0" borderId="42" xfId="0" applyNumberFormat="1" applyFont="1" applyFill="1" applyBorder="1" applyAlignment="1">
      <alignment horizontal="center" vertical="center" textRotation="90" wrapText="1"/>
    </xf>
    <xf numFmtId="3" fontId="4" fillId="0" borderId="62" xfId="0" applyNumberFormat="1" applyFont="1" applyFill="1" applyBorder="1" applyAlignment="1">
      <alignment horizontal="center" vertical="center" textRotation="90" wrapText="1"/>
    </xf>
    <xf numFmtId="0" fontId="4" fillId="0" borderId="48" xfId="0" applyFont="1" applyFill="1" applyBorder="1" applyAlignment="1">
      <alignment horizontal="left" vertical="top" wrapText="1"/>
    </xf>
    <xf numFmtId="3" fontId="1" fillId="7" borderId="0" xfId="0" applyNumberFormat="1" applyFont="1" applyFill="1" applyBorder="1" applyAlignment="1">
      <alignment horizontal="center" vertical="top" wrapText="1"/>
    </xf>
    <xf numFmtId="3" fontId="6" fillId="7" borderId="0" xfId="0" applyNumberFormat="1" applyFont="1" applyFill="1" applyBorder="1" applyAlignment="1">
      <alignment horizontal="center" vertical="top" wrapText="1"/>
    </xf>
    <xf numFmtId="164" fontId="1" fillId="7" borderId="0" xfId="0" applyNumberFormat="1" applyFont="1" applyFill="1" applyBorder="1" applyAlignment="1">
      <alignment horizontal="center" vertical="top" wrapText="1"/>
    </xf>
    <xf numFmtId="3" fontId="1" fillId="7" borderId="0"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top"/>
    </xf>
    <xf numFmtId="0" fontId="4" fillId="0" borderId="40" xfId="0" applyFont="1" applyFill="1" applyBorder="1" applyAlignment="1">
      <alignment horizontal="left" vertical="top" wrapText="1"/>
    </xf>
    <xf numFmtId="3" fontId="4" fillId="0" borderId="7" xfId="0" applyNumberFormat="1" applyFont="1" applyFill="1" applyBorder="1" applyAlignment="1">
      <alignment horizontal="left" vertical="top" wrapText="1"/>
    </xf>
    <xf numFmtId="3" fontId="4" fillId="0" borderId="37" xfId="0" applyNumberFormat="1" applyFont="1" applyFill="1" applyBorder="1" applyAlignment="1">
      <alignment horizontal="center" vertical="top"/>
    </xf>
    <xf numFmtId="3" fontId="4" fillId="0" borderId="41" xfId="0" applyNumberFormat="1" applyFont="1" applyFill="1" applyBorder="1" applyAlignment="1">
      <alignment horizontal="center" vertical="top"/>
    </xf>
    <xf numFmtId="3" fontId="1" fillId="0" borderId="7" xfId="0" applyNumberFormat="1" applyFont="1" applyFill="1" applyBorder="1" applyAlignment="1">
      <alignment horizontal="center" vertical="top" wrapText="1"/>
    </xf>
    <xf numFmtId="3" fontId="4" fillId="0" borderId="40" xfId="0" applyNumberFormat="1" applyFont="1" applyFill="1" applyBorder="1" applyAlignment="1">
      <alignment horizontal="center" vertical="top" wrapText="1"/>
    </xf>
    <xf numFmtId="3" fontId="4" fillId="0" borderId="48" xfId="0" applyNumberFormat="1" applyFont="1" applyFill="1" applyBorder="1" applyAlignment="1">
      <alignment horizontal="center" vertical="top" wrapText="1"/>
    </xf>
    <xf numFmtId="3" fontId="4" fillId="0" borderId="40" xfId="0" applyNumberFormat="1" applyFont="1" applyBorder="1" applyAlignment="1">
      <alignment horizontal="center" vertical="top" wrapText="1"/>
    </xf>
    <xf numFmtId="3" fontId="4" fillId="0" borderId="48" xfId="0" applyNumberFormat="1" applyFont="1" applyBorder="1" applyAlignment="1">
      <alignment horizontal="center" vertical="top" wrapText="1"/>
    </xf>
    <xf numFmtId="3" fontId="4" fillId="0" borderId="16" xfId="0" applyNumberFormat="1" applyFont="1" applyBorder="1" applyAlignment="1">
      <alignment horizontal="center" vertical="top" wrapText="1"/>
    </xf>
    <xf numFmtId="3" fontId="4" fillId="0" borderId="42" xfId="0" applyNumberFormat="1" applyFont="1" applyFill="1" applyBorder="1" applyAlignment="1">
      <alignment horizontal="left" vertical="top" wrapText="1"/>
    </xf>
    <xf numFmtId="3" fontId="1" fillId="0" borderId="7" xfId="0" applyNumberFormat="1" applyFont="1" applyBorder="1" applyAlignment="1">
      <alignment horizontal="center" vertical="top" wrapText="1"/>
    </xf>
    <xf numFmtId="3" fontId="4" fillId="0" borderId="7" xfId="0" applyNumberFormat="1" applyFont="1" applyBorder="1" applyAlignment="1">
      <alignment horizontal="center" vertical="top" wrapText="1"/>
    </xf>
    <xf numFmtId="3" fontId="1" fillId="0" borderId="16" xfId="0" applyNumberFormat="1" applyFont="1" applyBorder="1" applyAlignment="1">
      <alignment horizontal="center" vertical="top" wrapText="1"/>
    </xf>
    <xf numFmtId="3" fontId="1" fillId="0" borderId="40" xfId="0" applyNumberFormat="1" applyFont="1" applyBorder="1" applyAlignment="1">
      <alignment horizontal="left" vertical="top" wrapText="1"/>
    </xf>
    <xf numFmtId="3" fontId="1" fillId="0" borderId="16" xfId="0" applyNumberFormat="1" applyFont="1" applyBorder="1" applyAlignment="1">
      <alignment horizontal="left" vertical="top" wrapText="1"/>
    </xf>
    <xf numFmtId="3" fontId="3" fillId="0" borderId="60" xfId="0" applyNumberFormat="1" applyFont="1" applyBorder="1" applyAlignment="1">
      <alignment horizontal="center" vertical="top"/>
    </xf>
    <xf numFmtId="3" fontId="4" fillId="0" borderId="7" xfId="0" applyNumberFormat="1" applyFont="1" applyFill="1" applyBorder="1" applyAlignment="1">
      <alignment horizontal="center" vertical="top" wrapText="1"/>
    </xf>
    <xf numFmtId="3" fontId="4" fillId="0" borderId="16" xfId="0" applyNumberFormat="1" applyFont="1" applyFill="1" applyBorder="1" applyAlignment="1">
      <alignment horizontal="center" vertical="top" wrapText="1"/>
    </xf>
    <xf numFmtId="0" fontId="4" fillId="6" borderId="42" xfId="0" applyFont="1" applyFill="1" applyBorder="1" applyAlignment="1">
      <alignment horizontal="left" vertical="top" wrapText="1"/>
    </xf>
    <xf numFmtId="164" fontId="1" fillId="0" borderId="27" xfId="0" applyNumberFormat="1" applyFont="1" applyBorder="1" applyAlignment="1">
      <alignment horizontal="center" vertical="center" wrapText="1"/>
    </xf>
    <xf numFmtId="164" fontId="1" fillId="0" borderId="58" xfId="0" applyNumberFormat="1" applyFont="1" applyBorder="1" applyAlignment="1">
      <alignment horizontal="center" vertical="top" wrapText="1"/>
    </xf>
    <xf numFmtId="3" fontId="1" fillId="0" borderId="47" xfId="0" applyNumberFormat="1" applyFont="1" applyBorder="1" applyAlignment="1">
      <alignment horizontal="center" vertical="center"/>
    </xf>
    <xf numFmtId="0" fontId="4" fillId="0" borderId="46" xfId="0" applyFont="1" applyBorder="1" applyAlignment="1">
      <alignment horizontal="center" vertical="top" wrapText="1"/>
    </xf>
    <xf numFmtId="3" fontId="4" fillId="6" borderId="48" xfId="0" applyNumberFormat="1" applyFont="1" applyFill="1" applyBorder="1" applyAlignment="1">
      <alignment horizontal="center" vertical="top" wrapText="1"/>
    </xf>
    <xf numFmtId="49" fontId="4" fillId="0" borderId="48" xfId="0" applyNumberFormat="1" applyFont="1" applyFill="1" applyBorder="1" applyAlignment="1">
      <alignment horizontal="center" vertical="top"/>
    </xf>
    <xf numFmtId="49" fontId="4" fillId="0" borderId="16" xfId="0" applyNumberFormat="1" applyFont="1" applyFill="1" applyBorder="1" applyAlignment="1">
      <alignment horizontal="center" vertical="top"/>
    </xf>
    <xf numFmtId="3" fontId="2" fillId="0" borderId="25" xfId="0" applyNumberFormat="1" applyFont="1" applyFill="1" applyBorder="1" applyAlignment="1">
      <alignment horizontal="center" vertical="top"/>
    </xf>
    <xf numFmtId="3" fontId="4" fillId="6" borderId="7" xfId="0" applyNumberFormat="1" applyFont="1" applyFill="1" applyBorder="1" applyAlignment="1">
      <alignment horizontal="center" vertical="top"/>
    </xf>
    <xf numFmtId="3" fontId="1" fillId="0" borderId="46" xfId="0" applyNumberFormat="1" applyFont="1" applyFill="1" applyBorder="1" applyAlignment="1">
      <alignment horizontal="center" vertical="top"/>
    </xf>
    <xf numFmtId="3" fontId="1" fillId="0" borderId="40" xfId="0" applyNumberFormat="1" applyFont="1" applyFill="1" applyBorder="1" applyAlignment="1">
      <alignment horizontal="center" vertical="top"/>
    </xf>
    <xf numFmtId="0" fontId="4" fillId="0" borderId="40" xfId="0" applyFont="1" applyFill="1" applyBorder="1" applyAlignment="1">
      <alignment horizontal="center" vertical="top" wrapText="1"/>
    </xf>
    <xf numFmtId="49" fontId="4" fillId="6" borderId="40" xfId="0" applyNumberFormat="1" applyFont="1" applyFill="1" applyBorder="1" applyAlignment="1">
      <alignment horizontal="center" vertical="top"/>
    </xf>
    <xf numFmtId="49" fontId="4" fillId="0" borderId="40" xfId="0" applyNumberFormat="1" applyFont="1" applyFill="1" applyBorder="1" applyAlignment="1">
      <alignment horizontal="center" vertical="top"/>
    </xf>
    <xf numFmtId="49" fontId="4" fillId="0" borderId="58" xfId="0" applyNumberFormat="1" applyFont="1" applyFill="1" applyBorder="1" applyAlignment="1">
      <alignment horizontal="center" vertical="top"/>
    </xf>
    <xf numFmtId="1" fontId="1" fillId="0" borderId="46" xfId="0" applyNumberFormat="1" applyFont="1" applyFill="1" applyBorder="1" applyAlignment="1">
      <alignment horizontal="center" vertical="top"/>
    </xf>
    <xf numFmtId="3" fontId="4" fillId="6" borderId="46" xfId="0" applyNumberFormat="1" applyFont="1" applyFill="1" applyBorder="1" applyAlignment="1">
      <alignment horizontal="center" vertical="top"/>
    </xf>
    <xf numFmtId="1" fontId="4" fillId="0" borderId="48" xfId="0" applyNumberFormat="1" applyFont="1" applyFill="1" applyBorder="1" applyAlignment="1">
      <alignment horizontal="center" vertical="top"/>
    </xf>
    <xf numFmtId="1" fontId="4" fillId="0" borderId="16" xfId="0" applyNumberFormat="1" applyFont="1" applyFill="1" applyBorder="1" applyAlignment="1">
      <alignment horizontal="center" vertical="top"/>
    </xf>
    <xf numFmtId="3" fontId="4" fillId="0" borderId="48" xfId="0" applyNumberFormat="1" applyFont="1" applyBorder="1" applyAlignment="1">
      <alignment horizontal="center" vertical="top"/>
    </xf>
    <xf numFmtId="49" fontId="1" fillId="0" borderId="16" xfId="0" applyNumberFormat="1" applyFont="1" applyFill="1" applyBorder="1" applyAlignment="1">
      <alignment horizontal="center" vertical="top"/>
    </xf>
    <xf numFmtId="3" fontId="1" fillId="0" borderId="25" xfId="0" applyNumberFormat="1" applyFont="1" applyFill="1" applyBorder="1" applyAlignment="1">
      <alignment horizontal="center" vertical="top"/>
    </xf>
    <xf numFmtId="49" fontId="4" fillId="0" borderId="46" xfId="0" applyNumberFormat="1" applyFont="1" applyFill="1" applyBorder="1" applyAlignment="1">
      <alignment horizontal="center" vertical="top"/>
    </xf>
    <xf numFmtId="1" fontId="4" fillId="0" borderId="40" xfId="0" applyNumberFormat="1" applyFont="1" applyFill="1" applyBorder="1" applyAlignment="1">
      <alignment horizontal="center" vertical="top"/>
    </xf>
    <xf numFmtId="49" fontId="4" fillId="0" borderId="25" xfId="0" applyNumberFormat="1" applyFont="1" applyFill="1" applyBorder="1" applyAlignment="1">
      <alignment horizontal="center" vertical="top"/>
    </xf>
    <xf numFmtId="0" fontId="4" fillId="0" borderId="38" xfId="0" applyNumberFormat="1" applyFont="1" applyFill="1" applyBorder="1" applyAlignment="1">
      <alignment horizontal="center" vertical="top"/>
    </xf>
    <xf numFmtId="0" fontId="4" fillId="0" borderId="46" xfId="0" applyNumberFormat="1" applyFont="1" applyFill="1" applyBorder="1" applyAlignment="1">
      <alignment horizontal="center" vertical="top"/>
    </xf>
    <xf numFmtId="0" fontId="4" fillId="0" borderId="40" xfId="0" applyNumberFormat="1" applyFont="1" applyFill="1" applyBorder="1" applyAlignment="1">
      <alignment horizontal="center" vertical="top"/>
    </xf>
    <xf numFmtId="0" fontId="6" fillId="6" borderId="16" xfId="0" applyNumberFormat="1" applyFont="1" applyFill="1" applyBorder="1" applyAlignment="1">
      <alignment horizontal="center" vertical="top"/>
    </xf>
    <xf numFmtId="0" fontId="4" fillId="0" borderId="16" xfId="0" applyNumberFormat="1" applyFont="1" applyFill="1" applyBorder="1" applyAlignment="1">
      <alignment horizontal="center" vertical="top"/>
    </xf>
    <xf numFmtId="3" fontId="4" fillId="0" borderId="25" xfId="0" applyNumberFormat="1" applyFont="1" applyFill="1" applyBorder="1" applyAlignment="1">
      <alignment horizontal="center" vertical="top" wrapText="1"/>
    </xf>
    <xf numFmtId="3" fontId="4" fillId="0" borderId="40" xfId="0" applyNumberFormat="1" applyFont="1" applyFill="1" applyBorder="1" applyAlignment="1">
      <alignment horizontal="center" vertical="top"/>
    </xf>
    <xf numFmtId="3" fontId="4" fillId="0" borderId="25" xfId="0" applyNumberFormat="1" applyFont="1" applyFill="1" applyBorder="1" applyAlignment="1">
      <alignment horizontal="center" vertical="top"/>
    </xf>
    <xf numFmtId="3" fontId="4" fillId="7" borderId="38" xfId="0" applyNumberFormat="1" applyFont="1" applyFill="1" applyBorder="1" applyAlignment="1">
      <alignment horizontal="center" vertical="top" wrapText="1"/>
    </xf>
    <xf numFmtId="3" fontId="4" fillId="0" borderId="46" xfId="0" applyNumberFormat="1" applyFont="1" applyBorder="1" applyAlignment="1">
      <alignment horizontal="center" vertical="top"/>
    </xf>
    <xf numFmtId="3" fontId="1" fillId="0" borderId="16" xfId="0" applyNumberFormat="1" applyFont="1" applyBorder="1" applyAlignment="1">
      <alignment horizontal="center" vertical="top"/>
    </xf>
    <xf numFmtId="0" fontId="4" fillId="6" borderId="40" xfId="0" applyFont="1" applyFill="1" applyBorder="1" applyAlignment="1">
      <alignment horizontal="center" vertical="top" wrapText="1"/>
    </xf>
    <xf numFmtId="0" fontId="4" fillId="6" borderId="16" xfId="0" applyFont="1" applyFill="1" applyBorder="1" applyAlignment="1">
      <alignment horizontal="center" vertical="top" wrapText="1"/>
    </xf>
    <xf numFmtId="3" fontId="3" fillId="0" borderId="48" xfId="0" applyNumberFormat="1" applyFont="1" applyFill="1" applyBorder="1" applyAlignment="1">
      <alignment horizontal="center" vertical="top"/>
    </xf>
    <xf numFmtId="0" fontId="4" fillId="0" borderId="48" xfId="0" applyFont="1" applyFill="1" applyBorder="1" applyAlignment="1">
      <alignment horizontal="center" vertical="top"/>
    </xf>
    <xf numFmtId="0" fontId="4" fillId="0" borderId="16" xfId="0" applyFont="1" applyFill="1" applyBorder="1" applyAlignment="1">
      <alignment horizontal="center" vertical="top"/>
    </xf>
    <xf numFmtId="164" fontId="6" fillId="8" borderId="30" xfId="0" applyNumberFormat="1" applyFont="1" applyFill="1" applyBorder="1" applyAlignment="1">
      <alignment horizontal="center" vertical="top"/>
    </xf>
    <xf numFmtId="164" fontId="1" fillId="0" borderId="37" xfId="0" applyNumberFormat="1" applyFont="1" applyFill="1" applyBorder="1" applyAlignment="1">
      <alignment horizontal="center" vertical="top"/>
    </xf>
    <xf numFmtId="165" fontId="4" fillId="0" borderId="48" xfId="0" applyNumberFormat="1" applyFont="1" applyBorder="1" applyAlignment="1">
      <alignment horizontal="left" vertical="top" wrapText="1"/>
    </xf>
    <xf numFmtId="3" fontId="1" fillId="0" borderId="46" xfId="0" applyNumberFormat="1" applyFont="1" applyBorder="1" applyAlignment="1">
      <alignment horizontal="left" vertical="top" wrapText="1"/>
    </xf>
    <xf numFmtId="2" fontId="4" fillId="0" borderId="16" xfId="0" applyNumberFormat="1" applyFont="1" applyFill="1" applyBorder="1" applyAlignment="1">
      <alignment vertical="top" wrapText="1"/>
    </xf>
    <xf numFmtId="0" fontId="4" fillId="0" borderId="58" xfId="0" applyFont="1" applyFill="1" applyBorder="1" applyAlignment="1">
      <alignment horizontal="left" vertical="top" wrapText="1"/>
    </xf>
    <xf numFmtId="0" fontId="4" fillId="0" borderId="38" xfId="0" applyFont="1" applyFill="1" applyBorder="1" applyAlignment="1">
      <alignment vertical="top" wrapText="1"/>
    </xf>
    <xf numFmtId="0" fontId="4" fillId="0" borderId="46" xfId="0" applyFont="1" applyFill="1" applyBorder="1" applyAlignment="1">
      <alignment vertical="top" wrapText="1"/>
    </xf>
    <xf numFmtId="0" fontId="6" fillId="6" borderId="16" xfId="0" applyFont="1" applyFill="1" applyBorder="1" applyAlignment="1">
      <alignment vertical="top" wrapText="1"/>
    </xf>
    <xf numFmtId="3" fontId="4" fillId="0" borderId="38" xfId="0" applyNumberFormat="1" applyFont="1" applyFill="1" applyBorder="1" applyAlignment="1">
      <alignment horizontal="left" vertical="top" wrapText="1"/>
    </xf>
    <xf numFmtId="0" fontId="1" fillId="6" borderId="7" xfId="0" applyFont="1" applyFill="1" applyBorder="1" applyAlignment="1">
      <alignment horizontal="left" vertical="top" wrapText="1"/>
    </xf>
    <xf numFmtId="0" fontId="1" fillId="6" borderId="40" xfId="0" applyFont="1" applyFill="1" applyBorder="1" applyAlignment="1">
      <alignment horizontal="left" vertical="top" wrapText="1"/>
    </xf>
    <xf numFmtId="0" fontId="18" fillId="0" borderId="25" xfId="0" applyFont="1" applyBorder="1" applyAlignment="1">
      <alignment vertical="top" wrapText="1"/>
    </xf>
    <xf numFmtId="3" fontId="12" fillId="0" borderId="0" xfId="0" applyNumberFormat="1" applyFont="1" applyAlignment="1"/>
    <xf numFmtId="49" fontId="4" fillId="0" borderId="35" xfId="0" applyNumberFormat="1" applyFont="1" applyBorder="1" applyAlignment="1">
      <alignment horizontal="center" vertical="top" wrapText="1"/>
    </xf>
    <xf numFmtId="49" fontId="4" fillId="0" borderId="0" xfId="0" applyNumberFormat="1" applyFont="1" applyBorder="1" applyAlignment="1">
      <alignment horizontal="center" vertical="top" wrapText="1"/>
    </xf>
    <xf numFmtId="49" fontId="4" fillId="0" borderId="0" xfId="0" applyNumberFormat="1" applyFont="1" applyBorder="1" applyAlignment="1">
      <alignment horizontal="center" vertical="top"/>
    </xf>
    <xf numFmtId="49" fontId="4" fillId="0" borderId="51" xfId="0" applyNumberFormat="1" applyFont="1" applyBorder="1" applyAlignment="1">
      <alignment horizontal="center" vertical="top"/>
    </xf>
    <xf numFmtId="49" fontId="4" fillId="0" borderId="1" xfId="0" applyNumberFormat="1" applyFont="1" applyBorder="1" applyAlignment="1">
      <alignment horizontal="center" vertical="top" wrapText="1"/>
    </xf>
    <xf numFmtId="49" fontId="4" fillId="0" borderId="35" xfId="0" applyNumberFormat="1" applyFont="1" applyBorder="1" applyAlignment="1">
      <alignment horizontal="center" vertical="top"/>
    </xf>
    <xf numFmtId="49" fontId="4" fillId="0" borderId="1"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1" xfId="0" applyNumberFormat="1" applyFont="1" applyBorder="1" applyAlignment="1">
      <alignment horizontal="center" vertical="top"/>
    </xf>
    <xf numFmtId="49" fontId="4" fillId="7" borderId="0" xfId="0" applyNumberFormat="1" applyFont="1" applyFill="1" applyBorder="1" applyAlignment="1">
      <alignment horizontal="center" vertical="top"/>
    </xf>
    <xf numFmtId="49" fontId="4" fillId="7" borderId="1" xfId="0" applyNumberFormat="1" applyFont="1" applyFill="1" applyBorder="1" applyAlignment="1">
      <alignment horizontal="center" vertical="top"/>
    </xf>
    <xf numFmtId="49" fontId="4" fillId="7" borderId="31" xfId="0" applyNumberFormat="1" applyFont="1" applyFill="1" applyBorder="1" applyAlignment="1">
      <alignment horizontal="center" vertical="top"/>
    </xf>
    <xf numFmtId="49" fontId="4" fillId="0" borderId="54" xfId="0" applyNumberFormat="1" applyFont="1" applyBorder="1" applyAlignment="1">
      <alignment horizontal="center" vertical="top"/>
    </xf>
    <xf numFmtId="49" fontId="4" fillId="0" borderId="53" xfId="0" applyNumberFormat="1" applyFont="1" applyBorder="1" applyAlignment="1">
      <alignment horizontal="center" vertical="top"/>
    </xf>
    <xf numFmtId="49" fontId="4" fillId="0" borderId="5"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49" fontId="4" fillId="0" borderId="74" xfId="0" applyNumberFormat="1" applyFont="1" applyBorder="1" applyAlignment="1">
      <alignment horizontal="center" vertical="top" wrapText="1"/>
    </xf>
    <xf numFmtId="49" fontId="4" fillId="0" borderId="72" xfId="0" applyNumberFormat="1" applyFont="1" applyBorder="1" applyAlignment="1">
      <alignment horizontal="center" vertical="top" wrapText="1"/>
    </xf>
    <xf numFmtId="49" fontId="4" fillId="0" borderId="72" xfId="0" applyNumberFormat="1" applyFont="1" applyBorder="1" applyAlignment="1">
      <alignment horizontal="center" vertical="top"/>
    </xf>
    <xf numFmtId="49" fontId="4" fillId="0" borderId="74" xfId="0" applyNumberFormat="1" applyFont="1" applyBorder="1" applyAlignment="1">
      <alignment horizontal="center" vertical="top"/>
    </xf>
    <xf numFmtId="49" fontId="4" fillId="0" borderId="14" xfId="0" applyNumberFormat="1" applyFont="1" applyBorder="1" applyAlignment="1">
      <alignment horizontal="center" vertical="top"/>
    </xf>
    <xf numFmtId="49" fontId="1" fillId="0" borderId="61" xfId="0" applyNumberFormat="1" applyFont="1" applyBorder="1" applyAlignment="1">
      <alignment horizontal="center" vertical="top"/>
    </xf>
    <xf numFmtId="49" fontId="4" fillId="0" borderId="45" xfId="0" applyNumberFormat="1" applyFont="1" applyBorder="1" applyAlignment="1">
      <alignment horizontal="center" vertical="top"/>
    </xf>
    <xf numFmtId="49" fontId="4" fillId="0" borderId="60" xfId="0" applyNumberFormat="1" applyFont="1" applyBorder="1" applyAlignment="1">
      <alignment horizontal="center" vertical="top"/>
    </xf>
    <xf numFmtId="49" fontId="4" fillId="0" borderId="17" xfId="0" applyNumberFormat="1" applyFont="1" applyBorder="1" applyAlignment="1">
      <alignment horizontal="center" vertical="top" wrapText="1"/>
    </xf>
    <xf numFmtId="49" fontId="4" fillId="0" borderId="17" xfId="0" applyNumberFormat="1" applyFont="1" applyBorder="1" applyAlignment="1">
      <alignment horizontal="center" vertical="top"/>
    </xf>
    <xf numFmtId="49" fontId="4" fillId="0" borderId="23" xfId="0" applyNumberFormat="1" applyFont="1" applyBorder="1" applyAlignment="1">
      <alignment horizontal="center" vertical="top"/>
    </xf>
    <xf numFmtId="49" fontId="4" fillId="0" borderId="47" xfId="0" applyNumberFormat="1" applyFont="1" applyBorder="1" applyAlignment="1">
      <alignment horizontal="center" vertical="top" wrapText="1"/>
    </xf>
    <xf numFmtId="3" fontId="4" fillId="0" borderId="46" xfId="0" applyNumberFormat="1" applyFont="1" applyBorder="1" applyAlignment="1">
      <alignment vertical="top" wrapText="1"/>
    </xf>
    <xf numFmtId="49" fontId="3" fillId="0" borderId="14" xfId="0" applyNumberFormat="1" applyFont="1" applyBorder="1" applyAlignment="1">
      <alignment horizontal="center" vertical="top"/>
    </xf>
    <xf numFmtId="49" fontId="3" fillId="0" borderId="23" xfId="0" applyNumberFormat="1" applyFont="1" applyBorder="1" applyAlignment="1">
      <alignment horizontal="center" vertical="top"/>
    </xf>
    <xf numFmtId="49" fontId="4" fillId="0" borderId="61" xfId="0" applyNumberFormat="1" applyFont="1" applyBorder="1" applyAlignment="1">
      <alignment horizontal="center" vertical="top"/>
    </xf>
    <xf numFmtId="49" fontId="6" fillId="7" borderId="5" xfId="0" applyNumberFormat="1" applyFont="1" applyFill="1" applyBorder="1" applyAlignment="1">
      <alignment horizontal="center" vertical="top"/>
    </xf>
    <xf numFmtId="49" fontId="1" fillId="7" borderId="61" xfId="0" applyNumberFormat="1" applyFont="1" applyFill="1" applyBorder="1" applyAlignment="1">
      <alignment horizontal="center" vertical="top"/>
    </xf>
    <xf numFmtId="49" fontId="4" fillId="7" borderId="54" xfId="0" applyNumberFormat="1" applyFont="1" applyFill="1" applyBorder="1" applyAlignment="1">
      <alignment horizontal="center" vertical="top"/>
    </xf>
    <xf numFmtId="49" fontId="1" fillId="7" borderId="54" xfId="0" applyNumberFormat="1" applyFont="1" applyFill="1" applyBorder="1" applyAlignment="1">
      <alignment horizontal="center" vertical="top"/>
    </xf>
    <xf numFmtId="49" fontId="4" fillId="7" borderId="53" xfId="0" applyNumberFormat="1" applyFont="1" applyFill="1" applyBorder="1" applyAlignment="1">
      <alignment horizontal="center" vertical="top"/>
    </xf>
    <xf numFmtId="49" fontId="4" fillId="7" borderId="60" xfId="0" applyNumberFormat="1" applyFont="1" applyFill="1" applyBorder="1" applyAlignment="1">
      <alignment horizontal="center" vertical="top"/>
    </xf>
    <xf numFmtId="49" fontId="4" fillId="7" borderId="45" xfId="0" applyNumberFormat="1" applyFont="1" applyFill="1" applyBorder="1" applyAlignment="1">
      <alignment horizontal="center" vertical="top"/>
    </xf>
    <xf numFmtId="49" fontId="4" fillId="7" borderId="47" xfId="0" applyNumberFormat="1" applyFont="1" applyFill="1" applyBorder="1" applyAlignment="1">
      <alignment horizontal="center" vertical="top"/>
    </xf>
    <xf numFmtId="49" fontId="1" fillId="7" borderId="53" xfId="0" applyNumberFormat="1" applyFont="1" applyFill="1" applyBorder="1" applyAlignment="1">
      <alignment horizontal="center" vertical="top"/>
    </xf>
    <xf numFmtId="49" fontId="1" fillId="7" borderId="45" xfId="0" applyNumberFormat="1" applyFont="1" applyFill="1" applyBorder="1" applyAlignment="1">
      <alignment horizontal="center" vertical="top"/>
    </xf>
    <xf numFmtId="3" fontId="22" fillId="0" borderId="35" xfId="0" applyNumberFormat="1" applyFont="1" applyFill="1" applyBorder="1" applyAlignment="1">
      <alignment horizontal="center" vertical="center" textRotation="90" wrapText="1"/>
    </xf>
    <xf numFmtId="3" fontId="22" fillId="0" borderId="0" xfId="0" applyNumberFormat="1" applyFont="1" applyFill="1" applyBorder="1" applyAlignment="1">
      <alignment horizontal="center" vertical="center" textRotation="90" wrapText="1"/>
    </xf>
    <xf numFmtId="3" fontId="22" fillId="0" borderId="51" xfId="0" applyNumberFormat="1" applyFont="1" applyFill="1" applyBorder="1" applyAlignment="1">
      <alignment horizontal="center" vertical="center" textRotation="90" wrapText="1"/>
    </xf>
    <xf numFmtId="3" fontId="11" fillId="0" borderId="49" xfId="0" applyNumberFormat="1" applyFont="1" applyFill="1" applyBorder="1" applyAlignment="1">
      <alignment horizontal="center" vertical="center" textRotation="90" wrapText="1"/>
    </xf>
    <xf numFmtId="3" fontId="1" fillId="0" borderId="30" xfId="0" applyNumberFormat="1" applyFont="1" applyFill="1" applyBorder="1" applyAlignment="1">
      <alignment horizontal="center" vertical="center" textRotation="90" wrapText="1"/>
    </xf>
    <xf numFmtId="3" fontId="4" fillId="0" borderId="49" xfId="0" applyNumberFormat="1" applyFont="1" applyFill="1" applyBorder="1" applyAlignment="1">
      <alignment horizontal="center" vertical="center" textRotation="90" wrapText="1"/>
    </xf>
    <xf numFmtId="3" fontId="4" fillId="0" borderId="41" xfId="0" applyNumberFormat="1" applyFont="1" applyFill="1" applyBorder="1" applyAlignment="1">
      <alignment vertical="center" textRotation="90" wrapText="1"/>
    </xf>
    <xf numFmtId="3" fontId="22" fillId="0" borderId="4" xfId="0" applyNumberFormat="1" applyFont="1" applyFill="1" applyBorder="1" applyAlignment="1">
      <alignment horizontal="center" vertical="center" textRotation="90" wrapText="1"/>
    </xf>
    <xf numFmtId="3" fontId="22" fillId="0" borderId="22" xfId="0" applyNumberFormat="1" applyFont="1" applyFill="1" applyBorder="1" applyAlignment="1">
      <alignment horizontal="center" vertical="center" textRotation="90" wrapText="1"/>
    </xf>
    <xf numFmtId="3" fontId="4" fillId="0" borderId="41" xfId="0" applyNumberFormat="1" applyFont="1" applyBorder="1" applyAlignment="1">
      <alignment horizontal="center" vertical="center" textRotation="90"/>
    </xf>
    <xf numFmtId="3" fontId="4" fillId="0" borderId="49" xfId="0" applyNumberFormat="1" applyFont="1" applyBorder="1" applyAlignment="1">
      <alignment horizontal="center" vertical="center" textRotation="90"/>
    </xf>
    <xf numFmtId="3" fontId="22" fillId="0" borderId="0" xfId="0" applyNumberFormat="1" applyFont="1" applyBorder="1" applyAlignment="1">
      <alignment horizontal="center" vertical="center" textRotation="90"/>
    </xf>
    <xf numFmtId="3" fontId="22" fillId="6" borderId="50" xfId="0" applyNumberFormat="1" applyFont="1" applyFill="1" applyBorder="1" applyAlignment="1">
      <alignment horizontal="center" vertical="center" textRotation="90" wrapText="1"/>
    </xf>
    <xf numFmtId="3" fontId="22" fillId="0" borderId="44" xfId="0" applyNumberFormat="1" applyFont="1" applyFill="1" applyBorder="1" applyAlignment="1">
      <alignment horizontal="center" vertical="center" textRotation="90" wrapText="1"/>
    </xf>
    <xf numFmtId="3" fontId="22" fillId="0" borderId="13" xfId="0" applyNumberFormat="1" applyFont="1" applyFill="1" applyBorder="1" applyAlignment="1">
      <alignment horizontal="center" vertical="center" textRotation="90" wrapText="1"/>
    </xf>
    <xf numFmtId="3" fontId="22" fillId="0" borderId="50" xfId="0" applyNumberFormat="1" applyFont="1" applyFill="1" applyBorder="1" applyAlignment="1">
      <alignment horizontal="center" vertical="center" textRotation="90" wrapText="1"/>
    </xf>
    <xf numFmtId="3" fontId="22" fillId="0" borderId="12" xfId="0" applyNumberFormat="1" applyFont="1" applyBorder="1" applyAlignment="1">
      <alignment horizontal="center" vertical="center" textRotation="90"/>
    </xf>
    <xf numFmtId="3" fontId="22" fillId="0" borderId="4" xfId="0" applyNumberFormat="1" applyFont="1" applyBorder="1" applyAlignment="1">
      <alignment horizontal="center" vertical="center" textRotation="90"/>
    </xf>
    <xf numFmtId="3" fontId="22" fillId="0" borderId="13" xfId="0" applyNumberFormat="1" applyFont="1" applyBorder="1" applyAlignment="1">
      <alignment horizontal="center" vertical="center" textRotation="90"/>
    </xf>
    <xf numFmtId="3" fontId="22" fillId="0" borderId="44" xfId="0" applyNumberFormat="1" applyFont="1" applyBorder="1" applyAlignment="1">
      <alignment horizontal="center" vertical="center" textRotation="90"/>
    </xf>
    <xf numFmtId="0" fontId="22" fillId="0" borderId="0" xfId="0" applyFont="1" applyAlignment="1">
      <alignment horizontal="center" vertical="center" textRotation="90"/>
    </xf>
    <xf numFmtId="3" fontId="22" fillId="0" borderId="12" xfId="0" applyNumberFormat="1" applyFont="1" applyFill="1" applyBorder="1" applyAlignment="1">
      <alignment horizontal="center" vertical="center" textRotation="90" wrapText="1"/>
    </xf>
    <xf numFmtId="3" fontId="22" fillId="0" borderId="0" xfId="0" applyNumberFormat="1" applyFont="1" applyAlignment="1">
      <alignment horizontal="center" vertical="center" textRotation="90"/>
    </xf>
    <xf numFmtId="3" fontId="12" fillId="0" borderId="0" xfId="0" applyNumberFormat="1" applyFont="1" applyAlignment="1">
      <alignment vertical="center"/>
    </xf>
    <xf numFmtId="3" fontId="4" fillId="0" borderId="1"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textRotation="180" wrapText="1"/>
    </xf>
    <xf numFmtId="3" fontId="4" fillId="0" borderId="41" xfId="0" applyNumberFormat="1" applyFont="1" applyFill="1" applyBorder="1" applyAlignment="1">
      <alignment horizontal="center" vertical="center" textRotation="180" wrapText="1"/>
    </xf>
    <xf numFmtId="3" fontId="4" fillId="6" borderId="0" xfId="0" applyNumberFormat="1" applyFont="1" applyFill="1" applyBorder="1" applyAlignment="1">
      <alignment horizontal="center" vertical="center" textRotation="180" wrapText="1"/>
    </xf>
    <xf numFmtId="3" fontId="4" fillId="0" borderId="35" xfId="0" applyNumberFormat="1" applyFont="1" applyFill="1" applyBorder="1" applyAlignment="1">
      <alignment horizontal="center" vertical="center" wrapText="1"/>
    </xf>
    <xf numFmtId="3" fontId="2" fillId="0" borderId="0" xfId="0" applyNumberFormat="1" applyFont="1" applyBorder="1" applyAlignment="1">
      <alignment horizontal="center" vertical="center" wrapText="1"/>
    </xf>
    <xf numFmtId="3" fontId="1" fillId="0" borderId="37" xfId="0" applyNumberFormat="1" applyFont="1" applyFill="1" applyBorder="1" applyAlignment="1">
      <alignment horizontal="center" vertical="center" textRotation="180" wrapText="1"/>
    </xf>
    <xf numFmtId="3" fontId="4" fillId="6" borderId="41" xfId="0" applyNumberFormat="1" applyFont="1" applyFill="1" applyBorder="1" applyAlignment="1">
      <alignment horizontal="center" vertical="center" wrapText="1"/>
    </xf>
    <xf numFmtId="3" fontId="1" fillId="0" borderId="41" xfId="0" applyNumberFormat="1" applyFont="1" applyFill="1" applyBorder="1" applyAlignment="1">
      <alignment horizontal="center" vertical="center" wrapText="1"/>
    </xf>
    <xf numFmtId="3" fontId="4" fillId="6" borderId="49" xfId="0" applyNumberFormat="1" applyFont="1" applyFill="1" applyBorder="1" applyAlignment="1">
      <alignment horizontal="center" vertical="center" wrapText="1"/>
    </xf>
    <xf numFmtId="3" fontId="4" fillId="0" borderId="37" xfId="0" applyNumberFormat="1" applyFont="1" applyBorder="1" applyAlignment="1">
      <alignment horizontal="center" vertical="center" textRotation="90"/>
    </xf>
    <xf numFmtId="3" fontId="4" fillId="0" borderId="0" xfId="0" applyNumberFormat="1" applyFont="1" applyBorder="1" applyAlignment="1">
      <alignment horizontal="center" vertical="center" textRotation="90"/>
    </xf>
    <xf numFmtId="3" fontId="4" fillId="0" borderId="62" xfId="0" applyNumberFormat="1" applyFont="1" applyBorder="1" applyAlignment="1">
      <alignment horizontal="center" vertical="center" textRotation="90"/>
    </xf>
    <xf numFmtId="3" fontId="1" fillId="0" borderId="0" xfId="0" applyNumberFormat="1" applyFont="1" applyBorder="1" applyAlignment="1">
      <alignment horizontal="center" vertical="center"/>
    </xf>
    <xf numFmtId="0" fontId="16" fillId="0" borderId="0" xfId="0" applyFont="1" applyAlignment="1">
      <alignment horizontal="center" vertical="center"/>
    </xf>
    <xf numFmtId="3" fontId="22" fillId="6" borderId="12" xfId="0" applyNumberFormat="1" applyFont="1" applyFill="1" applyBorder="1" applyAlignment="1">
      <alignment horizontal="center" vertical="center" textRotation="90" wrapText="1"/>
    </xf>
    <xf numFmtId="164" fontId="6" fillId="7" borderId="41" xfId="0" applyNumberFormat="1" applyFont="1" applyFill="1" applyBorder="1" applyAlignment="1">
      <alignment horizontal="center" vertical="top" wrapText="1"/>
    </xf>
    <xf numFmtId="164" fontId="7" fillId="0" borderId="70" xfId="0" applyNumberFormat="1" applyFont="1" applyBorder="1" applyAlignment="1">
      <alignment horizontal="center" vertical="center" wrapText="1"/>
    </xf>
    <xf numFmtId="3" fontId="25" fillId="4" borderId="36" xfId="0" applyNumberFormat="1" applyFont="1" applyFill="1" applyBorder="1" applyAlignment="1">
      <alignment horizontal="center" vertical="top" wrapText="1"/>
    </xf>
    <xf numFmtId="3" fontId="25" fillId="5" borderId="4" xfId="0" applyNumberFormat="1" applyFont="1" applyFill="1" applyBorder="1" applyAlignment="1">
      <alignment horizontal="center" vertical="top" wrapText="1"/>
    </xf>
    <xf numFmtId="49" fontId="25" fillId="0" borderId="4" xfId="0" applyNumberFormat="1" applyFont="1" applyBorder="1" applyAlignment="1">
      <alignment horizontal="center" vertical="top" wrapText="1"/>
    </xf>
    <xf numFmtId="49" fontId="26" fillId="0" borderId="35" xfId="0" applyNumberFormat="1" applyFont="1" applyBorder="1" applyAlignment="1">
      <alignment horizontal="center" vertical="top" wrapText="1"/>
    </xf>
    <xf numFmtId="3" fontId="25" fillId="4" borderId="39" xfId="0" applyNumberFormat="1" applyFont="1" applyFill="1" applyBorder="1" applyAlignment="1">
      <alignment horizontal="center" vertical="top" wrapText="1"/>
    </xf>
    <xf numFmtId="3" fontId="25" fillId="5" borderId="13" xfId="0" applyNumberFormat="1" applyFont="1" applyFill="1" applyBorder="1" applyAlignment="1">
      <alignment horizontal="center" vertical="top" wrapText="1"/>
    </xf>
    <xf numFmtId="49" fontId="25" fillId="0" borderId="13" xfId="0" applyNumberFormat="1" applyFont="1" applyBorder="1" applyAlignment="1">
      <alignment horizontal="center" vertical="top" wrapText="1"/>
    </xf>
    <xf numFmtId="49" fontId="26" fillId="0" borderId="0" xfId="0" applyNumberFormat="1" applyFont="1" applyBorder="1" applyAlignment="1">
      <alignment horizontal="center" vertical="top" wrapText="1"/>
    </xf>
    <xf numFmtId="3" fontId="25" fillId="4" borderId="43" xfId="0" applyNumberFormat="1" applyFont="1" applyFill="1" applyBorder="1" applyAlignment="1">
      <alignment horizontal="center" vertical="top"/>
    </xf>
    <xf numFmtId="3" fontId="25" fillId="5" borderId="44" xfId="0" applyNumberFormat="1" applyFont="1" applyFill="1" applyBorder="1" applyAlignment="1">
      <alignment horizontal="center" vertical="top"/>
    </xf>
    <xf numFmtId="49" fontId="25" fillId="7" borderId="44" xfId="0" applyNumberFormat="1" applyFont="1" applyFill="1" applyBorder="1" applyAlignment="1">
      <alignment horizontal="center" vertical="top"/>
    </xf>
    <xf numFmtId="3" fontId="1" fillId="0" borderId="7" xfId="0" applyNumberFormat="1" applyFont="1" applyFill="1" applyBorder="1" applyAlignment="1">
      <alignment horizontal="center" vertical="top"/>
    </xf>
    <xf numFmtId="3" fontId="4" fillId="0" borderId="16" xfId="0" applyNumberFormat="1" applyFont="1" applyBorder="1" applyAlignment="1">
      <alignment horizontal="center" vertical="top"/>
    </xf>
    <xf numFmtId="49" fontId="1" fillId="0" borderId="54" xfId="0" applyNumberFormat="1" applyFont="1" applyBorder="1" applyAlignment="1">
      <alignment horizontal="center" vertical="top"/>
    </xf>
    <xf numFmtId="3" fontId="1" fillId="7" borderId="7" xfId="0" applyNumberFormat="1" applyFont="1" applyFill="1" applyBorder="1" applyAlignment="1">
      <alignment horizontal="center" vertical="top"/>
    </xf>
    <xf numFmtId="165" fontId="4" fillId="0" borderId="46" xfId="0" applyNumberFormat="1" applyFont="1" applyBorder="1" applyAlignment="1">
      <alignment horizontal="left" vertical="top" wrapText="1"/>
    </xf>
    <xf numFmtId="165" fontId="4" fillId="0" borderId="16" xfId="0" applyNumberFormat="1" applyFont="1" applyBorder="1" applyAlignment="1">
      <alignment horizontal="center" vertical="top"/>
    </xf>
    <xf numFmtId="164" fontId="1" fillId="0" borderId="41" xfId="0" applyNumberFormat="1" applyFont="1" applyFill="1" applyBorder="1" applyAlignment="1">
      <alignment horizontal="center" vertical="top" wrapText="1"/>
    </xf>
    <xf numFmtId="164" fontId="4" fillId="6" borderId="40" xfId="0" applyNumberFormat="1" applyFont="1" applyFill="1" applyBorder="1" applyAlignment="1">
      <alignment horizontal="center" vertical="top" wrapText="1"/>
    </xf>
    <xf numFmtId="3" fontId="3" fillId="6" borderId="16" xfId="0" applyNumberFormat="1" applyFont="1" applyFill="1" applyBorder="1" applyAlignment="1">
      <alignment horizontal="center" vertical="top"/>
    </xf>
    <xf numFmtId="165" fontId="3" fillId="6" borderId="16" xfId="0" applyNumberFormat="1" applyFont="1" applyFill="1" applyBorder="1" applyAlignment="1">
      <alignment horizontal="center" vertical="top"/>
    </xf>
    <xf numFmtId="164" fontId="6" fillId="6" borderId="16" xfId="0" applyNumberFormat="1" applyFont="1" applyFill="1" applyBorder="1" applyAlignment="1">
      <alignment horizontal="center" vertical="top"/>
    </xf>
    <xf numFmtId="3" fontId="4" fillId="0" borderId="13" xfId="0" applyNumberFormat="1" applyFont="1" applyFill="1" applyBorder="1" applyAlignment="1">
      <alignment horizontal="center" vertical="top" wrapText="1"/>
    </xf>
    <xf numFmtId="3" fontId="4" fillId="6" borderId="16" xfId="0" applyNumberFormat="1" applyFont="1" applyFill="1" applyBorder="1" applyAlignment="1">
      <alignment horizontal="left" vertical="top" wrapText="1"/>
    </xf>
    <xf numFmtId="3" fontId="4" fillId="0" borderId="41" xfId="0" applyNumberFormat="1" applyFont="1" applyFill="1" applyBorder="1" applyAlignment="1">
      <alignment horizontal="left" vertical="top" wrapText="1"/>
    </xf>
    <xf numFmtId="3" fontId="3" fillId="4" borderId="39" xfId="0" applyNumberFormat="1" applyFont="1" applyFill="1" applyBorder="1" applyAlignment="1">
      <alignment horizontal="center" vertical="top"/>
    </xf>
    <xf numFmtId="3" fontId="3" fillId="4" borderId="5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49" fontId="3" fillId="0" borderId="13"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3" fontId="4" fillId="0" borderId="41" xfId="0" applyNumberFormat="1" applyFont="1" applyFill="1" applyBorder="1" applyAlignment="1">
      <alignment horizontal="center" vertical="top" wrapText="1"/>
    </xf>
    <xf numFmtId="3" fontId="4" fillId="0" borderId="62"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3" fontId="4" fillId="0" borderId="41" xfId="0" applyNumberFormat="1" applyFont="1" applyFill="1" applyBorder="1" applyAlignment="1">
      <alignment horizontal="center" vertical="center" textRotation="90" wrapText="1"/>
    </xf>
    <xf numFmtId="3" fontId="3" fillId="0" borderId="54" xfId="0" applyNumberFormat="1" applyFont="1" applyBorder="1" applyAlignment="1">
      <alignment horizontal="center" vertical="top"/>
    </xf>
    <xf numFmtId="3" fontId="3" fillId="4" borderId="36"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22" xfId="0" applyNumberFormat="1" applyFont="1" applyBorder="1" applyAlignment="1">
      <alignment horizontal="center" vertical="top"/>
    </xf>
    <xf numFmtId="3" fontId="4" fillId="0" borderId="37" xfId="0" applyNumberFormat="1" applyFont="1" applyFill="1" applyBorder="1" applyAlignment="1">
      <alignment horizontal="left" vertical="top" wrapText="1"/>
    </xf>
    <xf numFmtId="3" fontId="4" fillId="0" borderId="62" xfId="0" applyNumberFormat="1" applyFont="1" applyFill="1" applyBorder="1" applyAlignment="1">
      <alignment horizontal="left" vertical="top" wrapText="1"/>
    </xf>
    <xf numFmtId="3" fontId="4" fillId="0" borderId="61" xfId="0" applyNumberFormat="1" applyFont="1" applyFill="1" applyBorder="1" applyAlignment="1">
      <alignment horizontal="center" vertical="top"/>
    </xf>
    <xf numFmtId="3" fontId="4" fillId="0" borderId="37" xfId="0" applyNumberFormat="1" applyFont="1" applyFill="1" applyBorder="1" applyAlignment="1">
      <alignment vertical="top" wrapText="1"/>
    </xf>
    <xf numFmtId="3" fontId="1" fillId="0" borderId="6" xfId="0" applyNumberFormat="1" applyFont="1" applyFill="1" applyBorder="1" applyAlignment="1">
      <alignment horizontal="center" vertical="top" textRotation="1"/>
    </xf>
    <xf numFmtId="3" fontId="1" fillId="0" borderId="24" xfId="0" applyNumberFormat="1" applyFont="1" applyFill="1" applyBorder="1" applyAlignment="1">
      <alignment horizontal="center" vertical="top" textRotation="1"/>
    </xf>
    <xf numFmtId="3" fontId="6" fillId="0" borderId="61" xfId="0" applyNumberFormat="1" applyFont="1" applyBorder="1" applyAlignment="1">
      <alignment horizontal="center" vertical="top"/>
    </xf>
    <xf numFmtId="3" fontId="6" fillId="0" borderId="60" xfId="0" applyNumberFormat="1" applyFont="1" applyBorder="1" applyAlignment="1">
      <alignment horizontal="center" vertical="top" wrapText="1"/>
    </xf>
    <xf numFmtId="3" fontId="4" fillId="0" borderId="40" xfId="0" applyNumberFormat="1" applyFont="1" applyFill="1" applyBorder="1" applyAlignment="1">
      <alignment horizontal="left" vertical="top" wrapText="1"/>
    </xf>
    <xf numFmtId="0" fontId="4" fillId="0" borderId="16" xfId="0" applyFont="1" applyFill="1" applyBorder="1" applyAlignment="1">
      <alignment horizontal="left" vertical="top" wrapText="1"/>
    </xf>
    <xf numFmtId="3" fontId="4" fillId="0" borderId="59" xfId="0" applyNumberFormat="1" applyFont="1" applyFill="1" applyBorder="1" applyAlignment="1">
      <alignment horizontal="center" vertical="center" textRotation="90" wrapText="1"/>
    </xf>
    <xf numFmtId="3" fontId="4" fillId="0" borderId="43" xfId="0" applyNumberFormat="1" applyFont="1" applyFill="1" applyBorder="1" applyAlignment="1">
      <alignment horizontal="center" vertical="top"/>
    </xf>
    <xf numFmtId="3" fontId="4" fillId="0" borderId="39" xfId="0" applyNumberFormat="1" applyFont="1" applyFill="1" applyBorder="1" applyAlignment="1">
      <alignment horizontal="center" vertical="top"/>
    </xf>
    <xf numFmtId="3" fontId="4" fillId="0" borderId="44"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3" fontId="4" fillId="0" borderId="45" xfId="0" applyNumberFormat="1" applyFont="1" applyFill="1" applyBorder="1" applyAlignment="1">
      <alignment horizontal="center" vertical="top"/>
    </xf>
    <xf numFmtId="3" fontId="4" fillId="0" borderId="54" xfId="0" applyNumberFormat="1" applyFont="1" applyFill="1" applyBorder="1" applyAlignment="1">
      <alignment horizontal="center" vertical="top"/>
    </xf>
    <xf numFmtId="49" fontId="3" fillId="0" borderId="54" xfId="0" applyNumberFormat="1" applyFont="1" applyBorder="1" applyAlignment="1">
      <alignment horizontal="center" vertical="top"/>
    </xf>
    <xf numFmtId="3" fontId="4" fillId="0" borderId="42" xfId="0" applyNumberFormat="1" applyFont="1" applyFill="1" applyBorder="1" applyAlignment="1">
      <alignment horizontal="center" vertical="center" textRotation="90" wrapText="1"/>
    </xf>
    <xf numFmtId="164" fontId="1" fillId="7" borderId="37" xfId="0" applyNumberFormat="1" applyFont="1" applyFill="1" applyBorder="1" applyAlignment="1">
      <alignment horizontal="center" vertical="top" wrapText="1"/>
    </xf>
    <xf numFmtId="3" fontId="4" fillId="0" borderId="41" xfId="0" applyNumberFormat="1" applyFont="1" applyBorder="1" applyAlignment="1">
      <alignment horizontal="center" vertical="top" textRotation="90"/>
    </xf>
    <xf numFmtId="3" fontId="1" fillId="7" borderId="0" xfId="0" applyNumberFormat="1" applyFont="1" applyFill="1" applyBorder="1" applyAlignment="1">
      <alignment horizontal="center" vertical="top" wrapText="1"/>
    </xf>
    <xf numFmtId="3" fontId="6" fillId="7" borderId="0" xfId="0" applyNumberFormat="1" applyFont="1" applyFill="1" applyBorder="1" applyAlignment="1">
      <alignment horizontal="center" vertical="top" wrapText="1"/>
    </xf>
    <xf numFmtId="164" fontId="1" fillId="7" borderId="0" xfId="0" applyNumberFormat="1" applyFont="1" applyFill="1" applyBorder="1" applyAlignment="1">
      <alignment horizontal="center" vertical="top" wrapText="1"/>
    </xf>
    <xf numFmtId="3" fontId="1" fillId="7" borderId="0"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top"/>
    </xf>
    <xf numFmtId="3" fontId="4" fillId="0" borderId="15" xfId="0" applyNumberFormat="1" applyFont="1" applyFill="1" applyBorder="1" applyAlignment="1">
      <alignment horizontal="center" vertical="top"/>
    </xf>
    <xf numFmtId="3" fontId="4" fillId="0" borderId="7" xfId="0" applyNumberFormat="1" applyFont="1" applyFill="1" applyBorder="1" applyAlignment="1">
      <alignment horizontal="left" vertical="top" wrapText="1"/>
    </xf>
    <xf numFmtId="3" fontId="4" fillId="0" borderId="37" xfId="0" applyNumberFormat="1" applyFont="1" applyFill="1" applyBorder="1" applyAlignment="1">
      <alignment horizontal="center" vertical="top"/>
    </xf>
    <xf numFmtId="3" fontId="4" fillId="0" borderId="41" xfId="0" applyNumberFormat="1" applyFont="1" applyFill="1" applyBorder="1" applyAlignment="1">
      <alignment horizontal="center" vertical="top"/>
    </xf>
    <xf numFmtId="3" fontId="4" fillId="0" borderId="4" xfId="0" applyNumberFormat="1" applyFont="1" applyFill="1" applyBorder="1" applyAlignment="1">
      <alignment horizontal="center" vertical="top"/>
    </xf>
    <xf numFmtId="3" fontId="4" fillId="0" borderId="16" xfId="0" applyNumberFormat="1" applyFont="1" applyBorder="1" applyAlignment="1">
      <alignment horizontal="center" vertical="top" wrapText="1"/>
    </xf>
    <xf numFmtId="3" fontId="4" fillId="0" borderId="48" xfId="0" applyNumberFormat="1" applyFont="1" applyBorder="1" applyAlignment="1">
      <alignment horizontal="center" vertical="top" wrapText="1"/>
    </xf>
    <xf numFmtId="3" fontId="4" fillId="0" borderId="7" xfId="0" applyNumberFormat="1" applyFont="1" applyBorder="1" applyAlignment="1">
      <alignment horizontal="center" vertical="top" wrapText="1"/>
    </xf>
    <xf numFmtId="49" fontId="3" fillId="0" borderId="14" xfId="0" applyNumberFormat="1" applyFont="1" applyBorder="1" applyAlignment="1">
      <alignment horizontal="center" vertical="top"/>
    </xf>
    <xf numFmtId="3" fontId="3" fillId="0" borderId="60" xfId="0" applyNumberFormat="1" applyFont="1" applyBorder="1" applyAlignment="1">
      <alignment horizontal="center" vertical="top"/>
    </xf>
    <xf numFmtId="3" fontId="4" fillId="0" borderId="40" xfId="0" applyNumberFormat="1" applyFont="1" applyFill="1" applyBorder="1" applyAlignment="1">
      <alignment horizontal="center" vertical="top"/>
    </xf>
    <xf numFmtId="3" fontId="4" fillId="0" borderId="25" xfId="0" applyNumberFormat="1" applyFont="1" applyFill="1" applyBorder="1" applyAlignment="1">
      <alignment horizontal="center" vertical="top"/>
    </xf>
    <xf numFmtId="49" fontId="3" fillId="0" borderId="23" xfId="0" applyNumberFormat="1" applyFont="1" applyBorder="1" applyAlignment="1">
      <alignment horizontal="center" vertical="top"/>
    </xf>
    <xf numFmtId="3" fontId="4" fillId="0" borderId="7" xfId="0" applyNumberFormat="1" applyFont="1" applyFill="1" applyBorder="1" applyAlignment="1">
      <alignment horizontal="center" vertical="top" wrapText="1"/>
    </xf>
    <xf numFmtId="3" fontId="1" fillId="0" borderId="7" xfId="0" applyNumberFormat="1" applyFont="1" applyBorder="1" applyAlignment="1">
      <alignment horizontal="center" vertical="top" wrapText="1"/>
    </xf>
    <xf numFmtId="3" fontId="4" fillId="0" borderId="37" xfId="0" applyNumberFormat="1" applyFont="1" applyFill="1" applyBorder="1" applyAlignment="1">
      <alignment horizontal="center" vertical="center" textRotation="90" wrapText="1"/>
    </xf>
    <xf numFmtId="3" fontId="4" fillId="0" borderId="49" xfId="0" applyNumberFormat="1" applyFont="1" applyFill="1" applyBorder="1" applyAlignment="1">
      <alignment horizontal="center" vertical="center" textRotation="90" wrapText="1"/>
    </xf>
    <xf numFmtId="3" fontId="4" fillId="0" borderId="41" xfId="0" applyNumberFormat="1" applyFont="1" applyFill="1" applyBorder="1" applyAlignment="1">
      <alignment horizontal="center" vertical="center" wrapText="1"/>
    </xf>
    <xf numFmtId="3" fontId="10" fillId="0" borderId="49" xfId="0" applyNumberFormat="1" applyFont="1" applyBorder="1" applyAlignment="1">
      <alignment horizontal="left" vertical="top" wrapText="1"/>
    </xf>
    <xf numFmtId="3" fontId="1" fillId="7" borderId="0" xfId="0" applyNumberFormat="1" applyFont="1" applyFill="1" applyBorder="1" applyAlignment="1">
      <alignment vertical="top" wrapText="1"/>
    </xf>
    <xf numFmtId="0" fontId="1" fillId="0" borderId="0" xfId="0" applyFont="1" applyAlignment="1">
      <alignment vertical="top"/>
    </xf>
    <xf numFmtId="0" fontId="1" fillId="0" borderId="0" xfId="0" applyFont="1" applyAlignment="1">
      <alignment vertical="center"/>
    </xf>
    <xf numFmtId="0" fontId="1" fillId="0" borderId="0" xfId="0" applyNumberFormat="1" applyFont="1" applyAlignment="1">
      <alignment vertical="top"/>
    </xf>
    <xf numFmtId="0" fontId="1" fillId="0" borderId="0" xfId="0" applyFont="1" applyAlignment="1">
      <alignment horizontal="center" vertical="top"/>
    </xf>
    <xf numFmtId="0" fontId="1" fillId="0" borderId="0" xfId="0" applyFont="1" applyBorder="1" applyAlignment="1">
      <alignment vertical="top"/>
    </xf>
    <xf numFmtId="164" fontId="4" fillId="7" borderId="0" xfId="0" applyNumberFormat="1" applyFont="1" applyFill="1" applyBorder="1" applyAlignment="1">
      <alignment horizontal="center" vertical="top"/>
    </xf>
    <xf numFmtId="164" fontId="4" fillId="6" borderId="0" xfId="0" applyNumberFormat="1" applyFont="1" applyFill="1" applyBorder="1" applyAlignment="1">
      <alignment horizontal="center" vertical="top"/>
    </xf>
    <xf numFmtId="164" fontId="4" fillId="7" borderId="51" xfId="0" applyNumberFormat="1" applyFont="1" applyFill="1" applyBorder="1" applyAlignment="1">
      <alignment horizontal="center" vertical="top"/>
    </xf>
    <xf numFmtId="164" fontId="3" fillId="8" borderId="31" xfId="0" applyNumberFormat="1" applyFont="1" applyFill="1" applyBorder="1" applyAlignment="1">
      <alignment horizontal="center" vertical="top"/>
    </xf>
    <xf numFmtId="164" fontId="3" fillId="8" borderId="18" xfId="0" applyNumberFormat="1" applyFont="1" applyFill="1" applyBorder="1" applyAlignment="1">
      <alignment horizontal="center" vertical="top"/>
    </xf>
    <xf numFmtId="164" fontId="4" fillId="6" borderId="51" xfId="0" applyNumberFormat="1" applyFont="1" applyFill="1" applyBorder="1" applyAlignment="1">
      <alignment horizontal="center" vertical="top"/>
    </xf>
    <xf numFmtId="164" fontId="4" fillId="0" borderId="51" xfId="0" applyNumberFormat="1" applyFont="1" applyFill="1" applyBorder="1" applyAlignment="1">
      <alignment horizontal="center" vertical="top"/>
    </xf>
    <xf numFmtId="164" fontId="4" fillId="0" borderId="18" xfId="0" applyNumberFormat="1" applyFont="1" applyFill="1" applyBorder="1" applyAlignment="1">
      <alignment horizontal="center" vertical="top"/>
    </xf>
    <xf numFmtId="164" fontId="3" fillId="8" borderId="56" xfId="0" applyNumberFormat="1" applyFont="1" applyFill="1" applyBorder="1" applyAlignment="1">
      <alignment horizontal="center" vertical="top"/>
    </xf>
    <xf numFmtId="164" fontId="4" fillId="0" borderId="0" xfId="0" applyNumberFormat="1" applyFont="1" applyFill="1" applyBorder="1" applyAlignment="1">
      <alignment horizontal="center" vertical="top"/>
    </xf>
    <xf numFmtId="164" fontId="4" fillId="0" borderId="28" xfId="0" applyNumberFormat="1" applyFont="1" applyFill="1" applyBorder="1" applyAlignment="1">
      <alignment horizontal="center" vertical="top"/>
    </xf>
    <xf numFmtId="164" fontId="1" fillId="0" borderId="28" xfId="0" applyNumberFormat="1" applyFont="1" applyFill="1" applyBorder="1" applyAlignment="1">
      <alignment horizontal="center" vertical="top"/>
    </xf>
    <xf numFmtId="164" fontId="1" fillId="7" borderId="4" xfId="0" applyNumberFormat="1" applyFont="1" applyFill="1" applyBorder="1" applyAlignment="1">
      <alignment horizontal="center" vertical="top"/>
    </xf>
    <xf numFmtId="164" fontId="1" fillId="6" borderId="44" xfId="0" applyNumberFormat="1" applyFont="1" applyFill="1" applyBorder="1" applyAlignment="1">
      <alignment horizontal="center" vertical="top"/>
    </xf>
    <xf numFmtId="164" fontId="4" fillId="7" borderId="13" xfId="0" applyNumberFormat="1" applyFont="1" applyFill="1" applyBorder="1" applyAlignment="1">
      <alignment horizontal="center" vertical="top"/>
    </xf>
    <xf numFmtId="164" fontId="4" fillId="6" borderId="13" xfId="0" applyNumberFormat="1" applyFont="1" applyFill="1" applyBorder="1" applyAlignment="1">
      <alignment horizontal="center" vertical="top"/>
    </xf>
    <xf numFmtId="164" fontId="4" fillId="7" borderId="50" xfId="0" applyNumberFormat="1" applyFont="1" applyFill="1" applyBorder="1" applyAlignment="1">
      <alignment horizontal="center" vertical="top"/>
    </xf>
    <xf numFmtId="164" fontId="3" fillId="8" borderId="44" xfId="0" applyNumberFormat="1" applyFont="1" applyFill="1" applyBorder="1" applyAlignment="1">
      <alignment horizontal="center" vertical="top"/>
    </xf>
    <xf numFmtId="164" fontId="3" fillId="8" borderId="12" xfId="0" applyNumberFormat="1" applyFont="1" applyFill="1" applyBorder="1" applyAlignment="1">
      <alignment horizontal="center" vertical="top"/>
    </xf>
    <xf numFmtId="164" fontId="4" fillId="6" borderId="50" xfId="0" applyNumberFormat="1" applyFont="1" applyFill="1" applyBorder="1" applyAlignment="1">
      <alignment horizontal="center" vertical="top"/>
    </xf>
    <xf numFmtId="164" fontId="4" fillId="0" borderId="50" xfId="0" applyNumberFormat="1" applyFont="1" applyFill="1" applyBorder="1" applyAlignment="1">
      <alignment horizontal="center" vertical="top"/>
    </xf>
    <xf numFmtId="164" fontId="4" fillId="0" borderId="12" xfId="0" applyNumberFormat="1" applyFont="1" applyFill="1" applyBorder="1" applyAlignment="1">
      <alignment horizontal="center" vertical="top"/>
    </xf>
    <xf numFmtId="164" fontId="3" fillId="8" borderId="21" xfId="0" applyNumberFormat="1" applyFont="1" applyFill="1" applyBorder="1" applyAlignment="1">
      <alignment horizontal="center" vertical="top"/>
    </xf>
    <xf numFmtId="164" fontId="4" fillId="0" borderId="13" xfId="0" applyNumberFormat="1" applyFont="1" applyFill="1" applyBorder="1" applyAlignment="1">
      <alignment horizontal="center" vertical="top"/>
    </xf>
    <xf numFmtId="164" fontId="4" fillId="0" borderId="3" xfId="0" applyNumberFormat="1" applyFont="1" applyFill="1" applyBorder="1" applyAlignment="1">
      <alignment horizontal="center" vertical="top"/>
    </xf>
    <xf numFmtId="164" fontId="1" fillId="0" borderId="3" xfId="0" applyNumberFormat="1" applyFont="1" applyFill="1" applyBorder="1" applyAlignment="1">
      <alignment horizontal="center" vertical="top"/>
    </xf>
    <xf numFmtId="164" fontId="3" fillId="5" borderId="34" xfId="0" applyNumberFormat="1" applyFont="1" applyFill="1" applyBorder="1" applyAlignment="1">
      <alignment horizontal="center" vertical="top"/>
    </xf>
    <xf numFmtId="164" fontId="4" fillId="7" borderId="37" xfId="0" applyNumberFormat="1" applyFont="1" applyFill="1" applyBorder="1" applyAlignment="1">
      <alignment horizontal="center" vertical="top"/>
    </xf>
    <xf numFmtId="164" fontId="1" fillId="7" borderId="0" xfId="0" applyNumberFormat="1" applyFont="1" applyFill="1" applyBorder="1" applyAlignment="1">
      <alignment horizontal="center" vertical="top"/>
    </xf>
    <xf numFmtId="164" fontId="1" fillId="7" borderId="31" xfId="0" applyNumberFormat="1" applyFont="1" applyFill="1" applyBorder="1" applyAlignment="1">
      <alignment horizontal="center" vertical="top"/>
    </xf>
    <xf numFmtId="164" fontId="1" fillId="0" borderId="0" xfId="0" applyNumberFormat="1" applyFont="1" applyFill="1" applyBorder="1" applyAlignment="1">
      <alignment horizontal="center" vertical="top"/>
    </xf>
    <xf numFmtId="165" fontId="1" fillId="0" borderId="0" xfId="0" applyNumberFormat="1" applyFont="1" applyBorder="1" applyAlignment="1">
      <alignment horizontal="center" vertical="top"/>
    </xf>
    <xf numFmtId="164" fontId="1" fillId="6" borderId="0" xfId="0" applyNumberFormat="1" applyFont="1" applyFill="1" applyBorder="1" applyAlignment="1">
      <alignment horizontal="center" vertical="top"/>
    </xf>
    <xf numFmtId="164" fontId="4" fillId="7" borderId="0" xfId="0" applyNumberFormat="1" applyFont="1" applyFill="1" applyBorder="1" applyAlignment="1">
      <alignment horizontal="center" vertical="top" wrapText="1"/>
    </xf>
    <xf numFmtId="164" fontId="4" fillId="6" borderId="0" xfId="0" applyNumberFormat="1" applyFont="1" applyFill="1" applyBorder="1" applyAlignment="1">
      <alignment horizontal="center" vertical="top" wrapText="1"/>
    </xf>
    <xf numFmtId="164" fontId="3" fillId="6" borderId="0" xfId="0" applyNumberFormat="1" applyFont="1" applyFill="1" applyBorder="1" applyAlignment="1">
      <alignment horizontal="center" vertical="top"/>
    </xf>
    <xf numFmtId="164" fontId="4" fillId="0" borderId="0" xfId="0" applyNumberFormat="1" applyFont="1" applyFill="1" applyBorder="1" applyAlignment="1">
      <alignment horizontal="center" vertical="top" wrapText="1"/>
    </xf>
    <xf numFmtId="164" fontId="4" fillId="0" borderId="0" xfId="0" applyNumberFormat="1" applyFont="1" applyBorder="1" applyAlignment="1">
      <alignment horizontal="center" vertical="top"/>
    </xf>
    <xf numFmtId="164" fontId="4" fillId="7" borderId="51" xfId="0" applyNumberFormat="1" applyFont="1" applyFill="1" applyBorder="1" applyAlignment="1">
      <alignment horizontal="center" vertical="top" wrapText="1"/>
    </xf>
    <xf numFmtId="164" fontId="6" fillId="8" borderId="56" xfId="0" applyNumberFormat="1" applyFont="1" applyFill="1" applyBorder="1" applyAlignment="1">
      <alignment horizontal="center" vertical="top"/>
    </xf>
    <xf numFmtId="164" fontId="1" fillId="0" borderId="35" xfId="0" applyNumberFormat="1" applyFont="1" applyFill="1" applyBorder="1" applyAlignment="1">
      <alignment horizontal="center" vertical="top"/>
    </xf>
    <xf numFmtId="164" fontId="1" fillId="7" borderId="35" xfId="0" applyNumberFormat="1" applyFont="1" applyFill="1" applyBorder="1" applyAlignment="1">
      <alignment horizontal="center" vertical="top" wrapText="1"/>
    </xf>
    <xf numFmtId="164" fontId="3" fillId="8" borderId="68" xfId="0" applyNumberFormat="1" applyFont="1" applyFill="1" applyBorder="1" applyAlignment="1">
      <alignment horizontal="center" vertical="top"/>
    </xf>
    <xf numFmtId="164" fontId="4" fillId="7" borderId="69" xfId="0" applyNumberFormat="1" applyFont="1" applyFill="1" applyBorder="1" applyAlignment="1">
      <alignment horizontal="center" vertical="top"/>
    </xf>
    <xf numFmtId="164" fontId="4" fillId="7" borderId="73" xfId="0" applyNumberFormat="1" applyFont="1" applyFill="1" applyBorder="1" applyAlignment="1">
      <alignment horizontal="center" vertical="top"/>
    </xf>
    <xf numFmtId="164" fontId="4" fillId="0" borderId="75" xfId="0" applyNumberFormat="1" applyFont="1" applyFill="1" applyBorder="1" applyAlignment="1">
      <alignment horizontal="center" vertical="top"/>
    </xf>
    <xf numFmtId="164" fontId="4" fillId="0" borderId="35" xfId="0" applyNumberFormat="1" applyFont="1" applyFill="1" applyBorder="1" applyAlignment="1">
      <alignment horizontal="center" vertical="top"/>
    </xf>
    <xf numFmtId="164" fontId="1" fillId="6" borderId="35" xfId="0" applyNumberFormat="1" applyFont="1" applyFill="1" applyBorder="1" applyAlignment="1">
      <alignment horizontal="center" vertical="top" wrapText="1"/>
    </xf>
    <xf numFmtId="164" fontId="4" fillId="7" borderId="28" xfId="0" applyNumberFormat="1" applyFont="1" applyFill="1" applyBorder="1" applyAlignment="1">
      <alignment horizontal="center" vertical="top" wrapText="1"/>
    </xf>
    <xf numFmtId="164" fontId="1" fillId="6" borderId="35" xfId="0" applyNumberFormat="1" applyFont="1" applyFill="1" applyBorder="1" applyAlignment="1">
      <alignment horizontal="center" vertical="top"/>
    </xf>
    <xf numFmtId="164" fontId="1" fillId="6" borderId="51" xfId="0" applyNumberFormat="1" applyFont="1" applyFill="1" applyBorder="1" applyAlignment="1">
      <alignment horizontal="center" vertical="top"/>
    </xf>
    <xf numFmtId="164" fontId="1" fillId="7" borderId="12" xfId="0" applyNumberFormat="1" applyFont="1" applyFill="1" applyBorder="1" applyAlignment="1">
      <alignment horizontal="center" vertical="top"/>
    </xf>
    <xf numFmtId="164" fontId="1" fillId="7" borderId="13" xfId="0" applyNumberFormat="1" applyFont="1" applyFill="1" applyBorder="1" applyAlignment="1">
      <alignment horizontal="center" vertical="top"/>
    </xf>
    <xf numFmtId="164" fontId="1" fillId="7" borderId="44" xfId="0" applyNumberFormat="1" applyFont="1" applyFill="1" applyBorder="1" applyAlignment="1">
      <alignment horizontal="center" vertical="top"/>
    </xf>
    <xf numFmtId="164" fontId="1" fillId="0" borderId="13" xfId="0" applyNumberFormat="1" applyFont="1" applyFill="1" applyBorder="1" applyAlignment="1">
      <alignment horizontal="center" vertical="top"/>
    </xf>
    <xf numFmtId="165" fontId="1" fillId="0" borderId="13" xfId="0" applyNumberFormat="1" applyFont="1" applyBorder="1" applyAlignment="1">
      <alignment horizontal="center" vertical="top"/>
    </xf>
    <xf numFmtId="164" fontId="1" fillId="6" borderId="13" xfId="0" applyNumberFormat="1" applyFont="1" applyFill="1" applyBorder="1" applyAlignment="1">
      <alignment horizontal="center" vertical="top"/>
    </xf>
    <xf numFmtId="164" fontId="4" fillId="7" borderId="13" xfId="0" applyNumberFormat="1" applyFont="1" applyFill="1" applyBorder="1" applyAlignment="1">
      <alignment horizontal="center" vertical="top" wrapText="1"/>
    </xf>
    <xf numFmtId="164" fontId="4" fillId="6" borderId="13" xfId="0" applyNumberFormat="1" applyFont="1" applyFill="1" applyBorder="1" applyAlignment="1">
      <alignment horizontal="center" vertical="top" wrapText="1"/>
    </xf>
    <xf numFmtId="164" fontId="3" fillId="6" borderId="13" xfId="0" applyNumberFormat="1" applyFont="1" applyFill="1" applyBorder="1" applyAlignment="1">
      <alignment horizontal="center" vertical="top"/>
    </xf>
    <xf numFmtId="164" fontId="4" fillId="0" borderId="13" xfId="0" applyNumberFormat="1" applyFont="1" applyFill="1" applyBorder="1" applyAlignment="1">
      <alignment horizontal="center" vertical="top" wrapText="1"/>
    </xf>
    <xf numFmtId="164" fontId="4" fillId="0" borderId="13" xfId="0" applyNumberFormat="1" applyFont="1" applyBorder="1" applyAlignment="1">
      <alignment horizontal="center" vertical="top"/>
    </xf>
    <xf numFmtId="164" fontId="4" fillId="7" borderId="50" xfId="0" applyNumberFormat="1" applyFont="1" applyFill="1" applyBorder="1" applyAlignment="1">
      <alignment horizontal="center" vertical="top" wrapText="1"/>
    </xf>
    <xf numFmtId="164" fontId="6" fillId="8" borderId="21"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164" fontId="1" fillId="7" borderId="4" xfId="0" applyNumberFormat="1" applyFont="1" applyFill="1" applyBorder="1" applyAlignment="1">
      <alignment horizontal="center" vertical="top" wrapText="1"/>
    </xf>
    <xf numFmtId="164" fontId="4" fillId="7" borderId="4" xfId="0" applyNumberFormat="1" applyFont="1" applyFill="1" applyBorder="1" applyAlignment="1">
      <alignment horizontal="center" vertical="top"/>
    </xf>
    <xf numFmtId="164" fontId="4" fillId="7" borderId="44" xfId="0" applyNumberFormat="1" applyFont="1" applyFill="1" applyBorder="1" applyAlignment="1">
      <alignment horizontal="center" vertical="top"/>
    </xf>
    <xf numFmtId="164" fontId="4" fillId="0" borderId="4" xfId="0" applyNumberFormat="1" applyFont="1" applyFill="1" applyBorder="1" applyAlignment="1">
      <alignment horizontal="center" vertical="top"/>
    </xf>
    <xf numFmtId="164" fontId="1" fillId="6" borderId="4" xfId="0" applyNumberFormat="1" applyFont="1" applyFill="1" applyBorder="1" applyAlignment="1">
      <alignment horizontal="center" vertical="top" wrapText="1"/>
    </xf>
    <xf numFmtId="164" fontId="4" fillId="7" borderId="3" xfId="0" applyNumberFormat="1" applyFont="1" applyFill="1" applyBorder="1" applyAlignment="1">
      <alignment horizontal="center" vertical="top" wrapText="1"/>
    </xf>
    <xf numFmtId="164" fontId="1" fillId="6" borderId="4" xfId="0" applyNumberFormat="1" applyFont="1" applyFill="1" applyBorder="1" applyAlignment="1">
      <alignment horizontal="center" vertical="top"/>
    </xf>
    <xf numFmtId="164" fontId="1" fillId="6" borderId="50" xfId="0" applyNumberFormat="1" applyFont="1" applyFill="1" applyBorder="1" applyAlignment="1">
      <alignment horizontal="center" vertical="top"/>
    </xf>
    <xf numFmtId="164" fontId="4" fillId="6" borderId="28" xfId="0" applyNumberFormat="1" applyFont="1" applyFill="1" applyBorder="1" applyAlignment="1">
      <alignment horizontal="center" vertical="top" wrapText="1"/>
    </xf>
    <xf numFmtId="164" fontId="4" fillId="6" borderId="51" xfId="0" applyNumberFormat="1" applyFont="1" applyFill="1" applyBorder="1" applyAlignment="1">
      <alignment horizontal="center" vertical="top" wrapText="1"/>
    </xf>
    <xf numFmtId="164" fontId="3" fillId="6" borderId="0" xfId="0" applyNumberFormat="1" applyFont="1" applyFill="1" applyBorder="1" applyAlignment="1">
      <alignment horizontal="center" vertical="top" wrapText="1"/>
    </xf>
    <xf numFmtId="164" fontId="1" fillId="6" borderId="0" xfId="0" applyNumberFormat="1" applyFont="1" applyFill="1" applyBorder="1" applyAlignment="1">
      <alignment horizontal="center" vertical="top" wrapText="1"/>
    </xf>
    <xf numFmtId="164" fontId="4" fillId="6" borderId="1" xfId="0" applyNumberFormat="1" applyFont="1" applyFill="1" applyBorder="1" applyAlignment="1">
      <alignment horizontal="center" vertical="top" wrapText="1"/>
    </xf>
    <xf numFmtId="164" fontId="1" fillId="7" borderId="18" xfId="0" applyNumberFormat="1" applyFont="1" applyFill="1" applyBorder="1" applyAlignment="1">
      <alignment horizontal="center" vertical="top" wrapText="1"/>
    </xf>
    <xf numFmtId="164" fontId="4" fillId="6" borderId="3" xfId="0" applyNumberFormat="1" applyFont="1" applyFill="1" applyBorder="1" applyAlignment="1">
      <alignment horizontal="center" vertical="top" wrapText="1"/>
    </xf>
    <xf numFmtId="164" fontId="4" fillId="6" borderId="50" xfId="0" applyNumberFormat="1" applyFont="1" applyFill="1" applyBorder="1" applyAlignment="1">
      <alignment horizontal="center" vertical="top" wrapText="1"/>
    </xf>
    <xf numFmtId="164" fontId="4" fillId="6" borderId="44" xfId="0" applyNumberFormat="1" applyFont="1" applyFill="1" applyBorder="1" applyAlignment="1">
      <alignment horizontal="center" vertical="top" wrapText="1"/>
    </xf>
    <xf numFmtId="164" fontId="3" fillId="6" borderId="13" xfId="0" applyNumberFormat="1" applyFont="1" applyFill="1" applyBorder="1" applyAlignment="1">
      <alignment horizontal="center" vertical="top" wrapText="1"/>
    </xf>
    <xf numFmtId="164" fontId="4" fillId="6" borderId="22" xfId="0" applyNumberFormat="1" applyFont="1" applyFill="1" applyBorder="1" applyAlignment="1">
      <alignment horizontal="center" vertical="top" wrapText="1"/>
    </xf>
    <xf numFmtId="164" fontId="1" fillId="7" borderId="12" xfId="0" applyNumberFormat="1" applyFont="1" applyFill="1" applyBorder="1" applyAlignment="1">
      <alignment horizontal="center" vertical="top" wrapText="1"/>
    </xf>
    <xf numFmtId="164" fontId="3" fillId="5" borderId="22" xfId="0" applyNumberFormat="1" applyFont="1" applyFill="1" applyBorder="1" applyAlignment="1">
      <alignment horizontal="center" vertical="top"/>
    </xf>
    <xf numFmtId="164" fontId="4" fillId="7" borderId="35" xfId="0" applyNumberFormat="1" applyFont="1" applyFill="1" applyBorder="1" applyAlignment="1">
      <alignment horizontal="center" vertical="top" wrapText="1"/>
    </xf>
    <xf numFmtId="164" fontId="1" fillId="6" borderId="18" xfId="0" applyNumberFormat="1" applyFont="1" applyFill="1" applyBorder="1" applyAlignment="1">
      <alignment horizontal="center" vertical="top"/>
    </xf>
    <xf numFmtId="164" fontId="4" fillId="6" borderId="18" xfId="0" applyNumberFormat="1" applyFont="1" applyFill="1" applyBorder="1" applyAlignment="1">
      <alignment horizontal="center" vertical="top"/>
    </xf>
    <xf numFmtId="165" fontId="1" fillId="0" borderId="31" xfId="0" applyNumberFormat="1" applyFont="1" applyBorder="1" applyAlignment="1">
      <alignment horizontal="center" vertical="top"/>
    </xf>
    <xf numFmtId="165" fontId="1" fillId="0" borderId="0" xfId="0" applyNumberFormat="1" applyFont="1" applyFill="1" applyBorder="1" applyAlignment="1">
      <alignment horizontal="center" vertical="top"/>
    </xf>
    <xf numFmtId="165" fontId="1" fillId="7" borderId="0" xfId="0" applyNumberFormat="1" applyFont="1" applyFill="1" applyBorder="1" applyAlignment="1">
      <alignment horizontal="center" vertical="top" wrapText="1"/>
    </xf>
    <xf numFmtId="164" fontId="4" fillId="7" borderId="4" xfId="0" applyNumberFormat="1" applyFont="1" applyFill="1" applyBorder="1" applyAlignment="1">
      <alignment horizontal="center" vertical="top" wrapText="1"/>
    </xf>
    <xf numFmtId="164" fontId="1" fillId="6" borderId="12" xfId="0" applyNumberFormat="1" applyFont="1" applyFill="1" applyBorder="1" applyAlignment="1">
      <alignment horizontal="center" vertical="top"/>
    </xf>
    <xf numFmtId="164" fontId="4" fillId="6" borderId="12" xfId="0" applyNumberFormat="1" applyFont="1" applyFill="1" applyBorder="1" applyAlignment="1">
      <alignment horizontal="center" vertical="top"/>
    </xf>
    <xf numFmtId="164" fontId="4" fillId="7" borderId="44" xfId="0" applyNumberFormat="1" applyFont="1" applyFill="1" applyBorder="1" applyAlignment="1">
      <alignment horizontal="center" vertical="top" wrapText="1"/>
    </xf>
    <xf numFmtId="165" fontId="1" fillId="0" borderId="44" xfId="0" applyNumberFormat="1" applyFont="1" applyBorder="1" applyAlignment="1">
      <alignment horizontal="center" vertical="top"/>
    </xf>
    <xf numFmtId="165" fontId="1" fillId="0" borderId="13" xfId="0" applyNumberFormat="1" applyFont="1" applyFill="1" applyBorder="1" applyAlignment="1">
      <alignment horizontal="center" vertical="top"/>
    </xf>
    <xf numFmtId="165" fontId="1" fillId="7" borderId="13" xfId="0" applyNumberFormat="1" applyFont="1" applyFill="1" applyBorder="1" applyAlignment="1">
      <alignment horizontal="center" vertical="top" wrapText="1"/>
    </xf>
    <xf numFmtId="164" fontId="6" fillId="5" borderId="34" xfId="0" applyNumberFormat="1" applyFont="1" applyFill="1" applyBorder="1" applyAlignment="1">
      <alignment horizontal="center" vertical="top"/>
    </xf>
    <xf numFmtId="164" fontId="3" fillId="4" borderId="34" xfId="0" applyNumberFormat="1" applyFont="1" applyFill="1" applyBorder="1" applyAlignment="1">
      <alignment horizontal="center" vertical="top"/>
    </xf>
    <xf numFmtId="164" fontId="3" fillId="3" borderId="22" xfId="0" applyNumberFormat="1" applyFont="1" applyFill="1" applyBorder="1" applyAlignment="1">
      <alignment horizontal="center" vertical="top" wrapText="1"/>
    </xf>
    <xf numFmtId="164" fontId="6" fillId="3" borderId="9" xfId="0" applyNumberFormat="1" applyFont="1" applyFill="1" applyBorder="1" applyAlignment="1">
      <alignment horizontal="center" vertical="top" wrapText="1"/>
    </xf>
    <xf numFmtId="164" fontId="1" fillId="0" borderId="18"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164" fontId="6" fillId="3" borderId="34" xfId="0" applyNumberFormat="1" applyFont="1" applyFill="1" applyBorder="1" applyAlignment="1">
      <alignment horizontal="center" vertical="top" wrapText="1"/>
    </xf>
    <xf numFmtId="164" fontId="1" fillId="0" borderId="4" xfId="0" applyNumberFormat="1" applyFont="1" applyBorder="1" applyAlignment="1">
      <alignment horizontal="center" vertical="top" wrapText="1"/>
    </xf>
    <xf numFmtId="164" fontId="1" fillId="0" borderId="12" xfId="0" applyNumberFormat="1" applyFont="1" applyBorder="1" applyAlignment="1">
      <alignment horizontal="center" vertical="top" wrapText="1"/>
    </xf>
    <xf numFmtId="164" fontId="1" fillId="0" borderId="21" xfId="0" applyNumberFormat="1" applyFont="1" applyBorder="1" applyAlignment="1">
      <alignment horizontal="center" vertical="top" wrapText="1"/>
    </xf>
    <xf numFmtId="164" fontId="6" fillId="8" borderId="34" xfId="0" applyNumberFormat="1" applyFont="1" applyFill="1" applyBorder="1" applyAlignment="1">
      <alignment horizontal="center" vertical="top" wrapText="1"/>
    </xf>
    <xf numFmtId="164" fontId="1" fillId="0" borderId="4" xfId="0" applyNumberFormat="1" applyFont="1" applyBorder="1" applyAlignment="1">
      <alignment horizontal="center" vertical="center" wrapText="1"/>
    </xf>
    <xf numFmtId="3" fontId="1" fillId="0" borderId="77" xfId="0" applyNumberFormat="1" applyFont="1" applyBorder="1" applyAlignment="1">
      <alignment horizontal="center" vertical="center" textRotation="90"/>
    </xf>
    <xf numFmtId="49" fontId="1" fillId="6" borderId="15" xfId="0" applyNumberFormat="1" applyFont="1" applyFill="1" applyBorder="1" applyAlignment="1">
      <alignment horizontal="center" vertical="top"/>
    </xf>
    <xf numFmtId="3" fontId="1" fillId="0" borderId="6" xfId="0" applyNumberFormat="1" applyFont="1" applyFill="1" applyBorder="1" applyAlignment="1">
      <alignment horizontal="center" vertical="top" wrapText="1"/>
    </xf>
    <xf numFmtId="3" fontId="4" fillId="6" borderId="6" xfId="0" applyNumberFormat="1" applyFont="1" applyFill="1" applyBorder="1" applyAlignment="1">
      <alignment horizontal="center" vertical="top" wrapText="1"/>
    </xf>
    <xf numFmtId="3" fontId="4" fillId="0" borderId="19" xfId="0" applyNumberFormat="1" applyFont="1" applyFill="1" applyBorder="1" applyAlignment="1">
      <alignment horizontal="center" vertical="top" wrapText="1"/>
    </xf>
    <xf numFmtId="49" fontId="4" fillId="0" borderId="32" xfId="0" applyNumberFormat="1" applyFont="1" applyFill="1" applyBorder="1" applyAlignment="1">
      <alignment horizontal="center" vertical="top"/>
    </xf>
    <xf numFmtId="0" fontId="4" fillId="6" borderId="19" xfId="0" applyFont="1" applyFill="1" applyBorder="1" applyAlignment="1">
      <alignment horizontal="center" vertical="top" wrapText="1"/>
    </xf>
    <xf numFmtId="3" fontId="4" fillId="6" borderId="54" xfId="0" applyNumberFormat="1" applyFont="1" applyFill="1" applyBorder="1" applyAlignment="1">
      <alignment horizontal="center" vertical="top"/>
    </xf>
    <xf numFmtId="3" fontId="3" fillId="0" borderId="15" xfId="0" applyNumberFormat="1" applyFont="1" applyFill="1" applyBorder="1" applyAlignment="1">
      <alignment horizontal="center" vertical="top"/>
    </xf>
    <xf numFmtId="3" fontId="3" fillId="0" borderId="66" xfId="0" applyNumberFormat="1" applyFont="1" applyFill="1" applyBorder="1" applyAlignment="1">
      <alignment horizontal="center" vertical="top"/>
    </xf>
    <xf numFmtId="164" fontId="1" fillId="7" borderId="0" xfId="0" applyNumberFormat="1" applyFont="1" applyFill="1" applyBorder="1" applyAlignment="1">
      <alignment horizontal="center" vertical="top" wrapText="1"/>
    </xf>
    <xf numFmtId="49" fontId="6" fillId="0" borderId="45" xfId="0" applyNumberFormat="1" applyFont="1" applyBorder="1" applyAlignment="1">
      <alignment horizontal="center" vertical="top"/>
    </xf>
    <xf numFmtId="3" fontId="4" fillId="0" borderId="42" xfId="0" applyNumberFormat="1" applyFont="1" applyFill="1" applyBorder="1" applyAlignment="1">
      <alignment vertical="top" wrapText="1"/>
    </xf>
    <xf numFmtId="3" fontId="1" fillId="7" borderId="0" xfId="0" applyNumberFormat="1" applyFont="1" applyFill="1" applyBorder="1" applyAlignment="1">
      <alignment horizontal="center" vertical="top" wrapText="1"/>
    </xf>
    <xf numFmtId="164" fontId="1" fillId="7" borderId="0" xfId="0" applyNumberFormat="1" applyFont="1" applyFill="1" applyBorder="1" applyAlignment="1">
      <alignment horizontal="center" vertical="top" wrapText="1"/>
    </xf>
    <xf numFmtId="3" fontId="1" fillId="6" borderId="46" xfId="0" applyNumberFormat="1" applyFont="1" applyFill="1" applyBorder="1" applyAlignment="1">
      <alignment horizontal="center" vertical="top" wrapText="1"/>
    </xf>
    <xf numFmtId="3" fontId="6" fillId="0" borderId="76" xfId="0" applyNumberFormat="1" applyFont="1" applyBorder="1" applyAlignment="1">
      <alignment horizontal="center" vertical="top"/>
    </xf>
    <xf numFmtId="3" fontId="6" fillId="0" borderId="14" xfId="0" applyNumberFormat="1" applyFont="1" applyBorder="1" applyAlignment="1">
      <alignment horizontal="center" vertical="top"/>
    </xf>
    <xf numFmtId="3" fontId="6" fillId="0" borderId="14" xfId="0" applyNumberFormat="1" applyFont="1" applyBorder="1" applyAlignment="1">
      <alignment vertical="top"/>
    </xf>
    <xf numFmtId="3" fontId="6" fillId="0" borderId="17" xfId="0" applyNumberFormat="1" applyFont="1" applyBorder="1" applyAlignment="1">
      <alignment horizontal="center" vertical="top"/>
    </xf>
    <xf numFmtId="49" fontId="6" fillId="0" borderId="74" xfId="0" applyNumberFormat="1" applyFont="1" applyBorder="1" applyAlignment="1">
      <alignment horizontal="center" vertical="top"/>
    </xf>
    <xf numFmtId="3" fontId="3" fillId="0" borderId="14" xfId="0" applyNumberFormat="1" applyFont="1" applyBorder="1" applyAlignment="1">
      <alignment horizontal="center" vertical="top"/>
    </xf>
    <xf numFmtId="3" fontId="3" fillId="0" borderId="74" xfId="0" applyNumberFormat="1" applyFont="1" applyBorder="1" applyAlignment="1">
      <alignment horizontal="center" vertical="top"/>
    </xf>
    <xf numFmtId="3" fontId="3" fillId="6" borderId="14" xfId="0" applyNumberFormat="1" applyFont="1" applyFill="1" applyBorder="1" applyAlignment="1">
      <alignment horizontal="center" vertical="top"/>
    </xf>
    <xf numFmtId="3" fontId="3" fillId="6" borderId="14" xfId="0" applyNumberFormat="1" applyFont="1" applyFill="1" applyBorder="1" applyAlignment="1">
      <alignment vertical="top"/>
    </xf>
    <xf numFmtId="3" fontId="1" fillId="7" borderId="19" xfId="0" applyNumberFormat="1" applyFont="1" applyFill="1" applyBorder="1" applyAlignment="1">
      <alignment horizontal="center" vertical="top" wrapText="1"/>
    </xf>
    <xf numFmtId="3" fontId="4" fillId="7" borderId="15" xfId="0" applyNumberFormat="1" applyFont="1" applyFill="1" applyBorder="1" applyAlignment="1">
      <alignment horizontal="center" vertical="top" wrapText="1"/>
    </xf>
    <xf numFmtId="3" fontId="1" fillId="0" borderId="38" xfId="0" applyNumberFormat="1" applyFont="1" applyBorder="1" applyAlignment="1">
      <alignment horizontal="center" vertical="top" wrapText="1"/>
    </xf>
    <xf numFmtId="3" fontId="1" fillId="0" borderId="46" xfId="0" applyNumberFormat="1" applyFont="1" applyBorder="1" applyAlignment="1">
      <alignment horizontal="center" vertical="top" wrapText="1"/>
    </xf>
    <xf numFmtId="49" fontId="6" fillId="0" borderId="54" xfId="0" applyNumberFormat="1" applyFont="1" applyBorder="1" applyAlignment="1">
      <alignment vertical="top"/>
    </xf>
    <xf numFmtId="164" fontId="29" fillId="7" borderId="44" xfId="0" applyNumberFormat="1" applyFont="1" applyFill="1" applyBorder="1" applyAlignment="1">
      <alignment horizontal="center" vertical="top" wrapText="1"/>
    </xf>
    <xf numFmtId="164" fontId="29" fillId="7" borderId="31" xfId="0" applyNumberFormat="1" applyFont="1" applyFill="1" applyBorder="1" applyAlignment="1">
      <alignment horizontal="center" vertical="top" wrapText="1"/>
    </xf>
    <xf numFmtId="164" fontId="29" fillId="6" borderId="44" xfId="0" applyNumberFormat="1" applyFont="1" applyFill="1" applyBorder="1" applyAlignment="1">
      <alignment horizontal="center" vertical="top" wrapText="1"/>
    </xf>
    <xf numFmtId="164" fontId="29" fillId="7" borderId="12" xfId="0" applyNumberFormat="1" applyFont="1" applyFill="1" applyBorder="1" applyAlignment="1">
      <alignment horizontal="center" vertical="top"/>
    </xf>
    <xf numFmtId="164" fontId="29" fillId="7" borderId="18" xfId="0" applyNumberFormat="1" applyFont="1" applyFill="1" applyBorder="1" applyAlignment="1">
      <alignment horizontal="center" vertical="top"/>
    </xf>
    <xf numFmtId="164" fontId="29" fillId="0" borderId="35" xfId="0" applyNumberFormat="1" applyFont="1" applyBorder="1" applyAlignment="1">
      <alignment horizontal="center" vertical="top" wrapText="1"/>
    </xf>
    <xf numFmtId="164" fontId="29" fillId="0" borderId="18" xfId="0" applyNumberFormat="1" applyFont="1" applyBorder="1" applyAlignment="1">
      <alignment horizontal="center" vertical="top" wrapText="1"/>
    </xf>
    <xf numFmtId="165" fontId="1" fillId="6" borderId="46" xfId="0" applyNumberFormat="1" applyFont="1" applyFill="1" applyBorder="1" applyAlignment="1">
      <alignment horizontal="center" vertical="top"/>
    </xf>
    <xf numFmtId="49" fontId="1" fillId="6" borderId="41" xfId="0" applyNumberFormat="1" applyFont="1" applyFill="1" applyBorder="1" applyAlignment="1">
      <alignment horizontal="center" vertical="top"/>
    </xf>
    <xf numFmtId="3" fontId="25" fillId="4" borderId="39" xfId="0" applyNumberFormat="1" applyFont="1" applyFill="1" applyBorder="1" applyAlignment="1">
      <alignment horizontal="center" vertical="top"/>
    </xf>
    <xf numFmtId="3" fontId="25" fillId="5" borderId="13" xfId="0" applyNumberFormat="1" applyFont="1" applyFill="1" applyBorder="1" applyAlignment="1">
      <alignment horizontal="center" vertical="top"/>
    </xf>
    <xf numFmtId="49" fontId="25" fillId="0" borderId="14" xfId="0" applyNumberFormat="1" applyFont="1" applyBorder="1" applyAlignment="1">
      <alignment horizontal="center" vertical="top"/>
    </xf>
    <xf numFmtId="3" fontId="26" fillId="6" borderId="16" xfId="0" applyNumberFormat="1" applyFont="1" applyFill="1" applyBorder="1" applyAlignment="1">
      <alignment horizontal="left" vertical="top" wrapText="1"/>
    </xf>
    <xf numFmtId="3" fontId="25" fillId="0" borderId="54" xfId="0" applyNumberFormat="1" applyFont="1" applyBorder="1" applyAlignment="1">
      <alignment horizontal="center" vertical="top"/>
    </xf>
    <xf numFmtId="3" fontId="26" fillId="0" borderId="16" xfId="0" applyNumberFormat="1" applyFont="1" applyFill="1" applyBorder="1" applyAlignment="1">
      <alignment horizontal="center" vertical="top" wrapText="1"/>
    </xf>
    <xf numFmtId="164" fontId="26" fillId="6" borderId="41" xfId="0" applyNumberFormat="1" applyFont="1" applyFill="1" applyBorder="1" applyAlignment="1">
      <alignment horizontal="center" vertical="top"/>
    </xf>
    <xf numFmtId="164" fontId="26" fillId="6" borderId="13" xfId="0" applyNumberFormat="1" applyFont="1" applyFill="1" applyBorder="1" applyAlignment="1">
      <alignment horizontal="center" vertical="top"/>
    </xf>
    <xf numFmtId="164" fontId="26" fillId="6" borderId="0" xfId="0" applyNumberFormat="1" applyFont="1" applyFill="1" applyBorder="1" applyAlignment="1">
      <alignment horizontal="center" vertical="top"/>
    </xf>
    <xf numFmtId="164" fontId="26" fillId="0" borderId="41" xfId="0" applyNumberFormat="1" applyFont="1" applyBorder="1" applyAlignment="1">
      <alignment horizontal="center" vertical="top"/>
    </xf>
    <xf numFmtId="0" fontId="26" fillId="0" borderId="16" xfId="0" applyFont="1" applyFill="1" applyBorder="1" applyAlignment="1">
      <alignment horizontal="left" vertical="top" wrapText="1"/>
    </xf>
    <xf numFmtId="49" fontId="26" fillId="6" borderId="15" xfId="0" applyNumberFormat="1" applyFont="1" applyFill="1" applyBorder="1" applyAlignment="1">
      <alignment horizontal="center" vertical="top"/>
    </xf>
    <xf numFmtId="3" fontId="26" fillId="0" borderId="0" xfId="0" applyNumberFormat="1" applyFont="1" applyBorder="1" applyAlignment="1">
      <alignment vertical="top"/>
    </xf>
    <xf numFmtId="3" fontId="1" fillId="0" borderId="46" xfId="0" applyNumberFormat="1" applyFont="1" applyFill="1" applyBorder="1" applyAlignment="1">
      <alignment horizontal="center" vertical="top" wrapText="1"/>
    </xf>
    <xf numFmtId="164" fontId="1" fillId="0" borderId="30" xfId="0" applyNumberFormat="1" applyFont="1" applyBorder="1" applyAlignment="1">
      <alignment horizontal="center" vertical="top"/>
    </xf>
    <xf numFmtId="0" fontId="1" fillId="0" borderId="46" xfId="0" applyFont="1" applyFill="1" applyBorder="1" applyAlignment="1">
      <alignment horizontal="left" vertical="top" wrapText="1"/>
    </xf>
    <xf numFmtId="49" fontId="1" fillId="6" borderId="11" xfId="0" applyNumberFormat="1" applyFont="1" applyFill="1" applyBorder="1" applyAlignment="1">
      <alignment horizontal="center" vertical="top"/>
    </xf>
    <xf numFmtId="49" fontId="1" fillId="6" borderId="12" xfId="0" applyNumberFormat="1" applyFont="1" applyFill="1" applyBorder="1" applyAlignment="1">
      <alignment horizontal="center" vertical="top"/>
    </xf>
    <xf numFmtId="49" fontId="1" fillId="6" borderId="47" xfId="0" applyNumberFormat="1" applyFont="1" applyFill="1" applyBorder="1" applyAlignment="1">
      <alignment horizontal="center" vertical="top"/>
    </xf>
    <xf numFmtId="49" fontId="26" fillId="6" borderId="63" xfId="0" applyNumberFormat="1" applyFont="1" applyFill="1" applyBorder="1" applyAlignment="1">
      <alignment horizontal="center" vertical="top"/>
    </xf>
    <xf numFmtId="3" fontId="26" fillId="0" borderId="43" xfId="0" applyNumberFormat="1" applyFont="1" applyFill="1" applyBorder="1" applyAlignment="1">
      <alignment horizontal="center" vertical="top"/>
    </xf>
    <xf numFmtId="3" fontId="1" fillId="6" borderId="16" xfId="0" applyNumberFormat="1" applyFont="1" applyFill="1" applyBorder="1" applyAlignment="1">
      <alignment horizontal="center" vertical="top" wrapText="1"/>
    </xf>
    <xf numFmtId="0" fontId="29" fillId="0" borderId="12" xfId="0" applyFont="1" applyBorder="1" applyAlignment="1">
      <alignment horizontal="center" vertical="top"/>
    </xf>
    <xf numFmtId="164" fontId="29" fillId="6" borderId="12" xfId="0" applyNumberFormat="1" applyFont="1" applyFill="1" applyBorder="1" applyAlignment="1">
      <alignment horizontal="center" vertical="top"/>
    </xf>
    <xf numFmtId="164" fontId="29" fillId="6" borderId="18" xfId="0" applyNumberFormat="1" applyFont="1" applyFill="1" applyBorder="1" applyAlignment="1">
      <alignment horizontal="center" vertical="top"/>
    </xf>
    <xf numFmtId="3" fontId="4" fillId="0" borderId="41" xfId="0" applyNumberFormat="1" applyFont="1" applyFill="1" applyBorder="1" applyAlignment="1">
      <alignment horizontal="center" vertical="top"/>
    </xf>
    <xf numFmtId="3" fontId="3" fillId="4" borderId="39" xfId="0" applyNumberFormat="1" applyFont="1" applyFill="1" applyBorder="1" applyAlignment="1">
      <alignment horizontal="center" vertical="top"/>
    </xf>
    <xf numFmtId="3" fontId="3" fillId="0" borderId="54" xfId="0" applyNumberFormat="1" applyFont="1" applyFill="1" applyBorder="1" applyAlignment="1">
      <alignment horizontal="center" vertical="top" wrapText="1"/>
    </xf>
    <xf numFmtId="3" fontId="4" fillId="0" borderId="41" xfId="0" applyNumberFormat="1" applyFont="1" applyFill="1" applyBorder="1" applyAlignment="1">
      <alignment horizontal="center" vertical="center" wrapText="1"/>
    </xf>
    <xf numFmtId="164" fontId="29" fillId="7" borderId="4" xfId="0" applyNumberFormat="1" applyFont="1" applyFill="1" applyBorder="1" applyAlignment="1">
      <alignment horizontal="center" vertical="top"/>
    </xf>
    <xf numFmtId="164" fontId="29" fillId="7" borderId="35" xfId="0" applyNumberFormat="1" applyFont="1" applyFill="1" applyBorder="1" applyAlignment="1">
      <alignment horizontal="center" vertical="top"/>
    </xf>
    <xf numFmtId="164" fontId="29" fillId="6" borderId="44" xfId="0" applyNumberFormat="1" applyFont="1" applyFill="1" applyBorder="1" applyAlignment="1">
      <alignment horizontal="center" vertical="top"/>
    </xf>
    <xf numFmtId="164" fontId="29" fillId="6" borderId="31" xfId="0" applyNumberFormat="1" applyFont="1" applyFill="1" applyBorder="1" applyAlignment="1">
      <alignment horizontal="center" vertical="top"/>
    </xf>
    <xf numFmtId="164" fontId="26" fillId="6" borderId="50" xfId="0" applyNumberFormat="1" applyFont="1" applyFill="1" applyBorder="1" applyAlignment="1">
      <alignment horizontal="center" vertical="top"/>
    </xf>
    <xf numFmtId="164" fontId="26" fillId="6" borderId="51" xfId="0" applyNumberFormat="1" applyFont="1" applyFill="1" applyBorder="1" applyAlignment="1">
      <alignment horizontal="center" vertical="top"/>
    </xf>
    <xf numFmtId="164" fontId="26" fillId="0" borderId="50" xfId="0" applyNumberFormat="1" applyFont="1" applyFill="1" applyBorder="1" applyAlignment="1">
      <alignment horizontal="center" vertical="top"/>
    </xf>
    <xf numFmtId="164" fontId="26" fillId="0" borderId="51" xfId="0" applyNumberFormat="1" applyFont="1" applyFill="1" applyBorder="1" applyAlignment="1">
      <alignment horizontal="center" vertical="top"/>
    </xf>
    <xf numFmtId="164" fontId="18" fillId="6" borderId="46" xfId="0" applyNumberFormat="1" applyFont="1" applyFill="1" applyBorder="1" applyAlignment="1">
      <alignment horizontal="center" vertical="top"/>
    </xf>
    <xf numFmtId="3" fontId="1" fillId="7" borderId="0" xfId="0" applyNumberFormat="1" applyFont="1" applyFill="1" applyBorder="1" applyAlignment="1">
      <alignment horizontal="center" vertical="top" wrapText="1"/>
    </xf>
    <xf numFmtId="3" fontId="4" fillId="0" borderId="0" xfId="0" applyNumberFormat="1" applyFont="1" applyBorder="1" applyAlignment="1">
      <alignment horizontal="center" vertical="center" wrapText="1"/>
    </xf>
    <xf numFmtId="164" fontId="1" fillId="7" borderId="0" xfId="0" applyNumberFormat="1" applyFont="1" applyFill="1" applyBorder="1" applyAlignment="1">
      <alignment horizontal="center" vertical="top" wrapText="1"/>
    </xf>
    <xf numFmtId="3" fontId="4" fillId="0" borderId="54" xfId="0" applyNumberFormat="1" applyFont="1" applyFill="1" applyBorder="1" applyAlignment="1">
      <alignment horizontal="center" vertical="top"/>
    </xf>
    <xf numFmtId="164" fontId="1" fillId="0" borderId="40" xfId="0" applyNumberFormat="1" applyFont="1" applyBorder="1" applyAlignment="1">
      <alignment horizontal="center" vertical="top" wrapText="1"/>
    </xf>
    <xf numFmtId="164" fontId="1" fillId="0" borderId="44" xfId="0" applyNumberFormat="1" applyFont="1" applyBorder="1" applyAlignment="1">
      <alignment horizontal="center" vertical="top" wrapText="1"/>
    </xf>
    <xf numFmtId="164" fontId="29" fillId="7" borderId="31" xfId="0" applyNumberFormat="1" applyFont="1" applyFill="1" applyBorder="1" applyAlignment="1">
      <alignment horizontal="center" vertical="top"/>
    </xf>
    <xf numFmtId="164" fontId="4" fillId="7" borderId="54" xfId="0" applyNumberFormat="1" applyFont="1" applyFill="1" applyBorder="1" applyAlignment="1">
      <alignment horizontal="center" vertical="top"/>
    </xf>
    <xf numFmtId="3" fontId="22" fillId="6" borderId="13" xfId="0" applyNumberFormat="1" applyFont="1" applyFill="1" applyBorder="1" applyAlignment="1">
      <alignment horizontal="center" vertical="center" textRotation="90" wrapText="1"/>
    </xf>
    <xf numFmtId="164" fontId="26" fillId="0" borderId="11" xfId="0" applyNumberFormat="1" applyFont="1" applyFill="1" applyBorder="1" applyAlignment="1">
      <alignment horizontal="center" vertical="top"/>
    </xf>
    <xf numFmtId="164" fontId="26" fillId="7" borderId="44" xfId="0" applyNumberFormat="1" applyFont="1" applyFill="1" applyBorder="1" applyAlignment="1">
      <alignment horizontal="center" vertical="top" wrapText="1"/>
    </xf>
    <xf numFmtId="164" fontId="26" fillId="7" borderId="31" xfId="0" applyNumberFormat="1" applyFont="1" applyFill="1" applyBorder="1" applyAlignment="1">
      <alignment horizontal="center" vertical="top" wrapText="1"/>
    </xf>
    <xf numFmtId="164" fontId="1" fillId="0" borderId="35" xfId="0" applyNumberFormat="1" applyFont="1" applyBorder="1" applyAlignment="1">
      <alignment horizontal="center" vertical="center" wrapText="1"/>
    </xf>
    <xf numFmtId="164" fontId="1" fillId="0" borderId="35" xfId="0" applyNumberFormat="1" applyFont="1" applyBorder="1" applyAlignment="1">
      <alignment horizontal="center" vertical="top" wrapText="1"/>
    </xf>
    <xf numFmtId="164" fontId="1" fillId="0" borderId="71" xfId="0" applyNumberFormat="1" applyFont="1" applyBorder="1" applyAlignment="1">
      <alignment horizontal="center" vertical="top" wrapText="1"/>
    </xf>
    <xf numFmtId="164" fontId="1" fillId="0" borderId="31" xfId="0" applyNumberFormat="1" applyFont="1" applyBorder="1" applyAlignment="1">
      <alignment horizontal="center" vertical="top" wrapText="1"/>
    </xf>
    <xf numFmtId="164" fontId="1" fillId="0" borderId="56" xfId="0" applyNumberFormat="1" applyFont="1" applyBorder="1" applyAlignment="1">
      <alignment horizontal="center" vertical="top" wrapText="1"/>
    </xf>
    <xf numFmtId="164" fontId="6" fillId="8" borderId="9" xfId="0" applyNumberFormat="1" applyFont="1" applyFill="1" applyBorder="1" applyAlignment="1">
      <alignment horizontal="center" vertical="top" wrapText="1"/>
    </xf>
    <xf numFmtId="164" fontId="1" fillId="0" borderId="48" xfId="0" applyNumberFormat="1" applyFont="1" applyBorder="1" applyAlignment="1">
      <alignment horizontal="center" vertical="top" wrapText="1"/>
    </xf>
    <xf numFmtId="3" fontId="4" fillId="0" borderId="0" xfId="0" applyNumberFormat="1" applyFont="1" applyBorder="1" applyAlignment="1">
      <alignment horizontal="center" vertical="center" wrapText="1"/>
    </xf>
    <xf numFmtId="3" fontId="1" fillId="7" borderId="0" xfId="0" applyNumberFormat="1" applyFont="1" applyFill="1" applyBorder="1" applyAlignment="1">
      <alignment horizontal="center" vertical="top" wrapText="1"/>
    </xf>
    <xf numFmtId="164" fontId="29" fillId="0" borderId="31" xfId="0" applyNumberFormat="1" applyFont="1" applyBorder="1" applyAlignment="1">
      <alignment horizontal="center" vertical="top" wrapText="1"/>
    </xf>
    <xf numFmtId="164" fontId="7" fillId="0" borderId="35" xfId="0" applyNumberFormat="1" applyFont="1" applyBorder="1" applyAlignment="1">
      <alignment horizontal="center" vertical="center" wrapText="1"/>
    </xf>
    <xf numFmtId="164" fontId="1" fillId="0" borderId="51" xfId="0" applyNumberFormat="1" applyFont="1" applyBorder="1" applyAlignment="1">
      <alignment horizontal="center" vertical="top" wrapText="1"/>
    </xf>
    <xf numFmtId="164" fontId="7" fillId="0" borderId="10" xfId="0" applyNumberFormat="1" applyFont="1" applyBorder="1" applyAlignment="1">
      <alignment horizontal="center" vertical="center" wrapText="1"/>
    </xf>
    <xf numFmtId="164" fontId="6" fillId="3" borderId="10" xfId="0" applyNumberFormat="1" applyFont="1" applyFill="1" applyBorder="1" applyAlignment="1">
      <alignment horizontal="center" vertical="top" wrapText="1"/>
    </xf>
    <xf numFmtId="164" fontId="1" fillId="0" borderId="6" xfId="0" applyNumberFormat="1" applyFont="1" applyBorder="1" applyAlignment="1">
      <alignment horizontal="center" vertical="top" wrapText="1"/>
    </xf>
    <xf numFmtId="164" fontId="1" fillId="0" borderId="19" xfId="0" applyNumberFormat="1" applyFont="1" applyBorder="1" applyAlignment="1">
      <alignment horizontal="center" vertical="top" wrapText="1"/>
    </xf>
    <xf numFmtId="164" fontId="1" fillId="0" borderId="32" xfId="0" applyNumberFormat="1" applyFont="1" applyBorder="1" applyAlignment="1">
      <alignment horizontal="center" vertical="top" wrapText="1"/>
    </xf>
    <xf numFmtId="164" fontId="1" fillId="0" borderId="15" xfId="0" applyNumberFormat="1" applyFont="1" applyBorder="1" applyAlignment="1">
      <alignment horizontal="center" vertical="top" wrapText="1"/>
    </xf>
    <xf numFmtId="164" fontId="6" fillId="8" borderId="10" xfId="0" applyNumberFormat="1" applyFont="1" applyFill="1" applyBorder="1" applyAlignment="1">
      <alignment horizontal="center" vertical="top" wrapText="1"/>
    </xf>
    <xf numFmtId="164" fontId="1" fillId="0" borderId="27" xfId="0" applyNumberFormat="1" applyFont="1" applyBorder="1" applyAlignment="1">
      <alignment horizontal="center" vertical="top" wrapText="1"/>
    </xf>
    <xf numFmtId="164" fontId="1" fillId="0" borderId="38" xfId="0" applyNumberFormat="1" applyFont="1" applyBorder="1" applyAlignment="1">
      <alignment horizontal="center" vertical="top" wrapText="1"/>
    </xf>
    <xf numFmtId="164" fontId="29" fillId="6" borderId="13" xfId="0" applyNumberFormat="1" applyFont="1" applyFill="1" applyBorder="1" applyAlignment="1">
      <alignment horizontal="center" vertical="top"/>
    </xf>
    <xf numFmtId="164" fontId="29" fillId="6" borderId="0" xfId="0" applyNumberFormat="1" applyFont="1" applyFill="1" applyBorder="1" applyAlignment="1">
      <alignment horizontal="center" vertical="top"/>
    </xf>
    <xf numFmtId="3" fontId="4" fillId="0" borderId="6" xfId="0" applyNumberFormat="1" applyFont="1" applyFill="1" applyBorder="1" applyAlignment="1">
      <alignment horizontal="center" vertical="top"/>
    </xf>
    <xf numFmtId="3" fontId="4" fillId="0" borderId="15" xfId="0" applyNumberFormat="1" applyFont="1" applyFill="1" applyBorder="1" applyAlignment="1">
      <alignment horizontal="center" vertical="top"/>
    </xf>
    <xf numFmtId="0" fontId="4" fillId="0" borderId="40" xfId="0" applyFont="1" applyFill="1" applyBorder="1" applyAlignment="1">
      <alignment horizontal="left" vertical="top" wrapText="1"/>
    </xf>
    <xf numFmtId="3" fontId="4" fillId="0" borderId="40" xfId="0" applyNumberFormat="1" applyFont="1" applyFill="1" applyBorder="1" applyAlignment="1">
      <alignment horizontal="left" vertical="top" wrapText="1"/>
    </xf>
    <xf numFmtId="3" fontId="4" fillId="0" borderId="16" xfId="0" applyNumberFormat="1" applyFont="1" applyFill="1" applyBorder="1" applyAlignment="1">
      <alignment horizontal="left" vertical="top" wrapText="1"/>
    </xf>
    <xf numFmtId="3" fontId="4" fillId="0" borderId="7" xfId="0" applyNumberFormat="1" applyFont="1" applyFill="1" applyBorder="1" applyAlignment="1">
      <alignment horizontal="left" vertical="top" wrapText="1"/>
    </xf>
    <xf numFmtId="3" fontId="4" fillId="0" borderId="37" xfId="0" applyNumberFormat="1" applyFont="1" applyFill="1" applyBorder="1" applyAlignment="1">
      <alignment horizontal="center" vertical="top"/>
    </xf>
    <xf numFmtId="3" fontId="4" fillId="0" borderId="41" xfId="0" applyNumberFormat="1" applyFont="1" applyFill="1" applyBorder="1" applyAlignment="1">
      <alignment horizontal="center" vertical="top"/>
    </xf>
    <xf numFmtId="3" fontId="4" fillId="0" borderId="4"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0" fontId="4" fillId="0" borderId="16" xfId="0" applyFont="1" applyFill="1" applyBorder="1" applyAlignment="1">
      <alignment horizontal="left" vertical="top" wrapText="1"/>
    </xf>
    <xf numFmtId="0" fontId="4" fillId="0" borderId="48" xfId="0" applyFont="1" applyFill="1" applyBorder="1" applyAlignment="1">
      <alignment horizontal="left" vertical="top" wrapText="1"/>
    </xf>
    <xf numFmtId="3" fontId="6" fillId="7" borderId="0"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wrapText="1"/>
    </xf>
    <xf numFmtId="3" fontId="1" fillId="7" borderId="0" xfId="0" applyNumberFormat="1" applyFont="1" applyFill="1" applyBorder="1" applyAlignment="1">
      <alignment horizontal="center" vertical="center" wrapText="1"/>
    </xf>
    <xf numFmtId="3" fontId="4" fillId="0" borderId="0" xfId="0" applyNumberFormat="1" applyFont="1" applyBorder="1" applyAlignment="1">
      <alignment horizontal="center" vertical="center" wrapText="1"/>
    </xf>
    <xf numFmtId="164" fontId="1" fillId="7" borderId="0" xfId="0" applyNumberFormat="1" applyFont="1" applyFill="1" applyBorder="1" applyAlignment="1">
      <alignment horizontal="center" vertical="top" wrapText="1"/>
    </xf>
    <xf numFmtId="3" fontId="4" fillId="0" borderId="41" xfId="0" applyNumberFormat="1" applyFont="1" applyBorder="1" applyAlignment="1">
      <alignment horizontal="center" vertical="top" textRotation="90"/>
    </xf>
    <xf numFmtId="3" fontId="4" fillId="6" borderId="40" xfId="0" applyNumberFormat="1" applyFont="1" applyFill="1" applyBorder="1" applyAlignment="1">
      <alignment horizontal="left" vertical="top" wrapText="1"/>
    </xf>
    <xf numFmtId="3" fontId="4" fillId="6" borderId="16" xfId="0" applyNumberFormat="1" applyFont="1" applyFill="1" applyBorder="1" applyAlignment="1">
      <alignment horizontal="left" vertical="top" wrapText="1"/>
    </xf>
    <xf numFmtId="3" fontId="4" fillId="6" borderId="48" xfId="0" applyNumberFormat="1" applyFont="1" applyFill="1" applyBorder="1" applyAlignment="1">
      <alignment horizontal="left" vertical="top" wrapText="1"/>
    </xf>
    <xf numFmtId="3" fontId="1" fillId="6" borderId="37" xfId="0" applyNumberFormat="1" applyFont="1" applyFill="1" applyBorder="1" applyAlignment="1">
      <alignment horizontal="left" vertical="top" wrapText="1"/>
    </xf>
    <xf numFmtId="3" fontId="3" fillId="0" borderId="54" xfId="0" applyNumberFormat="1" applyFont="1" applyBorder="1" applyAlignment="1">
      <alignment horizontal="center" vertical="top"/>
    </xf>
    <xf numFmtId="49" fontId="3" fillId="0" borderId="54" xfId="0" applyNumberFormat="1" applyFont="1" applyBorder="1" applyAlignment="1">
      <alignment horizontal="center" vertical="top"/>
    </xf>
    <xf numFmtId="3" fontId="1" fillId="6" borderId="41" xfId="0" applyNumberFormat="1" applyFont="1" applyFill="1" applyBorder="1" applyAlignment="1">
      <alignment horizontal="left" vertical="top" wrapText="1"/>
    </xf>
    <xf numFmtId="3" fontId="3" fillId="6" borderId="16" xfId="0" applyNumberFormat="1" applyFont="1" applyFill="1" applyBorder="1" applyAlignment="1">
      <alignment horizontal="left" vertical="top" wrapText="1"/>
    </xf>
    <xf numFmtId="3" fontId="4" fillId="0" borderId="42" xfId="0" applyNumberFormat="1" applyFont="1" applyFill="1" applyBorder="1" applyAlignment="1">
      <alignment horizontal="center" vertical="center" textRotation="90" wrapText="1"/>
    </xf>
    <xf numFmtId="3" fontId="4" fillId="0" borderId="62" xfId="0" applyNumberFormat="1" applyFont="1" applyFill="1" applyBorder="1" applyAlignment="1">
      <alignment horizontal="center" vertical="center" textRotation="90" wrapText="1"/>
    </xf>
    <xf numFmtId="164" fontId="1" fillId="7" borderId="37" xfId="0" applyNumberFormat="1" applyFont="1" applyFill="1" applyBorder="1" applyAlignment="1">
      <alignment horizontal="center" vertical="top" wrapText="1"/>
    </xf>
    <xf numFmtId="164" fontId="1" fillId="7" borderId="7" xfId="0" applyNumberFormat="1" applyFont="1" applyFill="1" applyBorder="1" applyAlignment="1">
      <alignment horizontal="center" vertical="top" wrapText="1"/>
    </xf>
    <xf numFmtId="3" fontId="4" fillId="0" borderId="43" xfId="0" applyNumberFormat="1" applyFont="1" applyFill="1" applyBorder="1" applyAlignment="1">
      <alignment horizontal="center" vertical="top"/>
    </xf>
    <xf numFmtId="3" fontId="4" fillId="0" borderId="39" xfId="0" applyNumberFormat="1" applyFont="1" applyFill="1" applyBorder="1" applyAlignment="1">
      <alignment horizontal="center" vertical="top"/>
    </xf>
    <xf numFmtId="3" fontId="4" fillId="0" borderId="44" xfId="0" applyNumberFormat="1" applyFont="1" applyFill="1" applyBorder="1" applyAlignment="1">
      <alignment horizontal="center" vertical="top"/>
    </xf>
    <xf numFmtId="3" fontId="4" fillId="0" borderId="45" xfId="0" applyNumberFormat="1" applyFont="1" applyFill="1" applyBorder="1" applyAlignment="1">
      <alignment horizontal="center" vertical="top"/>
    </xf>
    <xf numFmtId="3" fontId="4" fillId="0" borderId="54" xfId="0" applyNumberFormat="1" applyFont="1" applyFill="1" applyBorder="1" applyAlignment="1">
      <alignment horizontal="center" vertical="top"/>
    </xf>
    <xf numFmtId="3" fontId="3" fillId="4" borderId="36" xfId="0" applyNumberFormat="1" applyFont="1" applyFill="1" applyBorder="1" applyAlignment="1">
      <alignment horizontal="center" vertical="top"/>
    </xf>
    <xf numFmtId="3" fontId="3" fillId="4" borderId="39"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6" fillId="0" borderId="60" xfId="0" applyNumberFormat="1" applyFont="1" applyBorder="1" applyAlignment="1">
      <alignment horizontal="center" vertical="top" wrapText="1"/>
    </xf>
    <xf numFmtId="3" fontId="4" fillId="0" borderId="59" xfId="0" applyNumberFormat="1" applyFont="1" applyFill="1" applyBorder="1" applyAlignment="1">
      <alignment horizontal="center" vertical="center" textRotation="90" wrapText="1"/>
    </xf>
    <xf numFmtId="3" fontId="6" fillId="0" borderId="61" xfId="0" applyNumberFormat="1" applyFont="1" applyBorder="1" applyAlignment="1">
      <alignment horizontal="center" vertical="top"/>
    </xf>
    <xf numFmtId="3" fontId="1" fillId="0" borderId="39" xfId="0" applyNumberFormat="1" applyFont="1" applyFill="1" applyBorder="1" applyAlignment="1">
      <alignment horizontal="center" vertical="center" textRotation="90" wrapText="1"/>
    </xf>
    <xf numFmtId="3" fontId="3" fillId="4" borderId="59"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22" xfId="0" applyNumberFormat="1" applyFont="1" applyBorder="1" applyAlignment="1">
      <alignment horizontal="center" vertical="top"/>
    </xf>
    <xf numFmtId="3" fontId="4" fillId="0" borderId="37" xfId="0" applyNumberFormat="1" applyFont="1" applyFill="1" applyBorder="1" applyAlignment="1">
      <alignment horizontal="left" vertical="top" wrapText="1"/>
    </xf>
    <xf numFmtId="3" fontId="4" fillId="0" borderId="62" xfId="0" applyNumberFormat="1" applyFont="1" applyFill="1" applyBorder="1" applyAlignment="1">
      <alignment horizontal="left" vertical="top" wrapText="1"/>
    </xf>
    <xf numFmtId="3" fontId="4" fillId="0" borderId="61" xfId="0" applyNumberFormat="1" applyFont="1" applyFill="1" applyBorder="1" applyAlignment="1">
      <alignment horizontal="center" vertical="top"/>
    </xf>
    <xf numFmtId="3" fontId="4" fillId="0" borderId="37" xfId="0" applyNumberFormat="1" applyFont="1" applyFill="1" applyBorder="1" applyAlignment="1">
      <alignment vertical="top" wrapText="1"/>
    </xf>
    <xf numFmtId="49" fontId="3" fillId="0" borderId="13"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3" fontId="4" fillId="0" borderId="41" xfId="0" applyNumberFormat="1" applyFont="1" applyFill="1" applyBorder="1" applyAlignment="1">
      <alignment horizontal="center" vertical="top" wrapText="1"/>
    </xf>
    <xf numFmtId="3" fontId="4" fillId="0" borderId="62"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3" fontId="4" fillId="0" borderId="41" xfId="0" applyNumberFormat="1" applyFont="1" applyFill="1" applyBorder="1" applyAlignment="1">
      <alignment horizontal="center" vertical="center" textRotation="90" wrapText="1"/>
    </xf>
    <xf numFmtId="3" fontId="4" fillId="0" borderId="13" xfId="0" applyNumberFormat="1" applyFont="1" applyFill="1" applyBorder="1" applyAlignment="1">
      <alignment horizontal="center" vertical="top" wrapText="1"/>
    </xf>
    <xf numFmtId="3" fontId="4" fillId="0" borderId="41" xfId="0" applyNumberFormat="1" applyFont="1" applyFill="1" applyBorder="1" applyAlignment="1">
      <alignment horizontal="left" vertical="top" wrapText="1"/>
    </xf>
    <xf numFmtId="3" fontId="4" fillId="0" borderId="49" xfId="0" applyNumberFormat="1" applyFont="1" applyFill="1" applyBorder="1" applyAlignment="1">
      <alignment horizontal="left" vertical="top" wrapText="1"/>
    </xf>
    <xf numFmtId="3" fontId="1" fillId="0" borderId="7" xfId="0" applyNumberFormat="1" applyFont="1" applyFill="1" applyBorder="1" applyAlignment="1">
      <alignment horizontal="center" vertical="top" wrapText="1"/>
    </xf>
    <xf numFmtId="3" fontId="22" fillId="0" borderId="44" xfId="0" applyNumberFormat="1" applyFont="1" applyFill="1" applyBorder="1" applyAlignment="1">
      <alignment horizontal="center" vertical="center" textRotation="90" wrapText="1"/>
    </xf>
    <xf numFmtId="3" fontId="22" fillId="0" borderId="13" xfId="0" applyNumberFormat="1" applyFont="1" applyFill="1" applyBorder="1" applyAlignment="1">
      <alignment horizontal="center" vertical="center" textRotation="90" wrapText="1"/>
    </xf>
    <xf numFmtId="3" fontId="22" fillId="0" borderId="50" xfId="0" applyNumberFormat="1" applyFont="1" applyFill="1" applyBorder="1" applyAlignment="1">
      <alignment horizontal="center" vertical="center" textRotation="90" wrapText="1"/>
    </xf>
    <xf numFmtId="3" fontId="22" fillId="6" borderId="50" xfId="0" applyNumberFormat="1" applyFont="1" applyFill="1" applyBorder="1" applyAlignment="1">
      <alignment horizontal="center" vertical="center" textRotation="90" wrapText="1"/>
    </xf>
    <xf numFmtId="3" fontId="10" fillId="0" borderId="49" xfId="0" applyNumberFormat="1" applyFont="1" applyBorder="1" applyAlignment="1">
      <alignment horizontal="left" vertical="top" wrapText="1"/>
    </xf>
    <xf numFmtId="3" fontId="4" fillId="0" borderId="40" xfId="0" applyNumberFormat="1" applyFont="1" applyBorder="1" applyAlignment="1">
      <alignment horizontal="center" vertical="top" wrapText="1"/>
    </xf>
    <xf numFmtId="3" fontId="4" fillId="0" borderId="48" xfId="0" applyNumberFormat="1" applyFont="1" applyBorder="1" applyAlignment="1">
      <alignment horizontal="center" vertical="top" wrapText="1"/>
    </xf>
    <xf numFmtId="3" fontId="4" fillId="0" borderId="16" xfId="0" applyNumberFormat="1" applyFont="1" applyBorder="1" applyAlignment="1">
      <alignment horizontal="center" vertical="top" wrapText="1"/>
    </xf>
    <xf numFmtId="49" fontId="3" fillId="0" borderId="14" xfId="0" applyNumberFormat="1" applyFont="1" applyBorder="1" applyAlignment="1">
      <alignment horizontal="center" vertical="top"/>
    </xf>
    <xf numFmtId="3" fontId="4" fillId="0" borderId="40" xfId="0" applyNumberFormat="1" applyFont="1" applyFill="1" applyBorder="1" applyAlignment="1">
      <alignment horizontal="center" vertical="top"/>
    </xf>
    <xf numFmtId="3" fontId="4" fillId="0" borderId="25" xfId="0" applyNumberFormat="1" applyFont="1" applyFill="1" applyBorder="1" applyAlignment="1">
      <alignment horizontal="center" vertical="top"/>
    </xf>
    <xf numFmtId="3" fontId="4" fillId="0" borderId="49" xfId="0" applyNumberFormat="1" applyFont="1" applyBorder="1" applyAlignment="1">
      <alignment horizontal="center" vertical="center" textRotation="90"/>
    </xf>
    <xf numFmtId="3" fontId="4" fillId="0" borderId="7" xfId="0" applyNumberFormat="1" applyFont="1" applyBorder="1" applyAlignment="1">
      <alignment horizontal="center" vertical="top" wrapText="1"/>
    </xf>
    <xf numFmtId="3" fontId="1" fillId="0" borderId="48" xfId="0" applyNumberFormat="1" applyFont="1" applyBorder="1" applyAlignment="1">
      <alignment horizontal="center" vertical="top" wrapText="1"/>
    </xf>
    <xf numFmtId="49" fontId="3" fillId="0" borderId="23" xfId="0" applyNumberFormat="1" applyFont="1" applyBorder="1" applyAlignment="1">
      <alignment horizontal="center" vertical="top"/>
    </xf>
    <xf numFmtId="3" fontId="3" fillId="0" borderId="60" xfId="0" applyNumberFormat="1" applyFont="1" applyBorder="1" applyAlignment="1">
      <alignment horizontal="center" vertical="top"/>
    </xf>
    <xf numFmtId="3" fontId="4" fillId="0" borderId="37" xfId="0" applyNumberFormat="1" applyFont="1" applyFill="1" applyBorder="1" applyAlignment="1">
      <alignment horizontal="center" vertical="center" textRotation="90" wrapText="1"/>
    </xf>
    <xf numFmtId="3" fontId="4" fillId="0" borderId="49" xfId="0" applyNumberFormat="1" applyFont="1" applyFill="1" applyBorder="1" applyAlignment="1">
      <alignment horizontal="center" vertical="center" textRotation="90" wrapText="1"/>
    </xf>
    <xf numFmtId="3" fontId="22" fillId="0" borderId="4" xfId="0" applyNumberFormat="1" applyFont="1" applyFill="1" applyBorder="1" applyAlignment="1">
      <alignment horizontal="center" vertical="center" textRotation="90" wrapText="1"/>
    </xf>
    <xf numFmtId="3" fontId="22" fillId="0" borderId="22" xfId="0" applyNumberFormat="1" applyFont="1" applyFill="1" applyBorder="1" applyAlignment="1">
      <alignment horizontal="center" vertical="center" textRotation="90" wrapText="1"/>
    </xf>
    <xf numFmtId="3" fontId="1" fillId="0" borderId="40" xfId="0" applyNumberFormat="1" applyFont="1" applyBorder="1" applyAlignment="1">
      <alignment horizontal="left" vertical="top" wrapText="1"/>
    </xf>
    <xf numFmtId="3" fontId="1" fillId="0" borderId="16" xfId="0" applyNumberFormat="1" applyFont="1" applyBorder="1" applyAlignment="1">
      <alignment horizontal="left" vertical="top" wrapText="1"/>
    </xf>
    <xf numFmtId="3" fontId="1" fillId="0" borderId="7" xfId="0" applyNumberFormat="1" applyFont="1" applyBorder="1" applyAlignment="1">
      <alignment horizontal="center" vertical="top" wrapText="1"/>
    </xf>
    <xf numFmtId="3" fontId="1" fillId="0" borderId="16" xfId="0" applyNumberFormat="1" applyFont="1" applyBorder="1" applyAlignment="1">
      <alignment horizontal="center" vertical="top" wrapText="1"/>
    </xf>
    <xf numFmtId="3" fontId="4" fillId="0" borderId="41"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top" wrapText="1"/>
    </xf>
    <xf numFmtId="3" fontId="4" fillId="0" borderId="41" xfId="0" applyNumberFormat="1" applyFont="1" applyFill="1" applyBorder="1" applyAlignment="1">
      <alignment vertical="top" wrapText="1"/>
    </xf>
    <xf numFmtId="3" fontId="4" fillId="0" borderId="40" xfId="0" applyNumberFormat="1" applyFont="1" applyFill="1" applyBorder="1" applyAlignment="1">
      <alignment horizontal="center" vertical="top" wrapText="1"/>
    </xf>
    <xf numFmtId="3" fontId="4" fillId="0" borderId="48" xfId="0" applyNumberFormat="1" applyFont="1" applyFill="1" applyBorder="1" applyAlignment="1">
      <alignment horizontal="center" vertical="top" wrapText="1"/>
    </xf>
    <xf numFmtId="3" fontId="4" fillId="0" borderId="7" xfId="0" applyNumberFormat="1" applyFont="1" applyFill="1" applyBorder="1" applyAlignment="1">
      <alignment horizontal="center" vertical="top" wrapText="1"/>
    </xf>
    <xf numFmtId="3" fontId="4" fillId="0" borderId="42" xfId="0" applyNumberFormat="1" applyFont="1" applyFill="1" applyBorder="1" applyAlignment="1">
      <alignment horizontal="left" vertical="top" wrapText="1"/>
    </xf>
    <xf numFmtId="165" fontId="1" fillId="0" borderId="32" xfId="0" applyNumberFormat="1" applyFont="1" applyBorder="1" applyAlignment="1">
      <alignment horizontal="center" vertical="top"/>
    </xf>
    <xf numFmtId="164" fontId="4" fillId="0" borderId="46" xfId="0" applyNumberFormat="1" applyFont="1" applyFill="1" applyBorder="1" applyAlignment="1">
      <alignment horizontal="center" vertical="top" wrapText="1"/>
    </xf>
    <xf numFmtId="165" fontId="1" fillId="7" borderId="40" xfId="0" applyNumberFormat="1" applyFont="1" applyFill="1" applyBorder="1" applyAlignment="1">
      <alignment horizontal="center" vertical="top" wrapText="1"/>
    </xf>
    <xf numFmtId="3" fontId="32" fillId="0" borderId="0" xfId="0" applyNumberFormat="1" applyFont="1"/>
    <xf numFmtId="3" fontId="33" fillId="0" borderId="0" xfId="0" applyNumberFormat="1" applyFont="1" applyAlignment="1">
      <alignment vertical="top"/>
    </xf>
    <xf numFmtId="3" fontId="34" fillId="0" borderId="0" xfId="0" applyNumberFormat="1" applyFont="1" applyAlignment="1">
      <alignment vertical="top"/>
    </xf>
    <xf numFmtId="3" fontId="34" fillId="0" borderId="0" xfId="0" applyNumberFormat="1" applyFont="1" applyBorder="1" applyAlignment="1">
      <alignment vertical="top"/>
    </xf>
    <xf numFmtId="164" fontId="34" fillId="0" borderId="0" xfId="0" applyNumberFormat="1" applyFont="1" applyBorder="1" applyAlignment="1">
      <alignment vertical="top"/>
    </xf>
    <xf numFmtId="164" fontId="34" fillId="0" borderId="0" xfId="0" applyNumberFormat="1" applyFont="1" applyAlignment="1">
      <alignment vertical="top"/>
    </xf>
    <xf numFmtId="164" fontId="34" fillId="0" borderId="0" xfId="0" applyNumberFormat="1" applyFont="1" applyFill="1" applyBorder="1" applyAlignment="1">
      <alignment horizontal="left" vertical="top"/>
    </xf>
    <xf numFmtId="3" fontId="34" fillId="0" borderId="0" xfId="0" applyNumberFormat="1" applyFont="1" applyFill="1" applyBorder="1" applyAlignment="1">
      <alignment vertical="top"/>
    </xf>
    <xf numFmtId="3" fontId="28" fillId="0" borderId="0" xfId="0" applyNumberFormat="1" applyFont="1" applyAlignment="1">
      <alignment vertical="top"/>
    </xf>
    <xf numFmtId="164" fontId="28" fillId="0" borderId="0" xfId="0" applyNumberFormat="1" applyFont="1" applyAlignment="1">
      <alignment vertical="top"/>
    </xf>
    <xf numFmtId="3" fontId="28" fillId="0" borderId="0" xfId="0" applyNumberFormat="1" applyFont="1" applyBorder="1" applyAlignment="1">
      <alignment vertical="top"/>
    </xf>
    <xf numFmtId="0" fontId="33" fillId="0" borderId="0" xfId="0" applyFont="1" applyAlignment="1">
      <alignment horizontal="left" vertical="center"/>
    </xf>
    <xf numFmtId="3" fontId="34" fillId="6" borderId="0" xfId="0" applyNumberFormat="1" applyFont="1" applyFill="1" applyBorder="1" applyAlignment="1">
      <alignment horizontal="center" vertical="top"/>
    </xf>
    <xf numFmtId="3" fontId="35" fillId="0" borderId="0" xfId="0" applyNumberFormat="1" applyFont="1" applyBorder="1"/>
    <xf numFmtId="3" fontId="35" fillId="0" borderId="0" xfId="0" applyNumberFormat="1" applyFont="1"/>
    <xf numFmtId="164" fontId="35" fillId="0" borderId="0" xfId="0" applyNumberFormat="1" applyFont="1" applyBorder="1"/>
    <xf numFmtId="164" fontId="35" fillId="0" borderId="0" xfId="0" applyNumberFormat="1" applyFont="1"/>
    <xf numFmtId="3" fontId="28" fillId="7" borderId="0" xfId="0" applyNumberFormat="1" applyFont="1" applyFill="1" applyBorder="1" applyAlignment="1">
      <alignment vertical="top" wrapText="1"/>
    </xf>
    <xf numFmtId="0" fontId="31" fillId="0" borderId="0" xfId="0" applyFont="1"/>
    <xf numFmtId="0" fontId="28" fillId="0" borderId="0" xfId="0" applyFont="1" applyBorder="1" applyAlignment="1">
      <alignment vertical="top"/>
    </xf>
    <xf numFmtId="3" fontId="34" fillId="6" borderId="0" xfId="0" applyNumberFormat="1" applyFont="1" applyFill="1" applyBorder="1" applyAlignment="1">
      <alignment vertical="top"/>
    </xf>
    <xf numFmtId="164" fontId="34" fillId="6" borderId="0" xfId="0" applyNumberFormat="1" applyFont="1" applyFill="1" applyBorder="1" applyAlignment="1">
      <alignment vertical="top"/>
    </xf>
    <xf numFmtId="3" fontId="34" fillId="6" borderId="0" xfId="0" applyNumberFormat="1" applyFont="1" applyFill="1" applyAlignment="1">
      <alignment vertical="top"/>
    </xf>
    <xf numFmtId="164" fontId="34" fillId="6" borderId="0" xfId="0" applyNumberFormat="1" applyFont="1" applyFill="1" applyAlignment="1">
      <alignment vertical="top"/>
    </xf>
    <xf numFmtId="0" fontId="1" fillId="0" borderId="12" xfId="0" applyFont="1" applyBorder="1" applyAlignment="1">
      <alignment horizontal="center" vertical="top"/>
    </xf>
    <xf numFmtId="3" fontId="34" fillId="0" borderId="41" xfId="0" applyNumberFormat="1" applyFont="1" applyBorder="1" applyAlignment="1">
      <alignment vertical="top"/>
    </xf>
    <xf numFmtId="164" fontId="29" fillId="7" borderId="30" xfId="0" applyNumberFormat="1" applyFont="1" applyFill="1" applyBorder="1" applyAlignment="1">
      <alignment horizontal="center" vertical="top"/>
    </xf>
    <xf numFmtId="3" fontId="4" fillId="6" borderId="30" xfId="0" applyNumberFormat="1" applyFont="1" applyFill="1" applyBorder="1" applyAlignment="1">
      <alignment horizontal="center" vertical="top"/>
    </xf>
    <xf numFmtId="3" fontId="4" fillId="6" borderId="17" xfId="0" applyNumberFormat="1" applyFont="1" applyFill="1" applyBorder="1" applyAlignment="1">
      <alignment horizontal="center" vertical="top"/>
    </xf>
    <xf numFmtId="3" fontId="4" fillId="6" borderId="47" xfId="0" applyNumberFormat="1" applyFont="1" applyFill="1" applyBorder="1" applyAlignment="1">
      <alignment horizontal="center" vertical="top"/>
    </xf>
    <xf numFmtId="3" fontId="4" fillId="6" borderId="72" xfId="0" applyNumberFormat="1" applyFont="1" applyFill="1" applyBorder="1" applyAlignment="1">
      <alignment horizontal="center" vertical="top"/>
    </xf>
    <xf numFmtId="3" fontId="4" fillId="6" borderId="31" xfId="0" applyNumberFormat="1" applyFont="1" applyFill="1" applyBorder="1" applyAlignment="1">
      <alignment horizontal="center" vertical="top"/>
    </xf>
    <xf numFmtId="3" fontId="34" fillId="6" borderId="46" xfId="0" applyNumberFormat="1" applyFont="1" applyFill="1" applyBorder="1" applyAlignment="1">
      <alignment vertical="top" wrapText="1"/>
    </xf>
    <xf numFmtId="3" fontId="4" fillId="6" borderId="16" xfId="0" applyNumberFormat="1" applyFont="1" applyFill="1" applyBorder="1" applyAlignment="1">
      <alignment horizontal="left" vertical="top" wrapText="1"/>
    </xf>
    <xf numFmtId="3" fontId="1" fillId="6" borderId="16" xfId="0" applyNumberFormat="1" applyFont="1" applyFill="1" applyBorder="1" applyAlignment="1">
      <alignment horizontal="left" vertical="top" wrapText="1"/>
    </xf>
    <xf numFmtId="3" fontId="4" fillId="6" borderId="40" xfId="0" applyNumberFormat="1" applyFont="1" applyFill="1" applyBorder="1" applyAlignment="1">
      <alignment horizontal="left" vertical="top" wrapText="1"/>
    </xf>
    <xf numFmtId="3" fontId="1" fillId="6" borderId="48" xfId="0" applyNumberFormat="1" applyFont="1" applyFill="1" applyBorder="1" applyAlignment="1">
      <alignment horizontal="left" vertical="top" wrapText="1"/>
    </xf>
    <xf numFmtId="3" fontId="4" fillId="0" borderId="49" xfId="0" applyNumberFormat="1" applyFont="1" applyFill="1" applyBorder="1" applyAlignment="1">
      <alignment horizontal="left" vertical="top" wrapText="1"/>
    </xf>
    <xf numFmtId="3" fontId="3" fillId="4" borderId="3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3" fontId="3" fillId="0" borderId="54" xfId="0" applyNumberFormat="1" applyFont="1" applyBorder="1" applyAlignment="1">
      <alignment horizontal="center" vertical="top"/>
    </xf>
    <xf numFmtId="3" fontId="3" fillId="4" borderId="36"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3" fontId="4" fillId="0" borderId="37" xfId="0" applyNumberFormat="1" applyFont="1" applyFill="1" applyBorder="1" applyAlignment="1">
      <alignment horizontal="left" vertical="top" wrapText="1"/>
    </xf>
    <xf numFmtId="3" fontId="4" fillId="0" borderId="61" xfId="0" applyNumberFormat="1" applyFont="1" applyFill="1" applyBorder="1" applyAlignment="1">
      <alignment horizontal="center" vertical="top"/>
    </xf>
    <xf numFmtId="3" fontId="6" fillId="0" borderId="61" xfId="0" applyNumberFormat="1" applyFont="1" applyBorder="1" applyAlignment="1">
      <alignment horizontal="center" vertical="top"/>
    </xf>
    <xf numFmtId="3" fontId="4" fillId="0" borderId="16" xfId="0" applyNumberFormat="1" applyFont="1" applyFill="1" applyBorder="1" applyAlignment="1">
      <alignment horizontal="left" vertical="top" wrapText="1"/>
    </xf>
    <xf numFmtId="3" fontId="4" fillId="0" borderId="39" xfId="0" applyNumberFormat="1" applyFont="1" applyFill="1" applyBorder="1" applyAlignment="1">
      <alignment horizontal="center" vertical="top"/>
    </xf>
    <xf numFmtId="3" fontId="4" fillId="0" borderId="44"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3" fontId="4" fillId="0" borderId="54" xfId="0" applyNumberFormat="1" applyFont="1" applyFill="1" applyBorder="1" applyAlignment="1">
      <alignment horizontal="center" vertical="top"/>
    </xf>
    <xf numFmtId="49" fontId="3" fillId="0" borderId="54" xfId="0" applyNumberFormat="1" applyFont="1" applyBorder="1" applyAlignment="1">
      <alignment horizontal="center" vertical="top"/>
    </xf>
    <xf numFmtId="3" fontId="4" fillId="6" borderId="41" xfId="0" applyNumberFormat="1" applyFont="1" applyFill="1" applyBorder="1" applyAlignment="1">
      <alignment horizontal="left" vertical="top" wrapText="1"/>
    </xf>
    <xf numFmtId="3" fontId="4" fillId="0" borderId="15" xfId="0" applyNumberFormat="1" applyFont="1" applyFill="1" applyBorder="1" applyAlignment="1">
      <alignment horizontal="center" vertical="top"/>
    </xf>
    <xf numFmtId="0" fontId="1" fillId="0" borderId="16" xfId="0" applyFont="1" applyFill="1" applyBorder="1" applyAlignment="1">
      <alignment horizontal="left" vertical="top" wrapText="1"/>
    </xf>
    <xf numFmtId="3" fontId="4" fillId="0" borderId="37" xfId="0" applyNumberFormat="1" applyFont="1" applyFill="1" applyBorder="1" applyAlignment="1">
      <alignment horizontal="center" vertical="top"/>
    </xf>
    <xf numFmtId="3" fontId="4" fillId="0" borderId="41" xfId="0" applyNumberFormat="1" applyFont="1" applyFill="1" applyBorder="1" applyAlignment="1">
      <alignment horizontal="center" vertical="top"/>
    </xf>
    <xf numFmtId="3" fontId="4" fillId="0" borderId="4" xfId="0" applyNumberFormat="1" applyFont="1" applyFill="1" applyBorder="1" applyAlignment="1">
      <alignment horizontal="center" vertical="top"/>
    </xf>
    <xf numFmtId="3" fontId="4" fillId="0" borderId="25" xfId="0" applyNumberFormat="1" applyFont="1" applyFill="1" applyBorder="1" applyAlignment="1">
      <alignment horizontal="left" vertical="top" wrapText="1"/>
    </xf>
    <xf numFmtId="3" fontId="22" fillId="0" borderId="50" xfId="0" applyNumberFormat="1" applyFont="1" applyFill="1" applyBorder="1" applyAlignment="1">
      <alignment horizontal="center" vertical="center" textRotation="90" wrapText="1"/>
    </xf>
    <xf numFmtId="3" fontId="22" fillId="0" borderId="4" xfId="0" applyNumberFormat="1" applyFont="1" applyFill="1" applyBorder="1" applyAlignment="1">
      <alignment horizontal="center" vertical="center" textRotation="90" wrapText="1"/>
    </xf>
    <xf numFmtId="3" fontId="4" fillId="0" borderId="16" xfId="0" applyNumberFormat="1" applyFont="1" applyFill="1" applyBorder="1" applyAlignment="1">
      <alignment horizontal="center" vertical="top" wrapText="1"/>
    </xf>
    <xf numFmtId="3" fontId="4" fillId="0" borderId="7" xfId="0" applyNumberFormat="1" applyFont="1" applyBorder="1" applyAlignment="1">
      <alignment horizontal="center" vertical="top" wrapText="1"/>
    </xf>
    <xf numFmtId="3" fontId="4" fillId="0" borderId="16" xfId="0" applyNumberFormat="1" applyFont="1" applyBorder="1" applyAlignment="1">
      <alignment horizontal="center" vertical="top" wrapText="1"/>
    </xf>
    <xf numFmtId="3" fontId="4" fillId="0" borderId="48" xfId="0" applyNumberFormat="1" applyFont="1" applyBorder="1" applyAlignment="1">
      <alignment horizontal="center" vertical="top" wrapText="1"/>
    </xf>
    <xf numFmtId="49" fontId="3" fillId="0" borderId="14" xfId="0" applyNumberFormat="1" applyFont="1" applyBorder="1" applyAlignment="1">
      <alignment horizontal="center" vertical="top"/>
    </xf>
    <xf numFmtId="3" fontId="4" fillId="0" borderId="40" xfId="0" applyNumberFormat="1" applyFont="1" applyFill="1" applyBorder="1" applyAlignment="1">
      <alignment horizontal="center" vertical="top"/>
    </xf>
    <xf numFmtId="3" fontId="1" fillId="0" borderId="16" xfId="0" applyNumberFormat="1" applyFont="1" applyFill="1" applyBorder="1" applyAlignment="1">
      <alignment horizontal="center" vertical="top" wrapText="1"/>
    </xf>
    <xf numFmtId="3" fontId="4" fillId="0" borderId="42" xfId="0" applyNumberFormat="1" applyFont="1" applyFill="1" applyBorder="1" applyAlignment="1">
      <alignment horizontal="left" vertical="top" wrapText="1"/>
    </xf>
    <xf numFmtId="164" fontId="1" fillId="0" borderId="57" xfId="0" applyNumberFormat="1" applyFont="1" applyBorder="1" applyAlignment="1">
      <alignment horizontal="center" vertical="top" wrapText="1"/>
    </xf>
    <xf numFmtId="164" fontId="1" fillId="0" borderId="66" xfId="0" applyNumberFormat="1" applyFont="1" applyBorder="1" applyAlignment="1">
      <alignment horizontal="center" vertical="top" wrapText="1"/>
    </xf>
    <xf numFmtId="3" fontId="4" fillId="0" borderId="15" xfId="0" applyNumberFormat="1" applyFont="1" applyFill="1" applyBorder="1" applyAlignment="1">
      <alignment horizontal="center" vertical="top"/>
    </xf>
    <xf numFmtId="3" fontId="1" fillId="6" borderId="16" xfId="0" applyNumberFormat="1" applyFont="1" applyFill="1" applyBorder="1" applyAlignment="1">
      <alignment horizontal="left" vertical="top" wrapText="1"/>
    </xf>
    <xf numFmtId="3" fontId="4" fillId="0" borderId="41"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3" fontId="34" fillId="0" borderId="0" xfId="0" applyNumberFormat="1" applyFont="1" applyBorder="1" applyAlignment="1">
      <alignment horizontal="center" vertical="center" wrapText="1"/>
    </xf>
    <xf numFmtId="3" fontId="4" fillId="6" borderId="16" xfId="0" applyNumberFormat="1" applyFont="1" applyFill="1" applyBorder="1" applyAlignment="1">
      <alignment horizontal="left" vertical="top" wrapText="1"/>
    </xf>
    <xf numFmtId="3" fontId="1" fillId="6" borderId="48" xfId="0" applyNumberFormat="1" applyFont="1" applyFill="1" applyBorder="1" applyAlignment="1">
      <alignment horizontal="center" vertical="top"/>
    </xf>
    <xf numFmtId="3" fontId="4" fillId="0" borderId="50" xfId="0" applyNumberFormat="1" applyFont="1" applyFill="1" applyBorder="1" applyAlignment="1">
      <alignment horizontal="center" vertical="top"/>
    </xf>
    <xf numFmtId="49" fontId="3" fillId="0" borderId="23" xfId="0" applyNumberFormat="1" applyFont="1" applyFill="1" applyBorder="1" applyAlignment="1">
      <alignment horizontal="center" vertical="top"/>
    </xf>
    <xf numFmtId="3" fontId="4" fillId="0" borderId="49" xfId="0" applyNumberFormat="1" applyFont="1" applyBorder="1" applyAlignment="1">
      <alignment vertical="top" wrapText="1"/>
    </xf>
    <xf numFmtId="0" fontId="4" fillId="0" borderId="49" xfId="0" applyFont="1" applyBorder="1" applyAlignment="1">
      <alignment horizontal="center" vertical="top" wrapText="1"/>
    </xf>
    <xf numFmtId="0" fontId="4" fillId="0" borderId="74" xfId="0" applyFont="1" applyBorder="1" applyAlignment="1">
      <alignment horizontal="center" vertical="top" wrapText="1"/>
    </xf>
    <xf numFmtId="0" fontId="4" fillId="0" borderId="53" xfId="0" applyFont="1" applyBorder="1" applyAlignment="1">
      <alignment horizontal="center" vertical="top" wrapText="1"/>
    </xf>
    <xf numFmtId="3" fontId="3" fillId="5" borderId="74" xfId="0" applyNumberFormat="1" applyFont="1" applyFill="1" applyBorder="1" applyAlignment="1">
      <alignment horizontal="center" vertical="top"/>
    </xf>
    <xf numFmtId="49" fontId="3" fillId="0" borderId="74" xfId="0" applyNumberFormat="1" applyFont="1" applyBorder="1" applyAlignment="1">
      <alignment horizontal="center" vertical="top" wrapText="1"/>
    </xf>
    <xf numFmtId="164" fontId="1" fillId="7" borderId="35" xfId="0" applyNumberFormat="1" applyFont="1" applyFill="1" applyBorder="1" applyAlignment="1">
      <alignment horizontal="center" vertical="top"/>
    </xf>
    <xf numFmtId="3" fontId="6" fillId="0" borderId="53" xfId="0" applyNumberFormat="1" applyFont="1" applyBorder="1" applyAlignment="1">
      <alignment horizontal="center" vertical="top"/>
    </xf>
    <xf numFmtId="164" fontId="1" fillId="0" borderId="48" xfId="0" applyNumberFormat="1" applyFont="1" applyFill="1" applyBorder="1" applyAlignment="1">
      <alignment horizontal="center" vertical="top"/>
    </xf>
    <xf numFmtId="3" fontId="3" fillId="4" borderId="52" xfId="0" applyNumberFormat="1" applyFont="1" applyFill="1" applyBorder="1" applyAlignment="1">
      <alignment horizontal="center" vertical="top" wrapText="1"/>
    </xf>
    <xf numFmtId="3" fontId="3" fillId="5" borderId="50" xfId="0" applyNumberFormat="1" applyFont="1" applyFill="1" applyBorder="1" applyAlignment="1">
      <alignment horizontal="center" vertical="top" wrapText="1"/>
    </xf>
    <xf numFmtId="49" fontId="3" fillId="0" borderId="53" xfId="0" applyNumberFormat="1" applyFont="1" applyBorder="1" applyAlignment="1">
      <alignment horizontal="center" vertical="top" wrapText="1"/>
    </xf>
    <xf numFmtId="3" fontId="2" fillId="0" borderId="49" xfId="0" applyNumberFormat="1" applyFont="1" applyBorder="1" applyAlignment="1">
      <alignment horizontal="center" vertical="center" wrapText="1"/>
    </xf>
    <xf numFmtId="3" fontId="6" fillId="0" borderId="53" xfId="0" applyNumberFormat="1" applyFont="1" applyBorder="1" applyAlignment="1">
      <alignment horizontal="center" vertical="top" wrapText="1"/>
    </xf>
    <xf numFmtId="49" fontId="4" fillId="0" borderId="80" xfId="0" applyNumberFormat="1" applyFont="1" applyFill="1" applyBorder="1" applyAlignment="1">
      <alignment horizontal="center" vertical="top"/>
    </xf>
    <xf numFmtId="3" fontId="4" fillId="6" borderId="63" xfId="0" applyNumberFormat="1" applyFont="1" applyFill="1" applyBorder="1" applyAlignment="1">
      <alignment horizontal="center" vertical="top"/>
    </xf>
    <xf numFmtId="49" fontId="6" fillId="7" borderId="74" xfId="0" applyNumberFormat="1" applyFont="1" applyFill="1" applyBorder="1" applyAlignment="1">
      <alignment horizontal="center" vertical="top"/>
    </xf>
    <xf numFmtId="3" fontId="1" fillId="0" borderId="52" xfId="0" applyNumberFormat="1" applyFont="1" applyFill="1" applyBorder="1" applyAlignment="1">
      <alignment horizontal="center" vertical="top" wrapText="1"/>
    </xf>
    <xf numFmtId="3" fontId="1" fillId="7" borderId="48" xfId="0" applyNumberFormat="1" applyFont="1" applyFill="1" applyBorder="1" applyAlignment="1">
      <alignment horizontal="center" vertical="top" wrapText="1"/>
    </xf>
    <xf numFmtId="164" fontId="1" fillId="6" borderId="49" xfId="0" applyNumberFormat="1" applyFont="1" applyFill="1" applyBorder="1" applyAlignment="1">
      <alignment horizontal="center" vertical="top" wrapText="1"/>
    </xf>
    <xf numFmtId="164" fontId="1" fillId="7" borderId="49" xfId="0" applyNumberFormat="1" applyFont="1" applyFill="1" applyBorder="1" applyAlignment="1">
      <alignment horizontal="center" vertical="top" wrapText="1"/>
    </xf>
    <xf numFmtId="49" fontId="3" fillId="7" borderId="53" xfId="0" applyNumberFormat="1" applyFont="1" applyFill="1" applyBorder="1" applyAlignment="1">
      <alignment horizontal="center" vertical="top"/>
    </xf>
    <xf numFmtId="3" fontId="4" fillId="0" borderId="49" xfId="0" applyNumberFormat="1" applyFont="1" applyBorder="1" applyAlignment="1">
      <alignment horizontal="center" vertical="top" textRotation="90"/>
    </xf>
    <xf numFmtId="165" fontId="1" fillId="0" borderId="50" xfId="0" applyNumberFormat="1" applyFont="1" applyBorder="1" applyAlignment="1">
      <alignment horizontal="center"/>
    </xf>
    <xf numFmtId="165" fontId="1" fillId="0" borderId="51" xfId="0" applyNumberFormat="1" applyFont="1" applyBorder="1" applyAlignment="1">
      <alignment horizontal="center"/>
    </xf>
    <xf numFmtId="165" fontId="1" fillId="0" borderId="48" xfId="0" applyNumberFormat="1" applyFont="1" applyBorder="1" applyAlignment="1">
      <alignment horizontal="center"/>
    </xf>
    <xf numFmtId="3" fontId="17" fillId="0" borderId="41" xfId="0" applyNumberFormat="1" applyFont="1" applyFill="1" applyBorder="1" applyAlignment="1">
      <alignment vertical="center" textRotation="90" wrapText="1"/>
    </xf>
    <xf numFmtId="3" fontId="4" fillId="0" borderId="51" xfId="0" applyNumberFormat="1" applyFont="1" applyFill="1" applyBorder="1" applyAlignment="1">
      <alignment horizontal="center" vertical="top" wrapText="1"/>
    </xf>
    <xf numFmtId="3" fontId="1" fillId="0" borderId="52" xfId="0" applyNumberFormat="1" applyFont="1" applyFill="1" applyBorder="1" applyAlignment="1">
      <alignment vertical="center" textRotation="90" wrapText="1"/>
    </xf>
    <xf numFmtId="3" fontId="22" fillId="0" borderId="13" xfId="0" applyNumberFormat="1" applyFont="1" applyFill="1" applyBorder="1" applyAlignment="1">
      <alignment vertical="center" textRotation="90" wrapText="1"/>
    </xf>
    <xf numFmtId="3" fontId="22" fillId="0" borderId="50" xfId="0" applyNumberFormat="1" applyFont="1" applyFill="1" applyBorder="1" applyAlignment="1">
      <alignment vertical="center" textRotation="90" wrapText="1"/>
    </xf>
    <xf numFmtId="49" fontId="3" fillId="0" borderId="74" xfId="0" applyNumberFormat="1" applyFont="1" applyFill="1" applyBorder="1" applyAlignment="1">
      <alignment horizontal="center" vertical="top"/>
    </xf>
    <xf numFmtId="3" fontId="4" fillId="0" borderId="66" xfId="0" applyNumberFormat="1" applyFont="1" applyBorder="1" applyAlignment="1">
      <alignment horizontal="center" vertical="top" wrapText="1"/>
    </xf>
    <xf numFmtId="3" fontId="4" fillId="0" borderId="49" xfId="0" applyNumberFormat="1" applyFont="1" applyFill="1" applyBorder="1" applyAlignment="1">
      <alignment vertical="center" textRotation="90" wrapText="1"/>
    </xf>
    <xf numFmtId="49" fontId="4" fillId="0" borderId="53" xfId="0" applyNumberFormat="1" applyFont="1" applyBorder="1" applyAlignment="1">
      <alignment horizontal="center" vertical="top" wrapText="1"/>
    </xf>
    <xf numFmtId="49" fontId="4" fillId="0" borderId="51" xfId="0" applyNumberFormat="1" applyFont="1" applyBorder="1" applyAlignment="1">
      <alignment horizontal="center" vertical="top" wrapText="1"/>
    </xf>
    <xf numFmtId="3" fontId="1" fillId="6" borderId="49" xfId="0" applyNumberFormat="1" applyFont="1" applyFill="1" applyBorder="1" applyAlignment="1">
      <alignment vertical="top" wrapText="1"/>
    </xf>
    <xf numFmtId="3" fontId="6" fillId="6" borderId="74" xfId="0" applyNumberFormat="1" applyFont="1" applyFill="1" applyBorder="1" applyAlignment="1">
      <alignment horizontal="center" vertical="top"/>
    </xf>
    <xf numFmtId="3" fontId="1" fillId="6" borderId="48" xfId="0" applyNumberFormat="1" applyFont="1" applyFill="1" applyBorder="1" applyAlignment="1">
      <alignment horizontal="center" vertical="top" wrapText="1"/>
    </xf>
    <xf numFmtId="3" fontId="1" fillId="7" borderId="66" xfId="0" applyNumberFormat="1" applyFont="1" applyFill="1" applyBorder="1" applyAlignment="1">
      <alignment horizontal="center" vertical="top" wrapText="1"/>
    </xf>
    <xf numFmtId="3" fontId="4" fillId="7" borderId="49" xfId="0" applyNumberFormat="1" applyFont="1" applyFill="1" applyBorder="1" applyAlignment="1">
      <alignment vertical="top" wrapText="1"/>
    </xf>
    <xf numFmtId="49" fontId="3" fillId="7" borderId="74" xfId="0" applyNumberFormat="1" applyFont="1" applyFill="1" applyBorder="1" applyAlignment="1">
      <alignment horizontal="center" vertical="top"/>
    </xf>
    <xf numFmtId="3" fontId="1" fillId="6" borderId="39" xfId="0" applyNumberFormat="1" applyFont="1" applyFill="1" applyBorder="1" applyAlignment="1">
      <alignment vertical="center" textRotation="90" wrapText="1"/>
    </xf>
    <xf numFmtId="3" fontId="6" fillId="6" borderId="54" xfId="0" applyNumberFormat="1" applyFont="1" applyFill="1" applyBorder="1" applyAlignment="1">
      <alignment horizontal="center" vertical="top"/>
    </xf>
    <xf numFmtId="49" fontId="1" fillId="6" borderId="54" xfId="0" applyNumberFormat="1" applyFont="1" applyFill="1" applyBorder="1" applyAlignment="1">
      <alignment horizontal="left" vertical="top" wrapText="1"/>
    </xf>
    <xf numFmtId="3" fontId="34" fillId="0" borderId="0" xfId="0" applyNumberFormat="1" applyFont="1" applyBorder="1" applyAlignment="1">
      <alignment horizontal="center" vertical="center" wrapText="1"/>
    </xf>
    <xf numFmtId="3" fontId="4" fillId="0" borderId="61" xfId="0" applyNumberFormat="1" applyFont="1" applyFill="1" applyBorder="1" applyAlignment="1">
      <alignment horizontal="left" vertical="top" wrapText="1"/>
    </xf>
    <xf numFmtId="3" fontId="4" fillId="0" borderId="15" xfId="0" applyNumberFormat="1" applyFont="1" applyFill="1" applyBorder="1" applyAlignment="1">
      <alignment horizontal="center" vertical="top"/>
    </xf>
    <xf numFmtId="49" fontId="6" fillId="0" borderId="45" xfId="0" applyNumberFormat="1" applyFont="1" applyBorder="1" applyAlignment="1">
      <alignment horizontal="center" vertical="top"/>
    </xf>
    <xf numFmtId="49" fontId="6" fillId="0" borderId="54" xfId="0" applyNumberFormat="1" applyFont="1" applyBorder="1" applyAlignment="1">
      <alignment horizontal="center" vertical="top"/>
    </xf>
    <xf numFmtId="3" fontId="1" fillId="0" borderId="42" xfId="0" applyNumberFormat="1" applyFont="1" applyFill="1" applyBorder="1" applyAlignment="1">
      <alignment horizontal="center" vertical="top" wrapText="1"/>
    </xf>
    <xf numFmtId="3" fontId="1" fillId="0" borderId="44"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xf>
    <xf numFmtId="3" fontId="4" fillId="0" borderId="48" xfId="0" applyNumberFormat="1" applyFont="1" applyFill="1" applyBorder="1" applyAlignment="1">
      <alignment horizontal="left" vertical="top" wrapText="1"/>
    </xf>
    <xf numFmtId="3" fontId="4" fillId="6" borderId="16" xfId="0" applyNumberFormat="1" applyFont="1" applyFill="1" applyBorder="1" applyAlignment="1">
      <alignment horizontal="left" vertical="top" wrapText="1"/>
    </xf>
    <xf numFmtId="3" fontId="3" fillId="0" borderId="54" xfId="0" applyNumberFormat="1" applyFont="1" applyBorder="1" applyAlignment="1">
      <alignment horizontal="center" vertical="top"/>
    </xf>
    <xf numFmtId="49" fontId="3" fillId="0" borderId="54" xfId="0" applyNumberFormat="1" applyFont="1" applyBorder="1" applyAlignment="1">
      <alignment horizontal="center" vertical="top"/>
    </xf>
    <xf numFmtId="164" fontId="1" fillId="7" borderId="37" xfId="0" applyNumberFormat="1" applyFont="1" applyFill="1" applyBorder="1" applyAlignment="1">
      <alignment horizontal="center" vertical="top" wrapText="1"/>
    </xf>
    <xf numFmtId="3" fontId="4" fillId="6" borderId="41" xfId="0" applyNumberFormat="1" applyFont="1" applyFill="1" applyBorder="1" applyAlignment="1">
      <alignment horizontal="left" vertical="top" wrapText="1"/>
    </xf>
    <xf numFmtId="3" fontId="3" fillId="4" borderId="36" xfId="0" applyNumberFormat="1" applyFont="1" applyFill="1" applyBorder="1" applyAlignment="1">
      <alignment horizontal="center" vertical="top"/>
    </xf>
    <xf numFmtId="3" fontId="3" fillId="4" borderId="39"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6" fillId="0" borderId="61" xfId="0" applyNumberFormat="1" applyFont="1" applyBorder="1" applyAlignment="1">
      <alignment horizontal="center" vertical="top"/>
    </xf>
    <xf numFmtId="3" fontId="7" fillId="0" borderId="32" xfId="0" applyNumberFormat="1" applyFont="1" applyFill="1" applyBorder="1" applyAlignment="1">
      <alignment horizontal="center" vertical="top" wrapText="1"/>
    </xf>
    <xf numFmtId="49" fontId="3" fillId="0" borderId="4" xfId="0" applyNumberFormat="1" applyFont="1" applyBorder="1" applyAlignment="1">
      <alignment horizontal="center" vertical="top"/>
    </xf>
    <xf numFmtId="3" fontId="3" fillId="0" borderId="54" xfId="0" applyNumberFormat="1" applyFont="1" applyFill="1" applyBorder="1" applyAlignment="1">
      <alignment horizontal="center" vertical="top" wrapText="1"/>
    </xf>
    <xf numFmtId="3" fontId="3" fillId="4" borderId="52" xfId="0" applyNumberFormat="1" applyFont="1" applyFill="1" applyBorder="1" applyAlignment="1">
      <alignment horizontal="center" vertical="top"/>
    </xf>
    <xf numFmtId="3" fontId="3" fillId="5" borderId="50" xfId="0" applyNumberFormat="1" applyFont="1" applyFill="1" applyBorder="1" applyAlignment="1">
      <alignment horizontal="center" vertical="top"/>
    </xf>
    <xf numFmtId="3" fontId="4" fillId="0" borderId="50" xfId="0" applyNumberFormat="1" applyFont="1" applyFill="1" applyBorder="1" applyAlignment="1">
      <alignment horizontal="center" vertical="top" wrapText="1"/>
    </xf>
    <xf numFmtId="3" fontId="1" fillId="0" borderId="52" xfId="0" applyNumberFormat="1" applyFont="1" applyFill="1" applyBorder="1" applyAlignment="1">
      <alignment horizontal="center" vertical="center" textRotation="90" wrapText="1"/>
    </xf>
    <xf numFmtId="164" fontId="1" fillId="7" borderId="4" xfId="0" applyNumberFormat="1" applyFont="1" applyFill="1" applyBorder="1" applyAlignment="1">
      <alignment horizontal="center" vertical="top" wrapText="1"/>
    </xf>
    <xf numFmtId="3" fontId="4" fillId="0" borderId="48" xfId="0" applyNumberFormat="1" applyFont="1" applyBorder="1" applyAlignment="1">
      <alignment horizontal="center" vertical="top" wrapText="1"/>
    </xf>
    <xf numFmtId="3" fontId="4" fillId="0" borderId="16" xfId="0" applyNumberFormat="1" applyFont="1" applyBorder="1" applyAlignment="1">
      <alignment horizontal="center" vertical="top" wrapText="1"/>
    </xf>
    <xf numFmtId="49" fontId="3" fillId="0" borderId="14" xfId="0" applyNumberFormat="1" applyFont="1" applyBorder="1" applyAlignment="1">
      <alignment horizontal="center" vertical="top"/>
    </xf>
    <xf numFmtId="3" fontId="4" fillId="0" borderId="7" xfId="0" applyNumberFormat="1" applyFont="1" applyBorder="1" applyAlignment="1">
      <alignment horizontal="center" vertical="top" wrapText="1"/>
    </xf>
    <xf numFmtId="164" fontId="1" fillId="7" borderId="41" xfId="0" applyNumberFormat="1" applyFont="1" applyFill="1" applyBorder="1" applyAlignment="1">
      <alignment horizontal="center" vertical="top" wrapText="1"/>
    </xf>
    <xf numFmtId="3" fontId="4" fillId="0" borderId="41" xfId="0" applyNumberFormat="1" applyFont="1" applyFill="1" applyBorder="1" applyAlignment="1">
      <alignment horizontal="center" vertical="center" wrapText="1"/>
    </xf>
    <xf numFmtId="3" fontId="4" fillId="0" borderId="49" xfId="0" applyNumberFormat="1" applyFont="1" applyFill="1" applyBorder="1" applyAlignment="1">
      <alignment horizontal="center" vertical="center" textRotation="90" wrapText="1"/>
    </xf>
    <xf numFmtId="3" fontId="1" fillId="7" borderId="16" xfId="0" applyNumberFormat="1" applyFont="1" applyFill="1" applyBorder="1" applyAlignment="1">
      <alignment horizontal="center" vertical="top" wrapText="1"/>
    </xf>
    <xf numFmtId="164" fontId="3" fillId="5" borderId="9" xfId="0" applyNumberFormat="1" applyFont="1" applyFill="1" applyBorder="1" applyAlignment="1">
      <alignment horizontal="center" vertical="top"/>
    </xf>
    <xf numFmtId="164" fontId="3" fillId="8" borderId="71" xfId="0" applyNumberFormat="1" applyFont="1" applyFill="1" applyBorder="1" applyAlignment="1">
      <alignment horizontal="center" vertical="top"/>
    </xf>
    <xf numFmtId="164" fontId="1" fillId="0" borderId="44" xfId="0" applyNumberFormat="1" applyFont="1" applyFill="1" applyBorder="1" applyAlignment="1">
      <alignment horizontal="center" vertical="top"/>
    </xf>
    <xf numFmtId="164" fontId="18" fillId="6" borderId="12" xfId="0" applyNumberFormat="1" applyFont="1" applyFill="1" applyBorder="1" applyAlignment="1">
      <alignment horizontal="center" vertical="top"/>
    </xf>
    <xf numFmtId="164" fontId="1" fillId="7" borderId="7" xfId="0" applyNumberFormat="1" applyFont="1" applyFill="1" applyBorder="1" applyAlignment="1">
      <alignment horizontal="center" vertical="top"/>
    </xf>
    <xf numFmtId="164" fontId="1" fillId="6" borderId="16" xfId="0" applyNumberFormat="1" applyFont="1" applyFill="1" applyBorder="1" applyAlignment="1">
      <alignment horizontal="center" vertical="top" wrapText="1"/>
    </xf>
    <xf numFmtId="164" fontId="1" fillId="0" borderId="38" xfId="0" applyNumberFormat="1" applyFont="1" applyFill="1" applyBorder="1" applyAlignment="1">
      <alignment horizontal="center" vertical="top"/>
    </xf>
    <xf numFmtId="164" fontId="3" fillId="5" borderId="70" xfId="0" applyNumberFormat="1" applyFont="1" applyFill="1" applyBorder="1" applyAlignment="1">
      <alignment horizontal="center" vertical="top"/>
    </xf>
    <xf numFmtId="164" fontId="4" fillId="0" borderId="62" xfId="0" applyNumberFormat="1" applyFont="1" applyFill="1" applyBorder="1" applyAlignment="1">
      <alignment horizontal="center" vertical="top" wrapText="1"/>
    </xf>
    <xf numFmtId="164" fontId="3" fillId="5" borderId="78" xfId="0" applyNumberFormat="1" applyFont="1" applyFill="1" applyBorder="1" applyAlignment="1">
      <alignment horizontal="center" vertical="top"/>
    </xf>
    <xf numFmtId="164" fontId="1" fillId="0" borderId="13" xfId="0" applyNumberFormat="1" applyFont="1" applyFill="1" applyBorder="1" applyAlignment="1">
      <alignment horizontal="center" vertical="top" wrapText="1"/>
    </xf>
    <xf numFmtId="164" fontId="4" fillId="0" borderId="22" xfId="0" applyNumberFormat="1" applyFont="1" applyFill="1" applyBorder="1" applyAlignment="1">
      <alignment horizontal="center" vertical="top" wrapText="1"/>
    </xf>
    <xf numFmtId="164" fontId="1" fillId="7" borderId="44" xfId="0" applyNumberFormat="1" applyFont="1" applyFill="1" applyBorder="1" applyAlignment="1">
      <alignment horizontal="center" vertical="top" wrapText="1"/>
    </xf>
    <xf numFmtId="164" fontId="4" fillId="6" borderId="38" xfId="0" applyNumberFormat="1" applyFont="1" applyFill="1" applyBorder="1" applyAlignment="1">
      <alignment horizontal="center" vertical="top" wrapText="1"/>
    </xf>
    <xf numFmtId="164" fontId="3" fillId="4" borderId="64" xfId="0" applyNumberFormat="1" applyFont="1" applyFill="1" applyBorder="1" applyAlignment="1">
      <alignment horizontal="center" vertical="top"/>
    </xf>
    <xf numFmtId="164" fontId="3" fillId="3" borderId="78" xfId="0" applyNumberFormat="1" applyFont="1" applyFill="1" applyBorder="1" applyAlignment="1">
      <alignment horizontal="center" vertical="top" wrapText="1"/>
    </xf>
    <xf numFmtId="164" fontId="6" fillId="8" borderId="64" xfId="0" applyNumberFormat="1" applyFont="1" applyFill="1" applyBorder="1" applyAlignment="1">
      <alignment horizontal="center" vertical="top" wrapText="1"/>
    </xf>
    <xf numFmtId="164" fontId="7" fillId="0" borderId="37" xfId="0" applyNumberFormat="1" applyFont="1" applyBorder="1" applyAlignment="1">
      <alignment horizontal="center" vertical="center" wrapText="1"/>
    </xf>
    <xf numFmtId="164" fontId="1" fillId="0" borderId="37" xfId="0" applyNumberFormat="1" applyFont="1" applyBorder="1" applyAlignment="1">
      <alignment horizontal="center" vertical="top" wrapText="1"/>
    </xf>
    <xf numFmtId="164" fontId="1" fillId="0" borderId="30" xfId="0" applyNumberFormat="1" applyFont="1" applyBorder="1" applyAlignment="1">
      <alignment horizontal="center" vertical="top" wrapText="1"/>
    </xf>
    <xf numFmtId="164" fontId="1" fillId="0" borderId="42" xfId="0" applyNumberFormat="1" applyFont="1" applyBorder="1" applyAlignment="1">
      <alignment horizontal="center" vertical="top" wrapText="1"/>
    </xf>
    <xf numFmtId="164" fontId="1" fillId="0" borderId="41" xfId="0" applyNumberFormat="1" applyFont="1" applyBorder="1" applyAlignment="1">
      <alignment horizontal="center" vertical="top" wrapText="1"/>
    </xf>
    <xf numFmtId="164" fontId="1" fillId="0" borderId="55" xfId="0" applyNumberFormat="1" applyFont="1" applyBorder="1" applyAlignment="1">
      <alignment horizontal="center" vertical="top" wrapText="1"/>
    </xf>
    <xf numFmtId="164" fontId="6" fillId="8" borderId="8" xfId="0" applyNumberFormat="1" applyFont="1" applyFill="1" applyBorder="1" applyAlignment="1">
      <alignment horizontal="center" vertical="top" wrapText="1"/>
    </xf>
    <xf numFmtId="164" fontId="7" fillId="0" borderId="4" xfId="0" applyNumberFormat="1" applyFont="1" applyBorder="1" applyAlignment="1">
      <alignment horizontal="center" vertical="center" wrapText="1"/>
    </xf>
    <xf numFmtId="164" fontId="1" fillId="0" borderId="13" xfId="0" applyNumberFormat="1" applyFont="1" applyBorder="1" applyAlignment="1">
      <alignment horizontal="center" vertical="top" wrapText="1"/>
    </xf>
    <xf numFmtId="3" fontId="29" fillId="0" borderId="41" xfId="0" applyNumberFormat="1" applyFont="1" applyBorder="1" applyAlignment="1">
      <alignment horizontal="center" vertical="top" textRotation="90"/>
    </xf>
    <xf numFmtId="3" fontId="37" fillId="0" borderId="45" xfId="0" applyNumberFormat="1" applyFont="1" applyBorder="1" applyAlignment="1">
      <alignment horizontal="center" vertical="top" wrapText="1"/>
    </xf>
    <xf numFmtId="3" fontId="29" fillId="7" borderId="40" xfId="0" applyNumberFormat="1" applyFont="1" applyFill="1" applyBorder="1" applyAlignment="1">
      <alignment horizontal="center" vertical="top" wrapText="1"/>
    </xf>
    <xf numFmtId="164" fontId="29" fillId="6" borderId="30" xfId="0" applyNumberFormat="1" applyFont="1" applyFill="1" applyBorder="1" applyAlignment="1">
      <alignment horizontal="center" vertical="top"/>
    </xf>
    <xf numFmtId="164" fontId="29" fillId="6" borderId="46" xfId="0" applyNumberFormat="1" applyFont="1" applyFill="1" applyBorder="1" applyAlignment="1">
      <alignment horizontal="center" vertical="top"/>
    </xf>
    <xf numFmtId="3" fontId="29" fillId="7" borderId="40" xfId="0" applyNumberFormat="1" applyFont="1" applyFill="1" applyBorder="1" applyAlignment="1">
      <alignment horizontal="left" vertical="top" wrapText="1"/>
    </xf>
    <xf numFmtId="3" fontId="29" fillId="0" borderId="42" xfId="0" applyNumberFormat="1" applyFont="1" applyBorder="1" applyAlignment="1">
      <alignment horizontal="center" vertical="top" wrapText="1"/>
    </xf>
    <xf numFmtId="3" fontId="29" fillId="0" borderId="44" xfId="0" applyNumberFormat="1" applyFont="1" applyBorder="1" applyAlignment="1">
      <alignment horizontal="center" vertical="top" wrapText="1"/>
    </xf>
    <xf numFmtId="3" fontId="29" fillId="0" borderId="32" xfId="0" applyNumberFormat="1" applyFont="1" applyBorder="1" applyAlignment="1">
      <alignment horizontal="center" vertical="top" wrapText="1"/>
    </xf>
    <xf numFmtId="3" fontId="29" fillId="0" borderId="39" xfId="0" applyNumberFormat="1" applyFont="1" applyBorder="1" applyAlignment="1">
      <alignment horizontal="center" vertical="top" textRotation="90"/>
    </xf>
    <xf numFmtId="3" fontId="37" fillId="8" borderId="40" xfId="0" applyNumberFormat="1" applyFont="1" applyFill="1" applyBorder="1" applyAlignment="1">
      <alignment horizontal="center" vertical="top" wrapText="1"/>
    </xf>
    <xf numFmtId="164" fontId="37" fillId="8" borderId="42" xfId="0" applyNumberFormat="1" applyFont="1" applyFill="1" applyBorder="1" applyAlignment="1">
      <alignment horizontal="center" vertical="top"/>
    </xf>
    <xf numFmtId="164" fontId="37" fillId="8" borderId="44" xfId="0" applyNumberFormat="1" applyFont="1" applyFill="1" applyBorder="1" applyAlignment="1">
      <alignment horizontal="center" vertical="top"/>
    </xf>
    <xf numFmtId="164" fontId="37" fillId="8" borderId="31" xfId="0" applyNumberFormat="1" applyFont="1" applyFill="1" applyBorder="1" applyAlignment="1">
      <alignment horizontal="center" vertical="top"/>
    </xf>
    <xf numFmtId="164" fontId="37" fillId="8" borderId="40" xfId="0" applyNumberFormat="1" applyFont="1" applyFill="1" applyBorder="1" applyAlignment="1">
      <alignment horizontal="center" vertical="top"/>
    </xf>
    <xf numFmtId="3" fontId="37" fillId="0" borderId="41" xfId="0" applyNumberFormat="1" applyFont="1" applyFill="1" applyBorder="1" applyAlignment="1">
      <alignment horizontal="center" vertical="top"/>
    </xf>
    <xf numFmtId="3" fontId="37" fillId="0" borderId="13" xfId="0" applyNumberFormat="1" applyFont="1" applyFill="1" applyBorder="1" applyAlignment="1">
      <alignment horizontal="center" vertical="top"/>
    </xf>
    <xf numFmtId="3" fontId="29" fillId="0" borderId="15" xfId="0" applyNumberFormat="1" applyFont="1" applyFill="1" applyBorder="1" applyAlignment="1">
      <alignment horizontal="center" vertical="top"/>
    </xf>
    <xf numFmtId="164" fontId="29" fillId="6" borderId="50" xfId="0" applyNumberFormat="1" applyFont="1" applyFill="1" applyBorder="1" applyAlignment="1">
      <alignment horizontal="center" vertical="top"/>
    </xf>
    <xf numFmtId="164" fontId="29" fillId="6" borderId="51" xfId="0" applyNumberFormat="1" applyFont="1" applyFill="1" applyBorder="1" applyAlignment="1">
      <alignment horizontal="center" vertical="top"/>
    </xf>
    <xf numFmtId="0" fontId="1" fillId="6" borderId="48" xfId="0" applyFont="1" applyFill="1" applyBorder="1" applyAlignment="1">
      <alignment horizontal="left" vertical="top" wrapText="1"/>
    </xf>
    <xf numFmtId="49" fontId="1" fillId="6" borderId="52" xfId="0" applyNumberFormat="1" applyFont="1" applyFill="1" applyBorder="1" applyAlignment="1">
      <alignment horizontal="center" vertical="top"/>
    </xf>
    <xf numFmtId="49" fontId="1" fillId="6" borderId="50" xfId="0" applyNumberFormat="1" applyFont="1" applyFill="1" applyBorder="1" applyAlignment="1">
      <alignment horizontal="center" vertical="top"/>
    </xf>
    <xf numFmtId="49" fontId="1" fillId="6" borderId="53" xfId="0" applyNumberFormat="1" applyFont="1" applyFill="1" applyBorder="1" applyAlignment="1">
      <alignment horizontal="center" vertical="top"/>
    </xf>
    <xf numFmtId="3" fontId="1" fillId="0" borderId="48" xfId="0" applyNumberFormat="1" applyFont="1" applyFill="1" applyBorder="1" applyAlignment="1">
      <alignment horizontal="center" vertical="top"/>
    </xf>
    <xf numFmtId="165" fontId="1" fillId="0" borderId="50" xfId="0" applyNumberFormat="1" applyFont="1" applyBorder="1" applyAlignment="1">
      <alignment horizontal="center" vertical="top"/>
    </xf>
    <xf numFmtId="165" fontId="1" fillId="0" borderId="51" xfId="0" applyNumberFormat="1" applyFont="1" applyBorder="1" applyAlignment="1">
      <alignment horizontal="center" vertical="top"/>
    </xf>
    <xf numFmtId="164" fontId="1" fillId="0" borderId="49" xfId="0" applyNumberFormat="1" applyFont="1" applyBorder="1" applyAlignment="1">
      <alignment horizontal="center" vertical="top"/>
    </xf>
    <xf numFmtId="164" fontId="1" fillId="0" borderId="50" xfId="0" applyNumberFormat="1" applyFont="1" applyBorder="1" applyAlignment="1">
      <alignment horizontal="center" vertical="top"/>
    </xf>
    <xf numFmtId="165" fontId="1" fillId="0" borderId="48" xfId="0" applyNumberFormat="1" applyFont="1" applyBorder="1" applyAlignment="1">
      <alignment horizontal="left" vertical="top" wrapText="1"/>
    </xf>
    <xf numFmtId="49" fontId="1" fillId="0" borderId="49" xfId="0" applyNumberFormat="1" applyFont="1" applyFill="1" applyBorder="1" applyAlignment="1">
      <alignment horizontal="center" vertical="top"/>
    </xf>
    <xf numFmtId="49" fontId="7" fillId="6" borderId="66" xfId="0" applyNumberFormat="1" applyFont="1" applyFill="1" applyBorder="1" applyAlignment="1">
      <alignment horizontal="center" vertical="top"/>
    </xf>
    <xf numFmtId="49" fontId="1" fillId="6" borderId="66" xfId="0" applyNumberFormat="1" applyFont="1" applyFill="1" applyBorder="1" applyAlignment="1">
      <alignment horizontal="center" vertical="top"/>
    </xf>
    <xf numFmtId="0" fontId="4" fillId="6" borderId="48" xfId="0" applyFont="1" applyFill="1" applyBorder="1" applyAlignment="1">
      <alignment vertical="top" wrapText="1"/>
    </xf>
    <xf numFmtId="3" fontId="4" fillId="0" borderId="49" xfId="0" applyNumberFormat="1" applyFont="1" applyFill="1" applyBorder="1" applyAlignment="1">
      <alignment horizontal="center" vertical="top" wrapText="1"/>
    </xf>
    <xf numFmtId="3" fontId="3" fillId="4" borderId="36" xfId="0" applyNumberFormat="1" applyFont="1" applyFill="1" applyBorder="1" applyAlignment="1">
      <alignment vertical="top"/>
    </xf>
    <xf numFmtId="3" fontId="3" fillId="4" borderId="39" xfId="0" applyNumberFormat="1" applyFont="1" applyFill="1" applyBorder="1" applyAlignment="1">
      <alignment vertical="top"/>
    </xf>
    <xf numFmtId="3" fontId="4" fillId="6" borderId="7" xfId="0" applyNumberFormat="1" applyFont="1" applyFill="1" applyBorder="1" applyAlignment="1">
      <alignment vertical="top" wrapText="1"/>
    </xf>
    <xf numFmtId="49" fontId="6" fillId="7" borderId="54" xfId="0" applyNumberFormat="1" applyFont="1" applyFill="1" applyBorder="1" applyAlignment="1">
      <alignment horizontal="center" vertical="top"/>
    </xf>
    <xf numFmtId="164" fontId="1" fillId="7" borderId="13" xfId="0" applyNumberFormat="1" applyFont="1" applyFill="1" applyBorder="1" applyAlignment="1">
      <alignment horizontal="center" vertical="top" wrapText="1"/>
    </xf>
    <xf numFmtId="0" fontId="4" fillId="0" borderId="39"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4" fillId="0" borderId="54" xfId="0" applyNumberFormat="1" applyFont="1" applyFill="1" applyBorder="1" applyAlignment="1">
      <alignment horizontal="center" vertical="top"/>
    </xf>
    <xf numFmtId="3" fontId="3" fillId="4" borderId="52" xfId="0" applyNumberFormat="1" applyFont="1" applyFill="1" applyBorder="1" applyAlignment="1">
      <alignment vertical="top"/>
    </xf>
    <xf numFmtId="0" fontId="4" fillId="6" borderId="39" xfId="0" applyFont="1" applyFill="1" applyBorder="1" applyAlignment="1">
      <alignment horizontal="center" vertical="top" wrapText="1"/>
    </xf>
    <xf numFmtId="0" fontId="4" fillId="6" borderId="13" xfId="0" applyFont="1" applyFill="1" applyBorder="1" applyAlignment="1">
      <alignment horizontal="center" vertical="top" wrapText="1"/>
    </xf>
    <xf numFmtId="0" fontId="4" fillId="6" borderId="54" xfId="0" applyFont="1" applyFill="1" applyBorder="1" applyAlignment="1">
      <alignment horizontal="center" vertical="top" wrapText="1"/>
    </xf>
    <xf numFmtId="164" fontId="4" fillId="6" borderId="12" xfId="0" applyNumberFormat="1" applyFont="1" applyFill="1" applyBorder="1" applyAlignment="1">
      <alignment horizontal="center" vertical="top" wrapText="1"/>
    </xf>
    <xf numFmtId="164" fontId="4" fillId="6" borderId="18" xfId="0" applyNumberFormat="1" applyFont="1" applyFill="1" applyBorder="1" applyAlignment="1">
      <alignment horizontal="center" vertical="top" wrapText="1"/>
    </xf>
    <xf numFmtId="3" fontId="4" fillId="6" borderId="12" xfId="0" applyNumberFormat="1" applyFont="1" applyFill="1" applyBorder="1" applyAlignment="1">
      <alignment horizontal="center" vertical="top"/>
    </xf>
    <xf numFmtId="3" fontId="4" fillId="6" borderId="19" xfId="0" applyNumberFormat="1" applyFont="1" applyFill="1" applyBorder="1" applyAlignment="1">
      <alignment horizontal="center" vertical="top"/>
    </xf>
    <xf numFmtId="3" fontId="4" fillId="0" borderId="52" xfId="0" applyNumberFormat="1" applyFont="1" applyBorder="1" applyAlignment="1">
      <alignment horizontal="center" vertical="top" textRotation="90"/>
    </xf>
    <xf numFmtId="3" fontId="4" fillId="0" borderId="51" xfId="0" applyNumberFormat="1" applyFont="1" applyFill="1" applyBorder="1" applyAlignment="1">
      <alignment horizontal="center" vertical="top" textRotation="180" wrapText="1"/>
    </xf>
    <xf numFmtId="164" fontId="4" fillId="0" borderId="48" xfId="0" applyNumberFormat="1" applyFont="1" applyBorder="1" applyAlignment="1">
      <alignment horizontal="center" vertical="top"/>
    </xf>
    <xf numFmtId="3" fontId="4" fillId="0" borderId="51" xfId="0" applyNumberFormat="1" applyFont="1" applyFill="1" applyBorder="1" applyAlignment="1">
      <alignment horizontal="center" vertical="top"/>
    </xf>
    <xf numFmtId="164" fontId="1" fillId="6" borderId="52" xfId="0" applyNumberFormat="1" applyFont="1" applyFill="1" applyBorder="1" applyAlignment="1">
      <alignment horizontal="center" vertical="top"/>
    </xf>
    <xf numFmtId="3" fontId="1" fillId="0" borderId="40" xfId="0" applyNumberFormat="1" applyFont="1" applyFill="1" applyBorder="1" applyAlignment="1">
      <alignment vertical="top" wrapText="1"/>
    </xf>
    <xf numFmtId="3" fontId="4" fillId="6" borderId="16" xfId="0" applyNumberFormat="1" applyFont="1" applyFill="1" applyBorder="1" applyAlignment="1">
      <alignment horizontal="left" vertical="top" wrapText="1"/>
    </xf>
    <xf numFmtId="3" fontId="4" fillId="6" borderId="40" xfId="0" applyNumberFormat="1" applyFont="1" applyFill="1" applyBorder="1" applyAlignment="1">
      <alignment horizontal="left" vertical="top" wrapText="1"/>
    </xf>
    <xf numFmtId="3" fontId="3" fillId="4" borderId="39" xfId="0" applyNumberFormat="1" applyFont="1" applyFill="1" applyBorder="1" applyAlignment="1">
      <alignment horizontal="center" vertical="top"/>
    </xf>
    <xf numFmtId="3" fontId="3" fillId="4" borderId="5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49" fontId="3" fillId="0" borderId="13" xfId="0" applyNumberFormat="1" applyFont="1" applyBorder="1" applyAlignment="1">
      <alignment horizontal="center" vertical="top" wrapText="1"/>
    </xf>
    <xf numFmtId="3" fontId="3" fillId="4" borderId="52" xfId="0" applyNumberFormat="1" applyFont="1" applyFill="1" applyBorder="1" applyAlignment="1">
      <alignment horizontal="center" vertical="top"/>
    </xf>
    <xf numFmtId="3" fontId="3" fillId="5" borderId="50" xfId="0" applyNumberFormat="1" applyFont="1" applyFill="1" applyBorder="1" applyAlignment="1">
      <alignment horizontal="center" vertical="top"/>
    </xf>
    <xf numFmtId="3" fontId="3" fillId="0" borderId="54" xfId="0" applyNumberFormat="1" applyFont="1" applyBorder="1" applyAlignment="1">
      <alignment horizontal="center" vertical="top"/>
    </xf>
    <xf numFmtId="3" fontId="3" fillId="4" borderId="36"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22" xfId="0" applyNumberFormat="1" applyFont="1" applyBorder="1" applyAlignment="1">
      <alignment horizontal="center" vertical="top"/>
    </xf>
    <xf numFmtId="3" fontId="4" fillId="0" borderId="61" xfId="0" applyNumberFormat="1" applyFont="1" applyFill="1" applyBorder="1" applyAlignment="1">
      <alignment horizontal="center" vertical="top"/>
    </xf>
    <xf numFmtId="3" fontId="4" fillId="0" borderId="39"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3" fontId="4" fillId="0" borderId="54" xfId="0" applyNumberFormat="1" applyFont="1" applyFill="1" applyBorder="1" applyAlignment="1">
      <alignment horizontal="center" vertical="top"/>
    </xf>
    <xf numFmtId="49" fontId="3" fillId="0" borderId="54" xfId="0" applyNumberFormat="1" applyFont="1" applyBorder="1" applyAlignment="1">
      <alignment horizontal="center" vertical="top"/>
    </xf>
    <xf numFmtId="3" fontId="1" fillId="6" borderId="42" xfId="0" applyNumberFormat="1" applyFont="1" applyFill="1" applyBorder="1" applyAlignment="1">
      <alignment horizontal="left" vertical="top" wrapText="1"/>
    </xf>
    <xf numFmtId="3" fontId="4" fillId="0" borderId="41" xfId="0" applyNumberFormat="1" applyFont="1" applyBorder="1" applyAlignment="1">
      <alignment horizontal="center" vertical="top" textRotation="90"/>
    </xf>
    <xf numFmtId="3" fontId="4" fillId="0" borderId="39" xfId="0" applyNumberFormat="1" applyFont="1" applyBorder="1" applyAlignment="1">
      <alignment horizontal="center" vertical="center" textRotation="90"/>
    </xf>
    <xf numFmtId="164" fontId="1" fillId="7" borderId="0" xfId="0" applyNumberFormat="1" applyFont="1" applyFill="1" applyBorder="1" applyAlignment="1">
      <alignment horizontal="center" vertical="top" wrapText="1"/>
    </xf>
    <xf numFmtId="3" fontId="4" fillId="0" borderId="4" xfId="0" applyNumberFormat="1" applyFont="1" applyFill="1" applyBorder="1" applyAlignment="1">
      <alignment horizontal="center" vertical="top"/>
    </xf>
    <xf numFmtId="3" fontId="4" fillId="6" borderId="49" xfId="0" applyNumberFormat="1" applyFont="1" applyFill="1" applyBorder="1" applyAlignment="1">
      <alignment horizontal="left" vertical="top" wrapText="1"/>
    </xf>
    <xf numFmtId="3" fontId="4" fillId="0" borderId="16" xfId="0" applyNumberFormat="1" applyFont="1" applyFill="1" applyBorder="1" applyAlignment="1">
      <alignment horizontal="center" vertical="top" wrapText="1"/>
    </xf>
    <xf numFmtId="3" fontId="1" fillId="7" borderId="15" xfId="0" applyNumberFormat="1" applyFont="1" applyFill="1" applyBorder="1" applyAlignment="1">
      <alignment horizontal="center" vertical="top" wrapText="1"/>
    </xf>
    <xf numFmtId="3" fontId="4" fillId="0" borderId="40" xfId="0" applyNumberFormat="1" applyFont="1" applyFill="1" applyBorder="1" applyAlignment="1">
      <alignment horizontal="center" vertical="top"/>
    </xf>
    <xf numFmtId="3" fontId="22" fillId="6" borderId="50" xfId="0" applyNumberFormat="1" applyFont="1" applyFill="1" applyBorder="1" applyAlignment="1">
      <alignment horizontal="center" vertical="center" textRotation="90" wrapText="1"/>
    </xf>
    <xf numFmtId="3" fontId="1" fillId="0" borderId="39" xfId="0" applyNumberFormat="1" applyFont="1" applyBorder="1" applyAlignment="1">
      <alignment horizontal="center" vertical="top"/>
    </xf>
    <xf numFmtId="3" fontId="1" fillId="7" borderId="63" xfId="0" applyNumberFormat="1" applyFont="1" applyFill="1" applyBorder="1" applyAlignment="1">
      <alignment horizontal="center" vertical="top" wrapText="1"/>
    </xf>
    <xf numFmtId="164" fontId="1" fillId="6" borderId="17" xfId="0" applyNumberFormat="1" applyFont="1" applyFill="1" applyBorder="1" applyAlignment="1">
      <alignment horizontal="center" vertical="top"/>
    </xf>
    <xf numFmtId="164" fontId="4" fillId="6" borderId="17" xfId="0" applyNumberFormat="1" applyFont="1" applyFill="1" applyBorder="1" applyAlignment="1">
      <alignment horizontal="center" vertical="top"/>
    </xf>
    <xf numFmtId="164" fontId="3" fillId="8" borderId="17" xfId="0" applyNumberFormat="1" applyFont="1" applyFill="1" applyBorder="1" applyAlignment="1">
      <alignment horizontal="center" vertical="top"/>
    </xf>
    <xf numFmtId="164" fontId="4" fillId="7" borderId="6" xfId="0" applyNumberFormat="1" applyFont="1" applyFill="1" applyBorder="1" applyAlignment="1">
      <alignment horizontal="center" vertical="top" wrapText="1"/>
    </xf>
    <xf numFmtId="164" fontId="1" fillId="6" borderId="19" xfId="0" applyNumberFormat="1" applyFont="1" applyFill="1" applyBorder="1" applyAlignment="1">
      <alignment horizontal="center" vertical="top"/>
    </xf>
    <xf numFmtId="164" fontId="3" fillId="8" borderId="32" xfId="0" applyNumberFormat="1" applyFont="1" applyFill="1" applyBorder="1" applyAlignment="1">
      <alignment horizontal="center" vertical="top"/>
    </xf>
    <xf numFmtId="164" fontId="4" fillId="6" borderId="19" xfId="0" applyNumberFormat="1" applyFont="1" applyFill="1" applyBorder="1" applyAlignment="1">
      <alignment horizontal="center" vertical="top"/>
    </xf>
    <xf numFmtId="164" fontId="3" fillId="8" borderId="19" xfId="0" applyNumberFormat="1" applyFont="1" applyFill="1" applyBorder="1" applyAlignment="1">
      <alignment horizontal="center" vertical="top"/>
    </xf>
    <xf numFmtId="3" fontId="4" fillId="7" borderId="25" xfId="0" applyNumberFormat="1" applyFont="1" applyFill="1" applyBorder="1" applyAlignment="1">
      <alignment horizontal="left" vertical="top" wrapText="1"/>
    </xf>
    <xf numFmtId="3" fontId="3" fillId="0" borderId="62" xfId="0" applyNumberFormat="1" applyFont="1" applyFill="1" applyBorder="1" applyAlignment="1">
      <alignment horizontal="center" vertical="top"/>
    </xf>
    <xf numFmtId="3" fontId="3" fillId="0" borderId="22" xfId="0" applyNumberFormat="1" applyFont="1" applyFill="1" applyBorder="1" applyAlignment="1">
      <alignment horizontal="center" vertical="top"/>
    </xf>
    <xf numFmtId="3" fontId="37" fillId="0" borderId="54" xfId="0" applyNumberFormat="1" applyFont="1" applyBorder="1" applyAlignment="1">
      <alignment vertical="top" wrapText="1"/>
    </xf>
    <xf numFmtId="3" fontId="29" fillId="7" borderId="16" xfId="0" applyNumberFormat="1" applyFont="1" applyFill="1" applyBorder="1" applyAlignment="1">
      <alignment horizontal="left" vertical="top" wrapText="1"/>
    </xf>
    <xf numFmtId="3" fontId="1" fillId="0" borderId="43" xfId="0" applyNumberFormat="1" applyFont="1" applyFill="1" applyBorder="1" applyAlignment="1">
      <alignment horizontal="center" vertical="top" wrapText="1"/>
    </xf>
    <xf numFmtId="3" fontId="6" fillId="0" borderId="45" xfId="0" applyNumberFormat="1" applyFont="1" applyBorder="1" applyAlignment="1">
      <alignment horizontal="center" vertical="top"/>
    </xf>
    <xf numFmtId="164" fontId="1" fillId="7" borderId="31" xfId="0" applyNumberFormat="1" applyFont="1" applyFill="1" applyBorder="1" applyAlignment="1">
      <alignment horizontal="center" vertical="top" wrapText="1"/>
    </xf>
    <xf numFmtId="3" fontId="1" fillId="7" borderId="73" xfId="0" applyNumberFormat="1" applyFont="1" applyFill="1" applyBorder="1" applyAlignment="1">
      <alignment horizontal="center" vertical="top" wrapText="1"/>
    </xf>
    <xf numFmtId="3" fontId="1" fillId="0" borderId="32" xfId="0" applyNumberFormat="1" applyFont="1" applyBorder="1" applyAlignment="1">
      <alignment horizontal="center" vertical="top"/>
    </xf>
    <xf numFmtId="3" fontId="1" fillId="7" borderId="32" xfId="0" applyNumberFormat="1" applyFont="1" applyFill="1" applyBorder="1" applyAlignment="1">
      <alignment horizontal="center" vertical="top" wrapText="1"/>
    </xf>
    <xf numFmtId="3" fontId="29" fillId="7" borderId="25" xfId="0" applyNumberFormat="1" applyFont="1" applyFill="1" applyBorder="1" applyAlignment="1">
      <alignment horizontal="left" vertical="top" wrapText="1"/>
    </xf>
    <xf numFmtId="3" fontId="37" fillId="0" borderId="62" xfId="0" applyNumberFormat="1" applyFont="1" applyFill="1" applyBorder="1" applyAlignment="1">
      <alignment horizontal="center" vertical="top"/>
    </xf>
    <xf numFmtId="3" fontId="37" fillId="0" borderId="22" xfId="0" applyNumberFormat="1" applyFont="1" applyFill="1" applyBorder="1" applyAlignment="1">
      <alignment horizontal="center" vertical="top"/>
    </xf>
    <xf numFmtId="3" fontId="29" fillId="0" borderId="24" xfId="0" applyNumberFormat="1" applyFont="1" applyFill="1" applyBorder="1" applyAlignment="1">
      <alignment horizontal="center" vertical="top"/>
    </xf>
    <xf numFmtId="49" fontId="3" fillId="6" borderId="74" xfId="0" applyNumberFormat="1" applyFont="1" applyFill="1" applyBorder="1" applyAlignment="1">
      <alignment horizontal="center" vertical="top"/>
    </xf>
    <xf numFmtId="3" fontId="4" fillId="6" borderId="66" xfId="0" applyNumberFormat="1" applyFont="1" applyFill="1" applyBorder="1" applyAlignment="1">
      <alignment horizontal="center" vertical="top" wrapText="1"/>
    </xf>
    <xf numFmtId="49" fontId="1" fillId="7" borderId="67" xfId="0" applyNumberFormat="1" applyFont="1" applyFill="1" applyBorder="1" applyAlignment="1">
      <alignment horizontal="center" vertical="top"/>
    </xf>
    <xf numFmtId="3" fontId="1" fillId="0" borderId="27" xfId="0" applyNumberFormat="1" applyFont="1" applyFill="1" applyBorder="1" applyAlignment="1">
      <alignment horizontal="center" vertical="center" textRotation="180" wrapText="1"/>
    </xf>
    <xf numFmtId="3" fontId="22" fillId="0" borderId="3" xfId="0" applyNumberFormat="1" applyFont="1" applyFill="1" applyBorder="1" applyAlignment="1">
      <alignment horizontal="center" vertical="center" textRotation="90" wrapText="1"/>
    </xf>
    <xf numFmtId="3" fontId="1" fillId="0" borderId="11"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top"/>
    </xf>
    <xf numFmtId="49" fontId="4" fillId="7" borderId="51" xfId="0" applyNumberFormat="1" applyFont="1" applyFill="1" applyBorder="1" applyAlignment="1">
      <alignment horizontal="center" vertical="top"/>
    </xf>
    <xf numFmtId="3" fontId="4" fillId="6" borderId="16" xfId="0" applyNumberFormat="1" applyFont="1" applyFill="1" applyBorder="1" applyAlignment="1">
      <alignment horizontal="left" vertical="top" wrapText="1"/>
    </xf>
    <xf numFmtId="3" fontId="4" fillId="0" borderId="49" xfId="0" applyNumberFormat="1" applyFont="1" applyFill="1" applyBorder="1" applyAlignment="1">
      <alignment horizontal="left" vertical="top" wrapText="1"/>
    </xf>
    <xf numFmtId="3" fontId="3" fillId="4" borderId="3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3" fillId="0" borderId="54" xfId="0" applyNumberFormat="1" applyFont="1" applyFill="1" applyBorder="1" applyAlignment="1">
      <alignment horizontal="center" vertical="top" wrapText="1"/>
    </xf>
    <xf numFmtId="3" fontId="3" fillId="4" borderId="52" xfId="0" applyNumberFormat="1" applyFont="1" applyFill="1" applyBorder="1" applyAlignment="1">
      <alignment horizontal="center" vertical="top"/>
    </xf>
    <xf numFmtId="3" fontId="4" fillId="0" borderId="41" xfId="0" applyNumberFormat="1" applyFont="1" applyFill="1" applyBorder="1" applyAlignment="1">
      <alignment horizontal="center" vertical="center" textRotation="90" wrapText="1"/>
    </xf>
    <xf numFmtId="3" fontId="3" fillId="0" borderId="54" xfId="0" applyNumberFormat="1" applyFont="1" applyBorder="1" applyAlignment="1">
      <alignment horizontal="center" vertical="top"/>
    </xf>
    <xf numFmtId="3" fontId="22" fillId="0" borderId="13" xfId="0" applyNumberFormat="1" applyFont="1" applyFill="1" applyBorder="1" applyAlignment="1">
      <alignment horizontal="center" vertical="center" textRotation="90" wrapText="1"/>
    </xf>
    <xf numFmtId="3" fontId="22" fillId="0" borderId="50" xfId="0" applyNumberFormat="1" applyFont="1" applyFill="1" applyBorder="1" applyAlignment="1">
      <alignment horizontal="center" vertical="center" textRotation="90" wrapText="1"/>
    </xf>
    <xf numFmtId="3" fontId="4" fillId="0" borderId="40" xfId="0" applyNumberFormat="1" applyFont="1" applyFill="1" applyBorder="1" applyAlignment="1">
      <alignment horizontal="center" vertical="top" wrapText="1"/>
    </xf>
    <xf numFmtId="3" fontId="4" fillId="0" borderId="16" xfId="0" applyNumberFormat="1" applyFont="1" applyFill="1" applyBorder="1" applyAlignment="1">
      <alignment horizontal="center" vertical="top" wrapText="1"/>
    </xf>
    <xf numFmtId="3" fontId="22" fillId="0" borderId="44" xfId="0" applyNumberFormat="1" applyFont="1" applyBorder="1" applyAlignment="1">
      <alignment horizontal="center" vertical="center" textRotation="90"/>
    </xf>
    <xf numFmtId="3" fontId="22" fillId="0" borderId="13" xfId="0" applyNumberFormat="1" applyFont="1" applyBorder="1" applyAlignment="1">
      <alignment horizontal="center" vertical="center" textRotation="90"/>
    </xf>
    <xf numFmtId="3" fontId="4" fillId="0" borderId="40" xfId="0" applyNumberFormat="1" applyFont="1" applyFill="1" applyBorder="1" applyAlignment="1">
      <alignment horizontal="center" vertical="top"/>
    </xf>
    <xf numFmtId="49" fontId="3" fillId="0" borderId="14" xfId="0" applyNumberFormat="1" applyFont="1" applyBorder="1" applyAlignment="1">
      <alignment horizontal="center" vertical="top"/>
    </xf>
    <xf numFmtId="3" fontId="4" fillId="0" borderId="39" xfId="0" applyNumberFormat="1" applyFont="1" applyFill="1" applyBorder="1" applyAlignment="1">
      <alignment horizontal="center" vertical="center" textRotation="180" wrapText="1"/>
    </xf>
    <xf numFmtId="3" fontId="4" fillId="0" borderId="54" xfId="0" applyNumberFormat="1" applyFont="1" applyFill="1" applyBorder="1" applyAlignment="1">
      <alignment horizontal="center" vertical="top" wrapText="1"/>
    </xf>
    <xf numFmtId="3" fontId="4" fillId="0" borderId="53" xfId="0" applyNumberFormat="1" applyFont="1" applyFill="1" applyBorder="1" applyAlignment="1">
      <alignment horizontal="center" vertical="top" wrapText="1"/>
    </xf>
    <xf numFmtId="3" fontId="4" fillId="6" borderId="16" xfId="0" applyNumberFormat="1" applyFont="1" applyFill="1" applyBorder="1" applyAlignment="1">
      <alignment horizontal="left" vertical="top" wrapText="1"/>
    </xf>
    <xf numFmtId="3" fontId="4" fillId="0" borderId="41" xfId="0" applyNumberFormat="1" applyFont="1" applyFill="1" applyBorder="1" applyAlignment="1">
      <alignment horizontal="left" vertical="top" wrapText="1"/>
    </xf>
    <xf numFmtId="3" fontId="4" fillId="7" borderId="41" xfId="0" applyNumberFormat="1" applyFont="1" applyFill="1" applyBorder="1" applyAlignment="1">
      <alignment horizontal="left" vertical="top" wrapText="1"/>
    </xf>
    <xf numFmtId="3" fontId="4" fillId="6" borderId="40" xfId="0" applyNumberFormat="1" applyFont="1" applyFill="1" applyBorder="1" applyAlignment="1">
      <alignment horizontal="left" vertical="top" wrapText="1"/>
    </xf>
    <xf numFmtId="3" fontId="4" fillId="6" borderId="48" xfId="0" applyNumberFormat="1" applyFont="1" applyFill="1" applyBorder="1" applyAlignment="1">
      <alignment horizontal="left" vertical="top" wrapText="1"/>
    </xf>
    <xf numFmtId="3" fontId="4" fillId="0" borderId="49" xfId="0" applyNumberFormat="1" applyFont="1" applyFill="1" applyBorder="1" applyAlignment="1">
      <alignment horizontal="left" vertical="top" wrapText="1"/>
    </xf>
    <xf numFmtId="3" fontId="3" fillId="4" borderId="39" xfId="0" applyNumberFormat="1" applyFont="1" applyFill="1" applyBorder="1" applyAlignment="1">
      <alignment horizontal="center" vertical="top"/>
    </xf>
    <xf numFmtId="3" fontId="3" fillId="4" borderId="5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49" fontId="3" fillId="0" borderId="13"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3" fontId="4" fillId="0" borderId="41"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3" fontId="3" fillId="4" borderId="52" xfId="0" applyNumberFormat="1" applyFont="1" applyFill="1" applyBorder="1" applyAlignment="1">
      <alignment horizontal="center" vertical="top"/>
    </xf>
    <xf numFmtId="3" fontId="3" fillId="5" borderId="50" xfId="0" applyNumberFormat="1" applyFont="1" applyFill="1" applyBorder="1" applyAlignment="1">
      <alignment horizontal="center" vertical="top"/>
    </xf>
    <xf numFmtId="3" fontId="4" fillId="0" borderId="41" xfId="0" applyNumberFormat="1" applyFont="1" applyFill="1" applyBorder="1" applyAlignment="1">
      <alignment horizontal="center" vertical="center" textRotation="90" wrapText="1"/>
    </xf>
    <xf numFmtId="3" fontId="3" fillId="0" borderId="54" xfId="0" applyNumberFormat="1" applyFont="1" applyBorder="1" applyAlignment="1">
      <alignment horizontal="center" vertical="top"/>
    </xf>
    <xf numFmtId="3" fontId="3" fillId="4" borderId="36"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22" xfId="0" applyNumberFormat="1" applyFont="1" applyBorder="1" applyAlignment="1">
      <alignment horizontal="center" vertical="top"/>
    </xf>
    <xf numFmtId="3" fontId="4" fillId="0" borderId="37" xfId="0" applyNumberFormat="1" applyFont="1" applyFill="1" applyBorder="1" applyAlignment="1">
      <alignment horizontal="left" vertical="top" wrapText="1"/>
    </xf>
    <xf numFmtId="3" fontId="4" fillId="0" borderId="61" xfId="0" applyNumberFormat="1" applyFont="1" applyFill="1" applyBorder="1" applyAlignment="1">
      <alignment horizontal="center" vertical="top"/>
    </xf>
    <xf numFmtId="3" fontId="2" fillId="0" borderId="60" xfId="0" applyNumberFormat="1" applyFont="1" applyFill="1" applyBorder="1" applyAlignment="1">
      <alignment horizontal="center" vertical="top"/>
    </xf>
    <xf numFmtId="3" fontId="4" fillId="0" borderId="37" xfId="0" applyNumberFormat="1" applyFont="1" applyFill="1" applyBorder="1" applyAlignment="1">
      <alignment vertical="top" wrapText="1"/>
    </xf>
    <xf numFmtId="3" fontId="1" fillId="0" borderId="39" xfId="0" applyNumberFormat="1" applyFont="1" applyFill="1" applyBorder="1" applyAlignment="1">
      <alignment horizontal="center" vertical="center" textRotation="90" wrapText="1"/>
    </xf>
    <xf numFmtId="3" fontId="6" fillId="0" borderId="61" xfId="0" applyNumberFormat="1" applyFont="1" applyBorder="1" applyAlignment="1">
      <alignment horizontal="center" vertical="top"/>
    </xf>
    <xf numFmtId="3" fontId="6" fillId="0" borderId="60" xfId="0" applyNumberFormat="1" applyFont="1" applyBorder="1" applyAlignment="1">
      <alignment horizontal="center" vertical="top" wrapText="1"/>
    </xf>
    <xf numFmtId="3" fontId="4" fillId="0" borderId="45" xfId="0" applyNumberFormat="1" applyFont="1" applyFill="1" applyBorder="1" applyAlignment="1">
      <alignment horizontal="center" vertical="top"/>
    </xf>
    <xf numFmtId="3" fontId="4" fillId="0" borderId="54" xfId="0" applyNumberFormat="1" applyFont="1" applyFill="1" applyBorder="1" applyAlignment="1">
      <alignment horizontal="center" vertical="top"/>
    </xf>
    <xf numFmtId="3" fontId="1" fillId="6" borderId="41" xfId="0" applyNumberFormat="1" applyFont="1" applyFill="1" applyBorder="1" applyAlignment="1">
      <alignment horizontal="left" vertical="top" wrapText="1"/>
    </xf>
    <xf numFmtId="3" fontId="3" fillId="6" borderId="48" xfId="0" applyNumberFormat="1" applyFont="1" applyFill="1" applyBorder="1" applyAlignment="1">
      <alignment horizontal="left" vertical="top" wrapText="1"/>
    </xf>
    <xf numFmtId="3" fontId="4" fillId="0" borderId="62" xfId="0" applyNumberFormat="1" applyFont="1" applyFill="1" applyBorder="1" applyAlignment="1">
      <alignment horizontal="center" vertical="center" textRotation="90" wrapText="1"/>
    </xf>
    <xf numFmtId="164" fontId="1" fillId="7" borderId="37" xfId="0" applyNumberFormat="1" applyFont="1" applyFill="1" applyBorder="1" applyAlignment="1">
      <alignment horizontal="center" vertical="top" wrapText="1"/>
    </xf>
    <xf numFmtId="3" fontId="4" fillId="6" borderId="41" xfId="0" applyNumberFormat="1" applyFont="1" applyFill="1" applyBorder="1" applyAlignment="1">
      <alignment horizontal="left" vertical="top" wrapText="1"/>
    </xf>
    <xf numFmtId="3" fontId="4" fillId="0" borderId="39" xfId="0" applyNumberFormat="1" applyFont="1" applyBorder="1" applyAlignment="1">
      <alignment horizontal="center" vertical="center" textRotation="90"/>
    </xf>
    <xf numFmtId="3" fontId="1" fillId="7" borderId="0" xfId="0" applyNumberFormat="1" applyFont="1" applyFill="1" applyBorder="1" applyAlignment="1">
      <alignment horizontal="center" vertical="top" wrapText="1"/>
    </xf>
    <xf numFmtId="3" fontId="6" fillId="7" borderId="0" xfId="0" applyNumberFormat="1" applyFont="1" applyFill="1" applyBorder="1" applyAlignment="1">
      <alignment horizontal="center" vertical="top" wrapText="1"/>
    </xf>
    <xf numFmtId="164" fontId="1" fillId="7" borderId="0" xfId="0" applyNumberFormat="1" applyFont="1" applyFill="1" applyBorder="1" applyAlignment="1">
      <alignment horizontal="center" vertical="top" wrapText="1"/>
    </xf>
    <xf numFmtId="3" fontId="3" fillId="0" borderId="0" xfId="0" applyNumberFormat="1" applyFont="1" applyFill="1" applyBorder="1" applyAlignment="1">
      <alignment horizontal="center" wrapText="1"/>
    </xf>
    <xf numFmtId="3" fontId="1" fillId="7" borderId="0"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top"/>
    </xf>
    <xf numFmtId="3" fontId="4" fillId="0" borderId="37" xfId="0" applyNumberFormat="1" applyFont="1" applyFill="1" applyBorder="1" applyAlignment="1">
      <alignment horizontal="center" vertical="top"/>
    </xf>
    <xf numFmtId="3" fontId="4" fillId="6" borderId="49" xfId="0" applyNumberFormat="1" applyFont="1" applyFill="1" applyBorder="1" applyAlignment="1">
      <alignment horizontal="left" vertical="top" wrapText="1"/>
    </xf>
    <xf numFmtId="3" fontId="3" fillId="0" borderId="60" xfId="0" applyNumberFormat="1" applyFont="1" applyBorder="1" applyAlignment="1">
      <alignment horizontal="center" vertical="top"/>
    </xf>
    <xf numFmtId="3" fontId="22" fillId="0" borderId="4" xfId="0" applyNumberFormat="1" applyFont="1" applyFill="1" applyBorder="1" applyAlignment="1">
      <alignment horizontal="center" vertical="center" textRotation="90" wrapText="1"/>
    </xf>
    <xf numFmtId="3" fontId="22" fillId="0" borderId="22" xfId="0" applyNumberFormat="1" applyFont="1" applyFill="1" applyBorder="1" applyAlignment="1">
      <alignment horizontal="center" vertical="center" textRotation="90" wrapText="1"/>
    </xf>
    <xf numFmtId="3" fontId="4" fillId="0" borderId="7" xfId="0" applyNumberFormat="1" applyFont="1" applyBorder="1" applyAlignment="1">
      <alignment horizontal="center" vertical="top" wrapText="1"/>
    </xf>
    <xf numFmtId="3" fontId="22" fillId="0" borderId="44" xfId="0" applyNumberFormat="1" applyFont="1" applyFill="1" applyBorder="1" applyAlignment="1">
      <alignment horizontal="center" vertical="center" textRotation="90" wrapText="1"/>
    </xf>
    <xf numFmtId="3" fontId="22" fillId="0" borderId="13" xfId="0" applyNumberFormat="1" applyFont="1" applyFill="1" applyBorder="1" applyAlignment="1">
      <alignment horizontal="center" vertical="center" textRotation="90" wrapText="1"/>
    </xf>
    <xf numFmtId="3" fontId="22" fillId="0" borderId="50" xfId="0" applyNumberFormat="1" applyFont="1" applyFill="1" applyBorder="1" applyAlignment="1">
      <alignment horizontal="center" vertical="center" textRotation="90" wrapText="1"/>
    </xf>
    <xf numFmtId="3" fontId="4" fillId="0" borderId="16" xfId="0" applyNumberFormat="1" applyFont="1" applyBorder="1" applyAlignment="1">
      <alignment horizontal="center" vertical="top" wrapText="1"/>
    </xf>
    <xf numFmtId="3" fontId="4" fillId="0" borderId="40" xfId="0" applyNumberFormat="1" applyFont="1" applyFill="1" applyBorder="1" applyAlignment="1">
      <alignment horizontal="center" vertical="top" wrapText="1"/>
    </xf>
    <xf numFmtId="3" fontId="4" fillId="0" borderId="16" xfId="0" applyNumberFormat="1" applyFont="1" applyFill="1" applyBorder="1" applyAlignment="1">
      <alignment horizontal="center" vertical="top" wrapText="1"/>
    </xf>
    <xf numFmtId="3" fontId="4" fillId="0" borderId="48" xfId="0" applyNumberFormat="1" applyFont="1" applyBorder="1" applyAlignment="1">
      <alignment horizontal="center" vertical="top" wrapText="1"/>
    </xf>
    <xf numFmtId="3" fontId="1" fillId="0" borderId="7" xfId="0" applyNumberFormat="1" applyFont="1" applyBorder="1" applyAlignment="1">
      <alignment horizontal="center" vertical="top" wrapText="1"/>
    </xf>
    <xf numFmtId="3" fontId="22" fillId="0" borderId="44" xfId="0" applyNumberFormat="1" applyFont="1" applyBorder="1" applyAlignment="1">
      <alignment horizontal="center" vertical="center" textRotation="90"/>
    </xf>
    <xf numFmtId="3" fontId="22" fillId="0" borderId="13" xfId="0" applyNumberFormat="1" applyFont="1" applyBorder="1" applyAlignment="1">
      <alignment horizontal="center" vertical="center" textRotation="90"/>
    </xf>
    <xf numFmtId="3" fontId="4" fillId="0" borderId="41" xfId="0" applyNumberFormat="1" applyFont="1" applyFill="1" applyBorder="1" applyAlignment="1">
      <alignment horizontal="center" vertical="center" wrapText="1"/>
    </xf>
    <xf numFmtId="3" fontId="4" fillId="0" borderId="41" xfId="0" applyNumberFormat="1" applyFont="1" applyFill="1" applyBorder="1" applyAlignment="1">
      <alignment vertical="top" wrapText="1"/>
    </xf>
    <xf numFmtId="3" fontId="4" fillId="0" borderId="7" xfId="0" applyNumberFormat="1" applyFont="1" applyFill="1" applyBorder="1" applyAlignment="1">
      <alignment horizontal="center" vertical="top" wrapText="1"/>
    </xf>
    <xf numFmtId="3" fontId="4" fillId="0" borderId="40" xfId="0" applyNumberFormat="1" applyFont="1" applyFill="1" applyBorder="1" applyAlignment="1">
      <alignment horizontal="center" vertical="top"/>
    </xf>
    <xf numFmtId="3" fontId="4" fillId="0" borderId="41" xfId="0" applyNumberFormat="1" applyFont="1" applyBorder="1" applyAlignment="1">
      <alignment horizontal="center" vertical="center" textRotation="90"/>
    </xf>
    <xf numFmtId="3" fontId="4" fillId="0" borderId="49" xfId="0" applyNumberFormat="1" applyFont="1" applyBorder="1" applyAlignment="1">
      <alignment horizontal="center" vertical="center" textRotation="90"/>
    </xf>
    <xf numFmtId="49" fontId="3" fillId="0" borderId="14" xfId="0" applyNumberFormat="1" applyFont="1" applyBorder="1" applyAlignment="1">
      <alignment horizontal="center" vertical="top"/>
    </xf>
    <xf numFmtId="49" fontId="3" fillId="0" borderId="23" xfId="0" applyNumberFormat="1" applyFont="1" applyBorder="1" applyAlignment="1">
      <alignment horizontal="center" vertical="top"/>
    </xf>
    <xf numFmtId="3" fontId="1" fillId="0" borderId="48" xfId="0" applyNumberFormat="1" applyFont="1" applyBorder="1" applyAlignment="1">
      <alignment horizontal="center" vertical="top" wrapText="1"/>
    </xf>
    <xf numFmtId="3" fontId="22" fillId="6" borderId="50" xfId="0" applyNumberFormat="1" applyFont="1" applyFill="1" applyBorder="1" applyAlignment="1">
      <alignment horizontal="center" vertical="center" textRotation="90" wrapText="1"/>
    </xf>
    <xf numFmtId="3" fontId="4" fillId="7" borderId="49" xfId="0" applyNumberFormat="1" applyFont="1" applyFill="1" applyBorder="1" applyAlignment="1">
      <alignment horizontal="left" vertical="top" wrapText="1"/>
    </xf>
    <xf numFmtId="0" fontId="16" fillId="0" borderId="0" xfId="0" applyFont="1" applyAlignment="1">
      <alignment horizontal="center" vertical="center"/>
    </xf>
    <xf numFmtId="3" fontId="4" fillId="0" borderId="37" xfId="0" applyNumberFormat="1" applyFont="1" applyFill="1" applyBorder="1" applyAlignment="1">
      <alignment horizontal="center" vertical="center" textRotation="90" wrapText="1"/>
    </xf>
    <xf numFmtId="3" fontId="4" fillId="0" borderId="49" xfId="0" applyNumberFormat="1" applyFont="1" applyFill="1" applyBorder="1" applyAlignment="1">
      <alignment horizontal="center" vertical="center" textRotation="90" wrapText="1"/>
    </xf>
    <xf numFmtId="3" fontId="4" fillId="0" borderId="42" xfId="0" applyNumberFormat="1" applyFont="1" applyFill="1" applyBorder="1" applyAlignment="1">
      <alignment horizontal="left" vertical="top" wrapText="1"/>
    </xf>
    <xf numFmtId="3" fontId="4" fillId="0" borderId="41" xfId="0" applyNumberFormat="1" applyFont="1" applyFill="1" applyBorder="1" applyAlignment="1">
      <alignment horizontal="center" vertical="top"/>
    </xf>
    <xf numFmtId="3" fontId="4" fillId="0" borderId="39" xfId="0" applyNumberFormat="1" applyFont="1" applyBorder="1" applyAlignment="1">
      <alignment horizontal="center" vertical="center" textRotation="90"/>
    </xf>
    <xf numFmtId="3" fontId="4" fillId="6" borderId="16" xfId="0" applyNumberFormat="1" applyFont="1" applyFill="1" applyBorder="1" applyAlignment="1">
      <alignment horizontal="left" vertical="top" wrapText="1"/>
    </xf>
    <xf numFmtId="3" fontId="4" fillId="0" borderId="52" xfId="0" applyNumberFormat="1" applyFont="1" applyBorder="1" applyAlignment="1">
      <alignment horizontal="center" vertical="center" textRotation="90"/>
    </xf>
    <xf numFmtId="3" fontId="3" fillId="0" borderId="54" xfId="0" applyNumberFormat="1" applyFont="1" applyBorder="1" applyAlignment="1">
      <alignment horizontal="center" vertical="top"/>
    </xf>
    <xf numFmtId="3" fontId="4" fillId="0" borderId="45" xfId="0" applyNumberFormat="1" applyFont="1" applyFill="1" applyBorder="1" applyAlignment="1">
      <alignment horizontal="center" vertical="top"/>
    </xf>
    <xf numFmtId="3" fontId="4" fillId="0" borderId="54" xfId="0" applyNumberFormat="1" applyFont="1" applyFill="1" applyBorder="1" applyAlignment="1">
      <alignment horizontal="center" vertical="top"/>
    </xf>
    <xf numFmtId="3" fontId="3" fillId="4" borderId="36" xfId="0" applyNumberFormat="1" applyFont="1" applyFill="1" applyBorder="1" applyAlignment="1">
      <alignment horizontal="center" vertical="top"/>
    </xf>
    <xf numFmtId="3" fontId="3" fillId="4" borderId="39"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3" fillId="4" borderId="52" xfId="0" applyNumberFormat="1" applyFont="1" applyFill="1" applyBorder="1" applyAlignment="1">
      <alignment horizontal="center" vertical="top"/>
    </xf>
    <xf numFmtId="3" fontId="3" fillId="5" borderId="50" xfId="0" applyNumberFormat="1" applyFont="1" applyFill="1" applyBorder="1" applyAlignment="1">
      <alignment horizontal="center" vertical="top"/>
    </xf>
    <xf numFmtId="49" fontId="3" fillId="0" borderId="13" xfId="0" applyNumberFormat="1" applyFont="1" applyBorder="1" applyAlignment="1">
      <alignment horizontal="center" vertical="top" wrapText="1"/>
    </xf>
    <xf numFmtId="3" fontId="3" fillId="0" borderId="54" xfId="0" applyNumberFormat="1" applyFont="1" applyFill="1" applyBorder="1" applyAlignment="1">
      <alignment horizontal="center" vertical="top" wrapText="1"/>
    </xf>
    <xf numFmtId="3" fontId="4" fillId="0" borderId="41" xfId="0" applyNumberFormat="1" applyFont="1" applyFill="1" applyBorder="1" applyAlignment="1">
      <alignment horizontal="center" vertical="center" textRotation="90" wrapText="1"/>
    </xf>
    <xf numFmtId="3" fontId="4" fillId="0" borderId="53" xfId="0" applyNumberFormat="1" applyFont="1" applyFill="1" applyBorder="1" applyAlignment="1">
      <alignment horizontal="center" vertical="top" wrapText="1"/>
    </xf>
    <xf numFmtId="3" fontId="22" fillId="0" borderId="13" xfId="0" applyNumberFormat="1" applyFont="1" applyFill="1" applyBorder="1" applyAlignment="1">
      <alignment horizontal="center" vertical="center" textRotation="90" wrapText="1"/>
    </xf>
    <xf numFmtId="3" fontId="22" fillId="0" borderId="50" xfId="0" applyNumberFormat="1" applyFont="1" applyFill="1" applyBorder="1" applyAlignment="1">
      <alignment horizontal="center" vertical="center" textRotation="90" wrapText="1"/>
    </xf>
    <xf numFmtId="3" fontId="4" fillId="0" borderId="48" xfId="0" applyNumberFormat="1" applyFont="1" applyBorder="1" applyAlignment="1">
      <alignment horizontal="center" vertical="top" wrapText="1"/>
    </xf>
    <xf numFmtId="3" fontId="4" fillId="0" borderId="16" xfId="0" applyNumberFormat="1" applyFont="1" applyBorder="1" applyAlignment="1">
      <alignment horizontal="center" vertical="top" wrapText="1"/>
    </xf>
    <xf numFmtId="49" fontId="3" fillId="0" borderId="14" xfId="0" applyNumberFormat="1" applyFont="1" applyBorder="1" applyAlignment="1">
      <alignment horizontal="center" vertical="top"/>
    </xf>
    <xf numFmtId="3" fontId="4" fillId="0" borderId="51" xfId="0" applyNumberFormat="1" applyFont="1" applyBorder="1" applyAlignment="1">
      <alignment horizontal="center" vertical="center" textRotation="90"/>
    </xf>
    <xf numFmtId="3" fontId="4" fillId="0" borderId="41" xfId="0" applyNumberFormat="1" applyFont="1" applyBorder="1" applyAlignment="1">
      <alignment horizontal="center" vertical="center" textRotation="90"/>
    </xf>
    <xf numFmtId="3" fontId="4" fillId="0" borderId="16" xfId="0" applyNumberFormat="1" applyFont="1" applyFill="1" applyBorder="1" applyAlignment="1">
      <alignment horizontal="center" vertical="top" wrapText="1"/>
    </xf>
    <xf numFmtId="3" fontId="4" fillId="0" borderId="52" xfId="0" applyNumberFormat="1" applyFont="1" applyFill="1" applyBorder="1" applyAlignment="1">
      <alignment horizontal="center" vertical="center" textRotation="90" wrapText="1"/>
    </xf>
    <xf numFmtId="3" fontId="4" fillId="0" borderId="41" xfId="0" applyNumberFormat="1" applyFont="1" applyFill="1" applyBorder="1" applyAlignment="1">
      <alignment horizontal="center" vertical="center" wrapText="1"/>
    </xf>
    <xf numFmtId="3" fontId="4" fillId="0" borderId="48" xfId="0" applyNumberFormat="1" applyFont="1" applyFill="1" applyBorder="1" applyAlignment="1">
      <alignment horizontal="center" vertical="top" wrapText="1"/>
    </xf>
    <xf numFmtId="3" fontId="4" fillId="0" borderId="49" xfId="0" applyNumberFormat="1" applyFont="1" applyFill="1" applyBorder="1" applyAlignment="1">
      <alignment horizontal="center" vertical="center" textRotation="90" wrapText="1"/>
    </xf>
    <xf numFmtId="3" fontId="3" fillId="7" borderId="40" xfId="0" applyNumberFormat="1" applyFont="1" applyFill="1" applyBorder="1" applyAlignment="1">
      <alignment vertical="top" wrapText="1"/>
    </xf>
    <xf numFmtId="3" fontId="6" fillId="8" borderId="40" xfId="0" applyNumberFormat="1" applyFont="1" applyFill="1" applyBorder="1" applyAlignment="1">
      <alignment horizontal="center" vertical="top"/>
    </xf>
    <xf numFmtId="164" fontId="6" fillId="8" borderId="40" xfId="0" applyNumberFormat="1" applyFont="1" applyFill="1" applyBorder="1" applyAlignment="1">
      <alignment horizontal="center" vertical="top"/>
    </xf>
    <xf numFmtId="164" fontId="3" fillId="9" borderId="62" xfId="0" applyNumberFormat="1" applyFont="1" applyFill="1" applyBorder="1" applyAlignment="1">
      <alignment horizontal="center" vertical="top"/>
    </xf>
    <xf numFmtId="164" fontId="1" fillId="7" borderId="19" xfId="0" applyNumberFormat="1" applyFont="1" applyFill="1" applyBorder="1" applyAlignment="1">
      <alignment horizontal="center" vertical="top"/>
    </xf>
    <xf numFmtId="164" fontId="1" fillId="6" borderId="32" xfId="0" applyNumberFormat="1" applyFont="1" applyFill="1" applyBorder="1" applyAlignment="1">
      <alignment horizontal="center" vertical="top"/>
    </xf>
    <xf numFmtId="164" fontId="4" fillId="6" borderId="15" xfId="0" applyNumberFormat="1" applyFont="1" applyFill="1" applyBorder="1" applyAlignment="1">
      <alignment horizontal="center" vertical="top"/>
    </xf>
    <xf numFmtId="164" fontId="4" fillId="0" borderId="15" xfId="0" applyNumberFormat="1" applyFont="1" applyFill="1" applyBorder="1" applyAlignment="1">
      <alignment horizontal="center" vertical="top"/>
    </xf>
    <xf numFmtId="164" fontId="1" fillId="0" borderId="32" xfId="0" applyNumberFormat="1" applyFont="1" applyFill="1" applyBorder="1" applyAlignment="1">
      <alignment horizontal="center" vertical="top"/>
    </xf>
    <xf numFmtId="165" fontId="3" fillId="6" borderId="41" xfId="0" applyNumberFormat="1" applyFont="1" applyFill="1" applyBorder="1" applyAlignment="1">
      <alignment horizontal="center" vertical="top"/>
    </xf>
    <xf numFmtId="165" fontId="1" fillId="6" borderId="30" xfId="0" applyNumberFormat="1" applyFont="1" applyFill="1" applyBorder="1" applyAlignment="1">
      <alignment horizontal="center" vertical="top"/>
    </xf>
    <xf numFmtId="164" fontId="1" fillId="7" borderId="18" xfId="0" applyNumberFormat="1" applyFont="1" applyFill="1" applyBorder="1" applyAlignment="1">
      <alignment horizontal="center" vertical="top"/>
    </xf>
    <xf numFmtId="164" fontId="1" fillId="7" borderId="32" xfId="0" applyNumberFormat="1" applyFont="1" applyFill="1" applyBorder="1" applyAlignment="1">
      <alignment horizontal="center" vertical="top"/>
    </xf>
    <xf numFmtId="164" fontId="1" fillId="0" borderId="15" xfId="0" applyNumberFormat="1" applyFont="1" applyFill="1" applyBorder="1" applyAlignment="1">
      <alignment horizontal="center" vertical="top"/>
    </xf>
    <xf numFmtId="165" fontId="4" fillId="0" borderId="15" xfId="0" applyNumberFormat="1" applyFont="1" applyBorder="1" applyAlignment="1">
      <alignment horizontal="center" vertical="top"/>
    </xf>
    <xf numFmtId="165" fontId="4" fillId="0" borderId="0" xfId="0" applyNumberFormat="1" applyFont="1" applyBorder="1" applyAlignment="1">
      <alignment horizontal="center" vertical="top"/>
    </xf>
    <xf numFmtId="165" fontId="3" fillId="6" borderId="15" xfId="0" applyNumberFormat="1" applyFont="1" applyFill="1" applyBorder="1" applyAlignment="1">
      <alignment horizontal="center" vertical="top"/>
    </xf>
    <xf numFmtId="165" fontId="1" fillId="6" borderId="19" xfId="0" applyNumberFormat="1" applyFont="1" applyFill="1" applyBorder="1" applyAlignment="1">
      <alignment horizontal="center" vertical="top"/>
    </xf>
    <xf numFmtId="164" fontId="3" fillId="6" borderId="15" xfId="0" applyNumberFormat="1" applyFont="1" applyFill="1" applyBorder="1" applyAlignment="1">
      <alignment horizontal="center" vertical="top"/>
    </xf>
    <xf numFmtId="164" fontId="4" fillId="7" borderId="15" xfId="0" applyNumberFormat="1" applyFont="1" applyFill="1" applyBorder="1" applyAlignment="1">
      <alignment horizontal="center" vertical="top" wrapText="1"/>
    </xf>
    <xf numFmtId="164" fontId="4" fillId="0" borderId="15" xfId="0" applyNumberFormat="1" applyFont="1" applyFill="1" applyBorder="1" applyAlignment="1">
      <alignment horizontal="center" vertical="top" wrapText="1"/>
    </xf>
    <xf numFmtId="164" fontId="4" fillId="6" borderId="15" xfId="0" applyNumberFormat="1" applyFont="1" applyFill="1" applyBorder="1" applyAlignment="1">
      <alignment horizontal="center" vertical="top" wrapText="1"/>
    </xf>
    <xf numFmtId="164" fontId="4" fillId="0" borderId="19" xfId="0" applyNumberFormat="1" applyFont="1" applyFill="1" applyBorder="1" applyAlignment="1">
      <alignment horizontal="center" vertical="top" wrapText="1"/>
    </xf>
    <xf numFmtId="164" fontId="4" fillId="0" borderId="15" xfId="0" applyNumberFormat="1" applyFont="1" applyBorder="1" applyAlignment="1">
      <alignment horizontal="center" vertical="top"/>
    </xf>
    <xf numFmtId="164" fontId="1" fillId="0" borderId="15" xfId="0" applyNumberFormat="1" applyFont="1" applyBorder="1" applyAlignment="1">
      <alignment horizontal="center" vertical="top"/>
    </xf>
    <xf numFmtId="164" fontId="4" fillId="7" borderId="66" xfId="0" applyNumberFormat="1" applyFont="1" applyFill="1" applyBorder="1" applyAlignment="1">
      <alignment horizontal="center" vertical="top" wrapText="1"/>
    </xf>
    <xf numFmtId="164" fontId="4" fillId="6" borderId="31" xfId="0" applyNumberFormat="1" applyFont="1" applyFill="1" applyBorder="1" applyAlignment="1">
      <alignment horizontal="center" vertical="top" wrapText="1"/>
    </xf>
    <xf numFmtId="164" fontId="1" fillId="7" borderId="69" xfId="0" applyNumberFormat="1" applyFont="1" applyFill="1" applyBorder="1" applyAlignment="1">
      <alignment horizontal="center" vertical="top" wrapText="1"/>
    </xf>
    <xf numFmtId="164" fontId="4" fillId="7" borderId="6" xfId="0" applyNumberFormat="1" applyFont="1" applyFill="1" applyBorder="1" applyAlignment="1">
      <alignment horizontal="center" vertical="top"/>
    </xf>
    <xf numFmtId="164" fontId="1" fillId="0" borderId="31" xfId="0" applyNumberFormat="1" applyFont="1" applyFill="1" applyBorder="1" applyAlignment="1">
      <alignment horizontal="center" vertical="top"/>
    </xf>
    <xf numFmtId="164" fontId="1" fillId="6" borderId="28" xfId="0" applyNumberFormat="1" applyFont="1" applyFill="1" applyBorder="1" applyAlignment="1">
      <alignment horizontal="center" vertical="top" wrapText="1"/>
    </xf>
    <xf numFmtId="164" fontId="4" fillId="7" borderId="31" xfId="0" applyNumberFormat="1" applyFont="1" applyFill="1" applyBorder="1" applyAlignment="1">
      <alignment horizontal="center" vertical="top" wrapText="1"/>
    </xf>
    <xf numFmtId="165" fontId="4" fillId="0" borderId="13" xfId="0" applyNumberFormat="1" applyFont="1" applyBorder="1" applyAlignment="1">
      <alignment horizontal="center" vertical="top"/>
    </xf>
    <xf numFmtId="165" fontId="3" fillId="6" borderId="13" xfId="0" applyNumberFormat="1" applyFont="1" applyFill="1" applyBorder="1" applyAlignment="1">
      <alignment horizontal="center" vertical="top"/>
    </xf>
    <xf numFmtId="165" fontId="1" fillId="6" borderId="12" xfId="0" applyNumberFormat="1" applyFont="1" applyFill="1" applyBorder="1" applyAlignment="1">
      <alignment horizontal="center" vertical="top"/>
    </xf>
    <xf numFmtId="164" fontId="4" fillId="0" borderId="12" xfId="0" applyNumberFormat="1" applyFont="1" applyFill="1" applyBorder="1" applyAlignment="1">
      <alignment horizontal="center" vertical="top" wrapText="1"/>
    </xf>
    <xf numFmtId="164" fontId="1" fillId="0" borderId="13" xfId="0" applyNumberFormat="1" applyFont="1" applyBorder="1" applyAlignment="1">
      <alignment horizontal="center" vertical="top"/>
    </xf>
    <xf numFmtId="164" fontId="1" fillId="6" borderId="3" xfId="0" applyNumberFormat="1" applyFont="1" applyFill="1" applyBorder="1" applyAlignment="1">
      <alignment horizontal="center" vertical="top" wrapText="1"/>
    </xf>
    <xf numFmtId="164" fontId="1" fillId="6" borderId="51" xfId="0" applyNumberFormat="1" applyFont="1" applyFill="1" applyBorder="1" applyAlignment="1">
      <alignment horizontal="center" vertical="top" wrapText="1"/>
    </xf>
    <xf numFmtId="164" fontId="3" fillId="6" borderId="31" xfId="0" applyNumberFormat="1" applyFont="1" applyFill="1" applyBorder="1" applyAlignment="1">
      <alignment horizontal="center" vertical="top" wrapText="1"/>
    </xf>
    <xf numFmtId="164" fontId="3" fillId="9" borderId="78" xfId="0" applyNumberFormat="1" applyFont="1" applyFill="1" applyBorder="1" applyAlignment="1">
      <alignment horizontal="center" vertical="top"/>
    </xf>
    <xf numFmtId="164" fontId="3" fillId="5" borderId="1" xfId="0" applyNumberFormat="1" applyFont="1" applyFill="1" applyBorder="1" applyAlignment="1">
      <alignment horizontal="center" vertical="top"/>
    </xf>
    <xf numFmtId="164" fontId="1" fillId="6" borderId="50" xfId="0" applyNumberFormat="1" applyFont="1" applyFill="1" applyBorder="1" applyAlignment="1">
      <alignment horizontal="center" vertical="top" wrapText="1"/>
    </xf>
    <xf numFmtId="164" fontId="3" fillId="6" borderId="44" xfId="0" applyNumberFormat="1" applyFont="1" applyFill="1" applyBorder="1" applyAlignment="1">
      <alignment horizontal="center" vertical="top" wrapText="1"/>
    </xf>
    <xf numFmtId="164" fontId="3" fillId="9" borderId="22" xfId="0" applyNumberFormat="1" applyFont="1" applyFill="1" applyBorder="1" applyAlignment="1">
      <alignment horizontal="center" vertical="top"/>
    </xf>
    <xf numFmtId="164" fontId="6" fillId="8" borderId="42" xfId="0" applyNumberFormat="1" applyFont="1" applyFill="1" applyBorder="1" applyAlignment="1">
      <alignment horizontal="center" vertical="top"/>
    </xf>
    <xf numFmtId="164" fontId="4" fillId="7" borderId="32" xfId="0" applyNumberFormat="1" applyFont="1" applyFill="1" applyBorder="1" applyAlignment="1">
      <alignment horizontal="center" vertical="top" wrapText="1"/>
    </xf>
    <xf numFmtId="165" fontId="1" fillId="0" borderId="15" xfId="0" applyNumberFormat="1" applyFont="1" applyFill="1" applyBorder="1" applyAlignment="1">
      <alignment horizontal="center" vertical="top"/>
    </xf>
    <xf numFmtId="165" fontId="1" fillId="7" borderId="51" xfId="0" applyNumberFormat="1" applyFont="1" applyFill="1" applyBorder="1" applyAlignment="1">
      <alignment horizontal="center" vertical="top" wrapText="1"/>
    </xf>
    <xf numFmtId="165" fontId="1" fillId="7" borderId="15" xfId="0" applyNumberFormat="1" applyFont="1" applyFill="1" applyBorder="1" applyAlignment="1">
      <alignment horizontal="center" vertical="top" wrapText="1"/>
    </xf>
    <xf numFmtId="164" fontId="26" fillId="0" borderId="15" xfId="0" applyNumberFormat="1" applyFont="1" applyFill="1" applyBorder="1" applyAlignment="1">
      <alignment horizontal="center" vertical="top"/>
    </xf>
    <xf numFmtId="164" fontId="6" fillId="8" borderId="32" xfId="0" applyNumberFormat="1" applyFont="1" applyFill="1" applyBorder="1" applyAlignment="1">
      <alignment horizontal="center" vertical="top"/>
    </xf>
    <xf numFmtId="164" fontId="6" fillId="5" borderId="9" xfId="0" applyNumberFormat="1" applyFont="1" applyFill="1" applyBorder="1" applyAlignment="1">
      <alignment horizontal="center" vertical="top"/>
    </xf>
    <xf numFmtId="164" fontId="3" fillId="4" borderId="9" xfId="0" applyNumberFormat="1" applyFont="1" applyFill="1" applyBorder="1" applyAlignment="1">
      <alignment horizontal="center" vertical="top"/>
    </xf>
    <xf numFmtId="164" fontId="3" fillId="3" borderId="1" xfId="0" applyNumberFormat="1" applyFont="1" applyFill="1" applyBorder="1" applyAlignment="1">
      <alignment horizontal="center" vertical="top" wrapText="1"/>
    </xf>
    <xf numFmtId="165" fontId="1" fillId="7" borderId="50" xfId="0" applyNumberFormat="1" applyFont="1" applyFill="1" applyBorder="1" applyAlignment="1">
      <alignment horizontal="center" vertical="top" wrapText="1"/>
    </xf>
    <xf numFmtId="164" fontId="26" fillId="0" borderId="13" xfId="0" applyNumberFormat="1" applyFont="1" applyFill="1" applyBorder="1" applyAlignment="1">
      <alignment horizontal="center" vertical="top"/>
    </xf>
    <xf numFmtId="164" fontId="6" fillId="8" borderId="44" xfId="0" applyNumberFormat="1" applyFont="1" applyFill="1" applyBorder="1" applyAlignment="1">
      <alignment horizontal="center" vertical="top"/>
    </xf>
    <xf numFmtId="164" fontId="7" fillId="0" borderId="9" xfId="0" applyNumberFormat="1" applyFont="1" applyBorder="1" applyAlignment="1">
      <alignment horizontal="center" vertical="center" wrapText="1"/>
    </xf>
    <xf numFmtId="164" fontId="7" fillId="0" borderId="34" xfId="0" applyNumberFormat="1" applyFont="1" applyBorder="1" applyAlignment="1">
      <alignment horizontal="center" vertical="center" wrapText="1"/>
    </xf>
    <xf numFmtId="164" fontId="1" fillId="0" borderId="50" xfId="0" applyNumberFormat="1" applyFont="1" applyBorder="1" applyAlignment="1">
      <alignment horizontal="center" vertical="top" wrapText="1"/>
    </xf>
    <xf numFmtId="3" fontId="4" fillId="6" borderId="47" xfId="0" applyNumberFormat="1" applyFont="1" applyFill="1" applyBorder="1" applyAlignment="1">
      <alignment horizontal="center" vertical="top" wrapText="1"/>
    </xf>
    <xf numFmtId="3" fontId="4" fillId="6" borderId="45" xfId="0" applyNumberFormat="1" applyFont="1" applyFill="1" applyBorder="1" applyAlignment="1">
      <alignment horizontal="center" vertical="top" wrapText="1"/>
    </xf>
    <xf numFmtId="3" fontId="4" fillId="0" borderId="37" xfId="0" applyNumberFormat="1" applyFont="1" applyBorder="1" applyAlignment="1">
      <alignment vertical="top" wrapText="1"/>
    </xf>
    <xf numFmtId="3" fontId="4" fillId="0" borderId="41" xfId="0" applyNumberFormat="1" applyFont="1" applyBorder="1" applyAlignment="1">
      <alignment vertical="top" wrapText="1"/>
    </xf>
    <xf numFmtId="165" fontId="4" fillId="0" borderId="30" xfId="0" applyNumberFormat="1" applyFont="1" applyBorder="1" applyAlignment="1">
      <alignment horizontal="left" vertical="top" wrapText="1"/>
    </xf>
    <xf numFmtId="3" fontId="1" fillId="0" borderId="30" xfId="0" applyNumberFormat="1" applyFont="1" applyBorder="1" applyAlignment="1">
      <alignment horizontal="left" vertical="top" wrapText="1"/>
    </xf>
    <xf numFmtId="0" fontId="4" fillId="0" borderId="42" xfId="0" applyFont="1" applyFill="1" applyBorder="1" applyAlignment="1">
      <alignment horizontal="left" vertical="top" wrapText="1"/>
    </xf>
    <xf numFmtId="0" fontId="1" fillId="0" borderId="49" xfId="0" applyFont="1" applyFill="1" applyBorder="1" applyAlignment="1">
      <alignment horizontal="left" vertical="top" wrapText="1"/>
    </xf>
    <xf numFmtId="0" fontId="4" fillId="0" borderId="30" xfId="0" applyFont="1" applyFill="1" applyBorder="1" applyAlignment="1">
      <alignment horizontal="left" vertical="top" wrapText="1"/>
    </xf>
    <xf numFmtId="3" fontId="1" fillId="0" borderId="42" xfId="0" applyNumberFormat="1" applyFont="1" applyBorder="1" applyAlignment="1">
      <alignment horizontal="left" vertical="top" wrapText="1"/>
    </xf>
    <xf numFmtId="3" fontId="1" fillId="0" borderId="41" xfId="0" applyNumberFormat="1" applyFont="1" applyBorder="1" applyAlignment="1">
      <alignment horizontal="left" vertical="top" wrapText="1"/>
    </xf>
    <xf numFmtId="3" fontId="4" fillId="6" borderId="62" xfId="0" applyNumberFormat="1" applyFont="1" applyFill="1" applyBorder="1" applyAlignment="1">
      <alignment vertical="top" wrapText="1"/>
    </xf>
    <xf numFmtId="0" fontId="4" fillId="0" borderId="49" xfId="0" applyFont="1" applyFill="1" applyBorder="1" applyAlignment="1">
      <alignment horizontal="left" vertical="top" wrapText="1"/>
    </xf>
    <xf numFmtId="0" fontId="4" fillId="0" borderId="49" xfId="0" applyFont="1" applyFill="1" applyBorder="1" applyAlignment="1">
      <alignment vertical="top" wrapText="1"/>
    </xf>
    <xf numFmtId="0" fontId="4" fillId="0" borderId="62" xfId="0" applyFont="1" applyFill="1" applyBorder="1" applyAlignment="1">
      <alignment vertical="top" wrapText="1"/>
    </xf>
    <xf numFmtId="0" fontId="1" fillId="6" borderId="37" xfId="0" applyFont="1" applyFill="1" applyBorder="1" applyAlignment="1">
      <alignment horizontal="left" vertical="top" wrapText="1"/>
    </xf>
    <xf numFmtId="0" fontId="1" fillId="6" borderId="42" xfId="0" applyFont="1" applyFill="1" applyBorder="1" applyAlignment="1">
      <alignment horizontal="left" vertical="top" wrapText="1"/>
    </xf>
    <xf numFmtId="3" fontId="4" fillId="6" borderId="61" xfId="0" applyNumberFormat="1" applyFont="1" applyFill="1" applyBorder="1" applyAlignment="1">
      <alignment horizontal="center" vertical="top"/>
    </xf>
    <xf numFmtId="164" fontId="4" fillId="0" borderId="45" xfId="0" applyNumberFormat="1" applyFont="1" applyFill="1" applyBorder="1" applyAlignment="1">
      <alignment horizontal="center" vertical="top"/>
    </xf>
    <xf numFmtId="3" fontId="1" fillId="0" borderId="47" xfId="0" applyNumberFormat="1" applyFont="1" applyFill="1" applyBorder="1" applyAlignment="1">
      <alignment horizontal="center" vertical="top"/>
    </xf>
    <xf numFmtId="3" fontId="1" fillId="0" borderId="45" xfId="0" applyNumberFormat="1" applyFont="1" applyFill="1" applyBorder="1" applyAlignment="1">
      <alignment horizontal="center" vertical="top"/>
    </xf>
    <xf numFmtId="3" fontId="4" fillId="0" borderId="45" xfId="0" applyNumberFormat="1" applyFont="1" applyFill="1" applyBorder="1" applyAlignment="1">
      <alignment horizontal="center" vertical="top" wrapText="1"/>
    </xf>
    <xf numFmtId="1" fontId="1" fillId="0" borderId="47" xfId="0" applyNumberFormat="1" applyFont="1" applyFill="1" applyBorder="1" applyAlignment="1">
      <alignment horizontal="center" vertical="top"/>
    </xf>
    <xf numFmtId="1" fontId="4" fillId="0" borderId="53" xfId="0" applyNumberFormat="1" applyFont="1" applyFill="1" applyBorder="1" applyAlignment="1">
      <alignment horizontal="center" vertical="top"/>
    </xf>
    <xf numFmtId="1" fontId="4" fillId="0" borderId="54" xfId="0" applyNumberFormat="1" applyFont="1" applyFill="1" applyBorder="1" applyAlignment="1">
      <alignment horizontal="center" vertical="top"/>
    </xf>
    <xf numFmtId="3" fontId="4" fillId="0" borderId="53" xfId="0" applyNumberFormat="1" applyFont="1" applyBorder="1" applyAlignment="1">
      <alignment horizontal="center" vertical="top"/>
    </xf>
    <xf numFmtId="49" fontId="1" fillId="0" borderId="54" xfId="0" applyNumberFormat="1" applyFont="1" applyFill="1" applyBorder="1" applyAlignment="1">
      <alignment horizontal="center" vertical="top"/>
    </xf>
    <xf numFmtId="3" fontId="1" fillId="0" borderId="53" xfId="0" applyNumberFormat="1" applyFont="1" applyFill="1" applyBorder="1" applyAlignment="1">
      <alignment horizontal="center" vertical="top"/>
    </xf>
    <xf numFmtId="3" fontId="1" fillId="0" borderId="61" xfId="0" applyNumberFormat="1" applyFont="1" applyFill="1" applyBorder="1" applyAlignment="1">
      <alignment horizontal="center" vertical="top" wrapText="1"/>
    </xf>
    <xf numFmtId="3" fontId="1" fillId="0" borderId="60" xfId="0" applyNumberFormat="1" applyFont="1" applyFill="1" applyBorder="1" applyAlignment="1">
      <alignment horizontal="center" vertical="top"/>
    </xf>
    <xf numFmtId="3" fontId="4" fillId="0" borderId="61" xfId="0" applyNumberFormat="1" applyFont="1" applyFill="1" applyBorder="1" applyAlignment="1">
      <alignment horizontal="center" vertical="top" wrapText="1"/>
    </xf>
    <xf numFmtId="3" fontId="4" fillId="7" borderId="67" xfId="0" applyNumberFormat="1" applyFont="1" applyFill="1" applyBorder="1" applyAlignment="1">
      <alignment horizontal="center" vertical="top" wrapText="1"/>
    </xf>
    <xf numFmtId="3" fontId="1" fillId="0" borderId="54" xfId="0" applyNumberFormat="1" applyFont="1" applyBorder="1" applyAlignment="1">
      <alignment horizontal="center" vertical="top"/>
    </xf>
    <xf numFmtId="3" fontId="1" fillId="0" borderId="47" xfId="0" applyNumberFormat="1" applyFont="1" applyBorder="1" applyAlignment="1">
      <alignment horizontal="center" vertical="top"/>
    </xf>
    <xf numFmtId="0" fontId="4" fillId="6" borderId="45" xfId="0" applyFont="1" applyFill="1" applyBorder="1" applyAlignment="1">
      <alignment horizontal="center" vertical="top" wrapText="1"/>
    </xf>
    <xf numFmtId="3" fontId="4" fillId="6" borderId="53" xfId="0" applyNumberFormat="1" applyFont="1" applyFill="1" applyBorder="1" applyAlignment="1">
      <alignment horizontal="center" vertical="top"/>
    </xf>
    <xf numFmtId="3" fontId="4" fillId="7" borderId="42" xfId="0" applyNumberFormat="1" applyFont="1" applyFill="1" applyBorder="1" applyAlignment="1">
      <alignment horizontal="left" vertical="top" wrapText="1"/>
    </xf>
    <xf numFmtId="3" fontId="4" fillId="0" borderId="42" xfId="0" applyNumberFormat="1" applyFont="1" applyFill="1" applyBorder="1" applyAlignment="1">
      <alignment horizontal="center" vertical="top" wrapText="1"/>
    </xf>
    <xf numFmtId="0" fontId="4" fillId="0" borderId="42" xfId="0" applyFont="1" applyFill="1" applyBorder="1" applyAlignment="1">
      <alignment vertical="top" wrapText="1"/>
    </xf>
    <xf numFmtId="3" fontId="4" fillId="0" borderId="45" xfId="0" applyNumberFormat="1" applyFont="1" applyBorder="1" applyAlignment="1">
      <alignment horizontal="center" vertical="top" wrapText="1"/>
    </xf>
    <xf numFmtId="3" fontId="4" fillId="0" borderId="54" xfId="0" applyNumberFormat="1" applyFont="1" applyBorder="1" applyAlignment="1">
      <alignment horizontal="center" vertical="top" wrapText="1"/>
    </xf>
    <xf numFmtId="3" fontId="3" fillId="0" borderId="53" xfId="0" applyNumberFormat="1" applyFont="1" applyFill="1" applyBorder="1" applyAlignment="1">
      <alignment horizontal="center" vertical="top"/>
    </xf>
    <xf numFmtId="3" fontId="4" fillId="0" borderId="63" xfId="0" applyNumberFormat="1" applyFont="1" applyFill="1" applyBorder="1" applyAlignment="1">
      <alignment horizontal="center" vertical="center" textRotation="180" wrapText="1"/>
    </xf>
    <xf numFmtId="3" fontId="17" fillId="0" borderId="49" xfId="0" applyNumberFormat="1" applyFont="1" applyFill="1" applyBorder="1" applyAlignment="1">
      <alignment vertical="center" textRotation="90" wrapText="1"/>
    </xf>
    <xf numFmtId="3" fontId="1" fillId="6" borderId="16" xfId="0" applyNumberFormat="1" applyFont="1" applyFill="1" applyBorder="1" applyAlignment="1">
      <alignment horizontal="center" vertical="top"/>
    </xf>
    <xf numFmtId="165" fontId="4" fillId="0" borderId="50" xfId="0" applyNumberFormat="1" applyFont="1" applyBorder="1" applyAlignment="1">
      <alignment horizontal="center" vertical="top"/>
    </xf>
    <xf numFmtId="165" fontId="4" fillId="0" borderId="66" xfId="0" applyNumberFormat="1" applyFont="1" applyBorder="1" applyAlignment="1">
      <alignment horizontal="center" vertical="top"/>
    </xf>
    <xf numFmtId="3" fontId="3" fillId="6" borderId="48" xfId="0" applyNumberFormat="1" applyFont="1" applyFill="1" applyBorder="1" applyAlignment="1">
      <alignment horizontal="center" vertical="top"/>
    </xf>
    <xf numFmtId="3" fontId="4" fillId="0" borderId="6" xfId="0" applyNumberFormat="1" applyFont="1" applyBorder="1" applyAlignment="1">
      <alignment horizontal="center" vertical="top" wrapText="1"/>
    </xf>
    <xf numFmtId="3" fontId="1" fillId="0" borderId="49" xfId="0" applyNumberFormat="1" applyFont="1" applyFill="1" applyBorder="1" applyAlignment="1">
      <alignment horizontal="center" vertical="center" textRotation="90" wrapText="1"/>
    </xf>
    <xf numFmtId="49" fontId="3" fillId="7" borderId="50" xfId="0" applyNumberFormat="1" applyFont="1" applyFill="1" applyBorder="1" applyAlignment="1">
      <alignment horizontal="center" vertical="top"/>
    </xf>
    <xf numFmtId="164" fontId="4" fillId="0" borderId="48" xfId="0" applyNumberFormat="1" applyFont="1" applyFill="1" applyBorder="1" applyAlignment="1">
      <alignment horizontal="center" vertical="top" wrapText="1"/>
    </xf>
    <xf numFmtId="3" fontId="3" fillId="4" borderId="49" xfId="0" applyNumberFormat="1" applyFont="1" applyFill="1" applyBorder="1" applyAlignment="1">
      <alignment horizontal="center" vertical="top"/>
    </xf>
    <xf numFmtId="3" fontId="4" fillId="0" borderId="51" xfId="0" applyNumberFormat="1" applyFont="1" applyFill="1" applyBorder="1" applyAlignment="1">
      <alignment horizontal="center" vertical="center" textRotation="180" wrapText="1"/>
    </xf>
    <xf numFmtId="3" fontId="3" fillId="4" borderId="2" xfId="0" applyNumberFormat="1" applyFont="1" applyFill="1" applyBorder="1" applyAlignment="1">
      <alignment horizontal="center" vertical="top"/>
    </xf>
    <xf numFmtId="3" fontId="3" fillId="5" borderId="3" xfId="0" applyNumberFormat="1" applyFont="1" applyFill="1" applyBorder="1" applyAlignment="1">
      <alignment horizontal="center" vertical="top"/>
    </xf>
    <xf numFmtId="49" fontId="6" fillId="7" borderId="3" xfId="0" applyNumberFormat="1" applyFont="1" applyFill="1" applyBorder="1" applyAlignment="1">
      <alignment horizontal="center" vertical="top"/>
    </xf>
    <xf numFmtId="3" fontId="6" fillId="0" borderId="5" xfId="0" applyNumberFormat="1" applyFont="1" applyBorder="1" applyAlignment="1">
      <alignment horizontal="center" vertical="top"/>
    </xf>
    <xf numFmtId="49" fontId="4" fillId="0" borderId="54" xfId="0" applyNumberFormat="1" applyFont="1" applyBorder="1" applyAlignment="1">
      <alignment horizontal="center" vertical="top" wrapText="1"/>
    </xf>
    <xf numFmtId="49" fontId="4" fillId="6" borderId="54" xfId="0" applyNumberFormat="1" applyFont="1" applyFill="1" applyBorder="1" applyAlignment="1">
      <alignment horizontal="center" vertical="top"/>
    </xf>
    <xf numFmtId="2" fontId="4" fillId="0" borderId="49" xfId="0" applyNumberFormat="1" applyFont="1" applyFill="1" applyBorder="1" applyAlignment="1">
      <alignment vertical="top" wrapText="1"/>
    </xf>
    <xf numFmtId="0" fontId="4" fillId="0" borderId="53" xfId="0" applyFont="1" applyFill="1" applyBorder="1" applyAlignment="1">
      <alignment horizontal="center" vertical="top" wrapText="1"/>
    </xf>
    <xf numFmtId="164" fontId="1" fillId="0" borderId="15" xfId="0" applyNumberFormat="1" applyFont="1" applyFill="1" applyBorder="1" applyAlignment="1">
      <alignment horizontal="center" vertical="top" wrapText="1"/>
    </xf>
    <xf numFmtId="164" fontId="3" fillId="6" borderId="49" xfId="0" applyNumberFormat="1" applyFont="1" applyFill="1" applyBorder="1" applyAlignment="1">
      <alignment horizontal="center" vertical="top"/>
    </xf>
    <xf numFmtId="164" fontId="3" fillId="6" borderId="50" xfId="0" applyNumberFormat="1" applyFont="1" applyFill="1" applyBorder="1" applyAlignment="1">
      <alignment horizontal="center" vertical="top"/>
    </xf>
    <xf numFmtId="164" fontId="3" fillId="6" borderId="66" xfId="0" applyNumberFormat="1" applyFont="1" applyFill="1" applyBorder="1" applyAlignment="1">
      <alignment horizontal="center" vertical="top"/>
    </xf>
    <xf numFmtId="164" fontId="6" fillId="6" borderId="41" xfId="0" applyNumberFormat="1" applyFont="1" applyFill="1" applyBorder="1" applyAlignment="1">
      <alignment horizontal="center" vertical="top"/>
    </xf>
    <xf numFmtId="164" fontId="6" fillId="6" borderId="13" xfId="0" applyNumberFormat="1" applyFont="1" applyFill="1" applyBorder="1" applyAlignment="1">
      <alignment horizontal="center" vertical="top"/>
    </xf>
    <xf numFmtId="164" fontId="6" fillId="6" borderId="15" xfId="0" applyNumberFormat="1" applyFont="1" applyFill="1" applyBorder="1" applyAlignment="1">
      <alignment horizontal="center" vertical="top"/>
    </xf>
    <xf numFmtId="49" fontId="6" fillId="7" borderId="13" xfId="0" applyNumberFormat="1" applyFont="1" applyFill="1" applyBorder="1" applyAlignment="1">
      <alignment horizontal="center" vertical="top"/>
    </xf>
    <xf numFmtId="3" fontId="1" fillId="0" borderId="39" xfId="0" applyNumberFormat="1" applyFont="1" applyFill="1" applyBorder="1" applyAlignment="1">
      <alignment horizontal="center" vertical="center" wrapText="1"/>
    </xf>
    <xf numFmtId="3" fontId="4" fillId="0" borderId="46" xfId="0" applyNumberFormat="1" applyFont="1" applyFill="1" applyBorder="1" applyAlignment="1">
      <alignment horizontal="left" vertical="top" wrapText="1"/>
    </xf>
    <xf numFmtId="3" fontId="4" fillId="0" borderId="48" xfId="0" applyNumberFormat="1" applyFont="1" applyBorder="1" applyAlignment="1">
      <alignment horizontal="center" vertical="top" wrapText="1"/>
    </xf>
    <xf numFmtId="3" fontId="4" fillId="0" borderId="16" xfId="0" applyNumberFormat="1" applyFont="1" applyBorder="1" applyAlignment="1">
      <alignment horizontal="center" vertical="top" wrapText="1"/>
    </xf>
    <xf numFmtId="164" fontId="1" fillId="7" borderId="0" xfId="0" applyNumberFormat="1" applyFont="1" applyFill="1" applyBorder="1" applyAlignment="1">
      <alignment horizontal="center" vertical="top" wrapText="1"/>
    </xf>
    <xf numFmtId="165" fontId="34" fillId="0" borderId="0" xfId="0" applyNumberFormat="1" applyFont="1" applyAlignment="1">
      <alignment vertical="top"/>
    </xf>
    <xf numFmtId="3" fontId="1" fillId="6" borderId="40" xfId="0" applyNumberFormat="1" applyFont="1" applyFill="1" applyBorder="1" applyAlignment="1">
      <alignment horizontal="left" vertical="top" wrapText="1"/>
    </xf>
    <xf numFmtId="3" fontId="1" fillId="6" borderId="16" xfId="0" applyNumberFormat="1" applyFont="1" applyFill="1" applyBorder="1" applyAlignment="1">
      <alignment horizontal="left" vertical="top" wrapText="1"/>
    </xf>
    <xf numFmtId="3" fontId="4" fillId="0" borderId="6" xfId="0" applyNumberFormat="1" applyFont="1" applyFill="1" applyBorder="1" applyAlignment="1">
      <alignment horizontal="center" vertical="top"/>
    </xf>
    <xf numFmtId="3" fontId="4" fillId="0" borderId="15" xfId="0" applyNumberFormat="1" applyFont="1" applyFill="1" applyBorder="1" applyAlignment="1">
      <alignment horizontal="center" vertical="top"/>
    </xf>
    <xf numFmtId="0" fontId="4" fillId="0" borderId="40" xfId="0" applyFont="1" applyFill="1" applyBorder="1" applyAlignment="1">
      <alignment horizontal="left" vertical="top" wrapText="1"/>
    </xf>
    <xf numFmtId="0" fontId="4" fillId="0" borderId="25" xfId="0" applyFont="1" applyFill="1" applyBorder="1" applyAlignment="1">
      <alignment horizontal="left" vertical="top" wrapText="1"/>
    </xf>
    <xf numFmtId="3" fontId="4" fillId="0" borderId="40" xfId="0" applyNumberFormat="1" applyFont="1" applyFill="1" applyBorder="1" applyAlignment="1">
      <alignment horizontal="left" vertical="top" wrapText="1"/>
    </xf>
    <xf numFmtId="3" fontId="4" fillId="0" borderId="16" xfId="0" applyNumberFormat="1" applyFont="1" applyFill="1" applyBorder="1" applyAlignment="1">
      <alignment horizontal="left" vertical="top" wrapText="1"/>
    </xf>
    <xf numFmtId="3" fontId="4" fillId="0" borderId="7" xfId="0" applyNumberFormat="1" applyFont="1" applyFill="1" applyBorder="1" applyAlignment="1">
      <alignment horizontal="left" vertical="top" wrapText="1"/>
    </xf>
    <xf numFmtId="3" fontId="6" fillId="7" borderId="7" xfId="0" applyNumberFormat="1" applyFont="1" applyFill="1" applyBorder="1" applyAlignment="1">
      <alignment horizontal="left" vertical="top" wrapText="1"/>
    </xf>
    <xf numFmtId="3" fontId="6" fillId="7" borderId="16" xfId="0" applyNumberFormat="1" applyFont="1" applyFill="1" applyBorder="1" applyAlignment="1">
      <alignment horizontal="left" vertical="top" wrapText="1"/>
    </xf>
    <xf numFmtId="0" fontId="1" fillId="0" borderId="40" xfId="0" applyFont="1" applyFill="1" applyBorder="1" applyAlignment="1">
      <alignment horizontal="left" vertical="top" wrapText="1"/>
    </xf>
    <xf numFmtId="0" fontId="1" fillId="0" borderId="16" xfId="0" applyFont="1" applyFill="1" applyBorder="1" applyAlignment="1">
      <alignment horizontal="left" vertical="top" wrapText="1"/>
    </xf>
    <xf numFmtId="3" fontId="1" fillId="0" borderId="40" xfId="0" applyNumberFormat="1" applyFont="1" applyFill="1" applyBorder="1" applyAlignment="1">
      <alignment horizontal="left" vertical="top" wrapText="1"/>
    </xf>
    <xf numFmtId="3" fontId="1" fillId="0" borderId="48" xfId="0" applyNumberFormat="1" applyFont="1" applyFill="1" applyBorder="1" applyAlignment="1">
      <alignment horizontal="left" vertical="top" wrapText="1"/>
    </xf>
    <xf numFmtId="3" fontId="1" fillId="0" borderId="16" xfId="0" applyNumberFormat="1" applyFont="1" applyFill="1" applyBorder="1" applyAlignment="1">
      <alignment horizontal="left" vertical="top" wrapText="1"/>
    </xf>
    <xf numFmtId="3" fontId="1" fillId="0" borderId="42" xfId="0" applyNumberFormat="1" applyFont="1" applyFill="1" applyBorder="1" applyAlignment="1">
      <alignment horizontal="center" vertical="top" wrapText="1"/>
    </xf>
    <xf numFmtId="3" fontId="1" fillId="0" borderId="41" xfId="0" applyNumberFormat="1" applyFont="1" applyFill="1" applyBorder="1" applyAlignment="1">
      <alignment horizontal="center" vertical="top" wrapText="1"/>
    </xf>
    <xf numFmtId="3" fontId="1" fillId="0" borderId="44" xfId="0" applyNumberFormat="1" applyFont="1" applyFill="1" applyBorder="1" applyAlignment="1">
      <alignment horizontal="center" vertical="top" wrapText="1"/>
    </xf>
    <xf numFmtId="3" fontId="1" fillId="0" borderId="13" xfId="0" applyNumberFormat="1" applyFont="1" applyFill="1" applyBorder="1" applyAlignment="1">
      <alignment horizontal="center" vertical="top" wrapText="1"/>
    </xf>
    <xf numFmtId="3" fontId="4" fillId="0" borderId="37" xfId="0" applyNumberFormat="1" applyFont="1" applyFill="1" applyBorder="1" applyAlignment="1">
      <alignment horizontal="center" vertical="top"/>
    </xf>
    <xf numFmtId="3" fontId="4" fillId="0" borderId="41" xfId="0" applyNumberFormat="1" applyFont="1" applyFill="1" applyBorder="1" applyAlignment="1">
      <alignment horizontal="center" vertical="top"/>
    </xf>
    <xf numFmtId="3" fontId="4" fillId="0" borderId="4"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3" fontId="4" fillId="0" borderId="48" xfId="0" applyNumberFormat="1"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48" xfId="0" applyFont="1" applyFill="1" applyBorder="1" applyAlignment="1">
      <alignment horizontal="left" vertical="top" wrapText="1"/>
    </xf>
    <xf numFmtId="3" fontId="4" fillId="0" borderId="25" xfId="0" applyNumberFormat="1" applyFont="1" applyFill="1" applyBorder="1" applyAlignment="1">
      <alignment horizontal="left" vertical="top" wrapText="1"/>
    </xf>
    <xf numFmtId="3" fontId="3" fillId="7" borderId="16" xfId="0" applyNumberFormat="1" applyFont="1" applyFill="1" applyBorder="1" applyAlignment="1">
      <alignment horizontal="left" vertical="top" wrapText="1"/>
    </xf>
    <xf numFmtId="3" fontId="3" fillId="7" borderId="48" xfId="0" applyNumberFormat="1" applyFont="1" applyFill="1" applyBorder="1" applyAlignment="1">
      <alignment horizontal="left" vertical="top" wrapText="1"/>
    </xf>
    <xf numFmtId="3" fontId="4" fillId="0" borderId="39" xfId="0" applyNumberFormat="1" applyFont="1" applyBorder="1" applyAlignment="1">
      <alignment horizontal="center" vertical="center" textRotation="90"/>
    </xf>
    <xf numFmtId="3" fontId="6" fillId="7" borderId="0"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wrapText="1"/>
    </xf>
    <xf numFmtId="3" fontId="3" fillId="3" borderId="65" xfId="0" applyNumberFormat="1" applyFont="1" applyFill="1" applyBorder="1" applyAlignment="1">
      <alignment horizontal="right" vertical="center"/>
    </xf>
    <xf numFmtId="3" fontId="3" fillId="3" borderId="9" xfId="0" applyNumberFormat="1" applyFont="1" applyFill="1" applyBorder="1" applyAlignment="1">
      <alignment horizontal="right" vertical="center"/>
    </xf>
    <xf numFmtId="3" fontId="4" fillId="3" borderId="8" xfId="0" applyNumberFormat="1" applyFont="1" applyFill="1" applyBorder="1" applyAlignment="1">
      <alignment horizontal="center" vertical="center" wrapText="1"/>
    </xf>
    <xf numFmtId="3" fontId="4" fillId="3" borderId="9" xfId="0" applyNumberFormat="1" applyFont="1" applyFill="1" applyBorder="1" applyAlignment="1">
      <alignment horizontal="center" vertical="center" wrapText="1"/>
    </xf>
    <xf numFmtId="3" fontId="4" fillId="3" borderId="10" xfId="0" applyNumberFormat="1" applyFont="1" applyFill="1" applyBorder="1" applyAlignment="1">
      <alignment horizontal="center" vertical="center" wrapText="1"/>
    </xf>
    <xf numFmtId="3" fontId="3" fillId="0" borderId="0" xfId="0" applyNumberFormat="1" applyFont="1" applyFill="1" applyBorder="1" applyAlignment="1">
      <alignment horizontal="center" wrapText="1"/>
    </xf>
    <xf numFmtId="3" fontId="3" fillId="0" borderId="1" xfId="0" applyNumberFormat="1" applyFont="1" applyFill="1" applyBorder="1" applyAlignment="1">
      <alignment horizontal="center" wrapText="1"/>
    </xf>
    <xf numFmtId="3" fontId="1" fillId="7" borderId="0" xfId="0" applyNumberFormat="1" applyFont="1" applyFill="1" applyBorder="1" applyAlignment="1">
      <alignment horizontal="center" vertical="center" wrapText="1"/>
    </xf>
    <xf numFmtId="3" fontId="4" fillId="0" borderId="11" xfId="0" applyNumberFormat="1" applyFont="1" applyBorder="1" applyAlignment="1">
      <alignment horizontal="left" vertical="top" wrapText="1"/>
    </xf>
    <xf numFmtId="3" fontId="4" fillId="0" borderId="12" xfId="0" applyNumberFormat="1" applyFont="1" applyBorder="1" applyAlignment="1">
      <alignment horizontal="left" vertical="top" wrapText="1"/>
    </xf>
    <xf numFmtId="3" fontId="4" fillId="0" borderId="47" xfId="0" applyNumberFormat="1" applyFont="1" applyBorder="1" applyAlignment="1">
      <alignment horizontal="left" vertical="top" wrapText="1"/>
    </xf>
    <xf numFmtId="3" fontId="3" fillId="8" borderId="33" xfId="0" applyNumberFormat="1" applyFont="1" applyFill="1" applyBorder="1" applyAlignment="1">
      <alignment horizontal="right" vertical="top" wrapText="1"/>
    </xf>
    <xf numFmtId="3" fontId="3" fillId="8" borderId="34" xfId="0" applyNumberFormat="1" applyFont="1" applyFill="1" applyBorder="1" applyAlignment="1">
      <alignment horizontal="right" vertical="top" wrapText="1"/>
    </xf>
    <xf numFmtId="3" fontId="3" fillId="8" borderId="79" xfId="0" applyNumberFormat="1" applyFont="1" applyFill="1" applyBorder="1" applyAlignment="1">
      <alignment horizontal="right" vertical="top" wrapText="1"/>
    </xf>
    <xf numFmtId="3" fontId="3" fillId="5" borderId="9" xfId="0" applyNumberFormat="1" applyFont="1" applyFill="1" applyBorder="1" applyAlignment="1">
      <alignment horizontal="right" vertical="top"/>
    </xf>
    <xf numFmtId="3" fontId="4" fillId="5" borderId="8" xfId="0" applyNumberFormat="1" applyFont="1" applyFill="1" applyBorder="1" applyAlignment="1">
      <alignment horizontal="center" vertical="top"/>
    </xf>
    <xf numFmtId="3" fontId="4" fillId="5" borderId="9" xfId="0" applyNumberFormat="1" applyFont="1" applyFill="1" applyBorder="1" applyAlignment="1">
      <alignment horizontal="center" vertical="top"/>
    </xf>
    <xf numFmtId="3" fontId="4" fillId="5" borderId="10" xfId="0" applyNumberFormat="1" applyFont="1" applyFill="1" applyBorder="1" applyAlignment="1">
      <alignment horizontal="center" vertical="top"/>
    </xf>
    <xf numFmtId="3" fontId="3" fillId="4" borderId="1" xfId="0" applyNumberFormat="1" applyFont="1" applyFill="1" applyBorder="1" applyAlignment="1">
      <alignment horizontal="right" vertical="top"/>
    </xf>
    <xf numFmtId="3" fontId="4" fillId="4" borderId="8" xfId="0" applyNumberFormat="1" applyFont="1" applyFill="1" applyBorder="1" applyAlignment="1">
      <alignment horizontal="center" vertical="top"/>
    </xf>
    <xf numFmtId="3" fontId="4" fillId="4" borderId="9" xfId="0" applyNumberFormat="1" applyFont="1" applyFill="1" applyBorder="1" applyAlignment="1">
      <alignment horizontal="center" vertical="top"/>
    </xf>
    <xf numFmtId="3" fontId="4" fillId="4" borderId="10" xfId="0" applyNumberFormat="1" applyFont="1" applyFill="1" applyBorder="1" applyAlignment="1">
      <alignment horizontal="center" vertical="top"/>
    </xf>
    <xf numFmtId="3" fontId="1" fillId="0" borderId="36" xfId="0" applyNumberFormat="1" applyFont="1" applyBorder="1" applyAlignment="1">
      <alignment horizontal="left" vertical="center" wrapText="1"/>
    </xf>
    <xf numFmtId="3" fontId="1" fillId="0" borderId="4" xfId="0" applyNumberFormat="1" applyFont="1" applyBorder="1" applyAlignment="1">
      <alignment horizontal="left" vertical="center" wrapText="1"/>
    </xf>
    <xf numFmtId="3" fontId="1" fillId="0" borderId="61" xfId="0" applyNumberFormat="1" applyFont="1" applyBorder="1" applyAlignment="1">
      <alignment horizontal="left" vertical="center" wrapText="1"/>
    </xf>
    <xf numFmtId="3" fontId="3" fillId="3" borderId="33" xfId="0" applyNumberFormat="1" applyFont="1" applyFill="1" applyBorder="1" applyAlignment="1">
      <alignment horizontal="left" vertical="top" wrapText="1"/>
    </xf>
    <xf numFmtId="3" fontId="3" fillId="3" borderId="34" xfId="0" applyNumberFormat="1" applyFont="1" applyFill="1" applyBorder="1" applyAlignment="1">
      <alignment horizontal="left" vertical="top" wrapText="1"/>
    </xf>
    <xf numFmtId="3" fontId="3" fillId="3" borderId="79" xfId="0" applyNumberFormat="1" applyFont="1" applyFill="1" applyBorder="1" applyAlignment="1">
      <alignment horizontal="left" vertical="top" wrapText="1"/>
    </xf>
    <xf numFmtId="3" fontId="4" fillId="0" borderId="52" xfId="0" applyNumberFormat="1" applyFont="1" applyBorder="1" applyAlignment="1">
      <alignment horizontal="left" vertical="top" wrapText="1"/>
    </xf>
    <xf numFmtId="3" fontId="4" fillId="0" borderId="50" xfId="0" applyNumberFormat="1" applyFont="1" applyBorder="1" applyAlignment="1">
      <alignment horizontal="left" vertical="top" wrapText="1"/>
    </xf>
    <xf numFmtId="3" fontId="4" fillId="0" borderId="53" xfId="0" applyNumberFormat="1" applyFont="1" applyBorder="1" applyAlignment="1">
      <alignment horizontal="left" vertical="top" wrapText="1"/>
    </xf>
    <xf numFmtId="3" fontId="4" fillId="0" borderId="43" xfId="0" applyNumberFormat="1" applyFont="1" applyBorder="1" applyAlignment="1">
      <alignment horizontal="left" vertical="top" wrapText="1"/>
    </xf>
    <xf numFmtId="3" fontId="4" fillId="0" borderId="44" xfId="0" applyNumberFormat="1" applyFont="1" applyBorder="1" applyAlignment="1">
      <alignment horizontal="left" vertical="top" wrapText="1"/>
    </xf>
    <xf numFmtId="3" fontId="4" fillId="0" borderId="45" xfId="0" applyNumberFormat="1" applyFont="1" applyBorder="1" applyAlignment="1">
      <alignment horizontal="left" vertical="top" wrapText="1"/>
    </xf>
    <xf numFmtId="3" fontId="34" fillId="0" borderId="0"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164" fontId="1" fillId="7" borderId="0" xfId="0" applyNumberFormat="1" applyFont="1" applyFill="1" applyBorder="1" applyAlignment="1">
      <alignment horizontal="center" vertical="top" wrapText="1"/>
    </xf>
    <xf numFmtId="3" fontId="4" fillId="0" borderId="30" xfId="0" applyNumberFormat="1" applyFont="1" applyBorder="1" applyAlignment="1">
      <alignment horizontal="left" vertical="top" wrapText="1"/>
    </xf>
    <xf numFmtId="3" fontId="4" fillId="0" borderId="18" xfId="0" applyNumberFormat="1" applyFont="1" applyBorder="1" applyAlignment="1">
      <alignment horizontal="left" vertical="top" wrapText="1"/>
    </xf>
    <xf numFmtId="3" fontId="4" fillId="0" borderId="19" xfId="0" applyNumberFormat="1" applyFont="1" applyBorder="1" applyAlignment="1">
      <alignment horizontal="left" vertical="top" wrapText="1"/>
    </xf>
    <xf numFmtId="3" fontId="3" fillId="5" borderId="8" xfId="0" applyNumberFormat="1" applyFont="1" applyFill="1" applyBorder="1" applyAlignment="1">
      <alignment horizontal="left" vertical="top"/>
    </xf>
    <xf numFmtId="3" fontId="3" fillId="5" borderId="9" xfId="0" applyNumberFormat="1" applyFont="1" applyFill="1" applyBorder="1" applyAlignment="1">
      <alignment horizontal="left" vertical="top"/>
    </xf>
    <xf numFmtId="3" fontId="3" fillId="5" borderId="10" xfId="0" applyNumberFormat="1" applyFont="1" applyFill="1" applyBorder="1" applyAlignment="1">
      <alignment horizontal="left" vertical="top"/>
    </xf>
    <xf numFmtId="3" fontId="4" fillId="0" borderId="41" xfId="0" applyNumberFormat="1" applyFont="1" applyBorder="1" applyAlignment="1">
      <alignment horizontal="center" vertical="top" textRotation="90"/>
    </xf>
    <xf numFmtId="3" fontId="4" fillId="6" borderId="40" xfId="0" applyNumberFormat="1" applyFont="1" applyFill="1" applyBorder="1" applyAlignment="1">
      <alignment horizontal="left" vertical="top" wrapText="1"/>
    </xf>
    <xf numFmtId="3" fontId="4" fillId="6" borderId="16" xfId="0" applyNumberFormat="1" applyFont="1" applyFill="1" applyBorder="1" applyAlignment="1">
      <alignment horizontal="left" vertical="top" wrapText="1"/>
    </xf>
    <xf numFmtId="3" fontId="4" fillId="6" borderId="48" xfId="0" applyNumberFormat="1" applyFont="1" applyFill="1" applyBorder="1" applyAlignment="1">
      <alignment horizontal="left" vertical="top" wrapText="1"/>
    </xf>
    <xf numFmtId="3" fontId="4" fillId="0" borderId="52" xfId="0" applyNumberFormat="1" applyFont="1" applyBorder="1" applyAlignment="1">
      <alignment horizontal="center" vertical="center" textRotation="90"/>
    </xf>
    <xf numFmtId="3" fontId="3" fillId="8" borderId="55" xfId="0" applyNumberFormat="1" applyFont="1" applyFill="1" applyBorder="1" applyAlignment="1">
      <alignment horizontal="right" vertical="top" wrapText="1"/>
    </xf>
    <xf numFmtId="3" fontId="3" fillId="8" borderId="56" xfId="0" applyNumberFormat="1" applyFont="1" applyFill="1" applyBorder="1" applyAlignment="1">
      <alignment horizontal="right" vertical="top" wrapText="1"/>
    </xf>
    <xf numFmtId="3" fontId="3" fillId="8" borderId="57" xfId="0" applyNumberFormat="1" applyFont="1" applyFill="1" applyBorder="1" applyAlignment="1">
      <alignment horizontal="right" vertical="top" wrapText="1"/>
    </xf>
    <xf numFmtId="3" fontId="4" fillId="8" borderId="55" xfId="0" applyNumberFormat="1" applyFont="1" applyFill="1" applyBorder="1" applyAlignment="1">
      <alignment horizontal="center" vertical="top"/>
    </xf>
    <xf numFmtId="3" fontId="4" fillId="8" borderId="56" xfId="0" applyNumberFormat="1" applyFont="1" applyFill="1" applyBorder="1" applyAlignment="1">
      <alignment horizontal="center" vertical="top"/>
    </xf>
    <xf numFmtId="3" fontId="4" fillId="8" borderId="57" xfId="0" applyNumberFormat="1" applyFont="1" applyFill="1" applyBorder="1" applyAlignment="1">
      <alignment horizontal="center" vertical="top"/>
    </xf>
    <xf numFmtId="3" fontId="3" fillId="5" borderId="8" xfId="0" applyNumberFormat="1" applyFont="1" applyFill="1" applyBorder="1" applyAlignment="1">
      <alignment horizontal="right" vertical="top"/>
    </xf>
    <xf numFmtId="3" fontId="3" fillId="5" borderId="10" xfId="0" applyNumberFormat="1" applyFont="1" applyFill="1" applyBorder="1" applyAlignment="1">
      <alignment horizontal="right" vertical="top"/>
    </xf>
    <xf numFmtId="3" fontId="6" fillId="5" borderId="9" xfId="0" applyNumberFormat="1" applyFont="1" applyFill="1" applyBorder="1" applyAlignment="1">
      <alignment horizontal="left" vertical="top"/>
    </xf>
    <xf numFmtId="3" fontId="6" fillId="5" borderId="35" xfId="0" applyNumberFormat="1" applyFont="1" applyFill="1" applyBorder="1" applyAlignment="1">
      <alignment horizontal="left" vertical="top"/>
    </xf>
    <xf numFmtId="3" fontId="6" fillId="5" borderId="6" xfId="0" applyNumberFormat="1" applyFont="1" applyFill="1" applyBorder="1" applyAlignment="1">
      <alignment horizontal="left" vertical="top"/>
    </xf>
    <xf numFmtId="3" fontId="1" fillId="6" borderId="37" xfId="0" applyNumberFormat="1" applyFont="1" applyFill="1" applyBorder="1" applyAlignment="1">
      <alignment horizontal="left" vertical="top" wrapText="1"/>
    </xf>
    <xf numFmtId="3" fontId="1" fillId="6" borderId="41" xfId="0" applyNumberFormat="1" applyFont="1" applyFill="1" applyBorder="1" applyAlignment="1">
      <alignment horizontal="left" vertical="top" wrapText="1"/>
    </xf>
    <xf numFmtId="3" fontId="1" fillId="7" borderId="7" xfId="0" applyNumberFormat="1" applyFont="1" applyFill="1" applyBorder="1" applyAlignment="1">
      <alignment horizontal="center" vertical="top" wrapText="1"/>
    </xf>
    <xf numFmtId="3" fontId="1" fillId="7" borderId="16" xfId="0" applyNumberFormat="1" applyFont="1" applyFill="1" applyBorder="1" applyAlignment="1">
      <alignment horizontal="center" vertical="top" wrapText="1"/>
    </xf>
    <xf numFmtId="3" fontId="3" fillId="0" borderId="61" xfId="0" applyNumberFormat="1" applyFont="1" applyBorder="1" applyAlignment="1">
      <alignment horizontal="center" vertical="top"/>
    </xf>
    <xf numFmtId="3" fontId="3" fillId="0" borderId="54" xfId="0" applyNumberFormat="1" applyFont="1" applyBorder="1" applyAlignment="1">
      <alignment horizontal="center" vertical="top"/>
    </xf>
    <xf numFmtId="49" fontId="3" fillId="4" borderId="36" xfId="0" applyNumberFormat="1" applyFont="1" applyFill="1" applyBorder="1" applyAlignment="1">
      <alignment horizontal="center" vertical="top"/>
    </xf>
    <xf numFmtId="49" fontId="3" fillId="4" borderId="39" xfId="0" applyNumberFormat="1" applyFont="1" applyFill="1" applyBorder="1" applyAlignment="1">
      <alignment horizontal="center" vertical="top"/>
    </xf>
    <xf numFmtId="49" fontId="3" fillId="5" borderId="4" xfId="0" applyNumberFormat="1" applyFont="1" applyFill="1" applyBorder="1" applyAlignment="1">
      <alignment horizontal="center" vertical="top"/>
    </xf>
    <xf numFmtId="49" fontId="3" fillId="5" borderId="13" xfId="0" applyNumberFormat="1" applyFont="1" applyFill="1" applyBorder="1" applyAlignment="1">
      <alignment horizontal="center" vertical="top"/>
    </xf>
    <xf numFmtId="49" fontId="3" fillId="0" borderId="61" xfId="0" applyNumberFormat="1" applyFont="1" applyBorder="1" applyAlignment="1">
      <alignment horizontal="center" vertical="top"/>
    </xf>
    <xf numFmtId="49" fontId="3" fillId="0" borderId="54" xfId="0" applyNumberFormat="1" applyFont="1" applyBorder="1" applyAlignment="1">
      <alignment horizontal="center" vertical="top"/>
    </xf>
    <xf numFmtId="3" fontId="1" fillId="0" borderId="36" xfId="0" applyNumberFormat="1" applyFont="1" applyFill="1" applyBorder="1" applyAlignment="1">
      <alignment horizontal="center" vertical="top" textRotation="90" wrapText="1"/>
    </xf>
    <xf numFmtId="3" fontId="1" fillId="0" borderId="39" xfId="0" applyNumberFormat="1" applyFont="1" applyFill="1" applyBorder="1" applyAlignment="1">
      <alignment horizontal="center" vertical="top" textRotation="90" wrapText="1"/>
    </xf>
    <xf numFmtId="3" fontId="3" fillId="6" borderId="40" xfId="0" applyNumberFormat="1" applyFont="1" applyFill="1" applyBorder="1" applyAlignment="1">
      <alignment horizontal="left" vertical="top" wrapText="1"/>
    </xf>
    <xf numFmtId="3" fontId="3" fillId="6" borderId="16" xfId="0" applyNumberFormat="1" applyFont="1" applyFill="1" applyBorder="1" applyAlignment="1">
      <alignment horizontal="left" vertical="top" wrapText="1"/>
    </xf>
    <xf numFmtId="3" fontId="3" fillId="6" borderId="48" xfId="0" applyNumberFormat="1" applyFont="1" applyFill="1" applyBorder="1" applyAlignment="1">
      <alignment horizontal="left" vertical="top" wrapText="1"/>
    </xf>
    <xf numFmtId="3" fontId="3" fillId="6" borderId="25" xfId="0" applyNumberFormat="1" applyFont="1" applyFill="1" applyBorder="1" applyAlignment="1">
      <alignment horizontal="left" vertical="top" wrapText="1"/>
    </xf>
    <xf numFmtId="3" fontId="4" fillId="0" borderId="42" xfId="0" applyNumberFormat="1" applyFont="1" applyFill="1" applyBorder="1" applyAlignment="1">
      <alignment horizontal="center" vertical="center" textRotation="90" wrapText="1"/>
    </xf>
    <xf numFmtId="3" fontId="4" fillId="0" borderId="62" xfId="0" applyNumberFormat="1" applyFont="1" applyFill="1" applyBorder="1" applyAlignment="1">
      <alignment horizontal="center" vertical="center" textRotation="90" wrapText="1"/>
    </xf>
    <xf numFmtId="164" fontId="1" fillId="7" borderId="37" xfId="0" applyNumberFormat="1" applyFont="1" applyFill="1" applyBorder="1" applyAlignment="1">
      <alignment horizontal="center" vertical="top" wrapText="1"/>
    </xf>
    <xf numFmtId="164" fontId="1" fillId="7" borderId="41" xfId="0" applyNumberFormat="1" applyFont="1" applyFill="1" applyBorder="1" applyAlignment="1">
      <alignment horizontal="center" vertical="top" wrapText="1"/>
    </xf>
    <xf numFmtId="164" fontId="1" fillId="7" borderId="7" xfId="0" applyNumberFormat="1" applyFont="1" applyFill="1" applyBorder="1" applyAlignment="1">
      <alignment horizontal="center" vertical="top" wrapText="1"/>
    </xf>
    <xf numFmtId="164" fontId="1" fillId="7" borderId="16" xfId="0" applyNumberFormat="1" applyFont="1" applyFill="1" applyBorder="1" applyAlignment="1">
      <alignment horizontal="center" vertical="top" wrapText="1"/>
    </xf>
    <xf numFmtId="3" fontId="1" fillId="6" borderId="42" xfId="0" applyNumberFormat="1" applyFont="1" applyFill="1" applyBorder="1" applyAlignment="1">
      <alignment horizontal="left" vertical="top" wrapText="1"/>
    </xf>
    <xf numFmtId="3" fontId="1" fillId="6" borderId="49" xfId="0" applyNumberFormat="1" applyFont="1" applyFill="1" applyBorder="1" applyAlignment="1">
      <alignment horizontal="left" vertical="top" wrapText="1"/>
    </xf>
    <xf numFmtId="3" fontId="6" fillId="0" borderId="36" xfId="0" applyNumberFormat="1" applyFont="1" applyFill="1" applyBorder="1" applyAlignment="1">
      <alignment horizontal="center" vertical="top" wrapText="1"/>
    </xf>
    <xf numFmtId="3" fontId="6" fillId="0" borderId="39" xfId="0" applyNumberFormat="1" applyFont="1" applyFill="1" applyBorder="1" applyAlignment="1">
      <alignment horizontal="center" vertical="top" wrapText="1"/>
    </xf>
    <xf numFmtId="3" fontId="4" fillId="6" borderId="41" xfId="0" applyNumberFormat="1" applyFont="1" applyFill="1" applyBorder="1" applyAlignment="1">
      <alignment horizontal="left" vertical="top" wrapText="1"/>
    </xf>
    <xf numFmtId="3" fontId="4" fillId="0" borderId="43" xfId="0" applyNumberFormat="1" applyFont="1" applyFill="1" applyBorder="1" applyAlignment="1">
      <alignment horizontal="center" vertical="top"/>
    </xf>
    <xf numFmtId="3" fontId="4" fillId="0" borderId="39" xfId="0" applyNumberFormat="1" applyFont="1" applyFill="1" applyBorder="1" applyAlignment="1">
      <alignment horizontal="center" vertical="top"/>
    </xf>
    <xf numFmtId="3" fontId="4" fillId="0" borderId="44" xfId="0" applyNumberFormat="1" applyFont="1" applyFill="1" applyBorder="1" applyAlignment="1">
      <alignment horizontal="center" vertical="top"/>
    </xf>
    <xf numFmtId="3" fontId="4" fillId="0" borderId="45" xfId="0" applyNumberFormat="1" applyFont="1" applyFill="1" applyBorder="1" applyAlignment="1">
      <alignment horizontal="center" vertical="top"/>
    </xf>
    <xf numFmtId="3" fontId="4" fillId="0" borderId="54" xfId="0" applyNumberFormat="1" applyFont="1" applyFill="1" applyBorder="1" applyAlignment="1">
      <alignment horizontal="center" vertical="top"/>
    </xf>
    <xf numFmtId="3" fontId="6" fillId="6" borderId="37" xfId="0" applyNumberFormat="1" applyFont="1" applyFill="1" applyBorder="1" applyAlignment="1">
      <alignment horizontal="left" vertical="top" wrapText="1"/>
    </xf>
    <xf numFmtId="3" fontId="3" fillId="4" borderId="36" xfId="0" applyNumberFormat="1" applyFont="1" applyFill="1" applyBorder="1" applyAlignment="1">
      <alignment horizontal="center" vertical="top"/>
    </xf>
    <xf numFmtId="3" fontId="3" fillId="4" borderId="39"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4" fillId="6" borderId="7" xfId="0" applyNumberFormat="1" applyFont="1" applyFill="1" applyBorder="1" applyAlignment="1">
      <alignment horizontal="left" vertical="top" wrapText="1"/>
    </xf>
    <xf numFmtId="3" fontId="4" fillId="6" borderId="25" xfId="0" applyNumberFormat="1" applyFont="1" applyFill="1" applyBorder="1" applyAlignment="1">
      <alignment horizontal="left" vertical="top" wrapText="1"/>
    </xf>
    <xf numFmtId="3" fontId="1" fillId="0" borderId="7" xfId="0" applyNumberFormat="1" applyFont="1" applyFill="1" applyBorder="1" applyAlignment="1">
      <alignment horizontal="left" vertical="top" wrapText="1"/>
    </xf>
    <xf numFmtId="3" fontId="1" fillId="0" borderId="25" xfId="0" applyNumberFormat="1" applyFont="1" applyFill="1" applyBorder="1" applyAlignment="1">
      <alignment horizontal="left" vertical="top" wrapText="1"/>
    </xf>
    <xf numFmtId="3" fontId="6" fillId="0" borderId="61" xfId="0" applyNumberFormat="1" applyFont="1" applyBorder="1" applyAlignment="1">
      <alignment horizontal="center" vertical="top" wrapText="1"/>
    </xf>
    <xf numFmtId="3" fontId="6" fillId="0" borderId="60" xfId="0" applyNumberFormat="1" applyFont="1" applyBorder="1" applyAlignment="1">
      <alignment horizontal="center" vertical="top" wrapText="1"/>
    </xf>
    <xf numFmtId="3" fontId="3" fillId="4" borderId="52" xfId="0" applyNumberFormat="1" applyFont="1" applyFill="1" applyBorder="1" applyAlignment="1">
      <alignment horizontal="center" vertical="top"/>
    </xf>
    <xf numFmtId="3" fontId="3" fillId="5" borderId="50" xfId="0" applyNumberFormat="1" applyFont="1" applyFill="1" applyBorder="1" applyAlignment="1">
      <alignment horizontal="center" vertical="top"/>
    </xf>
    <xf numFmtId="3" fontId="4" fillId="0" borderId="16" xfId="0" applyNumberFormat="1" applyFont="1" applyBorder="1" applyAlignment="1">
      <alignment horizontal="left" vertical="top" wrapText="1"/>
    </xf>
    <xf numFmtId="3" fontId="4" fillId="0" borderId="25" xfId="0" applyNumberFormat="1" applyFont="1" applyBorder="1" applyAlignment="1">
      <alignment horizontal="left" vertical="top" wrapText="1"/>
    </xf>
    <xf numFmtId="3" fontId="4" fillId="0" borderId="39" xfId="0" applyNumberFormat="1" applyFont="1" applyFill="1" applyBorder="1" applyAlignment="1">
      <alignment horizontal="center" vertical="center" textRotation="90" wrapText="1"/>
    </xf>
    <xf numFmtId="3" fontId="4" fillId="0" borderId="59" xfId="0" applyNumberFormat="1" applyFont="1" applyFill="1" applyBorder="1" applyAlignment="1">
      <alignment horizontal="center" vertical="center" textRotation="90" wrapText="1"/>
    </xf>
    <xf numFmtId="3" fontId="3" fillId="6" borderId="7" xfId="0" applyNumberFormat="1" applyFont="1" applyFill="1" applyBorder="1" applyAlignment="1">
      <alignment horizontal="left" vertical="top" wrapText="1"/>
    </xf>
    <xf numFmtId="3" fontId="3" fillId="0" borderId="7" xfId="0" applyNumberFormat="1" applyFont="1" applyBorder="1" applyAlignment="1">
      <alignment horizontal="left" vertical="top" wrapText="1"/>
    </xf>
    <xf numFmtId="3" fontId="3" fillId="0" borderId="16" xfId="0" applyNumberFormat="1" applyFont="1" applyBorder="1" applyAlignment="1">
      <alignment horizontal="left" vertical="top" wrapText="1"/>
    </xf>
    <xf numFmtId="3" fontId="4" fillId="0" borderId="36" xfId="0" applyNumberFormat="1" applyFont="1" applyFill="1" applyBorder="1" applyAlignment="1">
      <alignment horizontal="center" vertical="center" textRotation="90" wrapText="1"/>
    </xf>
    <xf numFmtId="3" fontId="6" fillId="8" borderId="55" xfId="0" applyNumberFormat="1" applyFont="1" applyFill="1" applyBorder="1" applyAlignment="1">
      <alignment horizontal="right" vertical="top" wrapText="1"/>
    </xf>
    <xf numFmtId="3" fontId="6" fillId="8" borderId="56" xfId="0" applyNumberFormat="1" applyFont="1" applyFill="1" applyBorder="1" applyAlignment="1">
      <alignment horizontal="right" vertical="top" wrapText="1"/>
    </xf>
    <xf numFmtId="3" fontId="6" fillId="8" borderId="57" xfId="0" applyNumberFormat="1" applyFont="1" applyFill="1" applyBorder="1" applyAlignment="1">
      <alignment horizontal="right" vertical="top" wrapText="1"/>
    </xf>
    <xf numFmtId="0" fontId="4" fillId="6" borderId="16" xfId="0" applyFont="1" applyFill="1" applyBorder="1" applyAlignment="1">
      <alignment horizontal="left" vertical="top" wrapText="1"/>
    </xf>
    <xf numFmtId="0" fontId="4" fillId="6" borderId="25" xfId="0" applyFont="1" applyFill="1" applyBorder="1" applyAlignment="1">
      <alignment horizontal="left" vertical="top" wrapText="1"/>
    </xf>
    <xf numFmtId="0" fontId="4" fillId="6" borderId="40" xfId="0" applyFont="1" applyFill="1" applyBorder="1" applyAlignment="1">
      <alignment horizontal="left" vertical="top" wrapText="1"/>
    </xf>
    <xf numFmtId="3" fontId="6" fillId="4" borderId="36" xfId="0" applyNumberFormat="1" applyFont="1" applyFill="1" applyBorder="1" applyAlignment="1">
      <alignment horizontal="center" vertical="top"/>
    </xf>
    <xf numFmtId="3" fontId="6" fillId="4" borderId="59" xfId="0" applyNumberFormat="1" applyFont="1" applyFill="1" applyBorder="1" applyAlignment="1">
      <alignment horizontal="center" vertical="top"/>
    </xf>
    <xf numFmtId="3" fontId="6" fillId="5" borderId="4" xfId="0" applyNumberFormat="1" applyFont="1" applyFill="1" applyBorder="1" applyAlignment="1">
      <alignment horizontal="center" vertical="top"/>
    </xf>
    <xf numFmtId="3" fontId="6" fillId="5" borderId="22" xfId="0" applyNumberFormat="1" applyFont="1" applyFill="1" applyBorder="1" applyAlignment="1">
      <alignment horizontal="center" vertical="top"/>
    </xf>
    <xf numFmtId="49" fontId="6" fillId="0" borderId="4" xfId="0" applyNumberFormat="1" applyFont="1" applyBorder="1" applyAlignment="1">
      <alignment horizontal="center" vertical="top"/>
    </xf>
    <xf numFmtId="49" fontId="6" fillId="0" borderId="22" xfId="0" applyNumberFormat="1" applyFont="1" applyBorder="1" applyAlignment="1">
      <alignment horizontal="center" vertical="top"/>
    </xf>
    <xf numFmtId="3" fontId="1" fillId="0" borderId="37" xfId="0" applyNumberFormat="1" applyFont="1" applyFill="1" applyBorder="1" applyAlignment="1">
      <alignment horizontal="center" vertical="center" textRotation="90" wrapText="1"/>
    </xf>
    <xf numFmtId="3" fontId="1" fillId="0" borderId="62" xfId="0" applyNumberFormat="1" applyFont="1" applyFill="1" applyBorder="1" applyAlignment="1">
      <alignment horizontal="center" vertical="center" textRotation="90" wrapText="1"/>
    </xf>
    <xf numFmtId="3" fontId="6" fillId="0" borderId="61" xfId="0" applyNumberFormat="1" applyFont="1" applyBorder="1" applyAlignment="1">
      <alignment horizontal="center" vertical="top"/>
    </xf>
    <xf numFmtId="3" fontId="6" fillId="0" borderId="60" xfId="0" applyNumberFormat="1" applyFont="1" applyBorder="1" applyAlignment="1">
      <alignment horizontal="center" vertical="top"/>
    </xf>
    <xf numFmtId="3" fontId="3" fillId="5" borderId="64" xfId="0" applyNumberFormat="1" applyFont="1" applyFill="1" applyBorder="1" applyAlignment="1">
      <alignment horizontal="right" vertical="top"/>
    </xf>
    <xf numFmtId="3" fontId="4" fillId="5" borderId="34" xfId="0" applyNumberFormat="1" applyFont="1" applyFill="1" applyBorder="1" applyAlignment="1">
      <alignment horizontal="right" vertical="top"/>
    </xf>
    <xf numFmtId="3" fontId="4" fillId="5" borderId="65" xfId="0" applyNumberFormat="1" applyFont="1" applyFill="1" applyBorder="1" applyAlignment="1">
      <alignment horizontal="right" vertical="top"/>
    </xf>
    <xf numFmtId="3" fontId="1" fillId="0" borderId="36" xfId="0" applyNumberFormat="1" applyFont="1" applyFill="1" applyBorder="1" applyAlignment="1">
      <alignment horizontal="center" vertical="center" textRotation="90" wrapText="1"/>
    </xf>
    <xf numFmtId="3" fontId="1" fillId="0" borderId="39" xfId="0" applyNumberFormat="1" applyFont="1" applyFill="1" applyBorder="1" applyAlignment="1">
      <alignment horizontal="center" vertical="center" textRotation="90" wrapText="1"/>
    </xf>
    <xf numFmtId="3" fontId="1" fillId="6" borderId="48" xfId="0" applyNumberFormat="1" applyFont="1" applyFill="1" applyBorder="1" applyAlignment="1">
      <alignment horizontal="left" vertical="top" wrapText="1"/>
    </xf>
    <xf numFmtId="3" fontId="7" fillId="0" borderId="32" xfId="0" applyNumberFormat="1" applyFont="1" applyFill="1" applyBorder="1" applyAlignment="1">
      <alignment horizontal="center" vertical="top" wrapText="1"/>
    </xf>
    <xf numFmtId="3" fontId="7" fillId="0" borderId="15" xfId="0" applyNumberFormat="1" applyFont="1" applyFill="1" applyBorder="1" applyAlignment="1">
      <alignment horizontal="center" vertical="top" wrapText="1"/>
    </xf>
    <xf numFmtId="3" fontId="3" fillId="4" borderId="59"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22" xfId="0" applyNumberFormat="1" applyFont="1" applyBorder="1" applyAlignment="1">
      <alignment horizontal="center" vertical="top"/>
    </xf>
    <xf numFmtId="3" fontId="4" fillId="0" borderId="37" xfId="0" applyNumberFormat="1" applyFont="1" applyFill="1" applyBorder="1" applyAlignment="1">
      <alignment horizontal="left" vertical="top" wrapText="1"/>
    </xf>
    <xf numFmtId="3" fontId="4" fillId="0" borderId="62" xfId="0" applyNumberFormat="1" applyFont="1" applyFill="1" applyBorder="1" applyAlignment="1">
      <alignment horizontal="left" vertical="top" wrapText="1"/>
    </xf>
    <xf numFmtId="3" fontId="4" fillId="0" borderId="35" xfId="0" applyNumberFormat="1" applyFont="1" applyFill="1" applyBorder="1" applyAlignment="1">
      <alignment horizontal="center" vertical="top"/>
    </xf>
    <xf numFmtId="3" fontId="2" fillId="0" borderId="1" xfId="0" applyNumberFormat="1" applyFont="1" applyFill="1" applyBorder="1" applyAlignment="1">
      <alignment horizontal="center" vertical="top"/>
    </xf>
    <xf numFmtId="3" fontId="4" fillId="0" borderId="61" xfId="0" applyNumberFormat="1" applyFont="1" applyFill="1" applyBorder="1" applyAlignment="1">
      <alignment horizontal="center" vertical="top"/>
    </xf>
    <xf numFmtId="3" fontId="2" fillId="0" borderId="60" xfId="0" applyNumberFormat="1" applyFont="1" applyFill="1" applyBorder="1" applyAlignment="1">
      <alignment horizontal="center" vertical="top"/>
    </xf>
    <xf numFmtId="3" fontId="4" fillId="0" borderId="37" xfId="0" applyNumberFormat="1" applyFont="1" applyFill="1" applyBorder="1" applyAlignment="1">
      <alignment vertical="top" wrapText="1"/>
    </xf>
    <xf numFmtId="3" fontId="2" fillId="0" borderId="62" xfId="0" applyNumberFormat="1" applyFont="1" applyFill="1" applyBorder="1" applyAlignment="1">
      <alignment vertical="top" wrapText="1"/>
    </xf>
    <xf numFmtId="3" fontId="1" fillId="0" borderId="36" xfId="0" applyNumberFormat="1" applyFont="1" applyFill="1" applyBorder="1" applyAlignment="1">
      <alignment horizontal="center" vertical="top" textRotation="1"/>
    </xf>
    <xf numFmtId="3" fontId="1" fillId="0" borderId="59" xfId="0" applyNumberFormat="1" applyFont="1" applyFill="1" applyBorder="1" applyAlignment="1">
      <alignment horizontal="center" vertical="top" textRotation="1"/>
    </xf>
    <xf numFmtId="3" fontId="1" fillId="0" borderId="4" xfId="0" applyNumberFormat="1" applyFont="1" applyFill="1" applyBorder="1" applyAlignment="1">
      <alignment horizontal="center" vertical="top" textRotation="1"/>
    </xf>
    <xf numFmtId="3" fontId="1" fillId="0" borderId="22" xfId="0" applyNumberFormat="1" applyFont="1" applyFill="1" applyBorder="1" applyAlignment="1">
      <alignment horizontal="center" vertical="top" textRotation="1"/>
    </xf>
    <xf numFmtId="3" fontId="1" fillId="0" borderId="61" xfId="0" applyNumberFormat="1" applyFont="1" applyFill="1" applyBorder="1" applyAlignment="1">
      <alignment horizontal="center" vertical="top" textRotation="1"/>
    </xf>
    <xf numFmtId="3" fontId="1" fillId="0" borderId="60" xfId="0" applyNumberFormat="1" applyFont="1" applyFill="1" applyBorder="1" applyAlignment="1">
      <alignment horizontal="center" vertical="top" textRotation="1"/>
    </xf>
    <xf numFmtId="49" fontId="3" fillId="0" borderId="13"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3" fontId="4" fillId="0" borderId="41" xfId="0" applyNumberFormat="1" applyFont="1" applyFill="1" applyBorder="1" applyAlignment="1">
      <alignment horizontal="center" vertical="top" wrapText="1"/>
    </xf>
    <xf numFmtId="3" fontId="4" fillId="0" borderId="62"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3" fontId="1" fillId="6" borderId="43" xfId="0" applyNumberFormat="1" applyFont="1" applyFill="1" applyBorder="1" applyAlignment="1">
      <alignment horizontal="left" vertical="center" textRotation="90" wrapText="1"/>
    </xf>
    <xf numFmtId="3" fontId="1" fillId="6" borderId="52" xfId="0" applyNumberFormat="1" applyFont="1" applyFill="1" applyBorder="1" applyAlignment="1">
      <alignment horizontal="left" vertical="center" textRotation="90" wrapText="1"/>
    </xf>
    <xf numFmtId="3" fontId="4" fillId="0" borderId="41" xfId="0" applyNumberFormat="1" applyFont="1" applyFill="1" applyBorder="1" applyAlignment="1">
      <alignment horizontal="center" vertical="center" textRotation="90" wrapText="1"/>
    </xf>
    <xf numFmtId="3" fontId="4" fillId="0" borderId="7" xfId="0" applyNumberFormat="1" applyFont="1" applyBorder="1" applyAlignment="1">
      <alignment horizontal="center" vertical="center" textRotation="90" wrapText="1"/>
    </xf>
    <xf numFmtId="3" fontId="4" fillId="0" borderId="16" xfId="0" applyNumberFormat="1" applyFont="1" applyBorder="1" applyAlignment="1">
      <alignment horizontal="center" vertical="center" textRotation="90" wrapText="1"/>
    </xf>
    <xf numFmtId="3" fontId="4" fillId="0" borderId="25" xfId="0" applyNumberFormat="1" applyFont="1" applyBorder="1" applyAlignment="1">
      <alignment horizontal="center" vertical="center" textRotation="90" wrapText="1"/>
    </xf>
    <xf numFmtId="164" fontId="1" fillId="0" borderId="7" xfId="0" applyNumberFormat="1" applyFont="1" applyBorder="1" applyAlignment="1">
      <alignment horizontal="center" vertical="center" textRotation="90" wrapText="1"/>
    </xf>
    <xf numFmtId="164" fontId="1" fillId="0" borderId="16" xfId="0" applyNumberFormat="1" applyFont="1" applyBorder="1" applyAlignment="1">
      <alignment horizontal="center" vertical="center" textRotation="90" wrapText="1"/>
    </xf>
    <xf numFmtId="164" fontId="1" fillId="0" borderId="25" xfId="0" applyNumberFormat="1" applyFont="1" applyBorder="1" applyAlignment="1">
      <alignment horizontal="center" vertical="center" textRotation="90" wrapText="1"/>
    </xf>
    <xf numFmtId="3" fontId="4" fillId="0" borderId="39" xfId="0" applyNumberFormat="1" applyFont="1" applyFill="1" applyBorder="1" applyAlignment="1">
      <alignment horizontal="center" vertical="top" wrapText="1"/>
    </xf>
    <xf numFmtId="3" fontId="4" fillId="0" borderId="52"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wrapText="1"/>
    </xf>
    <xf numFmtId="3" fontId="4" fillId="0" borderId="50" xfId="0" applyNumberFormat="1" applyFont="1" applyFill="1" applyBorder="1" applyAlignment="1">
      <alignment horizontal="center" vertical="top" wrapText="1"/>
    </xf>
    <xf numFmtId="3" fontId="4" fillId="0" borderId="54" xfId="0" applyNumberFormat="1" applyFont="1" applyFill="1" applyBorder="1" applyAlignment="1">
      <alignment horizontal="center" vertical="top" wrapText="1"/>
    </xf>
    <xf numFmtId="3" fontId="4" fillId="0" borderId="53" xfId="0" applyNumberFormat="1" applyFont="1" applyFill="1" applyBorder="1" applyAlignment="1">
      <alignment horizontal="center" vertical="top" wrapText="1"/>
    </xf>
    <xf numFmtId="3" fontId="1" fillId="6" borderId="39" xfId="0" applyNumberFormat="1" applyFont="1" applyFill="1" applyBorder="1" applyAlignment="1">
      <alignment horizontal="center" vertical="center" textRotation="90" wrapText="1"/>
    </xf>
    <xf numFmtId="3" fontId="1" fillId="6" borderId="52" xfId="0" applyNumberFormat="1" applyFont="1" applyFill="1" applyBorder="1" applyAlignment="1">
      <alignment horizontal="center" vertical="center" textRotation="90" wrapText="1"/>
    </xf>
    <xf numFmtId="3" fontId="4" fillId="0" borderId="41" xfId="0" applyNumberFormat="1" applyFont="1" applyFill="1" applyBorder="1" applyAlignment="1">
      <alignment horizontal="left" vertical="top" wrapText="1"/>
    </xf>
    <xf numFmtId="3" fontId="4" fillId="7" borderId="41" xfId="0" applyNumberFormat="1" applyFont="1" applyFill="1" applyBorder="1" applyAlignment="1">
      <alignment horizontal="left" vertical="top" wrapText="1"/>
    </xf>
    <xf numFmtId="3" fontId="17" fillId="0" borderId="43" xfId="0" applyNumberFormat="1" applyFont="1" applyFill="1" applyBorder="1" applyAlignment="1">
      <alignment horizontal="center" vertical="center" textRotation="90" wrapText="1"/>
    </xf>
    <xf numFmtId="3" fontId="17" fillId="0" borderId="39" xfId="0" applyNumberFormat="1" applyFont="1" applyFill="1" applyBorder="1" applyAlignment="1">
      <alignment horizontal="center" vertical="center" textRotation="90" wrapText="1"/>
    </xf>
    <xf numFmtId="3" fontId="17" fillId="0" borderId="52" xfId="0" applyNumberFormat="1" applyFont="1" applyFill="1" applyBorder="1" applyAlignment="1">
      <alignment horizontal="center" vertical="center" textRotation="90" wrapText="1"/>
    </xf>
    <xf numFmtId="3" fontId="4" fillId="0" borderId="49" xfId="0" applyNumberFormat="1" applyFont="1" applyFill="1" applyBorder="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vertical="top" wrapText="1"/>
    </xf>
    <xf numFmtId="3" fontId="12" fillId="0" borderId="0" xfId="0" applyNumberFormat="1" applyFont="1" applyAlignment="1">
      <alignment horizontal="center"/>
    </xf>
    <xf numFmtId="3" fontId="14" fillId="0" borderId="0" xfId="0" applyNumberFormat="1" applyFont="1" applyAlignment="1">
      <alignment horizontal="center" vertical="center" wrapText="1"/>
    </xf>
    <xf numFmtId="3" fontId="15" fillId="0" borderId="0" xfId="0" applyNumberFormat="1" applyFont="1" applyAlignment="1">
      <alignment horizontal="center" vertical="top" wrapText="1"/>
    </xf>
    <xf numFmtId="3" fontId="1" fillId="0" borderId="1" xfId="0" applyNumberFormat="1" applyFont="1" applyBorder="1" applyAlignment="1">
      <alignment horizontal="right"/>
    </xf>
    <xf numFmtId="3" fontId="4" fillId="0" borderId="2" xfId="0" applyNumberFormat="1" applyFont="1" applyBorder="1" applyAlignment="1">
      <alignment horizontal="center" vertical="center" textRotation="90" wrapText="1"/>
    </xf>
    <xf numFmtId="3" fontId="4" fillId="0" borderId="11" xfId="0" applyNumberFormat="1" applyFont="1" applyBorder="1" applyAlignment="1">
      <alignment horizontal="center" vertical="center" textRotation="90" wrapText="1"/>
    </xf>
    <xf numFmtId="3" fontId="4" fillId="0" borderId="20" xfId="0" applyNumberFormat="1" applyFont="1" applyBorder="1" applyAlignment="1">
      <alignment horizontal="center" vertical="center" textRotation="90" wrapText="1"/>
    </xf>
    <xf numFmtId="3" fontId="4" fillId="0" borderId="3" xfId="0" applyNumberFormat="1" applyFont="1" applyBorder="1" applyAlignment="1">
      <alignment horizontal="center" vertical="center" textRotation="90" wrapText="1"/>
    </xf>
    <xf numFmtId="3" fontId="4" fillId="0" borderId="12" xfId="0" applyNumberFormat="1" applyFont="1" applyBorder="1" applyAlignment="1">
      <alignment horizontal="center" vertical="center" textRotation="90" wrapText="1"/>
    </xf>
    <xf numFmtId="3" fontId="4" fillId="0" borderId="21" xfId="0" applyNumberFormat="1" applyFont="1" applyBorder="1" applyAlignment="1">
      <alignment horizontal="center" vertical="center" textRotation="90" wrapText="1"/>
    </xf>
    <xf numFmtId="49" fontId="4" fillId="0" borderId="4" xfId="0" applyNumberFormat="1" applyFont="1" applyBorder="1" applyAlignment="1">
      <alignment horizontal="center" vertical="center" textRotation="90" wrapText="1"/>
    </xf>
    <xf numFmtId="49" fontId="4" fillId="0" borderId="13" xfId="0" applyNumberFormat="1" applyFont="1" applyBorder="1" applyAlignment="1">
      <alignment horizontal="center" vertical="center" textRotation="90" wrapText="1"/>
    </xf>
    <xf numFmtId="49" fontId="4" fillId="0" borderId="22" xfId="0" applyNumberFormat="1" applyFont="1" applyBorder="1" applyAlignment="1">
      <alignment horizontal="center" vertical="center" textRotation="90" wrapText="1"/>
    </xf>
    <xf numFmtId="3" fontId="4" fillId="0" borderId="4"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3" fontId="4" fillId="0" borderId="5" xfId="0" applyNumberFormat="1" applyFont="1" applyBorder="1" applyAlignment="1">
      <alignment horizontal="center" vertical="center" textRotation="90" wrapText="1"/>
    </xf>
    <xf numFmtId="3" fontId="4" fillId="0" borderId="14" xfId="0" applyNumberFormat="1" applyFont="1" applyBorder="1" applyAlignment="1">
      <alignment horizontal="center" vertical="center" textRotation="90" wrapText="1"/>
    </xf>
    <xf numFmtId="3" fontId="4" fillId="0" borderId="23" xfId="0" applyNumberFormat="1" applyFont="1" applyBorder="1" applyAlignment="1">
      <alignment horizontal="center" vertical="center" textRotation="90" wrapText="1"/>
    </xf>
    <xf numFmtId="3" fontId="1" fillId="0" borderId="61" xfId="0" applyNumberFormat="1" applyFont="1" applyBorder="1" applyAlignment="1">
      <alignment horizontal="center" vertical="center" textRotation="90" wrapText="1"/>
    </xf>
    <xf numFmtId="3" fontId="1" fillId="0" borderId="54" xfId="0" applyNumberFormat="1" applyFont="1" applyBorder="1" applyAlignment="1">
      <alignment horizontal="center" vertical="center" textRotation="90" wrapText="1"/>
    </xf>
    <xf numFmtId="3" fontId="1" fillId="0" borderId="60" xfId="0" applyNumberFormat="1" applyFont="1" applyBorder="1" applyAlignment="1">
      <alignment horizontal="center" vertical="center" textRotation="90" wrapText="1"/>
    </xf>
    <xf numFmtId="3" fontId="3" fillId="2" borderId="27" xfId="0" applyNumberFormat="1" applyFont="1" applyFill="1" applyBorder="1" applyAlignment="1">
      <alignment horizontal="left" vertical="top" wrapText="1"/>
    </xf>
    <xf numFmtId="3" fontId="3" fillId="2" borderId="28" xfId="0" applyNumberFormat="1" applyFont="1" applyFill="1" applyBorder="1" applyAlignment="1">
      <alignment horizontal="left" vertical="top" wrapText="1"/>
    </xf>
    <xf numFmtId="3" fontId="3" fillId="2" borderId="29" xfId="0" applyNumberFormat="1" applyFont="1" applyFill="1" applyBorder="1" applyAlignment="1">
      <alignment horizontal="left" vertical="top" wrapText="1"/>
    </xf>
    <xf numFmtId="3" fontId="5" fillId="3" borderId="30" xfId="0" applyNumberFormat="1" applyFont="1" applyFill="1" applyBorder="1" applyAlignment="1">
      <alignment horizontal="left" vertical="top" wrapText="1"/>
    </xf>
    <xf numFmtId="3" fontId="5" fillId="3" borderId="31" xfId="0" applyNumberFormat="1" applyFont="1" applyFill="1" applyBorder="1" applyAlignment="1">
      <alignment horizontal="left" vertical="top" wrapText="1"/>
    </xf>
    <xf numFmtId="3" fontId="5" fillId="3" borderId="32" xfId="0" applyNumberFormat="1" applyFont="1" applyFill="1" applyBorder="1" applyAlignment="1">
      <alignment horizontal="left" vertical="top" wrapText="1"/>
    </xf>
    <xf numFmtId="3" fontId="3" fillId="4" borderId="9" xfId="0" applyNumberFormat="1" applyFont="1" applyFill="1" applyBorder="1" applyAlignment="1">
      <alignment horizontal="left" vertical="top"/>
    </xf>
    <xf numFmtId="3" fontId="3" fillId="4" borderId="10" xfId="0" applyNumberFormat="1" applyFont="1" applyFill="1" applyBorder="1" applyAlignment="1">
      <alignment horizontal="left" vertical="top"/>
    </xf>
    <xf numFmtId="3" fontId="3" fillId="5" borderId="9" xfId="0" applyNumberFormat="1" applyFont="1" applyFill="1" applyBorder="1" applyAlignment="1">
      <alignment horizontal="left" vertical="top" wrapText="1"/>
    </xf>
    <xf numFmtId="3" fontId="3" fillId="5" borderId="35" xfId="0" applyNumberFormat="1" applyFont="1" applyFill="1" applyBorder="1" applyAlignment="1">
      <alignment horizontal="left" vertical="top" wrapText="1"/>
    </xf>
    <xf numFmtId="3" fontId="3" fillId="5" borderId="6" xfId="0" applyNumberFormat="1" applyFont="1" applyFill="1" applyBorder="1" applyAlignment="1">
      <alignment horizontal="left" vertical="top" wrapText="1"/>
    </xf>
    <xf numFmtId="3" fontId="6" fillId="6" borderId="7" xfId="0" applyNumberFormat="1" applyFont="1" applyFill="1" applyBorder="1" applyAlignment="1">
      <alignment horizontal="left" vertical="top" wrapText="1"/>
    </xf>
    <xf numFmtId="3" fontId="6" fillId="6" borderId="16" xfId="0" applyNumberFormat="1" applyFont="1" applyFill="1" applyBorder="1" applyAlignment="1">
      <alignment horizontal="left" vertical="top" wrapText="1"/>
    </xf>
    <xf numFmtId="3" fontId="4" fillId="0" borderId="37" xfId="0" applyNumberFormat="1" applyFont="1" applyBorder="1" applyAlignment="1">
      <alignment horizontal="center" vertical="center" wrapText="1"/>
    </xf>
    <xf numFmtId="3" fontId="4" fillId="0" borderId="3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4" fillId="0" borderId="40"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1" fillId="0" borderId="17" xfId="0" applyNumberFormat="1" applyFont="1" applyBorder="1" applyAlignment="1">
      <alignment horizontal="center" vertical="center"/>
    </xf>
    <xf numFmtId="3" fontId="1" fillId="0" borderId="18" xfId="0" applyNumberFormat="1" applyFont="1" applyBorder="1" applyAlignment="1">
      <alignment horizontal="center" vertical="center"/>
    </xf>
    <xf numFmtId="3" fontId="1" fillId="0" borderId="19" xfId="0" applyNumberFormat="1" applyFont="1" applyBorder="1" applyAlignment="1">
      <alignment horizontal="center" vertical="center"/>
    </xf>
    <xf numFmtId="164" fontId="1" fillId="0" borderId="4" xfId="0" applyNumberFormat="1" applyFont="1" applyBorder="1" applyAlignment="1">
      <alignment horizontal="center" vertical="center" textRotation="90" wrapText="1"/>
    </xf>
    <xf numFmtId="164" fontId="1" fillId="0" borderId="13" xfId="0" applyNumberFormat="1" applyFont="1" applyBorder="1" applyAlignment="1">
      <alignment horizontal="center" vertical="center" textRotation="90" wrapText="1"/>
    </xf>
    <xf numFmtId="164" fontId="1" fillId="0" borderId="22" xfId="0" applyNumberFormat="1" applyFont="1" applyBorder="1" applyAlignment="1">
      <alignment horizontal="center" vertical="center" textRotation="90" wrapText="1"/>
    </xf>
    <xf numFmtId="3" fontId="26" fillId="6" borderId="39" xfId="0" applyNumberFormat="1" applyFont="1" applyFill="1" applyBorder="1" applyAlignment="1">
      <alignment horizontal="center" vertical="top" wrapText="1"/>
    </xf>
    <xf numFmtId="3" fontId="26" fillId="6" borderId="52" xfId="0" applyNumberFormat="1" applyFont="1" applyFill="1" applyBorder="1" applyAlignment="1">
      <alignment horizontal="center" vertical="top" wrapText="1"/>
    </xf>
    <xf numFmtId="3" fontId="4" fillId="0" borderId="27" xfId="0" applyNumberFormat="1" applyFont="1" applyBorder="1" applyAlignment="1">
      <alignment horizontal="center" vertical="center" wrapText="1"/>
    </xf>
    <xf numFmtId="3" fontId="4" fillId="0" borderId="28" xfId="0" applyNumberFormat="1" applyFont="1" applyBorder="1" applyAlignment="1">
      <alignment horizontal="center" vertical="center" wrapText="1"/>
    </xf>
    <xf numFmtId="3" fontId="1" fillId="0" borderId="30" xfId="0" applyNumberFormat="1" applyFont="1" applyBorder="1" applyAlignment="1">
      <alignment horizontal="center" vertical="center"/>
    </xf>
    <xf numFmtId="3" fontId="4" fillId="0" borderId="7"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164" fontId="6" fillId="0" borderId="6" xfId="0" applyNumberFormat="1" applyFont="1" applyBorder="1" applyAlignment="1">
      <alignment horizontal="center" vertical="center" textRotation="90" wrapText="1"/>
    </xf>
    <xf numFmtId="164" fontId="6" fillId="0" borderId="15" xfId="0" applyNumberFormat="1" applyFont="1" applyBorder="1" applyAlignment="1">
      <alignment horizontal="center" vertical="center" textRotation="90" wrapText="1"/>
    </xf>
    <xf numFmtId="164" fontId="6" fillId="0" borderId="24" xfId="0" applyNumberFormat="1" applyFont="1" applyBorder="1" applyAlignment="1">
      <alignment horizontal="center" vertical="center" textRotation="90" wrapText="1"/>
    </xf>
    <xf numFmtId="164" fontId="1" fillId="7" borderId="44" xfId="0" applyNumberFormat="1" applyFont="1" applyFill="1" applyBorder="1" applyAlignment="1">
      <alignment horizontal="center" vertical="top" wrapText="1"/>
    </xf>
    <xf numFmtId="164" fontId="1" fillId="7" borderId="13" xfId="0" applyNumberFormat="1" applyFont="1" applyFill="1" applyBorder="1" applyAlignment="1">
      <alignment horizontal="center" vertical="top" wrapText="1"/>
    </xf>
    <xf numFmtId="3" fontId="29" fillId="6" borderId="40" xfId="0" applyNumberFormat="1" applyFont="1" applyFill="1" applyBorder="1" applyAlignment="1">
      <alignment horizontal="left" vertical="top" wrapText="1"/>
    </xf>
    <xf numFmtId="3" fontId="29" fillId="6" borderId="16" xfId="0" applyNumberFormat="1" applyFont="1" applyFill="1" applyBorder="1" applyAlignment="1">
      <alignment horizontal="left" vertical="top" wrapText="1"/>
    </xf>
    <xf numFmtId="3" fontId="1" fillId="0" borderId="52" xfId="0" applyNumberFormat="1" applyFont="1" applyFill="1" applyBorder="1" applyAlignment="1">
      <alignment horizontal="center" vertical="center" textRotation="90" wrapText="1"/>
    </xf>
    <xf numFmtId="0" fontId="36" fillId="0" borderId="0" xfId="0" applyFont="1" applyAlignment="1">
      <alignment horizontal="right" vertical="top" wrapText="1"/>
    </xf>
    <xf numFmtId="164" fontId="1" fillId="0" borderId="37" xfId="0" applyNumberFormat="1" applyFont="1" applyBorder="1" applyAlignment="1">
      <alignment horizontal="center" vertical="center" textRotation="90" wrapText="1"/>
    </xf>
    <xf numFmtId="164" fontId="1" fillId="0" borderId="41" xfId="0" applyNumberFormat="1" applyFont="1" applyBorder="1" applyAlignment="1">
      <alignment horizontal="center" vertical="center" textRotation="90" wrapText="1"/>
    </xf>
    <xf numFmtId="164" fontId="1" fillId="0" borderId="62" xfId="0" applyNumberFormat="1" applyFont="1" applyBorder="1" applyAlignment="1">
      <alignment horizontal="center" vertical="center" textRotation="90" wrapText="1"/>
    </xf>
    <xf numFmtId="49" fontId="4" fillId="6" borderId="40" xfId="0" applyNumberFormat="1" applyFont="1" applyFill="1" applyBorder="1" applyAlignment="1">
      <alignment horizontal="left" vertical="top" wrapText="1"/>
    </xf>
    <xf numFmtId="49" fontId="4" fillId="6" borderId="16" xfId="0" applyNumberFormat="1" applyFont="1" applyFill="1" applyBorder="1" applyAlignment="1">
      <alignment horizontal="left" vertical="top" wrapText="1"/>
    </xf>
    <xf numFmtId="3" fontId="1" fillId="6" borderId="7" xfId="0" applyNumberFormat="1" applyFont="1" applyFill="1" applyBorder="1" applyAlignment="1">
      <alignment horizontal="left" vertical="top" wrapText="1"/>
    </xf>
    <xf numFmtId="49" fontId="3" fillId="4" borderId="59" xfId="0" applyNumberFormat="1" applyFont="1" applyFill="1" applyBorder="1" applyAlignment="1">
      <alignment horizontal="center" vertical="top"/>
    </xf>
    <xf numFmtId="49" fontId="3" fillId="5" borderId="22" xfId="0" applyNumberFormat="1" applyFont="1" applyFill="1" applyBorder="1" applyAlignment="1">
      <alignment horizontal="center" vertical="top"/>
    </xf>
    <xf numFmtId="49" fontId="3" fillId="0" borderId="60" xfId="0" applyNumberFormat="1" applyFont="1" applyBorder="1" applyAlignment="1">
      <alignment horizontal="center" vertical="top"/>
    </xf>
    <xf numFmtId="3" fontId="1" fillId="6" borderId="62" xfId="0" applyNumberFormat="1" applyFont="1" applyFill="1" applyBorder="1" applyAlignment="1">
      <alignment horizontal="left" vertical="top" wrapText="1"/>
    </xf>
    <xf numFmtId="3" fontId="1" fillId="0" borderId="59" xfId="0" applyNumberFormat="1" applyFont="1" applyFill="1" applyBorder="1" applyAlignment="1">
      <alignment horizontal="center" vertical="top" textRotation="90" wrapText="1"/>
    </xf>
    <xf numFmtId="3" fontId="3" fillId="0" borderId="60" xfId="0" applyNumberFormat="1" applyFont="1" applyBorder="1" applyAlignment="1">
      <alignment horizontal="center" vertical="top"/>
    </xf>
    <xf numFmtId="3" fontId="4" fillId="0" borderId="42" xfId="0" applyNumberFormat="1" applyFont="1" applyBorder="1" applyAlignment="1">
      <alignment horizontal="left" vertical="top" wrapText="1"/>
    </xf>
    <xf numFmtId="3" fontId="4" fillId="0" borderId="31" xfId="0" applyNumberFormat="1" applyFont="1" applyBorder="1" applyAlignment="1">
      <alignment horizontal="left" vertical="top" wrapText="1"/>
    </xf>
    <xf numFmtId="3" fontId="4" fillId="0" borderId="32" xfId="0" applyNumberFormat="1" applyFont="1" applyBorder="1" applyAlignment="1">
      <alignment horizontal="left" vertical="top" wrapText="1"/>
    </xf>
    <xf numFmtId="3" fontId="1" fillId="0" borderId="36"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3" fontId="1" fillId="0" borderId="61" xfId="0" applyNumberFormat="1" applyFont="1" applyBorder="1" applyAlignment="1">
      <alignment horizontal="center" vertical="center" wrapText="1"/>
    </xf>
    <xf numFmtId="3" fontId="4" fillId="6" borderId="49" xfId="0" applyNumberFormat="1" applyFont="1" applyFill="1" applyBorder="1" applyAlignment="1">
      <alignment horizontal="left" vertical="top" wrapText="1"/>
    </xf>
    <xf numFmtId="3" fontId="1" fillId="0" borderId="41" xfId="0" applyNumberFormat="1" applyFont="1" applyBorder="1" applyAlignment="1">
      <alignment horizontal="center" vertical="top"/>
    </xf>
    <xf numFmtId="3" fontId="1" fillId="0" borderId="62" xfId="0" applyNumberFormat="1" applyFont="1" applyBorder="1" applyAlignment="1">
      <alignment horizontal="center" vertical="top"/>
    </xf>
    <xf numFmtId="3" fontId="1" fillId="7" borderId="13" xfId="0" applyNumberFormat="1" applyFont="1" applyFill="1" applyBorder="1" applyAlignment="1">
      <alignment horizontal="center" vertical="top" wrapText="1"/>
    </xf>
    <xf numFmtId="3" fontId="1" fillId="7" borderId="22" xfId="0" applyNumberFormat="1" applyFont="1" applyFill="1" applyBorder="1" applyAlignment="1">
      <alignment horizontal="center" vertical="top" wrapText="1"/>
    </xf>
    <xf numFmtId="3" fontId="1" fillId="7" borderId="15" xfId="0" applyNumberFormat="1" applyFont="1" applyFill="1" applyBorder="1" applyAlignment="1">
      <alignment horizontal="center" vertical="top" wrapText="1"/>
    </xf>
    <xf numFmtId="3" fontId="1" fillId="7" borderId="24" xfId="0" applyNumberFormat="1" applyFont="1" applyFill="1" applyBorder="1" applyAlignment="1">
      <alignment horizontal="center" vertical="top" wrapText="1"/>
    </xf>
    <xf numFmtId="3" fontId="1" fillId="0" borderId="40" xfId="0" applyNumberFormat="1" applyFont="1" applyBorder="1" applyAlignment="1">
      <alignment horizontal="left" vertical="top" wrapText="1"/>
    </xf>
    <xf numFmtId="3" fontId="1" fillId="0" borderId="16" xfId="0" applyNumberFormat="1" applyFont="1" applyBorder="1" applyAlignment="1">
      <alignment horizontal="left" vertical="top" wrapText="1"/>
    </xf>
    <xf numFmtId="3" fontId="1" fillId="0" borderId="25" xfId="0" applyNumberFormat="1" applyFont="1" applyBorder="1" applyAlignment="1">
      <alignment horizontal="left" vertical="top" wrapText="1"/>
    </xf>
    <xf numFmtId="164" fontId="1" fillId="7" borderId="42" xfId="0" applyNumberFormat="1" applyFont="1" applyFill="1" applyBorder="1" applyAlignment="1">
      <alignment horizontal="center" vertical="top" wrapText="1"/>
    </xf>
    <xf numFmtId="164" fontId="1" fillId="7" borderId="40" xfId="0" applyNumberFormat="1" applyFont="1" applyFill="1" applyBorder="1" applyAlignment="1">
      <alignment horizontal="center" vertical="top" wrapText="1"/>
    </xf>
    <xf numFmtId="3" fontId="1" fillId="7" borderId="40" xfId="0" applyNumberFormat="1" applyFont="1" applyFill="1" applyBorder="1" applyAlignment="1">
      <alignment horizontal="center" vertical="top" wrapText="1"/>
    </xf>
    <xf numFmtId="0" fontId="4" fillId="0" borderId="7" xfId="0" applyNumberFormat="1" applyFont="1" applyFill="1" applyBorder="1" applyAlignment="1">
      <alignment horizontal="left" vertical="top" wrapText="1"/>
    </xf>
    <xf numFmtId="0" fontId="4" fillId="0" borderId="16" xfId="0" applyNumberFormat="1" applyFont="1" applyFill="1" applyBorder="1" applyAlignment="1">
      <alignment horizontal="left" vertical="top" wrapText="1"/>
    </xf>
    <xf numFmtId="0" fontId="4" fillId="0" borderId="25" xfId="0" applyNumberFormat="1" applyFont="1" applyFill="1" applyBorder="1" applyAlignment="1">
      <alignment horizontal="left" vertical="top" wrapText="1"/>
    </xf>
    <xf numFmtId="3" fontId="1" fillId="7" borderId="7" xfId="0" applyNumberFormat="1" applyFont="1" applyFill="1" applyBorder="1" applyAlignment="1">
      <alignment horizontal="left" vertical="top" wrapText="1"/>
    </xf>
    <xf numFmtId="3" fontId="1" fillId="7" borderId="16" xfId="0" applyNumberFormat="1" applyFont="1" applyFill="1" applyBorder="1" applyAlignment="1">
      <alignment horizontal="left" vertical="top" wrapText="1"/>
    </xf>
    <xf numFmtId="3" fontId="1" fillId="0" borderId="6" xfId="0" applyNumberFormat="1" applyFont="1" applyFill="1" applyBorder="1" applyAlignment="1">
      <alignment horizontal="center" vertical="top" textRotation="1"/>
    </xf>
    <xf numFmtId="3" fontId="1" fillId="0" borderId="24" xfId="0" applyNumberFormat="1" applyFont="1" applyFill="1" applyBorder="1" applyAlignment="1">
      <alignment horizontal="center" vertical="top" textRotation="1"/>
    </xf>
    <xf numFmtId="3" fontId="1" fillId="7" borderId="41" xfId="0" applyNumberFormat="1" applyFont="1" applyFill="1" applyBorder="1" applyAlignment="1">
      <alignment horizontal="center" vertical="top" wrapText="1"/>
    </xf>
    <xf numFmtId="3" fontId="1" fillId="7" borderId="62" xfId="0" applyNumberFormat="1" applyFont="1" applyFill="1" applyBorder="1" applyAlignment="1">
      <alignment horizontal="center" vertical="top" wrapText="1"/>
    </xf>
    <xf numFmtId="0" fontId="16" fillId="0" borderId="0" xfId="0" applyFont="1" applyAlignment="1">
      <alignment horizontal="center" vertical="center"/>
    </xf>
    <xf numFmtId="3" fontId="1" fillId="0" borderId="0" xfId="0" applyNumberFormat="1" applyFont="1" applyAlignment="1">
      <alignment horizontal="left" vertical="top" wrapText="1"/>
    </xf>
    <xf numFmtId="3" fontId="12" fillId="0" borderId="0" xfId="0" applyNumberFormat="1" applyFont="1" applyAlignment="1">
      <alignment horizontal="center" vertical="center" wrapText="1"/>
    </xf>
    <xf numFmtId="3" fontId="1" fillId="0" borderId="7" xfId="0" applyNumberFormat="1" applyFont="1" applyFill="1" applyBorder="1" applyAlignment="1">
      <alignment horizontal="center" vertical="top" wrapText="1"/>
    </xf>
    <xf numFmtId="3" fontId="1" fillId="0" borderId="16" xfId="0" applyNumberFormat="1" applyFont="1" applyFill="1" applyBorder="1" applyAlignment="1">
      <alignment horizontal="center" vertical="top" wrapText="1"/>
    </xf>
    <xf numFmtId="3" fontId="22" fillId="0" borderId="4" xfId="0" applyNumberFormat="1" applyFont="1" applyBorder="1" applyAlignment="1">
      <alignment horizontal="center" vertical="center" textRotation="90" wrapText="1"/>
    </xf>
    <xf numFmtId="3" fontId="22" fillId="0" borderId="13" xfId="0" applyNumberFormat="1" applyFont="1" applyBorder="1" applyAlignment="1">
      <alignment horizontal="center" vertical="center" textRotation="90" wrapText="1"/>
    </xf>
    <xf numFmtId="3" fontId="22" fillId="0" borderId="22" xfId="0" applyNumberFormat="1" applyFont="1" applyBorder="1" applyAlignment="1">
      <alignment horizontal="center" vertical="center" textRotation="90" wrapText="1"/>
    </xf>
    <xf numFmtId="3" fontId="22" fillId="0" borderId="44" xfId="0" applyNumberFormat="1" applyFont="1" applyFill="1" applyBorder="1" applyAlignment="1">
      <alignment horizontal="center" vertical="center" textRotation="90" wrapText="1"/>
    </xf>
    <xf numFmtId="3" fontId="22" fillId="0" borderId="13" xfId="0" applyNumberFormat="1" applyFont="1" applyFill="1" applyBorder="1" applyAlignment="1">
      <alignment horizontal="center" vertical="center" textRotation="90" wrapText="1"/>
    </xf>
    <xf numFmtId="3" fontId="22" fillId="0" borderId="50" xfId="0" applyNumberFormat="1" applyFont="1" applyFill="1" applyBorder="1" applyAlignment="1">
      <alignment horizontal="center" vertical="center" textRotation="90" wrapText="1"/>
    </xf>
    <xf numFmtId="3" fontId="22" fillId="6" borderId="44" xfId="0" applyNumberFormat="1" applyFont="1" applyFill="1" applyBorder="1" applyAlignment="1">
      <alignment horizontal="center" vertical="center" textRotation="90" wrapText="1"/>
    </xf>
    <xf numFmtId="3" fontId="22" fillId="6" borderId="50" xfId="0" applyNumberFormat="1" applyFont="1" applyFill="1" applyBorder="1" applyAlignment="1">
      <alignment horizontal="center" vertical="center" textRotation="90" wrapText="1"/>
    </xf>
    <xf numFmtId="3" fontId="4" fillId="7" borderId="49" xfId="0" applyNumberFormat="1" applyFont="1" applyFill="1" applyBorder="1" applyAlignment="1">
      <alignment horizontal="left" vertical="top" wrapText="1"/>
    </xf>
    <xf numFmtId="3" fontId="10" fillId="0" borderId="49" xfId="0" applyNumberFormat="1" applyFont="1" applyBorder="1" applyAlignment="1">
      <alignment horizontal="left" vertical="top" wrapText="1"/>
    </xf>
    <xf numFmtId="3" fontId="4" fillId="0" borderId="40" xfId="0" applyNumberFormat="1" applyFont="1" applyBorder="1" applyAlignment="1">
      <alignment horizontal="center" vertical="top" wrapText="1"/>
    </xf>
    <xf numFmtId="3" fontId="4" fillId="0" borderId="48" xfId="0" applyNumberFormat="1" applyFont="1" applyBorder="1" applyAlignment="1">
      <alignment horizontal="center" vertical="top" wrapText="1"/>
    </xf>
    <xf numFmtId="3" fontId="4" fillId="0" borderId="16" xfId="0" applyNumberFormat="1" applyFont="1" applyBorder="1" applyAlignment="1">
      <alignment horizontal="center" vertical="top" wrapText="1"/>
    </xf>
    <xf numFmtId="3" fontId="1" fillId="7" borderId="35" xfId="0" applyNumberFormat="1" applyFont="1" applyFill="1" applyBorder="1" applyAlignment="1">
      <alignment horizontal="left" vertical="top" wrapText="1"/>
    </xf>
    <xf numFmtId="3" fontId="22" fillId="0" borderId="13" xfId="0" applyNumberFormat="1" applyFont="1" applyBorder="1" applyAlignment="1">
      <alignment horizontal="center" vertical="center" textRotation="90"/>
    </xf>
    <xf numFmtId="3" fontId="22" fillId="0" borderId="50" xfId="0" applyNumberFormat="1" applyFont="1" applyBorder="1" applyAlignment="1">
      <alignment horizontal="center" vertical="center" textRotation="90"/>
    </xf>
    <xf numFmtId="3" fontId="22" fillId="0" borderId="22" xfId="0" applyNumberFormat="1" applyFont="1" applyBorder="1" applyAlignment="1">
      <alignment horizontal="center" vertical="center" textRotation="90"/>
    </xf>
    <xf numFmtId="3" fontId="4" fillId="9" borderId="62" xfId="0" applyNumberFormat="1" applyFont="1" applyFill="1" applyBorder="1" applyAlignment="1">
      <alignment horizontal="center" vertical="top"/>
    </xf>
    <xf numFmtId="3" fontId="4" fillId="9" borderId="24" xfId="0" applyNumberFormat="1" applyFont="1" applyFill="1" applyBorder="1" applyAlignment="1">
      <alignment horizontal="center" vertical="top"/>
    </xf>
    <xf numFmtId="3" fontId="22" fillId="0" borderId="44" xfId="0" applyNumberFormat="1" applyFont="1" applyBorder="1" applyAlignment="1">
      <alignment horizontal="center" vertical="center" textRotation="90"/>
    </xf>
    <xf numFmtId="49" fontId="3" fillId="0" borderId="5" xfId="0" applyNumberFormat="1" applyFont="1" applyBorder="1" applyAlignment="1">
      <alignment horizontal="center" vertical="top"/>
    </xf>
    <xf numFmtId="49" fontId="3" fillId="0" borderId="14" xfId="0" applyNumberFormat="1" applyFont="1" applyBorder="1" applyAlignment="1">
      <alignment horizontal="center" vertical="top"/>
    </xf>
    <xf numFmtId="3" fontId="1" fillId="0" borderId="41" xfId="0" applyNumberFormat="1" applyFont="1" applyFill="1" applyBorder="1" applyAlignment="1">
      <alignment horizontal="center" vertical="center" textRotation="90" wrapText="1"/>
    </xf>
    <xf numFmtId="3" fontId="1" fillId="0" borderId="40" xfId="0" applyNumberFormat="1" applyFont="1" applyBorder="1" applyAlignment="1">
      <alignment horizontal="center" vertical="top" wrapText="1"/>
    </xf>
    <xf numFmtId="3" fontId="1" fillId="0" borderId="48" xfId="0" applyNumberFormat="1" applyFont="1" applyBorder="1" applyAlignment="1">
      <alignment horizontal="center" vertical="top" wrapText="1"/>
    </xf>
    <xf numFmtId="3" fontId="6" fillId="5" borderId="9" xfId="0" applyNumberFormat="1" applyFont="1" applyFill="1" applyBorder="1" applyAlignment="1">
      <alignment horizontal="left" vertical="top" wrapText="1"/>
    </xf>
    <xf numFmtId="3" fontId="6" fillId="5" borderId="6" xfId="0" applyNumberFormat="1" applyFont="1" applyFill="1" applyBorder="1" applyAlignment="1">
      <alignment horizontal="left" vertical="top" wrapText="1"/>
    </xf>
    <xf numFmtId="3" fontId="4" fillId="0" borderId="41" xfId="0" applyNumberFormat="1" applyFont="1" applyBorder="1" applyAlignment="1">
      <alignment horizontal="center" vertical="center" textRotation="90"/>
    </xf>
    <xf numFmtId="3" fontId="4" fillId="0" borderId="49" xfId="0" applyNumberFormat="1" applyFont="1" applyBorder="1" applyAlignment="1">
      <alignment horizontal="center" vertical="center" textRotation="90"/>
    </xf>
    <xf numFmtId="3" fontId="3" fillId="9" borderId="62" xfId="0" applyNumberFormat="1" applyFont="1" applyFill="1" applyBorder="1" applyAlignment="1">
      <alignment horizontal="right" vertical="top" wrapText="1"/>
    </xf>
    <xf numFmtId="3" fontId="3" fillId="9" borderId="1" xfId="0" applyNumberFormat="1" applyFont="1" applyFill="1" applyBorder="1" applyAlignment="1">
      <alignment horizontal="right" vertical="top" wrapText="1"/>
    </xf>
    <xf numFmtId="3" fontId="3" fillId="9" borderId="24" xfId="0" applyNumberFormat="1" applyFont="1" applyFill="1" applyBorder="1" applyAlignment="1">
      <alignment horizontal="right" vertical="top" wrapText="1"/>
    </xf>
    <xf numFmtId="3" fontId="4" fillId="0" borderId="7" xfId="0" applyNumberFormat="1" applyFont="1" applyBorder="1" applyAlignment="1">
      <alignment horizontal="center" vertical="top" wrapText="1"/>
    </xf>
    <xf numFmtId="3" fontId="4" fillId="0" borderId="25" xfId="0" applyNumberFormat="1" applyFont="1" applyBorder="1" applyAlignment="1">
      <alignment horizontal="center" vertical="top" wrapText="1"/>
    </xf>
    <xf numFmtId="3" fontId="4" fillId="0" borderId="31" xfId="0" applyNumberFormat="1" applyFont="1" applyBorder="1" applyAlignment="1">
      <alignment horizontal="center" vertical="center" textRotation="90"/>
    </xf>
    <xf numFmtId="3" fontId="4" fillId="0" borderId="51" xfId="0" applyNumberFormat="1" applyFont="1" applyBorder="1" applyAlignment="1">
      <alignment horizontal="center" vertical="center" textRotation="90"/>
    </xf>
    <xf numFmtId="3" fontId="6" fillId="0" borderId="31" xfId="0" applyNumberFormat="1" applyFont="1" applyBorder="1" applyAlignment="1">
      <alignment horizontal="center" vertical="top"/>
    </xf>
    <xf numFmtId="3" fontId="6" fillId="0" borderId="51" xfId="0" applyNumberFormat="1" applyFont="1" applyBorder="1" applyAlignment="1">
      <alignment horizontal="center" vertical="top"/>
    </xf>
    <xf numFmtId="3" fontId="4" fillId="0" borderId="42" xfId="0" applyNumberFormat="1" applyFont="1" applyBorder="1" applyAlignment="1">
      <alignment horizontal="center" vertical="center" textRotation="90"/>
    </xf>
    <xf numFmtId="3" fontId="3" fillId="7" borderId="40" xfId="0" applyNumberFormat="1" applyFont="1" applyFill="1" applyBorder="1" applyAlignment="1">
      <alignment horizontal="left" vertical="top" wrapText="1"/>
    </xf>
    <xf numFmtId="49" fontId="3" fillId="0" borderId="23" xfId="0" applyNumberFormat="1" applyFont="1" applyBorder="1" applyAlignment="1">
      <alignment horizontal="center" vertical="top"/>
    </xf>
    <xf numFmtId="3" fontId="1" fillId="0" borderId="43" xfId="0" applyNumberFormat="1" applyFont="1" applyFill="1" applyBorder="1" applyAlignment="1">
      <alignment horizontal="center" vertical="center" wrapText="1"/>
    </xf>
    <xf numFmtId="3" fontId="1" fillId="0" borderId="52" xfId="0" applyNumberFormat="1" applyFont="1" applyFill="1" applyBorder="1" applyAlignment="1">
      <alignment horizontal="center" vertical="center" wrapText="1"/>
    </xf>
    <xf numFmtId="3" fontId="27" fillId="0" borderId="44" xfId="0" applyNumberFormat="1" applyFont="1" applyBorder="1" applyAlignment="1">
      <alignment horizontal="center" vertical="center" textRotation="90"/>
    </xf>
    <xf numFmtId="3" fontId="27" fillId="0" borderId="13" xfId="0" applyNumberFormat="1" applyFont="1" applyBorder="1" applyAlignment="1">
      <alignment horizontal="center" vertical="center" textRotation="90"/>
    </xf>
    <xf numFmtId="3" fontId="22" fillId="0" borderId="4" xfId="0" applyNumberFormat="1" applyFont="1" applyFill="1" applyBorder="1" applyAlignment="1">
      <alignment horizontal="center" vertical="center" textRotation="90" wrapText="1"/>
    </xf>
    <xf numFmtId="3" fontId="22" fillId="0" borderId="22" xfId="0" applyNumberFormat="1" applyFont="1" applyFill="1" applyBorder="1" applyAlignment="1">
      <alignment horizontal="center" vertical="center" textRotation="90" wrapText="1"/>
    </xf>
    <xf numFmtId="3" fontId="4" fillId="0" borderId="7" xfId="0" applyNumberFormat="1" applyFont="1" applyFill="1" applyBorder="1" applyAlignment="1">
      <alignment horizontal="center" vertical="top" wrapText="1"/>
    </xf>
    <xf numFmtId="3" fontId="4" fillId="0" borderId="16" xfId="0" applyNumberFormat="1" applyFont="1" applyFill="1" applyBorder="1" applyAlignment="1">
      <alignment horizontal="center" vertical="top" wrapText="1"/>
    </xf>
    <xf numFmtId="3" fontId="1" fillId="0" borderId="7" xfId="0" applyNumberFormat="1" applyFont="1" applyBorder="1" applyAlignment="1">
      <alignment horizontal="center" vertical="top" wrapText="1"/>
    </xf>
    <xf numFmtId="3" fontId="1" fillId="0" borderId="25" xfId="0" applyNumberFormat="1" applyFont="1" applyBorder="1" applyAlignment="1">
      <alignment horizontal="center" vertical="top" wrapText="1"/>
    </xf>
    <xf numFmtId="3" fontId="4" fillId="0" borderId="40" xfId="0" applyNumberFormat="1" applyFont="1" applyFill="1" applyBorder="1" applyAlignment="1">
      <alignment horizontal="center" vertical="top"/>
    </xf>
    <xf numFmtId="3" fontId="4" fillId="0" borderId="25" xfId="0" applyNumberFormat="1" applyFont="1" applyFill="1" applyBorder="1" applyAlignment="1">
      <alignment horizontal="center" vertical="top"/>
    </xf>
    <xf numFmtId="3" fontId="4" fillId="0" borderId="52" xfId="0" applyNumberFormat="1" applyFont="1" applyFill="1" applyBorder="1" applyAlignment="1">
      <alignment horizontal="center" vertical="center" textRotation="90" wrapText="1"/>
    </xf>
    <xf numFmtId="0" fontId="1" fillId="0" borderId="48" xfId="0" applyFont="1" applyFill="1" applyBorder="1" applyAlignment="1">
      <alignment horizontal="left" vertical="top" wrapText="1"/>
    </xf>
    <xf numFmtId="3" fontId="6" fillId="8" borderId="1" xfId="0" applyNumberFormat="1" applyFont="1" applyFill="1" applyBorder="1" applyAlignment="1">
      <alignment horizontal="right" vertical="top" wrapText="1"/>
    </xf>
    <xf numFmtId="3" fontId="1" fillId="6" borderId="41" xfId="0" applyNumberFormat="1" applyFont="1" applyFill="1" applyBorder="1" applyAlignment="1">
      <alignment horizontal="center" vertical="center" textRotation="90" wrapText="1"/>
    </xf>
    <xf numFmtId="3" fontId="1" fillId="6" borderId="49" xfId="0" applyNumberFormat="1" applyFont="1" applyFill="1" applyBorder="1" applyAlignment="1">
      <alignment horizontal="center" vertical="center" textRotation="90" wrapText="1"/>
    </xf>
    <xf numFmtId="3" fontId="1" fillId="6" borderId="42" xfId="0" applyNumberFormat="1" applyFont="1" applyFill="1" applyBorder="1" applyAlignment="1">
      <alignment horizontal="center" vertical="center" textRotation="90" wrapText="1"/>
    </xf>
    <xf numFmtId="3" fontId="1" fillId="0" borderId="7" xfId="0" applyNumberFormat="1" applyFont="1" applyFill="1" applyBorder="1" applyAlignment="1">
      <alignment horizontal="center" vertical="top" textRotation="1"/>
    </xf>
    <xf numFmtId="3" fontId="1" fillId="0" borderId="25" xfId="0" applyNumberFormat="1" applyFont="1" applyFill="1" applyBorder="1" applyAlignment="1">
      <alignment horizontal="center" vertical="top" textRotation="1"/>
    </xf>
    <xf numFmtId="3" fontId="4" fillId="0" borderId="40" xfId="0" applyNumberFormat="1" applyFont="1" applyBorder="1" applyAlignment="1">
      <alignment horizontal="left" vertical="top" wrapText="1"/>
    </xf>
    <xf numFmtId="3" fontId="4" fillId="0" borderId="48" xfId="0" applyNumberFormat="1" applyFont="1" applyBorder="1" applyAlignment="1">
      <alignment horizontal="left" vertical="top" wrapText="1"/>
    </xf>
    <xf numFmtId="3" fontId="1" fillId="0" borderId="16" xfId="0" applyNumberFormat="1" applyFont="1" applyBorder="1" applyAlignment="1">
      <alignment horizontal="center" vertical="top" wrapText="1"/>
    </xf>
    <xf numFmtId="3" fontId="4" fillId="0" borderId="41" xfId="0" applyNumberFormat="1" applyFont="1" applyFill="1" applyBorder="1" applyAlignment="1">
      <alignment horizontal="center" vertical="center" wrapText="1"/>
    </xf>
    <xf numFmtId="3" fontId="4" fillId="0" borderId="62" xfId="0" applyNumberFormat="1" applyFont="1" applyFill="1" applyBorder="1" applyAlignment="1">
      <alignment horizontal="center" vertical="center" wrapText="1"/>
    </xf>
    <xf numFmtId="0" fontId="16" fillId="0" borderId="41" xfId="0" applyFont="1" applyBorder="1" applyAlignment="1">
      <alignment horizontal="left" vertical="top" wrapText="1"/>
    </xf>
    <xf numFmtId="0" fontId="16" fillId="0" borderId="16" xfId="0" applyFont="1" applyBorder="1" applyAlignment="1">
      <alignment horizontal="center" vertical="top" wrapText="1"/>
    </xf>
    <xf numFmtId="3" fontId="4" fillId="0" borderId="41" xfId="0" applyNumberFormat="1" applyFont="1" applyFill="1" applyBorder="1" applyAlignment="1">
      <alignment vertical="top" wrapText="1"/>
    </xf>
    <xf numFmtId="0" fontId="16" fillId="0" borderId="41" xfId="0" applyFont="1" applyBorder="1" applyAlignment="1">
      <alignment vertical="top" wrapText="1"/>
    </xf>
    <xf numFmtId="164" fontId="1" fillId="0" borderId="7"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25" xfId="0" applyNumberFormat="1" applyFont="1" applyBorder="1" applyAlignment="1">
      <alignment horizontal="center" vertical="center" wrapText="1"/>
    </xf>
    <xf numFmtId="3" fontId="3" fillId="0" borderId="48" xfId="0" applyNumberFormat="1" applyFont="1" applyBorder="1" applyAlignment="1">
      <alignment horizontal="left" vertical="top" wrapText="1"/>
    </xf>
    <xf numFmtId="3" fontId="4" fillId="0" borderId="40" xfId="0" applyNumberFormat="1" applyFont="1" applyFill="1" applyBorder="1" applyAlignment="1">
      <alignment horizontal="center" vertical="top" wrapText="1"/>
    </xf>
    <xf numFmtId="3" fontId="4" fillId="0" borderId="48" xfId="0" applyNumberFormat="1" applyFont="1" applyFill="1" applyBorder="1" applyAlignment="1">
      <alignment horizontal="center" vertical="top" wrapText="1"/>
    </xf>
    <xf numFmtId="3" fontId="1" fillId="0" borderId="7" xfId="0" applyNumberFormat="1" applyFont="1" applyBorder="1" applyAlignment="1">
      <alignment horizontal="center" vertical="center" textRotation="90" wrapText="1"/>
    </xf>
    <xf numFmtId="3" fontId="1" fillId="0" borderId="16" xfId="0" applyNumberFormat="1" applyFont="1" applyBorder="1" applyAlignment="1">
      <alignment horizontal="center" vertical="center" textRotation="90" wrapText="1"/>
    </xf>
    <xf numFmtId="3" fontId="1" fillId="0" borderId="25" xfId="0" applyNumberFormat="1" applyFont="1" applyBorder="1" applyAlignment="1">
      <alignment horizontal="center" vertical="center" textRotation="90" wrapText="1"/>
    </xf>
    <xf numFmtId="3" fontId="6" fillId="8" borderId="30" xfId="0" applyNumberFormat="1" applyFont="1" applyFill="1" applyBorder="1" applyAlignment="1">
      <alignment horizontal="right" vertical="top" wrapText="1"/>
    </xf>
    <xf numFmtId="3" fontId="6" fillId="8" borderId="18" xfId="0" applyNumberFormat="1" applyFont="1" applyFill="1" applyBorder="1" applyAlignment="1">
      <alignment horizontal="right" vertical="top" wrapText="1"/>
    </xf>
    <xf numFmtId="3" fontId="6" fillId="8" borderId="19" xfId="0" applyNumberFormat="1" applyFont="1" applyFill="1" applyBorder="1" applyAlignment="1">
      <alignment horizontal="right" vertical="top" wrapText="1"/>
    </xf>
    <xf numFmtId="3" fontId="4" fillId="0" borderId="42" xfId="0" applyNumberFormat="1" applyFont="1" applyBorder="1" applyAlignment="1">
      <alignment horizontal="center" vertical="center" wrapText="1"/>
    </xf>
    <xf numFmtId="3" fontId="4" fillId="0" borderId="62"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164" fontId="1" fillId="0" borderId="15" xfId="0" applyNumberFormat="1" applyFont="1" applyBorder="1" applyAlignment="1">
      <alignment horizontal="center" vertical="center" wrapText="1"/>
    </xf>
    <xf numFmtId="164" fontId="1" fillId="0" borderId="24" xfId="0" applyNumberFormat="1" applyFont="1" applyBorder="1" applyAlignment="1">
      <alignment horizontal="center" vertical="center" wrapText="1"/>
    </xf>
    <xf numFmtId="3" fontId="36" fillId="0" borderId="0" xfId="0" applyNumberFormat="1" applyFont="1" applyAlignment="1">
      <alignment horizontal="right" vertical="top" wrapText="1"/>
    </xf>
    <xf numFmtId="0" fontId="16" fillId="0" borderId="54" xfId="0" applyFont="1" applyBorder="1" applyAlignment="1">
      <alignment horizontal="center" vertical="top" wrapText="1"/>
    </xf>
    <xf numFmtId="3" fontId="4" fillId="0" borderId="42" xfId="0" applyNumberFormat="1" applyFont="1" applyFill="1" applyBorder="1" applyAlignment="1">
      <alignment horizontal="left" vertical="top" wrapText="1"/>
    </xf>
    <xf numFmtId="3" fontId="1" fillId="0" borderId="42" xfId="0" applyNumberFormat="1" applyFont="1" applyBorder="1" applyAlignment="1">
      <alignment horizontal="left" vertical="top" wrapText="1"/>
    </xf>
    <xf numFmtId="3" fontId="1" fillId="0" borderId="41" xfId="0" applyNumberFormat="1" applyFont="1" applyBorder="1" applyAlignment="1">
      <alignment horizontal="left" vertical="top" wrapText="1"/>
    </xf>
    <xf numFmtId="3" fontId="4" fillId="0" borderId="49" xfId="0" applyNumberFormat="1" applyFont="1" applyBorder="1" applyAlignment="1">
      <alignment horizontal="left" vertical="top" wrapText="1"/>
    </xf>
    <xf numFmtId="0" fontId="4" fillId="0" borderId="41"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2" xfId="0" applyFont="1" applyFill="1" applyBorder="1" applyAlignment="1">
      <alignment horizontal="left" vertical="top" wrapText="1"/>
    </xf>
    <xf numFmtId="3" fontId="1" fillId="0" borderId="37" xfId="0" applyNumberFormat="1" applyFont="1" applyFill="1" applyBorder="1" applyAlignment="1">
      <alignment horizontal="left" vertical="top" wrapText="1"/>
    </xf>
    <xf numFmtId="3" fontId="1" fillId="0" borderId="62" xfId="0" applyNumberFormat="1" applyFont="1" applyFill="1" applyBorder="1" applyAlignment="1">
      <alignment horizontal="left" vertical="top" wrapText="1"/>
    </xf>
    <xf numFmtId="0" fontId="4" fillId="6" borderId="41" xfId="0" applyFont="1" applyFill="1" applyBorder="1" applyAlignment="1">
      <alignment horizontal="left" vertical="top" wrapText="1"/>
    </xf>
    <xf numFmtId="0" fontId="4" fillId="6" borderId="62" xfId="0" applyFont="1" applyFill="1" applyBorder="1" applyAlignment="1">
      <alignment horizontal="left" vertical="top" wrapText="1"/>
    </xf>
    <xf numFmtId="0" fontId="1" fillId="0" borderId="41" xfId="0" applyFont="1" applyFill="1" applyBorder="1" applyAlignment="1">
      <alignment horizontal="left" vertical="top" wrapText="1"/>
    </xf>
    <xf numFmtId="0" fontId="1" fillId="0" borderId="49" xfId="0" applyFont="1" applyFill="1" applyBorder="1" applyAlignment="1">
      <alignment horizontal="left" vertical="top" wrapText="1"/>
    </xf>
    <xf numFmtId="0" fontId="4" fillId="0" borderId="62" xfId="0" applyFont="1" applyFill="1" applyBorder="1" applyAlignment="1">
      <alignment horizontal="left" vertical="top" wrapText="1"/>
    </xf>
    <xf numFmtId="3" fontId="4" fillId="0" borderId="60" xfId="0" applyNumberFormat="1" applyFont="1" applyFill="1" applyBorder="1" applyAlignment="1">
      <alignment horizontal="center" vertical="top"/>
    </xf>
    <xf numFmtId="3" fontId="1" fillId="0" borderId="39" xfId="0" applyNumberFormat="1" applyFont="1" applyFill="1" applyBorder="1" applyAlignment="1">
      <alignment horizontal="center" vertical="center" wrapText="1"/>
    </xf>
    <xf numFmtId="164" fontId="1" fillId="0" borderId="37" xfId="0" applyNumberFormat="1" applyFont="1" applyBorder="1" applyAlignment="1">
      <alignment horizontal="center" vertical="center" wrapText="1"/>
    </xf>
    <xf numFmtId="164" fontId="1" fillId="0" borderId="41" xfId="0" applyNumberFormat="1" applyFont="1" applyBorder="1" applyAlignment="1">
      <alignment horizontal="center" vertical="center" wrapText="1"/>
    </xf>
    <xf numFmtId="164" fontId="1" fillId="0" borderId="62"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22" xfId="0" applyNumberFormat="1" applyFont="1" applyBorder="1" applyAlignment="1">
      <alignment horizontal="center" vertical="center" wrapText="1"/>
    </xf>
    <xf numFmtId="3" fontId="12" fillId="0" borderId="0" xfId="0" applyNumberFormat="1" applyFont="1" applyAlignment="1">
      <alignment horizontal="left" vertical="top" wrapText="1"/>
    </xf>
    <xf numFmtId="164" fontId="1" fillId="0" borderId="42" xfId="0" applyNumberFormat="1" applyFont="1" applyBorder="1" applyAlignment="1">
      <alignment horizontal="center" vertical="center" textRotation="90" wrapText="1"/>
    </xf>
    <xf numFmtId="3" fontId="17" fillId="0" borderId="42" xfId="0" applyNumberFormat="1" applyFont="1" applyFill="1" applyBorder="1" applyAlignment="1">
      <alignment horizontal="center" vertical="center" textRotation="90" wrapText="1"/>
    </xf>
    <xf numFmtId="3" fontId="17" fillId="0" borderId="41" xfId="0" applyNumberFormat="1" applyFont="1" applyFill="1" applyBorder="1" applyAlignment="1">
      <alignment horizontal="center" vertical="center" textRotation="90" wrapText="1"/>
    </xf>
    <xf numFmtId="0" fontId="16" fillId="0" borderId="62" xfId="0" applyFont="1" applyBorder="1" applyAlignment="1">
      <alignment horizontal="left" vertical="top" wrapText="1"/>
    </xf>
    <xf numFmtId="0" fontId="16" fillId="0" borderId="25" xfId="0" applyFont="1" applyBorder="1" applyAlignment="1">
      <alignment horizontal="center" vertical="top" wrapText="1"/>
    </xf>
    <xf numFmtId="0" fontId="16" fillId="0" borderId="62" xfId="0" applyFont="1" applyBorder="1" applyAlignment="1">
      <alignment vertical="top" wrapText="1"/>
    </xf>
    <xf numFmtId="3" fontId="23" fillId="0" borderId="44" xfId="0" applyNumberFormat="1" applyFont="1" applyBorder="1" applyAlignment="1">
      <alignment horizontal="center" vertical="center" textRotation="90"/>
    </xf>
    <xf numFmtId="3" fontId="23" fillId="0" borderId="13" xfId="0" applyNumberFormat="1" applyFont="1" applyBorder="1" applyAlignment="1">
      <alignment horizontal="center" vertical="center" textRotation="90"/>
    </xf>
    <xf numFmtId="3" fontId="23" fillId="0" borderId="50" xfId="0" applyNumberFormat="1" applyFont="1" applyBorder="1" applyAlignment="1">
      <alignment horizontal="center" vertical="center" textRotation="90"/>
    </xf>
    <xf numFmtId="3" fontId="1" fillId="0" borderId="48" xfId="0" applyNumberFormat="1" applyFont="1" applyBorder="1" applyAlignment="1">
      <alignment horizontal="left" vertical="top" wrapText="1"/>
    </xf>
    <xf numFmtId="3" fontId="25" fillId="0" borderId="7" xfId="0" applyNumberFormat="1" applyFont="1" applyBorder="1" applyAlignment="1">
      <alignment horizontal="left" vertical="top" wrapText="1"/>
    </xf>
    <xf numFmtId="3" fontId="25" fillId="0" borderId="16" xfId="0" applyNumberFormat="1" applyFont="1" applyBorder="1" applyAlignment="1">
      <alignment horizontal="left" vertical="top" wrapText="1"/>
    </xf>
    <xf numFmtId="3" fontId="4" fillId="0" borderId="37" xfId="0" applyNumberFormat="1" applyFont="1" applyFill="1" applyBorder="1" applyAlignment="1">
      <alignment horizontal="center" vertical="center" textRotation="90" wrapText="1"/>
    </xf>
    <xf numFmtId="3" fontId="4" fillId="0" borderId="49" xfId="0" applyNumberFormat="1" applyFont="1" applyFill="1" applyBorder="1" applyAlignment="1">
      <alignment horizontal="center" vertical="center" textRotation="90" wrapText="1"/>
    </xf>
    <xf numFmtId="3" fontId="1" fillId="0" borderId="42" xfId="0" applyNumberFormat="1" applyFont="1" applyFill="1" applyBorder="1" applyAlignment="1">
      <alignment horizontal="center" vertical="center" wrapText="1"/>
    </xf>
    <xf numFmtId="3" fontId="1" fillId="0" borderId="49" xfId="0" applyNumberFormat="1" applyFont="1" applyFill="1" applyBorder="1" applyAlignment="1">
      <alignment horizontal="center" vertical="center" wrapText="1"/>
    </xf>
    <xf numFmtId="3" fontId="24" fillId="0" borderId="44" xfId="0" applyNumberFormat="1" applyFont="1" applyBorder="1" applyAlignment="1">
      <alignment horizontal="center" vertical="center" textRotation="90"/>
    </xf>
    <xf numFmtId="3" fontId="24" fillId="0" borderId="13" xfId="0" applyNumberFormat="1" applyFont="1" applyBorder="1" applyAlignment="1">
      <alignment horizontal="center" vertical="center" textRotation="90"/>
    </xf>
    <xf numFmtId="3" fontId="24" fillId="0" borderId="50" xfId="0" applyNumberFormat="1" applyFont="1" applyBorder="1" applyAlignment="1">
      <alignment horizontal="center" vertical="center" textRotation="90"/>
    </xf>
    <xf numFmtId="3" fontId="3" fillId="9" borderId="55" xfId="0" applyNumberFormat="1" applyFont="1" applyFill="1" applyBorder="1" applyAlignment="1">
      <alignment horizontal="right" vertical="top" wrapText="1"/>
    </xf>
    <xf numFmtId="3" fontId="3" fillId="9" borderId="56" xfId="0" applyNumberFormat="1" applyFont="1" applyFill="1" applyBorder="1" applyAlignment="1">
      <alignment horizontal="right" vertical="top" wrapText="1"/>
    </xf>
    <xf numFmtId="3" fontId="3" fillId="9" borderId="57" xfId="0" applyNumberFormat="1" applyFont="1" applyFill="1" applyBorder="1" applyAlignment="1">
      <alignment horizontal="right" vertical="top" wrapText="1"/>
    </xf>
    <xf numFmtId="3" fontId="4" fillId="9" borderId="55" xfId="0" applyNumberFormat="1" applyFont="1" applyFill="1" applyBorder="1" applyAlignment="1">
      <alignment horizontal="center" vertical="top"/>
    </xf>
    <xf numFmtId="3" fontId="4" fillId="9" borderId="57" xfId="0" applyNumberFormat="1" applyFont="1" applyFill="1" applyBorder="1" applyAlignment="1">
      <alignment horizontal="center" vertical="top"/>
    </xf>
    <xf numFmtId="3" fontId="25" fillId="7" borderId="40" xfId="0" applyNumberFormat="1" applyFont="1" applyFill="1" applyBorder="1" applyAlignment="1">
      <alignment horizontal="left" vertical="top" wrapText="1"/>
    </xf>
    <xf numFmtId="3" fontId="25" fillId="7" borderId="16" xfId="0" applyNumberFormat="1" applyFont="1" applyFill="1" applyBorder="1" applyAlignment="1">
      <alignment horizontal="left" vertical="top" wrapText="1"/>
    </xf>
    <xf numFmtId="3" fontId="25" fillId="7" borderId="48" xfId="0" applyNumberFormat="1" applyFont="1" applyFill="1" applyBorder="1" applyAlignment="1">
      <alignment horizontal="left" vertical="top" wrapText="1"/>
    </xf>
    <xf numFmtId="3" fontId="1" fillId="7" borderId="0" xfId="0" applyNumberFormat="1" applyFont="1" applyFill="1" applyBorder="1" applyAlignment="1">
      <alignment horizontal="left" vertical="top" wrapText="1"/>
    </xf>
    <xf numFmtId="3" fontId="1" fillId="0" borderId="37" xfId="0" applyNumberFormat="1" applyFont="1" applyBorder="1" applyAlignment="1">
      <alignment horizontal="center" vertical="center" wrapText="1"/>
    </xf>
    <xf numFmtId="3" fontId="1" fillId="0" borderId="3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3" fillId="3" borderId="37" xfId="0" applyNumberFormat="1" applyFont="1" applyFill="1" applyBorder="1" applyAlignment="1">
      <alignment horizontal="left" vertical="top" wrapText="1"/>
    </xf>
    <xf numFmtId="3" fontId="3" fillId="3" borderId="35" xfId="0" applyNumberFormat="1" applyFont="1" applyFill="1" applyBorder="1" applyAlignment="1">
      <alignment horizontal="left" vertical="top" wrapText="1"/>
    </xf>
    <xf numFmtId="3" fontId="3" fillId="3" borderId="6" xfId="0" applyNumberFormat="1" applyFont="1" applyFill="1" applyBorder="1" applyAlignment="1">
      <alignment horizontal="left" vertical="top" wrapText="1"/>
    </xf>
    <xf numFmtId="3" fontId="3" fillId="3" borderId="62" xfId="0" applyNumberFormat="1" applyFont="1" applyFill="1" applyBorder="1" applyAlignment="1">
      <alignment horizontal="left" vertical="top" wrapText="1"/>
    </xf>
    <xf numFmtId="3" fontId="3" fillId="3" borderId="1" xfId="0" applyNumberFormat="1" applyFont="1" applyFill="1" applyBorder="1" applyAlignment="1">
      <alignment horizontal="left" vertical="top" wrapText="1"/>
    </xf>
    <xf numFmtId="3" fontId="3" fillId="3" borderId="24" xfId="0" applyNumberFormat="1" applyFont="1" applyFill="1" applyBorder="1" applyAlignment="1">
      <alignment horizontal="left" vertical="top" wrapText="1"/>
    </xf>
    <xf numFmtId="3" fontId="4" fillId="0" borderId="41" xfId="0" applyNumberFormat="1" applyFont="1" applyBorder="1" applyAlignment="1">
      <alignment horizontal="left" vertical="top" wrapText="1"/>
    </xf>
    <xf numFmtId="3" fontId="4" fillId="0" borderId="0" xfId="0" applyNumberFormat="1" applyFont="1" applyBorder="1" applyAlignment="1">
      <alignment horizontal="left" vertical="top" wrapText="1"/>
    </xf>
    <xf numFmtId="3" fontId="4" fillId="0" borderId="15" xfId="0" applyNumberFormat="1" applyFont="1" applyBorder="1" applyAlignment="1">
      <alignment horizontal="left" vertical="top" wrapText="1"/>
    </xf>
    <xf numFmtId="3" fontId="3" fillId="8" borderId="8" xfId="0" applyNumberFormat="1" applyFont="1" applyFill="1" applyBorder="1" applyAlignment="1">
      <alignment horizontal="right" vertical="top" wrapText="1"/>
    </xf>
    <xf numFmtId="3" fontId="3" fillId="8" borderId="9" xfId="0" applyNumberFormat="1" applyFont="1" applyFill="1" applyBorder="1" applyAlignment="1">
      <alignment horizontal="right" vertical="top" wrapText="1"/>
    </xf>
    <xf numFmtId="3" fontId="3" fillId="8" borderId="10" xfId="0" applyNumberFormat="1" applyFont="1" applyFill="1" applyBorder="1" applyAlignment="1">
      <alignment horizontal="right" vertical="top" wrapText="1"/>
    </xf>
    <xf numFmtId="3" fontId="4" fillId="0" borderId="2" xfId="0" applyNumberFormat="1" applyFont="1" applyBorder="1" applyAlignment="1">
      <alignment horizontal="left" vertical="top" wrapText="1"/>
    </xf>
    <xf numFmtId="3" fontId="4" fillId="0" borderId="75" xfId="0" applyNumberFormat="1" applyFont="1" applyBorder="1" applyAlignment="1">
      <alignment horizontal="left" vertical="top" wrapText="1"/>
    </xf>
    <xf numFmtId="3" fontId="4" fillId="0" borderId="3" xfId="0" applyNumberFormat="1" applyFont="1" applyBorder="1" applyAlignment="1">
      <alignment horizontal="left" vertical="top" wrapText="1"/>
    </xf>
    <xf numFmtId="3" fontId="4" fillId="0" borderId="76" xfId="0" applyNumberFormat="1" applyFont="1" applyBorder="1" applyAlignment="1">
      <alignment horizontal="left" vertical="top" wrapText="1"/>
    </xf>
    <xf numFmtId="3" fontId="4" fillId="0" borderId="67" xfId="0" applyNumberFormat="1" applyFont="1" applyBorder="1" applyAlignment="1">
      <alignment horizontal="left" vertical="top" wrapText="1"/>
    </xf>
    <xf numFmtId="3" fontId="4" fillId="0" borderId="71" xfId="0" applyNumberFormat="1" applyFont="1" applyBorder="1" applyAlignment="1">
      <alignment horizontal="left" vertical="top" wrapText="1"/>
    </xf>
    <xf numFmtId="3" fontId="4" fillId="0" borderId="17" xfId="0" applyNumberFormat="1" applyFont="1" applyBorder="1" applyAlignment="1">
      <alignment horizontal="left" vertical="top" wrapText="1"/>
    </xf>
    <xf numFmtId="3" fontId="4" fillId="0" borderId="20" xfId="0" applyNumberFormat="1" applyFont="1" applyBorder="1" applyAlignment="1">
      <alignment horizontal="left" vertical="top" wrapText="1"/>
    </xf>
    <xf numFmtId="3" fontId="4" fillId="0" borderId="68" xfId="0" applyNumberFormat="1" applyFont="1" applyBorder="1" applyAlignment="1">
      <alignment horizontal="left" vertical="top" wrapText="1"/>
    </xf>
    <xf numFmtId="3" fontId="4" fillId="0" borderId="21" xfId="0" applyNumberFormat="1" applyFont="1" applyBorder="1" applyAlignment="1">
      <alignment horizontal="left" vertical="top" wrapText="1"/>
    </xf>
    <xf numFmtId="3" fontId="4" fillId="0" borderId="77" xfId="0" applyNumberFormat="1" applyFont="1" applyBorder="1" applyAlignment="1">
      <alignment horizontal="left" vertical="top" wrapText="1"/>
    </xf>
    <xf numFmtId="3" fontId="4" fillId="0" borderId="26" xfId="0" applyNumberFormat="1" applyFont="1" applyBorder="1" applyAlignment="1">
      <alignment horizontal="left" vertical="top" wrapText="1"/>
    </xf>
  </cellXfs>
  <cellStyles count="1">
    <cellStyle name="Įprastas"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82"/>
  <sheetViews>
    <sheetView topLeftCell="A152" zoomScaleNormal="100" zoomScaleSheetLayoutView="70" workbookViewId="0">
      <selection activeCell="I173" sqref="I173"/>
    </sheetView>
  </sheetViews>
  <sheetFormatPr defaultColWidth="9.140625" defaultRowHeight="15" x14ac:dyDescent="0.25"/>
  <cols>
    <col min="1" max="3" width="3.28515625" style="276" customWidth="1"/>
    <col min="4" max="4" width="25.28515625" style="269" customWidth="1"/>
    <col min="5" max="5" width="3.28515625" style="440" customWidth="1"/>
    <col min="6" max="6" width="3.140625" style="431" customWidth="1"/>
    <col min="7" max="7" width="7.5703125" style="269" customWidth="1"/>
    <col min="8" max="10" width="8.140625" style="276" customWidth="1"/>
    <col min="11" max="11" width="24.28515625" style="269" customWidth="1"/>
    <col min="12" max="13" width="5.42578125" style="276" customWidth="1"/>
    <col min="14" max="14" width="5.28515625" style="276" customWidth="1"/>
    <col min="15" max="16" width="9.140625" style="1251"/>
    <col min="17" max="16384" width="9.140625" style="269"/>
  </cols>
  <sheetData>
    <row r="1" spans="1:19" s="913" customFormat="1" ht="31.5" customHeight="1" x14ac:dyDescent="0.25">
      <c r="A1" s="909"/>
      <c r="B1" s="909"/>
      <c r="C1" s="909"/>
      <c r="D1" s="909"/>
      <c r="E1" s="910"/>
      <c r="F1" s="911"/>
      <c r="G1" s="912"/>
      <c r="H1" s="909"/>
      <c r="I1" s="909"/>
      <c r="J1" s="2017" t="s">
        <v>285</v>
      </c>
      <c r="K1" s="2017"/>
      <c r="L1" s="2017"/>
      <c r="M1" s="2017"/>
      <c r="N1" s="2017"/>
      <c r="O1" s="1252"/>
      <c r="P1" s="1252"/>
    </row>
    <row r="2" spans="1:19" s="913" customFormat="1" ht="30" customHeight="1" x14ac:dyDescent="0.25">
      <c r="A2" s="909"/>
      <c r="B2" s="909"/>
      <c r="C2" s="909"/>
      <c r="D2" s="909"/>
      <c r="E2" s="910"/>
      <c r="F2" s="911"/>
      <c r="G2" s="912"/>
      <c r="H2" s="909"/>
      <c r="I2" s="909"/>
      <c r="J2" s="2017" t="s">
        <v>286</v>
      </c>
      <c r="K2" s="2017"/>
      <c r="L2" s="2017"/>
      <c r="M2" s="2017"/>
      <c r="N2" s="2017"/>
      <c r="O2" s="1252"/>
      <c r="P2" s="1252"/>
    </row>
    <row r="3" spans="1:19" s="913" customFormat="1" ht="48.75" customHeight="1" x14ac:dyDescent="0.25">
      <c r="A3" s="909"/>
      <c r="B3" s="909"/>
      <c r="C3" s="909"/>
      <c r="D3" s="909"/>
      <c r="E3" s="910"/>
      <c r="F3" s="911"/>
      <c r="G3" s="912"/>
      <c r="H3" s="909"/>
      <c r="I3" s="909"/>
      <c r="J3" s="2018" t="s">
        <v>328</v>
      </c>
      <c r="K3" s="2018"/>
      <c r="L3" s="2018"/>
      <c r="M3" s="2018"/>
      <c r="N3" s="2018"/>
      <c r="O3" s="1252"/>
      <c r="P3" s="1252"/>
    </row>
    <row r="4" spans="1:19" s="266" customFormat="1" ht="16.5" customHeight="1" x14ac:dyDescent="0.25">
      <c r="A4" s="2019" t="s">
        <v>255</v>
      </c>
      <c r="B4" s="2019"/>
      <c r="C4" s="2019"/>
      <c r="D4" s="2019"/>
      <c r="E4" s="2019"/>
      <c r="F4" s="2019"/>
      <c r="G4" s="2019"/>
      <c r="H4" s="2019"/>
      <c r="I4" s="2019"/>
      <c r="J4" s="2019"/>
      <c r="K4" s="2019"/>
      <c r="L4" s="2019"/>
      <c r="M4" s="2019"/>
      <c r="N4" s="2019"/>
      <c r="O4" s="1233"/>
      <c r="P4" s="1233"/>
    </row>
    <row r="5" spans="1:19" s="267" customFormat="1" ht="16.5" customHeight="1" x14ac:dyDescent="0.25">
      <c r="A5" s="2020" t="s">
        <v>0</v>
      </c>
      <c r="B5" s="2020"/>
      <c r="C5" s="2020"/>
      <c r="D5" s="2020"/>
      <c r="E5" s="2020"/>
      <c r="F5" s="2020"/>
      <c r="G5" s="2020"/>
      <c r="H5" s="2020"/>
      <c r="I5" s="2020"/>
      <c r="J5" s="2020"/>
      <c r="K5" s="2020"/>
      <c r="L5" s="2020"/>
      <c r="M5" s="2020"/>
      <c r="N5" s="2020"/>
      <c r="O5" s="1234"/>
      <c r="P5" s="1234"/>
    </row>
    <row r="6" spans="1:19" s="267" customFormat="1" ht="16.5" customHeight="1" x14ac:dyDescent="0.25">
      <c r="A6" s="2021" t="s">
        <v>1</v>
      </c>
      <c r="B6" s="2021"/>
      <c r="C6" s="2021"/>
      <c r="D6" s="2021"/>
      <c r="E6" s="2021"/>
      <c r="F6" s="2021"/>
      <c r="G6" s="2021"/>
      <c r="H6" s="2021"/>
      <c r="I6" s="2021"/>
      <c r="J6" s="2021"/>
      <c r="K6" s="2021"/>
      <c r="L6" s="2021"/>
      <c r="M6" s="2021"/>
      <c r="N6" s="2021"/>
      <c r="O6" s="1234"/>
      <c r="P6" s="1234"/>
    </row>
    <row r="7" spans="1:19" s="2" customFormat="1" ht="21.75" customHeight="1" thickBot="1" x14ac:dyDescent="0.25">
      <c r="A7" s="2022" t="s">
        <v>2</v>
      </c>
      <c r="B7" s="2022"/>
      <c r="C7" s="2022"/>
      <c r="D7" s="2022"/>
      <c r="E7" s="2022"/>
      <c r="F7" s="2022"/>
      <c r="G7" s="2022"/>
      <c r="H7" s="2022"/>
      <c r="I7" s="2022"/>
      <c r="J7" s="2022"/>
      <c r="K7" s="2022"/>
      <c r="L7" s="2022"/>
      <c r="M7" s="2022"/>
      <c r="N7" s="2022"/>
      <c r="O7" s="1235"/>
      <c r="P7" s="1235"/>
    </row>
    <row r="8" spans="1:19" s="3" customFormat="1" ht="18.75" customHeight="1" x14ac:dyDescent="0.25">
      <c r="A8" s="2023" t="s">
        <v>3</v>
      </c>
      <c r="B8" s="2026" t="s">
        <v>4</v>
      </c>
      <c r="C8" s="2029" t="s">
        <v>5</v>
      </c>
      <c r="D8" s="2032" t="s">
        <v>6</v>
      </c>
      <c r="E8" s="2035" t="s">
        <v>7</v>
      </c>
      <c r="F8" s="2038" t="s">
        <v>8</v>
      </c>
      <c r="G8" s="1997" t="s">
        <v>9</v>
      </c>
      <c r="H8" s="2000" t="s">
        <v>10</v>
      </c>
      <c r="I8" s="2000" t="s">
        <v>11</v>
      </c>
      <c r="J8" s="2000" t="s">
        <v>199</v>
      </c>
      <c r="K8" s="2054" t="s">
        <v>12</v>
      </c>
      <c r="L8" s="2055"/>
      <c r="M8" s="2055"/>
      <c r="N8" s="2056"/>
      <c r="O8" s="1236"/>
      <c r="P8" s="1236"/>
    </row>
    <row r="9" spans="1:19" s="3" customFormat="1" ht="21" customHeight="1" x14ac:dyDescent="0.25">
      <c r="A9" s="2024"/>
      <c r="B9" s="2027"/>
      <c r="C9" s="2030"/>
      <c r="D9" s="2033"/>
      <c r="E9" s="2036"/>
      <c r="F9" s="2039"/>
      <c r="G9" s="1998"/>
      <c r="H9" s="2001"/>
      <c r="I9" s="2001"/>
      <c r="J9" s="2001"/>
      <c r="K9" s="2057" t="s">
        <v>6</v>
      </c>
      <c r="L9" s="2059" t="s">
        <v>13</v>
      </c>
      <c r="M9" s="2060"/>
      <c r="N9" s="2061"/>
      <c r="O9" s="1236"/>
      <c r="P9" s="1236"/>
    </row>
    <row r="10" spans="1:19" s="3" customFormat="1" ht="103.5" customHeight="1" thickBot="1" x14ac:dyDescent="0.3">
      <c r="A10" s="2025"/>
      <c r="B10" s="2028"/>
      <c r="C10" s="2031"/>
      <c r="D10" s="2034"/>
      <c r="E10" s="2037"/>
      <c r="F10" s="2040"/>
      <c r="G10" s="1999"/>
      <c r="H10" s="2002"/>
      <c r="I10" s="2002"/>
      <c r="J10" s="2002"/>
      <c r="K10" s="2058"/>
      <c r="L10" s="4" t="s">
        <v>14</v>
      </c>
      <c r="M10" s="4" t="s">
        <v>15</v>
      </c>
      <c r="N10" s="5" t="s">
        <v>200</v>
      </c>
      <c r="O10" s="1236"/>
      <c r="P10" s="1236"/>
    </row>
    <row r="11" spans="1:19" s="2" customFormat="1" ht="25.5" customHeight="1" x14ac:dyDescent="0.25">
      <c r="A11" s="2041" t="s">
        <v>16</v>
      </c>
      <c r="B11" s="2042"/>
      <c r="C11" s="2042"/>
      <c r="D11" s="2042"/>
      <c r="E11" s="2042"/>
      <c r="F11" s="2042"/>
      <c r="G11" s="2042"/>
      <c r="H11" s="2042"/>
      <c r="I11" s="2042"/>
      <c r="J11" s="2042"/>
      <c r="K11" s="2042"/>
      <c r="L11" s="2042"/>
      <c r="M11" s="2042"/>
      <c r="N11" s="2043"/>
      <c r="O11" s="1235"/>
      <c r="P11" s="1235"/>
    </row>
    <row r="12" spans="1:19" s="2" customFormat="1" ht="16.5" customHeight="1" thickBot="1" x14ac:dyDescent="0.3">
      <c r="A12" s="2044" t="s">
        <v>17</v>
      </c>
      <c r="B12" s="2045"/>
      <c r="C12" s="2045"/>
      <c r="D12" s="2045"/>
      <c r="E12" s="2045"/>
      <c r="F12" s="2045"/>
      <c r="G12" s="2045"/>
      <c r="H12" s="2045"/>
      <c r="I12" s="2045"/>
      <c r="J12" s="2045"/>
      <c r="K12" s="2045"/>
      <c r="L12" s="2045"/>
      <c r="M12" s="2045"/>
      <c r="N12" s="2046"/>
      <c r="O12" s="1235"/>
      <c r="P12" s="1235"/>
      <c r="S12" s="3"/>
    </row>
    <row r="13" spans="1:19" s="3" customFormat="1" ht="16.5" customHeight="1" thickBot="1" x14ac:dyDescent="0.3">
      <c r="A13" s="6" t="s">
        <v>18</v>
      </c>
      <c r="B13" s="2047" t="s">
        <v>19</v>
      </c>
      <c r="C13" s="2047"/>
      <c r="D13" s="2047"/>
      <c r="E13" s="2047"/>
      <c r="F13" s="2047"/>
      <c r="G13" s="2047"/>
      <c r="H13" s="2047"/>
      <c r="I13" s="2047"/>
      <c r="J13" s="2047"/>
      <c r="K13" s="2047"/>
      <c r="L13" s="2047"/>
      <c r="M13" s="2047"/>
      <c r="N13" s="2048"/>
      <c r="O13" s="1236"/>
      <c r="P13" s="1236"/>
    </row>
    <row r="14" spans="1:19" s="3" customFormat="1" ht="27.75" customHeight="1" thickBot="1" x14ac:dyDescent="0.3">
      <c r="A14" s="7" t="s">
        <v>18</v>
      </c>
      <c r="B14" s="8" t="s">
        <v>18</v>
      </c>
      <c r="C14" s="2049" t="s">
        <v>20</v>
      </c>
      <c r="D14" s="2049"/>
      <c r="E14" s="2049"/>
      <c r="F14" s="2049"/>
      <c r="G14" s="2050"/>
      <c r="H14" s="2050"/>
      <c r="I14" s="2050"/>
      <c r="J14" s="2050"/>
      <c r="K14" s="2050"/>
      <c r="L14" s="2050"/>
      <c r="M14" s="2050"/>
      <c r="N14" s="2051"/>
      <c r="O14" s="1236"/>
      <c r="P14" s="1236"/>
    </row>
    <row r="15" spans="1:19" s="3" customFormat="1" ht="20.25" customHeight="1" x14ac:dyDescent="0.25">
      <c r="A15" s="1172" t="s">
        <v>18</v>
      </c>
      <c r="B15" s="9" t="s">
        <v>18</v>
      </c>
      <c r="C15" s="10" t="s">
        <v>18</v>
      </c>
      <c r="D15" s="2052" t="s">
        <v>21</v>
      </c>
      <c r="E15" s="611"/>
      <c r="F15" s="485" t="s">
        <v>23</v>
      </c>
      <c r="G15" s="490" t="s">
        <v>26</v>
      </c>
      <c r="H15" s="926">
        <v>3570.8</v>
      </c>
      <c r="I15" s="87">
        <v>3790.5</v>
      </c>
      <c r="J15" s="87">
        <v>3966.9</v>
      </c>
      <c r="K15" s="1187"/>
      <c r="L15" s="1143"/>
      <c r="M15" s="1145"/>
      <c r="N15" s="1137"/>
      <c r="O15" s="1237">
        <f>H15+H32+H43+H47+H71+H73+H83+H96+H98+H101+H116</f>
        <v>8177.2</v>
      </c>
      <c r="P15" s="1236"/>
    </row>
    <row r="16" spans="1:19" s="3" customFormat="1" ht="20.25" customHeight="1" x14ac:dyDescent="0.25">
      <c r="A16" s="1173"/>
      <c r="B16" s="13"/>
      <c r="C16" s="14"/>
      <c r="D16" s="2053"/>
      <c r="E16" s="1223"/>
      <c r="F16" s="1192"/>
      <c r="G16" s="692" t="s">
        <v>293</v>
      </c>
      <c r="H16" s="965">
        <v>59</v>
      </c>
      <c r="I16" s="502"/>
      <c r="J16" s="503"/>
      <c r="K16" s="1225"/>
      <c r="L16" s="1144"/>
      <c r="M16" s="1146"/>
      <c r="N16" s="1138"/>
      <c r="O16" s="1236"/>
      <c r="P16" s="1236"/>
    </row>
    <row r="17" spans="1:16" s="3" customFormat="1" ht="20.25" customHeight="1" x14ac:dyDescent="0.25">
      <c r="A17" s="1173"/>
      <c r="B17" s="13"/>
      <c r="C17" s="14"/>
      <c r="D17" s="2053"/>
      <c r="E17" s="1223"/>
      <c r="F17" s="1192"/>
      <c r="G17" s="1208" t="s">
        <v>24</v>
      </c>
      <c r="H17" s="927">
        <v>715.9</v>
      </c>
      <c r="I17" s="491">
        <v>737.7</v>
      </c>
      <c r="J17" s="492">
        <v>778.1</v>
      </c>
      <c r="K17" s="1225"/>
      <c r="L17" s="1144"/>
      <c r="M17" s="216"/>
      <c r="N17" s="1171"/>
      <c r="O17" s="1236"/>
      <c r="P17" s="1236"/>
    </row>
    <row r="18" spans="1:16" s="3" customFormat="1" ht="57" customHeight="1" x14ac:dyDescent="0.25">
      <c r="A18" s="1173"/>
      <c r="B18" s="13"/>
      <c r="C18" s="14"/>
      <c r="D18" s="1800" t="s">
        <v>25</v>
      </c>
      <c r="E18" s="1223"/>
      <c r="F18" s="1192"/>
      <c r="G18" s="108"/>
      <c r="H18" s="18"/>
      <c r="I18" s="19"/>
      <c r="J18" s="19"/>
      <c r="K18" s="107" t="s">
        <v>162</v>
      </c>
      <c r="L18" s="480">
        <v>5</v>
      </c>
      <c r="M18" s="217">
        <v>5</v>
      </c>
      <c r="N18" s="472">
        <v>5</v>
      </c>
      <c r="O18" s="1236"/>
      <c r="P18" s="1236"/>
    </row>
    <row r="19" spans="1:16" s="3" customFormat="1" ht="42" customHeight="1" x14ac:dyDescent="0.25">
      <c r="A19" s="1173" t="s">
        <v>194</v>
      </c>
      <c r="B19" s="13"/>
      <c r="C19" s="14"/>
      <c r="D19" s="1800"/>
      <c r="E19" s="1223"/>
      <c r="F19" s="1192"/>
      <c r="G19" s="17"/>
      <c r="H19" s="24"/>
      <c r="I19" s="111"/>
      <c r="J19" s="111"/>
      <c r="K19" s="143" t="s">
        <v>161</v>
      </c>
      <c r="L19" s="1167">
        <v>180</v>
      </c>
      <c r="M19" s="294">
        <v>185</v>
      </c>
      <c r="N19" s="1170">
        <v>190</v>
      </c>
      <c r="O19" s="1236"/>
      <c r="P19" s="1236"/>
    </row>
    <row r="20" spans="1:16" s="3" customFormat="1" ht="54" customHeight="1" x14ac:dyDescent="0.25">
      <c r="A20" s="1173"/>
      <c r="B20" s="13"/>
      <c r="C20" s="14"/>
      <c r="D20" s="1800"/>
      <c r="E20" s="1223"/>
      <c r="F20" s="1192"/>
      <c r="G20" s="17"/>
      <c r="H20" s="18"/>
      <c r="I20" s="19"/>
      <c r="J20" s="19"/>
      <c r="K20" s="143" t="s">
        <v>163</v>
      </c>
      <c r="L20" s="1167">
        <v>20</v>
      </c>
      <c r="M20" s="218">
        <v>25</v>
      </c>
      <c r="N20" s="1170">
        <v>30</v>
      </c>
      <c r="O20" s="1236"/>
      <c r="P20" s="1236"/>
    </row>
    <row r="21" spans="1:16" s="3" customFormat="1" ht="31.5" customHeight="1" x14ac:dyDescent="0.25">
      <c r="A21" s="1173"/>
      <c r="B21" s="13"/>
      <c r="C21" s="14"/>
      <c r="D21" s="1800"/>
      <c r="E21" s="1223"/>
      <c r="F21" s="1192"/>
      <c r="G21" s="17"/>
      <c r="H21" s="18"/>
      <c r="I21" s="19"/>
      <c r="J21" s="22"/>
      <c r="K21" s="260" t="s">
        <v>27</v>
      </c>
      <c r="L21" s="20">
        <v>2426</v>
      </c>
      <c r="M21" s="294">
        <v>2500</v>
      </c>
      <c r="N21" s="1170">
        <v>2500</v>
      </c>
      <c r="O21" s="1236"/>
      <c r="P21" s="1237"/>
    </row>
    <row r="22" spans="1:16" s="3" customFormat="1" ht="39.75" customHeight="1" x14ac:dyDescent="0.25">
      <c r="A22" s="1173"/>
      <c r="B22" s="13"/>
      <c r="C22" s="14"/>
      <c r="D22" s="21"/>
      <c r="E22" s="1223"/>
      <c r="F22" s="1192"/>
      <c r="G22" s="17"/>
      <c r="H22" s="18"/>
      <c r="I22" s="19"/>
      <c r="J22" s="19"/>
      <c r="K22" s="261" t="s">
        <v>28</v>
      </c>
      <c r="L22" s="347">
        <v>7963</v>
      </c>
      <c r="M22" s="348">
        <v>8759</v>
      </c>
      <c r="N22" s="259">
        <v>9635</v>
      </c>
      <c r="O22" s="1236"/>
      <c r="P22" s="1237"/>
    </row>
    <row r="23" spans="1:16" s="3" customFormat="1" ht="38.25" customHeight="1" x14ac:dyDescent="0.25">
      <c r="A23" s="1173"/>
      <c r="B23" s="13"/>
      <c r="C23" s="14"/>
      <c r="D23" s="21"/>
      <c r="E23" s="1223"/>
      <c r="F23" s="1192"/>
      <c r="G23" s="25"/>
      <c r="H23" s="322"/>
      <c r="I23" s="277"/>
      <c r="J23" s="277"/>
      <c r="K23" s="2012" t="s">
        <v>29</v>
      </c>
      <c r="L23" s="1168">
        <v>83</v>
      </c>
      <c r="M23" s="216">
        <v>91</v>
      </c>
      <c r="N23" s="1171">
        <v>100</v>
      </c>
      <c r="O23" s="1236"/>
      <c r="P23" s="1237"/>
    </row>
    <row r="24" spans="1:16" s="3" customFormat="1" ht="17.25" customHeight="1" x14ac:dyDescent="0.25">
      <c r="A24" s="1173"/>
      <c r="B24" s="13"/>
      <c r="C24" s="273"/>
      <c r="D24" s="1156"/>
      <c r="E24" s="1223"/>
      <c r="F24" s="1192"/>
      <c r="G24" s="26" t="s">
        <v>30</v>
      </c>
      <c r="H24" s="27">
        <f>SUM(H15:H23)</f>
        <v>4345.7</v>
      </c>
      <c r="I24" s="27">
        <f t="shared" ref="I24:J24" si="0">SUM(I15:I23)</f>
        <v>4528.2</v>
      </c>
      <c r="J24" s="27">
        <f t="shared" si="0"/>
        <v>4745</v>
      </c>
      <c r="K24" s="2012"/>
      <c r="L24" s="1144"/>
      <c r="M24" s="1146"/>
      <c r="N24" s="1138"/>
      <c r="O24" s="1236"/>
      <c r="P24" s="1236"/>
    </row>
    <row r="25" spans="1:16" s="3" customFormat="1" ht="27.75" customHeight="1" x14ac:dyDescent="0.25">
      <c r="A25" s="1173"/>
      <c r="B25" s="13"/>
      <c r="C25" s="14"/>
      <c r="D25" s="1876" t="s">
        <v>31</v>
      </c>
      <c r="E25" s="2013" t="s">
        <v>180</v>
      </c>
      <c r="F25" s="252" t="s">
        <v>23</v>
      </c>
      <c r="G25" s="1208" t="s">
        <v>24</v>
      </c>
      <c r="H25" s="927">
        <v>2020.5</v>
      </c>
      <c r="I25" s="310">
        <v>2136.3000000000002</v>
      </c>
      <c r="J25" s="310">
        <v>2186.3000000000002</v>
      </c>
      <c r="K25" s="1805" t="s">
        <v>32</v>
      </c>
      <c r="L25" s="33">
        <v>750</v>
      </c>
      <c r="M25" s="34">
        <v>772</v>
      </c>
      <c r="N25" s="386">
        <v>777</v>
      </c>
      <c r="O25" s="1236"/>
      <c r="P25" s="1237"/>
    </row>
    <row r="26" spans="1:16" s="3" customFormat="1" ht="48.75" customHeight="1" x14ac:dyDescent="0.25">
      <c r="A26" s="1173"/>
      <c r="B26" s="13"/>
      <c r="C26" s="14"/>
      <c r="D26" s="1877"/>
      <c r="E26" s="2014"/>
      <c r="F26" s="1192"/>
      <c r="G26" s="493"/>
      <c r="H26" s="24"/>
      <c r="I26" s="57"/>
      <c r="J26" s="57"/>
      <c r="K26" s="1806"/>
      <c r="L26" s="242"/>
      <c r="M26" s="250"/>
      <c r="N26" s="593"/>
      <c r="O26" s="1236"/>
      <c r="P26" s="1237"/>
    </row>
    <row r="27" spans="1:16" s="3" customFormat="1" ht="16.5" customHeight="1" x14ac:dyDescent="0.25">
      <c r="A27" s="1173"/>
      <c r="B27" s="13"/>
      <c r="C27" s="273"/>
      <c r="D27" s="1878"/>
      <c r="E27" s="2015"/>
      <c r="F27" s="253"/>
      <c r="G27" s="37" t="s">
        <v>30</v>
      </c>
      <c r="H27" s="302">
        <f>SUM(H25:H26)</f>
        <v>2020.5</v>
      </c>
      <c r="I27" s="302">
        <f>SUM(I25:I26)</f>
        <v>2136.3000000000002</v>
      </c>
      <c r="J27" s="302">
        <f>SUM(J25:J26)</f>
        <v>2186.3000000000002</v>
      </c>
      <c r="K27" s="1203"/>
      <c r="L27" s="240"/>
      <c r="M27" s="241"/>
      <c r="N27" s="233"/>
      <c r="O27" s="1236"/>
      <c r="P27" s="1236"/>
    </row>
    <row r="28" spans="1:16" s="3" customFormat="1" ht="27.75" customHeight="1" x14ac:dyDescent="0.25">
      <c r="A28" s="1173"/>
      <c r="B28" s="13"/>
      <c r="C28" s="14"/>
      <c r="D28" s="1800" t="s">
        <v>33</v>
      </c>
      <c r="E28" s="613"/>
      <c r="F28" s="1192" t="s">
        <v>23</v>
      </c>
      <c r="G28" s="25" t="s">
        <v>24</v>
      </c>
      <c r="H28" s="933">
        <v>342.5</v>
      </c>
      <c r="I28" s="116">
        <v>357.4</v>
      </c>
      <c r="J28" s="116">
        <v>357.4</v>
      </c>
      <c r="K28" s="2011" t="s">
        <v>34</v>
      </c>
      <c r="L28" s="2003">
        <v>23</v>
      </c>
      <c r="M28" s="2005">
        <v>36</v>
      </c>
      <c r="N28" s="2007">
        <v>37</v>
      </c>
      <c r="O28" s="1236"/>
      <c r="P28" s="1236"/>
    </row>
    <row r="29" spans="1:16" s="3" customFormat="1" ht="16.5" customHeight="1" x14ac:dyDescent="0.25">
      <c r="A29" s="1173"/>
      <c r="B29" s="13"/>
      <c r="C29" s="273"/>
      <c r="D29" s="1967"/>
      <c r="E29" s="614"/>
      <c r="F29" s="253"/>
      <c r="G29" s="37" t="s">
        <v>30</v>
      </c>
      <c r="H29" s="932">
        <f>+H28</f>
        <v>342.5</v>
      </c>
      <c r="I29" s="38">
        <f>+I28</f>
        <v>357.4</v>
      </c>
      <c r="J29" s="39">
        <f>+J28</f>
        <v>357.4</v>
      </c>
      <c r="K29" s="2016"/>
      <c r="L29" s="2004"/>
      <c r="M29" s="2006"/>
      <c r="N29" s="2008"/>
      <c r="O29" s="1236"/>
      <c r="P29" s="1236"/>
    </row>
    <row r="30" spans="1:16" s="3" customFormat="1" ht="39.75" customHeight="1" x14ac:dyDescent="0.25">
      <c r="A30" s="1173"/>
      <c r="B30" s="13"/>
      <c r="C30" s="14"/>
      <c r="D30" s="1877" t="s">
        <v>35</v>
      </c>
      <c r="E30" s="2009" t="s">
        <v>175</v>
      </c>
      <c r="F30" s="1192" t="s">
        <v>23</v>
      </c>
      <c r="G30" s="25" t="s">
        <v>24</v>
      </c>
      <c r="H30" s="934">
        <v>373.4</v>
      </c>
      <c r="I30" s="40">
        <v>433.9</v>
      </c>
      <c r="J30" s="40">
        <v>433</v>
      </c>
      <c r="K30" s="2011" t="s">
        <v>36</v>
      </c>
      <c r="L30" s="41" t="s">
        <v>203</v>
      </c>
      <c r="M30" s="42" t="s">
        <v>203</v>
      </c>
      <c r="N30" s="43" t="s">
        <v>204</v>
      </c>
      <c r="O30" s="1236"/>
      <c r="P30" s="1236"/>
    </row>
    <row r="31" spans="1:16" s="3" customFormat="1" ht="16.5" customHeight="1" x14ac:dyDescent="0.25">
      <c r="A31" s="1173"/>
      <c r="B31" s="13"/>
      <c r="C31" s="14"/>
      <c r="D31" s="1877"/>
      <c r="E31" s="2010"/>
      <c r="F31" s="1192"/>
      <c r="G31" s="37" t="s">
        <v>30</v>
      </c>
      <c r="H31" s="27">
        <f>+H30</f>
        <v>373.4</v>
      </c>
      <c r="I31" s="28">
        <f>+I30</f>
        <v>433.9</v>
      </c>
      <c r="J31" s="29">
        <f>+J30</f>
        <v>433</v>
      </c>
      <c r="K31" s="2011"/>
      <c r="L31" s="44" t="s">
        <v>205</v>
      </c>
      <c r="M31" s="45" t="s">
        <v>205</v>
      </c>
      <c r="N31" s="46" t="s">
        <v>205</v>
      </c>
      <c r="O31" s="1236"/>
      <c r="P31" s="1236"/>
    </row>
    <row r="32" spans="1:16" s="3" customFormat="1" ht="36.75" customHeight="1" x14ac:dyDescent="0.25">
      <c r="A32" s="1927"/>
      <c r="B32" s="1929"/>
      <c r="C32" s="1299"/>
      <c r="D32" s="1876" t="s">
        <v>37</v>
      </c>
      <c r="E32" s="1994" t="s">
        <v>175</v>
      </c>
      <c r="F32" s="620">
        <v>3</v>
      </c>
      <c r="G32" s="25" t="s">
        <v>26</v>
      </c>
      <c r="H32" s="47">
        <v>92.8</v>
      </c>
      <c r="I32" s="32">
        <v>129.19999999999999</v>
      </c>
      <c r="J32" s="32">
        <v>92.8</v>
      </c>
      <c r="K32" s="1302" t="s">
        <v>164</v>
      </c>
      <c r="L32" s="20">
        <v>1510</v>
      </c>
      <c r="M32" s="1282">
        <v>1510</v>
      </c>
      <c r="N32" s="476">
        <v>1510</v>
      </c>
      <c r="O32" s="1236"/>
      <c r="P32" s="1237"/>
    </row>
    <row r="33" spans="1:19" s="3" customFormat="1" ht="21" customHeight="1" x14ac:dyDescent="0.25">
      <c r="A33" s="1936"/>
      <c r="B33" s="1937"/>
      <c r="C33" s="264"/>
      <c r="D33" s="1878"/>
      <c r="E33" s="1995"/>
      <c r="F33" s="254"/>
      <c r="G33" s="48" t="s">
        <v>30</v>
      </c>
      <c r="H33" s="302">
        <f>+H32</f>
        <v>92.8</v>
      </c>
      <c r="I33" s="38">
        <f>+I32</f>
        <v>129.19999999999999</v>
      </c>
      <c r="J33" s="39">
        <f>+J32</f>
        <v>92.8</v>
      </c>
      <c r="K33" s="207"/>
      <c r="L33" s="50"/>
      <c r="M33" s="1312"/>
      <c r="N33" s="51"/>
      <c r="O33" s="1236"/>
      <c r="P33" s="1236"/>
    </row>
    <row r="34" spans="1:19" s="2" customFormat="1" ht="16.5" customHeight="1" x14ac:dyDescent="0.25">
      <c r="A34" s="1927"/>
      <c r="B34" s="1929"/>
      <c r="C34" s="1207"/>
      <c r="D34" s="1877" t="s">
        <v>240</v>
      </c>
      <c r="E34" s="1996" t="s">
        <v>184</v>
      </c>
      <c r="F34" s="1896" t="s">
        <v>23</v>
      </c>
      <c r="G34" s="1311" t="s">
        <v>24</v>
      </c>
      <c r="H34" s="532">
        <v>287.60000000000002</v>
      </c>
      <c r="I34" s="559">
        <v>287.60000000000002</v>
      </c>
      <c r="J34" s="559">
        <v>287.60000000000002</v>
      </c>
      <c r="K34" s="1877" t="s">
        <v>256</v>
      </c>
      <c r="L34" s="180">
        <v>108</v>
      </c>
      <c r="M34" s="181">
        <v>108</v>
      </c>
      <c r="N34" s="1032">
        <v>108</v>
      </c>
      <c r="O34" s="1235"/>
      <c r="P34" s="1235"/>
    </row>
    <row r="35" spans="1:19" s="2" customFormat="1" ht="16.5" customHeight="1" x14ac:dyDescent="0.25">
      <c r="A35" s="1927"/>
      <c r="B35" s="1929"/>
      <c r="C35" s="1207"/>
      <c r="D35" s="1877"/>
      <c r="E35" s="1996"/>
      <c r="F35" s="1896"/>
      <c r="G35" s="495" t="s">
        <v>307</v>
      </c>
      <c r="H35" s="927">
        <v>198.9</v>
      </c>
      <c r="I35" s="491">
        <v>206.4</v>
      </c>
      <c r="J35" s="492">
        <f>206.4-6.3</f>
        <v>200.1</v>
      </c>
      <c r="K35" s="1877"/>
      <c r="L35" s="202"/>
      <c r="M35" s="181"/>
      <c r="N35" s="288"/>
      <c r="O35" s="1238"/>
      <c r="P35" s="1235"/>
      <c r="Q35" s="3"/>
    </row>
    <row r="36" spans="1:19" s="2" customFormat="1" ht="21" customHeight="1" x14ac:dyDescent="0.25">
      <c r="A36" s="1173"/>
      <c r="B36" s="1175"/>
      <c r="C36" s="1207"/>
      <c r="D36" s="1877"/>
      <c r="E36" s="1996"/>
      <c r="F36" s="1896"/>
      <c r="G36" s="495" t="s">
        <v>299</v>
      </c>
      <c r="H36" s="1007">
        <v>6.8</v>
      </c>
      <c r="I36" s="1101"/>
      <c r="J36" s="1101"/>
      <c r="K36" s="1877"/>
      <c r="L36" s="202"/>
      <c r="M36" s="181"/>
      <c r="N36" s="288"/>
      <c r="O36" s="1238">
        <f>H36+H54</f>
        <v>23.3</v>
      </c>
      <c r="P36" s="1235"/>
      <c r="Q36" s="3"/>
    </row>
    <row r="37" spans="1:19" s="2" customFormat="1" ht="17.25" customHeight="1" x14ac:dyDescent="0.25">
      <c r="A37" s="1173"/>
      <c r="B37" s="1175"/>
      <c r="C37" s="1207"/>
      <c r="D37" s="1877"/>
      <c r="E37" s="1996"/>
      <c r="F37" s="1896"/>
      <c r="G37" s="26" t="s">
        <v>30</v>
      </c>
      <c r="H37" s="27">
        <f>SUM(H34:H36)</f>
        <v>493.3</v>
      </c>
      <c r="I37" s="27">
        <f>SUM(I34:I36)</f>
        <v>494</v>
      </c>
      <c r="J37" s="27">
        <f>SUM(J34:J36)</f>
        <v>487.70000000000005</v>
      </c>
      <c r="K37" s="1196"/>
      <c r="L37" s="1190"/>
      <c r="M37" s="1195"/>
      <c r="N37" s="35"/>
      <c r="O37" s="1235"/>
      <c r="P37" s="1235"/>
    </row>
    <row r="38" spans="1:19" s="2" customFormat="1" ht="17.25" customHeight="1" thickBot="1" x14ac:dyDescent="0.3">
      <c r="A38" s="1180"/>
      <c r="B38" s="1181"/>
      <c r="C38" s="1213"/>
      <c r="D38" s="1946" t="s">
        <v>40</v>
      </c>
      <c r="E38" s="1947"/>
      <c r="F38" s="1947"/>
      <c r="G38" s="1948"/>
      <c r="H38" s="58">
        <f>H37+H33+H31+H29+H27+H24</f>
        <v>7668.2</v>
      </c>
      <c r="I38" s="58">
        <f>I37+I33+I31+I29+I27+I24</f>
        <v>8079</v>
      </c>
      <c r="J38" s="58">
        <f>J37+J33+J31+J29+J27+J24</f>
        <v>8302.2000000000007</v>
      </c>
      <c r="K38" s="1185"/>
      <c r="L38" s="1191"/>
      <c r="M38" s="360"/>
      <c r="N38" s="619"/>
      <c r="O38" s="1235"/>
      <c r="P38" s="1236"/>
      <c r="S38" s="3"/>
    </row>
    <row r="39" spans="1:19" s="3" customFormat="1" ht="64.5" customHeight="1" x14ac:dyDescent="0.25">
      <c r="A39" s="1927" t="s">
        <v>18</v>
      </c>
      <c r="B39" s="1929" t="s">
        <v>18</v>
      </c>
      <c r="C39" s="1988" t="s">
        <v>41</v>
      </c>
      <c r="D39" s="1877" t="s">
        <v>42</v>
      </c>
      <c r="E39" s="1990"/>
      <c r="F39" s="1992" t="s">
        <v>23</v>
      </c>
      <c r="G39" s="17" t="s">
        <v>43</v>
      </c>
      <c r="H39" s="52">
        <v>12558</v>
      </c>
      <c r="I39" s="57">
        <v>12558</v>
      </c>
      <c r="J39" s="57">
        <v>12558</v>
      </c>
      <c r="K39" s="1225" t="s">
        <v>44</v>
      </c>
      <c r="L39" s="1144">
        <v>6852</v>
      </c>
      <c r="M39" s="1146">
        <v>6852</v>
      </c>
      <c r="N39" s="1171">
        <v>6852</v>
      </c>
      <c r="O39" s="1236"/>
      <c r="P39" s="1236"/>
    </row>
    <row r="40" spans="1:19" s="3" customFormat="1" ht="16.5" customHeight="1" thickBot="1" x14ac:dyDescent="0.3">
      <c r="A40" s="1970"/>
      <c r="B40" s="1971"/>
      <c r="C40" s="1989"/>
      <c r="D40" s="1931"/>
      <c r="E40" s="1991"/>
      <c r="F40" s="1993"/>
      <c r="G40" s="61" t="s">
        <v>30</v>
      </c>
      <c r="H40" s="58">
        <f>+H39</f>
        <v>12558</v>
      </c>
      <c r="I40" s="59">
        <f>+I39</f>
        <v>12558</v>
      </c>
      <c r="J40" s="59">
        <f>+J39</f>
        <v>12558</v>
      </c>
      <c r="K40" s="210"/>
      <c r="L40" s="117"/>
      <c r="M40" s="475"/>
      <c r="N40" s="295"/>
      <c r="O40" s="1236"/>
      <c r="P40" s="1236"/>
    </row>
    <row r="41" spans="1:19" s="3" customFormat="1" ht="21.75" customHeight="1" x14ac:dyDescent="0.25">
      <c r="A41" s="1172" t="s">
        <v>18</v>
      </c>
      <c r="B41" s="9" t="s">
        <v>18</v>
      </c>
      <c r="C41" s="478" t="s">
        <v>45</v>
      </c>
      <c r="D41" s="1930" t="s">
        <v>46</v>
      </c>
      <c r="E41" s="599"/>
      <c r="F41" s="225" t="s">
        <v>23</v>
      </c>
      <c r="G41" s="1228" t="s">
        <v>43</v>
      </c>
      <c r="H41" s="301">
        <v>2154.9</v>
      </c>
      <c r="I41" s="63">
        <v>2154.9</v>
      </c>
      <c r="J41" s="63">
        <v>2154.9</v>
      </c>
      <c r="K41" s="1980" t="s">
        <v>44</v>
      </c>
      <c r="L41" s="1982">
        <v>1952</v>
      </c>
      <c r="M41" s="1984">
        <v>1952</v>
      </c>
      <c r="N41" s="1986">
        <v>1952</v>
      </c>
      <c r="O41" s="1236"/>
      <c r="P41" s="1236"/>
    </row>
    <row r="42" spans="1:19" s="3" customFormat="1" ht="16.5" customHeight="1" thickBot="1" x14ac:dyDescent="0.3">
      <c r="A42" s="1180"/>
      <c r="B42" s="64"/>
      <c r="C42" s="1189"/>
      <c r="D42" s="1931"/>
      <c r="E42" s="65"/>
      <c r="F42" s="1193"/>
      <c r="G42" s="61" t="s">
        <v>30</v>
      </c>
      <c r="H42" s="58">
        <f>+H41</f>
        <v>2154.9</v>
      </c>
      <c r="I42" s="62">
        <f>+I41</f>
        <v>2154.9</v>
      </c>
      <c r="J42" s="62">
        <f>+J41</f>
        <v>2154.9</v>
      </c>
      <c r="K42" s="1981"/>
      <c r="L42" s="1983"/>
      <c r="M42" s="1985"/>
      <c r="N42" s="1987"/>
      <c r="O42" s="1236"/>
      <c r="P42" s="1236"/>
    </row>
    <row r="43" spans="1:19" s="2" customFormat="1" ht="54" customHeight="1" x14ac:dyDescent="0.25">
      <c r="A43" s="1926" t="s">
        <v>18</v>
      </c>
      <c r="B43" s="1928" t="s">
        <v>18</v>
      </c>
      <c r="C43" s="1972" t="s">
        <v>47</v>
      </c>
      <c r="D43" s="1930" t="s">
        <v>315</v>
      </c>
      <c r="E43" s="599"/>
      <c r="F43" s="1178" t="s">
        <v>23</v>
      </c>
      <c r="G43" s="66" t="s">
        <v>26</v>
      </c>
      <c r="H43" s="258">
        <v>321.2</v>
      </c>
      <c r="I43" s="258">
        <v>322</v>
      </c>
      <c r="J43" s="258">
        <v>322</v>
      </c>
      <c r="K43" s="1974" t="s">
        <v>317</v>
      </c>
      <c r="L43" s="60">
        <v>349</v>
      </c>
      <c r="M43" s="1976">
        <v>349</v>
      </c>
      <c r="N43" s="1978">
        <v>349</v>
      </c>
      <c r="O43" s="1235"/>
      <c r="P43" s="1238"/>
    </row>
    <row r="44" spans="1:19" s="3" customFormat="1" ht="16.5" customHeight="1" thickBot="1" x14ac:dyDescent="0.3">
      <c r="A44" s="1970"/>
      <c r="B44" s="1971"/>
      <c r="C44" s="1973"/>
      <c r="D44" s="1931"/>
      <c r="E44" s="65"/>
      <c r="F44" s="1193"/>
      <c r="G44" s="61" t="s">
        <v>30</v>
      </c>
      <c r="H44" s="58">
        <f>+H43</f>
        <v>321.2</v>
      </c>
      <c r="I44" s="62">
        <f>+I43</f>
        <v>322</v>
      </c>
      <c r="J44" s="62">
        <f>+J43</f>
        <v>322</v>
      </c>
      <c r="K44" s="1975"/>
      <c r="L44" s="353"/>
      <c r="M44" s="1977"/>
      <c r="N44" s="1979"/>
      <c r="O44" s="1236"/>
      <c r="P44" s="1236"/>
    </row>
    <row r="45" spans="1:19" s="2" customFormat="1" ht="16.5" customHeight="1" thickBot="1" x14ac:dyDescent="0.3">
      <c r="A45" s="7" t="s">
        <v>18</v>
      </c>
      <c r="B45" s="8" t="s">
        <v>18</v>
      </c>
      <c r="C45" s="1962" t="s">
        <v>51</v>
      </c>
      <c r="D45" s="1963"/>
      <c r="E45" s="1963"/>
      <c r="F45" s="1963"/>
      <c r="G45" s="1964"/>
      <c r="H45" s="137">
        <f>H44+H42+H40+H38</f>
        <v>22702.3</v>
      </c>
      <c r="I45" s="137">
        <f t="shared" ref="I45:J45" si="1">I44+I42+I40+I38</f>
        <v>23113.9</v>
      </c>
      <c r="J45" s="137">
        <f t="shared" si="1"/>
        <v>23337.1</v>
      </c>
      <c r="K45" s="1847"/>
      <c r="L45" s="1848"/>
      <c r="M45" s="1848"/>
      <c r="N45" s="1849"/>
      <c r="O45" s="1235"/>
      <c r="P45" s="1235"/>
      <c r="Q45" s="3"/>
    </row>
    <row r="46" spans="1:19" s="2" customFormat="1" ht="16.5" customHeight="1" thickBot="1" x14ac:dyDescent="0.3">
      <c r="A46" s="72" t="s">
        <v>18</v>
      </c>
      <c r="B46" s="8" t="s">
        <v>41</v>
      </c>
      <c r="C46" s="1873" t="s">
        <v>52</v>
      </c>
      <c r="D46" s="1873"/>
      <c r="E46" s="1873"/>
      <c r="F46" s="1873"/>
      <c r="G46" s="1873"/>
      <c r="H46" s="1873"/>
      <c r="I46" s="1873"/>
      <c r="J46" s="1873"/>
      <c r="K46" s="1873"/>
      <c r="L46" s="1873"/>
      <c r="M46" s="1873"/>
      <c r="N46" s="1874"/>
      <c r="O46" s="1235"/>
      <c r="P46" s="1235"/>
    </row>
    <row r="47" spans="1:19" s="3" customFormat="1" ht="17.25" customHeight="1" x14ac:dyDescent="0.25">
      <c r="A47" s="1275" t="s">
        <v>18</v>
      </c>
      <c r="B47" s="1276" t="s">
        <v>41</v>
      </c>
      <c r="C47" s="73" t="s">
        <v>18</v>
      </c>
      <c r="D47" s="1808" t="s">
        <v>53</v>
      </c>
      <c r="E47" s="1965" t="s">
        <v>181</v>
      </c>
      <c r="F47" s="1279">
        <v>3</v>
      </c>
      <c r="G47" s="836" t="s">
        <v>26</v>
      </c>
      <c r="H47" s="87">
        <f>3327.2+3</f>
        <v>3330.2</v>
      </c>
      <c r="I47" s="87">
        <v>3293.2</v>
      </c>
      <c r="J47" s="87">
        <v>3298.6</v>
      </c>
      <c r="K47" s="516" t="s">
        <v>251</v>
      </c>
      <c r="L47" s="517">
        <v>1354</v>
      </c>
      <c r="M47" s="518">
        <v>1354</v>
      </c>
      <c r="N47" s="519">
        <v>1354</v>
      </c>
      <c r="O47" s="1236"/>
      <c r="P47" s="1236"/>
    </row>
    <row r="48" spans="1:19" s="3" customFormat="1" ht="17.25" customHeight="1" x14ac:dyDescent="0.25">
      <c r="A48" s="1271"/>
      <c r="B48" s="1272"/>
      <c r="C48" s="499"/>
      <c r="D48" s="1809"/>
      <c r="E48" s="1966"/>
      <c r="F48" s="148"/>
      <c r="G48" s="501" t="s">
        <v>24</v>
      </c>
      <c r="H48" s="149">
        <v>323</v>
      </c>
      <c r="I48" s="502">
        <v>323</v>
      </c>
      <c r="J48" s="502">
        <v>323</v>
      </c>
      <c r="K48" s="1812" t="s">
        <v>252</v>
      </c>
      <c r="L48" s="520">
        <f>L47-L50</f>
        <v>890</v>
      </c>
      <c r="M48" s="521">
        <f>M47-M50</f>
        <v>890</v>
      </c>
      <c r="N48" s="522">
        <f>N47-N50</f>
        <v>890</v>
      </c>
      <c r="O48" s="1236"/>
      <c r="P48" s="1236"/>
    </row>
    <row r="49" spans="1:16" s="3" customFormat="1" ht="17.25" customHeight="1" x14ac:dyDescent="0.25">
      <c r="A49" s="1271"/>
      <c r="B49" s="1272"/>
      <c r="C49" s="499"/>
      <c r="D49" s="500"/>
      <c r="E49" s="1966"/>
      <c r="F49" s="148"/>
      <c r="G49" s="504" t="s">
        <v>56</v>
      </c>
      <c r="H49" s="505">
        <v>636.6</v>
      </c>
      <c r="I49" s="506">
        <v>640.20000000000005</v>
      </c>
      <c r="J49" s="505">
        <v>640.20000000000005</v>
      </c>
      <c r="K49" s="1813"/>
      <c r="L49" s="523"/>
      <c r="M49" s="524"/>
      <c r="N49" s="525"/>
      <c r="O49" s="1236"/>
      <c r="P49" s="1236"/>
    </row>
    <row r="50" spans="1:16" s="3" customFormat="1" ht="17.25" customHeight="1" x14ac:dyDescent="0.25">
      <c r="A50" s="1271"/>
      <c r="B50" s="1272"/>
      <c r="C50" s="499"/>
      <c r="D50" s="500"/>
      <c r="E50" s="1966"/>
      <c r="F50" s="148"/>
      <c r="G50" s="501" t="s">
        <v>132</v>
      </c>
      <c r="H50" s="502">
        <v>62</v>
      </c>
      <c r="I50" s="503"/>
      <c r="J50" s="503"/>
      <c r="K50" s="1810" t="s">
        <v>253</v>
      </c>
      <c r="L50" s="526">
        <v>464</v>
      </c>
      <c r="M50" s="527">
        <v>464</v>
      </c>
      <c r="N50" s="528">
        <v>464</v>
      </c>
      <c r="O50" s="1236"/>
      <c r="P50" s="1236"/>
    </row>
    <row r="51" spans="1:16" s="3" customFormat="1" ht="17.25" customHeight="1" x14ac:dyDescent="0.25">
      <c r="A51" s="1271"/>
      <c r="B51" s="1272"/>
      <c r="C51" s="499"/>
      <c r="D51" s="500"/>
      <c r="E51" s="1966"/>
      <c r="F51" s="148"/>
      <c r="G51" s="501" t="s">
        <v>43</v>
      </c>
      <c r="H51" s="1257">
        <v>197.7</v>
      </c>
      <c r="I51" s="503">
        <v>232.7</v>
      </c>
      <c r="J51" s="502">
        <v>198.7</v>
      </c>
      <c r="K51" s="1811"/>
      <c r="L51" s="526"/>
      <c r="M51" s="527"/>
      <c r="N51" s="528"/>
      <c r="O51" s="1236"/>
      <c r="P51" s="1236"/>
    </row>
    <row r="52" spans="1:16" s="3" customFormat="1" ht="17.25" customHeight="1" x14ac:dyDescent="0.25">
      <c r="A52" s="1271"/>
      <c r="B52" s="1272"/>
      <c r="C52" s="499"/>
      <c r="D52" s="500"/>
      <c r="E52" s="1966"/>
      <c r="F52" s="148"/>
      <c r="G52" s="512" t="s">
        <v>58</v>
      </c>
      <c r="H52" s="513">
        <v>2.5</v>
      </c>
      <c r="I52" s="514">
        <v>2.5</v>
      </c>
      <c r="J52" s="514">
        <v>3</v>
      </c>
      <c r="K52" s="1812" t="s">
        <v>59</v>
      </c>
      <c r="L52" s="1815" t="s">
        <v>212</v>
      </c>
      <c r="M52" s="1817" t="s">
        <v>212</v>
      </c>
      <c r="N52" s="1968" t="s">
        <v>212</v>
      </c>
      <c r="O52" s="1236"/>
      <c r="P52" s="1236"/>
    </row>
    <row r="53" spans="1:16" s="3" customFormat="1" ht="12.75" customHeight="1" x14ac:dyDescent="0.25">
      <c r="A53" s="1271"/>
      <c r="B53" s="1272"/>
      <c r="C53" s="499"/>
      <c r="D53" s="500"/>
      <c r="E53" s="1966"/>
      <c r="F53" s="148"/>
      <c r="G53" s="504"/>
      <c r="H53" s="505"/>
      <c r="I53" s="506"/>
      <c r="J53" s="506"/>
      <c r="K53" s="1814"/>
      <c r="L53" s="1816"/>
      <c r="M53" s="1818"/>
      <c r="N53" s="1969"/>
      <c r="O53" s="1236"/>
      <c r="P53" s="1236"/>
    </row>
    <row r="54" spans="1:16" s="3" customFormat="1" ht="15.75" customHeight="1" x14ac:dyDescent="0.25">
      <c r="A54" s="1271"/>
      <c r="B54" s="1272"/>
      <c r="C54" s="1299"/>
      <c r="D54" s="1799" t="s">
        <v>260</v>
      </c>
      <c r="E54" s="1966"/>
      <c r="F54" s="148"/>
      <c r="G54" s="693" t="s">
        <v>299</v>
      </c>
      <c r="H54" s="376">
        <v>16.5</v>
      </c>
      <c r="I54" s="310"/>
      <c r="J54" s="310"/>
      <c r="K54" s="530"/>
      <c r="L54" s="227"/>
      <c r="M54" s="531"/>
      <c r="N54" s="243"/>
      <c r="O54" s="1237"/>
      <c r="P54" s="1236"/>
    </row>
    <row r="55" spans="1:16" s="3" customFormat="1" ht="15.75" customHeight="1" x14ac:dyDescent="0.25">
      <c r="A55" s="1271"/>
      <c r="B55" s="1272"/>
      <c r="C55" s="1299"/>
      <c r="D55" s="1967"/>
      <c r="E55" s="1966"/>
      <c r="F55" s="148"/>
      <c r="G55" s="227"/>
      <c r="H55" s="120"/>
      <c r="I55" s="497"/>
      <c r="J55" s="120"/>
      <c r="K55" s="530"/>
      <c r="L55" s="120"/>
      <c r="M55" s="532"/>
      <c r="N55" s="533"/>
      <c r="O55" s="1236"/>
      <c r="P55" s="1236"/>
    </row>
    <row r="56" spans="1:16" s="3" customFormat="1" ht="29.25" customHeight="1" x14ac:dyDescent="0.25">
      <c r="A56" s="1271"/>
      <c r="B56" s="1272"/>
      <c r="C56" s="1299"/>
      <c r="D56" s="534" t="s">
        <v>298</v>
      </c>
      <c r="E56" s="1966"/>
      <c r="F56" s="148"/>
      <c r="G56" s="529"/>
      <c r="H56" s="535"/>
      <c r="I56" s="487"/>
      <c r="J56" s="387"/>
      <c r="K56" s="536"/>
      <c r="L56" s="404"/>
      <c r="M56" s="537"/>
      <c r="N56" s="538"/>
      <c r="O56" s="1236"/>
      <c r="P56" s="1236"/>
    </row>
    <row r="57" spans="1:16" s="3" customFormat="1" ht="42" customHeight="1" x14ac:dyDescent="0.25">
      <c r="A57" s="1271"/>
      <c r="B57" s="1272"/>
      <c r="C57" s="1299"/>
      <c r="D57" s="1267" t="s">
        <v>297</v>
      </c>
      <c r="E57" s="1966"/>
      <c r="F57" s="148"/>
      <c r="G57" s="1077" t="s">
        <v>85</v>
      </c>
      <c r="H57" s="1007">
        <v>43.1</v>
      </c>
      <c r="I57" s="156"/>
      <c r="J57" s="1078"/>
      <c r="K57" s="1079" t="s">
        <v>248</v>
      </c>
      <c r="L57" s="1080" t="s">
        <v>155</v>
      </c>
      <c r="M57" s="1081" t="s">
        <v>155</v>
      </c>
      <c r="N57" s="1082"/>
      <c r="O57" s="1236"/>
      <c r="P57" s="1236"/>
    </row>
    <row r="58" spans="1:16" s="3" customFormat="1" ht="42" customHeight="1" x14ac:dyDescent="0.25">
      <c r="A58" s="1271"/>
      <c r="B58" s="1272"/>
      <c r="C58" s="1299"/>
      <c r="D58" s="1269" t="s">
        <v>296</v>
      </c>
      <c r="E58" s="1966"/>
      <c r="F58" s="148"/>
      <c r="G58" s="1301" t="s">
        <v>85</v>
      </c>
      <c r="H58" s="929">
        <v>7.3</v>
      </c>
      <c r="I58" s="346">
        <v>7.3</v>
      </c>
      <c r="J58" s="387">
        <v>7.3</v>
      </c>
      <c r="K58" s="1288" t="s">
        <v>248</v>
      </c>
      <c r="L58" s="1063" t="s">
        <v>23</v>
      </c>
      <c r="M58" s="537" t="s">
        <v>23</v>
      </c>
      <c r="N58" s="1026" t="s">
        <v>23</v>
      </c>
      <c r="O58" s="1236"/>
      <c r="P58" s="1236"/>
    </row>
    <row r="59" spans="1:16" s="3" customFormat="1" ht="33" customHeight="1" x14ac:dyDescent="0.25">
      <c r="A59" s="1271"/>
      <c r="B59" s="1272"/>
      <c r="C59" s="1285"/>
      <c r="D59" s="426" t="s">
        <v>261</v>
      </c>
      <c r="E59" s="1966"/>
      <c r="F59" s="148"/>
      <c r="G59" s="529"/>
      <c r="H59" s="120"/>
      <c r="I59" s="497"/>
      <c r="J59" s="120"/>
      <c r="K59" s="1288"/>
      <c r="L59" s="404"/>
      <c r="M59" s="539"/>
      <c r="N59" s="540"/>
      <c r="O59" s="1236"/>
      <c r="P59" s="1236"/>
    </row>
    <row r="60" spans="1:16" s="3" customFormat="1" ht="30.75" customHeight="1" x14ac:dyDescent="0.25">
      <c r="A60" s="1271"/>
      <c r="B60" s="1272"/>
      <c r="C60" s="1299"/>
      <c r="D60" s="1268" t="s">
        <v>60</v>
      </c>
      <c r="E60" s="445"/>
      <c r="F60" s="1274"/>
      <c r="G60" s="17"/>
      <c r="H60" s="106"/>
      <c r="I60" s="81"/>
      <c r="J60" s="291"/>
      <c r="K60" s="83"/>
      <c r="L60" s="511"/>
      <c r="M60" s="45"/>
      <c r="N60" s="285"/>
      <c r="O60" s="1236"/>
      <c r="P60" s="1236"/>
    </row>
    <row r="61" spans="1:16" s="3" customFormat="1" ht="45" customHeight="1" x14ac:dyDescent="0.25">
      <c r="A61" s="1271"/>
      <c r="B61" s="1272"/>
      <c r="C61" s="1299"/>
      <c r="D61" s="21" t="s">
        <v>226</v>
      </c>
      <c r="E61" s="445"/>
      <c r="F61" s="1274"/>
      <c r="G61" s="17"/>
      <c r="H61" s="315"/>
      <c r="I61" s="515"/>
      <c r="J61" s="315"/>
      <c r="K61" s="21"/>
      <c r="L61" s="244"/>
      <c r="M61" s="181"/>
      <c r="N61" s="288"/>
      <c r="O61" s="1236"/>
      <c r="P61" s="1236"/>
    </row>
    <row r="62" spans="1:16" s="3" customFormat="1" ht="26.25" customHeight="1" x14ac:dyDescent="0.25">
      <c r="A62" s="1271"/>
      <c r="B62" s="1272"/>
      <c r="C62" s="1299"/>
      <c r="D62" s="1877" t="s">
        <v>228</v>
      </c>
      <c r="E62" s="445"/>
      <c r="F62" s="1274"/>
      <c r="G62" s="17"/>
      <c r="H62" s="315"/>
      <c r="I62" s="515"/>
      <c r="J62" s="515"/>
      <c r="K62" s="1877"/>
      <c r="L62" s="244"/>
      <c r="M62" s="181"/>
      <c r="N62" s="288"/>
      <c r="O62" s="1236"/>
      <c r="P62" s="1236"/>
    </row>
    <row r="63" spans="1:16" s="3" customFormat="1" ht="18.75" customHeight="1" x14ac:dyDescent="0.25">
      <c r="A63" s="1271"/>
      <c r="B63" s="1272"/>
      <c r="C63" s="1285"/>
      <c r="D63" s="1877"/>
      <c r="E63" s="445"/>
      <c r="F63" s="1274"/>
      <c r="G63" s="541"/>
      <c r="H63" s="542"/>
      <c r="I63" s="543"/>
      <c r="J63" s="543"/>
      <c r="K63" s="1877"/>
      <c r="L63" s="1290"/>
      <c r="M63" s="1283"/>
      <c r="N63" s="1287"/>
      <c r="O63" s="1236"/>
      <c r="P63" s="1236"/>
    </row>
    <row r="64" spans="1:16" s="3" customFormat="1" ht="45.75" customHeight="1" x14ac:dyDescent="0.25">
      <c r="A64" s="1271"/>
      <c r="B64" s="1272"/>
      <c r="C64" s="1299"/>
      <c r="D64" s="1266" t="s">
        <v>257</v>
      </c>
      <c r="E64" s="445"/>
      <c r="F64" s="1274"/>
      <c r="G64" s="541"/>
      <c r="H64" s="542"/>
      <c r="I64" s="543"/>
      <c r="J64" s="542"/>
      <c r="K64" s="83" t="s">
        <v>258</v>
      </c>
      <c r="L64" s="1290">
        <v>104</v>
      </c>
      <c r="M64" s="1283">
        <v>104</v>
      </c>
      <c r="N64" s="1287">
        <v>104</v>
      </c>
      <c r="O64" s="1236"/>
      <c r="P64" s="1236"/>
    </row>
    <row r="65" spans="1:22" s="3" customFormat="1" ht="29.25" customHeight="1" x14ac:dyDescent="0.25">
      <c r="A65" s="1271"/>
      <c r="B65" s="1272"/>
      <c r="C65" s="1299"/>
      <c r="D65" s="597" t="s">
        <v>262</v>
      </c>
      <c r="E65" s="445"/>
      <c r="F65" s="1274"/>
      <c r="G65" s="17"/>
      <c r="H65" s="291"/>
      <c r="I65" s="81"/>
      <c r="J65" s="291"/>
      <c r="K65" s="83"/>
      <c r="L65" s="1290"/>
      <c r="M65" s="1283"/>
      <c r="N65" s="1287"/>
      <c r="O65" s="1236"/>
      <c r="P65" s="1236"/>
    </row>
    <row r="66" spans="1:22" s="3" customFormat="1" ht="29.25" customHeight="1" x14ac:dyDescent="0.25">
      <c r="A66" s="1271"/>
      <c r="B66" s="1272"/>
      <c r="C66" s="1299"/>
      <c r="D66" s="597" t="s">
        <v>263</v>
      </c>
      <c r="E66" s="445"/>
      <c r="F66" s="1274"/>
      <c r="G66" s="17"/>
      <c r="H66" s="52"/>
      <c r="I66" s="57"/>
      <c r="J66" s="52"/>
      <c r="K66" s="83"/>
      <c r="L66" s="511"/>
      <c r="M66" s="1283"/>
      <c r="N66" s="1287"/>
      <c r="O66" s="1236"/>
      <c r="P66" s="1236"/>
    </row>
    <row r="67" spans="1:22" s="3" customFormat="1" ht="14.25" customHeight="1" x14ac:dyDescent="0.25">
      <c r="A67" s="1374"/>
      <c r="B67" s="1376"/>
      <c r="C67" s="1388"/>
      <c r="D67" s="1877" t="s">
        <v>264</v>
      </c>
      <c r="E67" s="279"/>
      <c r="F67" s="1369"/>
      <c r="G67" s="17"/>
      <c r="H67" s="292"/>
      <c r="I67" s="82"/>
      <c r="J67" s="292"/>
      <c r="K67" s="83"/>
      <c r="L67" s="511"/>
      <c r="M67" s="1366"/>
      <c r="N67" s="1361"/>
      <c r="O67" s="1236"/>
      <c r="P67" s="1236"/>
    </row>
    <row r="68" spans="1:22" s="3" customFormat="1" ht="14.25" customHeight="1" x14ac:dyDescent="0.25">
      <c r="A68" s="1381"/>
      <c r="B68" s="1382"/>
      <c r="C68" s="264"/>
      <c r="D68" s="1878"/>
      <c r="E68" s="1472"/>
      <c r="F68" s="254"/>
      <c r="G68" s="25"/>
      <c r="H68" s="303"/>
      <c r="I68" s="1473"/>
      <c r="J68" s="303"/>
      <c r="K68" s="1367"/>
      <c r="L68" s="1474"/>
      <c r="M68" s="1312"/>
      <c r="N68" s="209"/>
      <c r="O68" s="1236"/>
      <c r="P68" s="1236"/>
    </row>
    <row r="69" spans="1:22" s="85" customFormat="1" ht="32.25" customHeight="1" x14ac:dyDescent="0.25">
      <c r="A69" s="1271"/>
      <c r="B69" s="1272"/>
      <c r="C69" s="84"/>
      <c r="D69" s="1368" t="s">
        <v>65</v>
      </c>
      <c r="E69" s="279"/>
      <c r="F69" s="1274"/>
      <c r="G69" s="25"/>
      <c r="H69" s="54"/>
      <c r="I69" s="53"/>
      <c r="J69" s="54"/>
      <c r="K69" s="83"/>
      <c r="L69" s="511"/>
      <c r="M69" s="1283"/>
      <c r="N69" s="1287"/>
      <c r="O69" s="1239"/>
      <c r="P69" s="1240"/>
    </row>
    <row r="70" spans="1:22" s="85" customFormat="1" ht="17.25" customHeight="1" thickBot="1" x14ac:dyDescent="0.3">
      <c r="A70" s="175"/>
      <c r="B70" s="1273"/>
      <c r="C70" s="1313"/>
      <c r="D70" s="1946" t="s">
        <v>40</v>
      </c>
      <c r="E70" s="1947"/>
      <c r="F70" s="1947"/>
      <c r="G70" s="1948"/>
      <c r="H70" s="94">
        <f>SUM(H47:H69)</f>
        <v>4618.9000000000005</v>
      </c>
      <c r="I70" s="94">
        <f>SUM(I47:I69)</f>
        <v>4498.8999999999996</v>
      </c>
      <c r="J70" s="94">
        <f>SUM(J47:J69)</f>
        <v>4470.8</v>
      </c>
      <c r="K70" s="257"/>
      <c r="L70" s="498"/>
      <c r="M70" s="475"/>
      <c r="N70" s="477"/>
      <c r="O70" s="1240"/>
      <c r="P70" s="1240"/>
    </row>
    <row r="71" spans="1:22" s="92" customFormat="1" ht="47.25" customHeight="1" x14ac:dyDescent="0.25">
      <c r="A71" s="1952" t="s">
        <v>18</v>
      </c>
      <c r="B71" s="1954" t="s">
        <v>41</v>
      </c>
      <c r="C71" s="1956" t="s">
        <v>41</v>
      </c>
      <c r="D71" s="1932" t="s">
        <v>66</v>
      </c>
      <c r="E71" s="1958" t="s">
        <v>182</v>
      </c>
      <c r="F71" s="1960" t="s">
        <v>23</v>
      </c>
      <c r="G71" s="1221" t="s">
        <v>26</v>
      </c>
      <c r="H71" s="370">
        <v>236.9</v>
      </c>
      <c r="I71" s="88">
        <v>236.9</v>
      </c>
      <c r="J71" s="88">
        <v>236.9</v>
      </c>
      <c r="K71" s="1932" t="s">
        <v>165</v>
      </c>
      <c r="L71" s="89">
        <v>60</v>
      </c>
      <c r="M71" s="90">
        <v>60</v>
      </c>
      <c r="N71" s="91">
        <v>60</v>
      </c>
      <c r="O71" s="1241"/>
      <c r="P71" s="1242"/>
      <c r="Q71" s="99"/>
      <c r="R71" s="99"/>
      <c r="S71" s="99"/>
    </row>
    <row r="72" spans="1:22" s="99" customFormat="1" ht="21.75" customHeight="1" thickBot="1" x14ac:dyDescent="0.3">
      <c r="A72" s="1953"/>
      <c r="B72" s="1955"/>
      <c r="C72" s="1957"/>
      <c r="D72" s="1933"/>
      <c r="E72" s="1959"/>
      <c r="F72" s="1961"/>
      <c r="G72" s="93" t="s">
        <v>30</v>
      </c>
      <c r="H72" s="369">
        <f>SUM(H71)</f>
        <v>236.9</v>
      </c>
      <c r="I72" s="95">
        <f>SUM(I71)</f>
        <v>236.9</v>
      </c>
      <c r="J72" s="95">
        <f>SUM(J71)</f>
        <v>236.9</v>
      </c>
      <c r="K72" s="1933"/>
      <c r="L72" s="96"/>
      <c r="M72" s="97"/>
      <c r="N72" s="98"/>
      <c r="O72" s="1243"/>
      <c r="P72" s="1243"/>
    </row>
    <row r="73" spans="1:22" s="2" customFormat="1" ht="42" customHeight="1" x14ac:dyDescent="0.25">
      <c r="A73" s="100" t="s">
        <v>18</v>
      </c>
      <c r="B73" s="101" t="s">
        <v>41</v>
      </c>
      <c r="C73" s="478" t="s">
        <v>45</v>
      </c>
      <c r="D73" s="1942" t="s">
        <v>67</v>
      </c>
      <c r="E73" s="1215"/>
      <c r="F73" s="225" t="s">
        <v>23</v>
      </c>
      <c r="G73" s="1221" t="s">
        <v>26</v>
      </c>
      <c r="H73" s="508">
        <v>422.7</v>
      </c>
      <c r="I73" s="1166">
        <v>431.5</v>
      </c>
      <c r="J73" s="1165">
        <v>431.5</v>
      </c>
      <c r="K73" s="1142" t="s">
        <v>68</v>
      </c>
      <c r="L73" s="232">
        <v>77</v>
      </c>
      <c r="M73" s="307">
        <v>77</v>
      </c>
      <c r="N73" s="231">
        <v>77</v>
      </c>
      <c r="O73" s="1235"/>
      <c r="P73" s="1235"/>
    </row>
    <row r="74" spans="1:22" s="2" customFormat="1" ht="53.25" customHeight="1" x14ac:dyDescent="0.25">
      <c r="A74" s="104"/>
      <c r="B74" s="105"/>
      <c r="C74" s="1188"/>
      <c r="D74" s="1906"/>
      <c r="E74" s="1194"/>
      <c r="F74" s="119"/>
      <c r="G74" s="1206"/>
      <c r="H74" s="141"/>
      <c r="I74" s="80"/>
      <c r="J74" s="106"/>
      <c r="K74" s="77" t="s">
        <v>69</v>
      </c>
      <c r="L74" s="203">
        <v>208</v>
      </c>
      <c r="M74" s="213">
        <v>208</v>
      </c>
      <c r="N74" s="204">
        <v>208</v>
      </c>
      <c r="O74" s="1235"/>
      <c r="P74" s="1235"/>
    </row>
    <row r="75" spans="1:22" s="2" customFormat="1" ht="55.5" customHeight="1" x14ac:dyDescent="0.25">
      <c r="A75" s="104"/>
      <c r="B75" s="105"/>
      <c r="C75" s="1188"/>
      <c r="D75" s="77" t="s">
        <v>149</v>
      </c>
      <c r="E75" s="1163"/>
      <c r="F75" s="119"/>
      <c r="G75" s="1206"/>
      <c r="H75" s="509"/>
      <c r="I75" s="81"/>
      <c r="J75" s="81"/>
      <c r="K75" s="272" t="s">
        <v>70</v>
      </c>
      <c r="L75" s="220" t="s">
        <v>72</v>
      </c>
      <c r="M75" s="308" t="s">
        <v>72</v>
      </c>
      <c r="N75" s="214" t="s">
        <v>72</v>
      </c>
      <c r="O75" s="1235"/>
      <c r="P75" s="1235"/>
      <c r="V75" s="3"/>
    </row>
    <row r="76" spans="1:22" s="2" customFormat="1" ht="62.25" customHeight="1" x14ac:dyDescent="0.25">
      <c r="A76" s="104"/>
      <c r="B76" s="105"/>
      <c r="C76" s="1188"/>
      <c r="D76" s="49" t="s">
        <v>150</v>
      </c>
      <c r="E76" s="283" t="s">
        <v>185</v>
      </c>
      <c r="F76" s="119"/>
      <c r="G76" s="1206"/>
      <c r="H76" s="141"/>
      <c r="I76" s="80"/>
      <c r="J76" s="80"/>
      <c r="K76" s="1147"/>
      <c r="L76" s="545"/>
      <c r="M76" s="546"/>
      <c r="N76" s="547"/>
      <c r="O76" s="1235"/>
      <c r="P76" s="1235"/>
    </row>
    <row r="77" spans="1:22" s="2" customFormat="1" ht="55.5" customHeight="1" x14ac:dyDescent="0.25">
      <c r="A77" s="104"/>
      <c r="B77" s="105"/>
      <c r="C77" s="273"/>
      <c r="D77" s="49" t="s">
        <v>151</v>
      </c>
      <c r="E77" s="1216"/>
      <c r="F77" s="119"/>
      <c r="G77" s="1206"/>
      <c r="H77" s="141"/>
      <c r="I77" s="80"/>
      <c r="J77" s="80"/>
      <c r="K77" s="83"/>
      <c r="L77" s="1190"/>
      <c r="M77" s="1195"/>
      <c r="N77" s="35"/>
      <c r="O77" s="1235"/>
      <c r="P77" s="1235"/>
      <c r="S77" s="3"/>
      <c r="T77" s="3"/>
    </row>
    <row r="78" spans="1:22" s="2" customFormat="1" ht="56.25" customHeight="1" x14ac:dyDescent="0.25">
      <c r="A78" s="104"/>
      <c r="B78" s="105"/>
      <c r="C78" s="273"/>
      <c r="D78" s="49" t="s">
        <v>152</v>
      </c>
      <c r="E78" s="446" t="s">
        <v>176</v>
      </c>
      <c r="F78" s="119"/>
      <c r="G78" s="1206"/>
      <c r="H78" s="274"/>
      <c r="I78" s="57"/>
      <c r="J78" s="57"/>
      <c r="K78" s="494"/>
      <c r="L78" s="545"/>
      <c r="M78" s="262"/>
      <c r="N78" s="354"/>
      <c r="O78" s="1235"/>
      <c r="P78" s="1235"/>
    </row>
    <row r="79" spans="1:22" s="2" customFormat="1" ht="78.75" customHeight="1" x14ac:dyDescent="0.25">
      <c r="A79" s="104"/>
      <c r="B79" s="105"/>
      <c r="C79" s="273"/>
      <c r="D79" s="109" t="s">
        <v>172</v>
      </c>
      <c r="E79" s="1216" t="s">
        <v>175</v>
      </c>
      <c r="F79" s="119"/>
      <c r="G79" s="1206"/>
      <c r="H79" s="141"/>
      <c r="I79" s="80"/>
      <c r="J79" s="80"/>
      <c r="K79" s="83"/>
      <c r="L79" s="1190"/>
      <c r="M79" s="1195"/>
      <c r="N79" s="35"/>
      <c r="O79" s="1235"/>
      <c r="P79" s="1235"/>
      <c r="Q79" s="3"/>
      <c r="S79" s="3"/>
    </row>
    <row r="80" spans="1:22" s="2" customFormat="1" ht="44.25" customHeight="1" x14ac:dyDescent="0.25">
      <c r="A80" s="1173"/>
      <c r="B80" s="1175"/>
      <c r="C80" s="474"/>
      <c r="D80" s="110" t="s">
        <v>171</v>
      </c>
      <c r="E80" s="282" t="s">
        <v>183</v>
      </c>
      <c r="F80" s="1159"/>
      <c r="G80" s="17"/>
      <c r="H80" s="350"/>
      <c r="I80" s="111"/>
      <c r="J80" s="111"/>
      <c r="K80" s="489"/>
      <c r="L80" s="112"/>
      <c r="M80" s="113"/>
      <c r="N80" s="114"/>
      <c r="O80" s="1235"/>
      <c r="P80" s="1235"/>
    </row>
    <row r="81" spans="1:18" s="2" customFormat="1" ht="38.25" customHeight="1" x14ac:dyDescent="0.25">
      <c r="A81" s="1173"/>
      <c r="B81" s="1175"/>
      <c r="C81" s="474"/>
      <c r="D81" s="1951" t="s">
        <v>73</v>
      </c>
      <c r="E81" s="479" t="s">
        <v>177</v>
      </c>
      <c r="F81" s="1159"/>
      <c r="G81" s="17"/>
      <c r="H81" s="115"/>
      <c r="I81" s="116"/>
      <c r="J81" s="115"/>
      <c r="K81" s="1949"/>
      <c r="L81" s="112"/>
      <c r="M81" s="113"/>
      <c r="N81" s="114"/>
      <c r="O81" s="1235"/>
      <c r="P81" s="1236"/>
    </row>
    <row r="82" spans="1:18" s="2" customFormat="1" ht="19.5" customHeight="1" thickBot="1" x14ac:dyDescent="0.3">
      <c r="A82" s="1180"/>
      <c r="B82" s="1181"/>
      <c r="C82" s="1183"/>
      <c r="D82" s="1950"/>
      <c r="E82" s="1177"/>
      <c r="F82" s="1214"/>
      <c r="G82" s="61" t="s">
        <v>30</v>
      </c>
      <c r="H82" s="62">
        <f>SUM(H73:H81)</f>
        <v>422.7</v>
      </c>
      <c r="I82" s="62">
        <f>SUM(I73:I81)</f>
        <v>431.5</v>
      </c>
      <c r="J82" s="62">
        <f>SUM(J73:J81)</f>
        <v>431.5</v>
      </c>
      <c r="K82" s="1950"/>
      <c r="L82" s="117"/>
      <c r="M82" s="475"/>
      <c r="N82" s="477"/>
      <c r="O82" s="1235"/>
      <c r="P82" s="1238"/>
    </row>
    <row r="83" spans="1:18" s="2" customFormat="1" ht="18.75" customHeight="1" x14ac:dyDescent="0.25">
      <c r="A83" s="100" t="s">
        <v>18</v>
      </c>
      <c r="B83" s="101" t="s">
        <v>41</v>
      </c>
      <c r="C83" s="478" t="s">
        <v>47</v>
      </c>
      <c r="D83" s="1943" t="s">
        <v>74</v>
      </c>
      <c r="E83" s="1945" t="s">
        <v>179</v>
      </c>
      <c r="F83" s="225" t="s">
        <v>23</v>
      </c>
      <c r="G83" s="1211" t="s">
        <v>26</v>
      </c>
      <c r="H83" s="371">
        <v>186.8</v>
      </c>
      <c r="I83" s="371">
        <v>185.6</v>
      </c>
      <c r="J83" s="371">
        <v>185.6</v>
      </c>
      <c r="K83" s="1807" t="s">
        <v>75</v>
      </c>
      <c r="L83" s="1819">
        <v>56</v>
      </c>
      <c r="M83" s="1821">
        <v>56</v>
      </c>
      <c r="N83" s="1801">
        <v>56</v>
      </c>
      <c r="O83" s="1235"/>
      <c r="P83" s="1235"/>
    </row>
    <row r="84" spans="1:18" s="2" customFormat="1" ht="18" customHeight="1" x14ac:dyDescent="0.25">
      <c r="A84" s="104"/>
      <c r="B84" s="105"/>
      <c r="C84" s="1188"/>
      <c r="D84" s="1944"/>
      <c r="E84" s="1940"/>
      <c r="F84" s="119"/>
      <c r="G84" s="1208" t="s">
        <v>43</v>
      </c>
      <c r="H84" s="372">
        <v>224.7</v>
      </c>
      <c r="I84" s="372"/>
      <c r="J84" s="16"/>
      <c r="K84" s="1806"/>
      <c r="L84" s="1820"/>
      <c r="M84" s="1822"/>
      <c r="N84" s="1802"/>
      <c r="O84" s="1235"/>
      <c r="P84" s="1235"/>
    </row>
    <row r="85" spans="1:18" s="2" customFormat="1" ht="32.25" customHeight="1" x14ac:dyDescent="0.25">
      <c r="A85" s="104"/>
      <c r="B85" s="105"/>
      <c r="C85" s="1188"/>
      <c r="D85" s="118" t="s">
        <v>76</v>
      </c>
      <c r="E85" s="1940"/>
      <c r="F85" s="119"/>
      <c r="G85" s="1206"/>
      <c r="H85" s="349"/>
      <c r="I85" s="19"/>
      <c r="J85" s="18"/>
      <c r="K85" s="1806"/>
      <c r="L85" s="1144"/>
      <c r="M85" s="1146"/>
      <c r="N85" s="1171"/>
      <c r="O85" s="1235"/>
      <c r="P85" s="1236"/>
    </row>
    <row r="86" spans="1:18" s="2" customFormat="1" ht="53.25" customHeight="1" x14ac:dyDescent="0.25">
      <c r="A86" s="104"/>
      <c r="B86" s="105"/>
      <c r="C86" s="1188"/>
      <c r="D86" s="23" t="s">
        <v>265</v>
      </c>
      <c r="E86" s="1940"/>
      <c r="F86" s="119"/>
      <c r="G86" s="1206"/>
      <c r="H86" s="349"/>
      <c r="I86" s="19"/>
      <c r="J86" s="18"/>
      <c r="K86" s="598"/>
      <c r="L86" s="44"/>
      <c r="M86" s="311"/>
      <c r="N86" s="46"/>
      <c r="O86" s="1235"/>
      <c r="P86" s="1236"/>
    </row>
    <row r="87" spans="1:18" s="2" customFormat="1" ht="15.75" customHeight="1" x14ac:dyDescent="0.25">
      <c r="A87" s="1927"/>
      <c r="B87" s="1929"/>
      <c r="C87" s="474"/>
      <c r="D87" s="1805" t="s">
        <v>78</v>
      </c>
      <c r="E87" s="427"/>
      <c r="F87" s="256"/>
      <c r="G87" s="1387"/>
      <c r="H87" s="548"/>
      <c r="I87" s="497"/>
      <c r="J87" s="497"/>
      <c r="K87" s="1824"/>
      <c r="L87" s="44"/>
      <c r="M87" s="311"/>
      <c r="N87" s="46"/>
      <c r="O87" s="1235"/>
      <c r="P87" s="1236"/>
    </row>
    <row r="88" spans="1:18" s="2" customFormat="1" ht="15.75" customHeight="1" x14ac:dyDescent="0.25">
      <c r="A88" s="1927"/>
      <c r="B88" s="1929"/>
      <c r="C88" s="474"/>
      <c r="D88" s="1806"/>
      <c r="E88" s="427"/>
      <c r="F88" s="256"/>
      <c r="G88" s="17"/>
      <c r="H88" s="351"/>
      <c r="I88" s="497"/>
      <c r="J88" s="497"/>
      <c r="K88" s="1824"/>
      <c r="L88" s="44"/>
      <c r="M88" s="311"/>
      <c r="N88" s="46"/>
      <c r="O88" s="1235"/>
      <c r="P88" s="1236"/>
    </row>
    <row r="89" spans="1:18" s="2" customFormat="1" ht="13.5" customHeight="1" x14ac:dyDescent="0.25">
      <c r="A89" s="1936"/>
      <c r="B89" s="1937"/>
      <c r="C89" s="248" t="s">
        <v>194</v>
      </c>
      <c r="D89" s="1823"/>
      <c r="E89" s="1326"/>
      <c r="F89" s="1327"/>
      <c r="G89" s="25"/>
      <c r="H89" s="1475"/>
      <c r="I89" s="1322"/>
      <c r="J89" s="1322"/>
      <c r="K89" s="1825"/>
      <c r="L89" s="41"/>
      <c r="M89" s="1328"/>
      <c r="N89" s="43"/>
      <c r="O89" s="1235"/>
      <c r="P89" s="1235"/>
      <c r="R89" s="3"/>
    </row>
    <row r="90" spans="1:18" s="2" customFormat="1" ht="105.6" customHeight="1" x14ac:dyDescent="0.25">
      <c r="A90" s="104"/>
      <c r="B90" s="105"/>
      <c r="C90" s="1188"/>
      <c r="D90" s="1938" t="s">
        <v>188</v>
      </c>
      <c r="E90" s="1940" t="s">
        <v>178</v>
      </c>
      <c r="F90" s="160"/>
      <c r="G90" s="17"/>
      <c r="H90" s="349"/>
      <c r="I90" s="19"/>
      <c r="J90" s="18"/>
      <c r="K90" s="598"/>
      <c r="L90" s="44"/>
      <c r="M90" s="311"/>
      <c r="N90" s="46"/>
      <c r="O90" s="1235"/>
      <c r="P90" s="1235"/>
    </row>
    <row r="91" spans="1:18" s="2" customFormat="1" ht="16.5" customHeight="1" thickBot="1" x14ac:dyDescent="0.3">
      <c r="A91" s="1180"/>
      <c r="B91" s="1181"/>
      <c r="C91" s="1183"/>
      <c r="D91" s="1939"/>
      <c r="E91" s="1941"/>
      <c r="F91" s="1176"/>
      <c r="G91" s="93" t="s">
        <v>30</v>
      </c>
      <c r="H91" s="369">
        <f>SUM(H83:H90)</f>
        <v>411.5</v>
      </c>
      <c r="I91" s="95">
        <f>SUM(I83:I90)</f>
        <v>185.6</v>
      </c>
      <c r="J91" s="94">
        <f>SUM(J83:J90)</f>
        <v>185.6</v>
      </c>
      <c r="K91" s="377"/>
      <c r="L91" s="121"/>
      <c r="M91" s="122"/>
      <c r="N91" s="123"/>
      <c r="O91" s="1235"/>
      <c r="P91" s="1235"/>
    </row>
    <row r="92" spans="1:18" s="2" customFormat="1" ht="27" customHeight="1" x14ac:dyDescent="0.25">
      <c r="A92" s="1926" t="s">
        <v>18</v>
      </c>
      <c r="B92" s="1928" t="s">
        <v>41</v>
      </c>
      <c r="C92" s="1182" t="s">
        <v>50</v>
      </c>
      <c r="D92" s="1930" t="s">
        <v>79</v>
      </c>
      <c r="E92" s="68"/>
      <c r="F92" s="485" t="s">
        <v>80</v>
      </c>
      <c r="G92" s="1211" t="s">
        <v>26</v>
      </c>
      <c r="H92" s="373">
        <v>139.9</v>
      </c>
      <c r="I92" s="373">
        <v>139.9</v>
      </c>
      <c r="J92" s="373">
        <v>139.9</v>
      </c>
      <c r="K92" s="125" t="s">
        <v>81</v>
      </c>
      <c r="L92" s="126">
        <v>22</v>
      </c>
      <c r="M92" s="127">
        <v>22</v>
      </c>
      <c r="N92" s="128">
        <v>22</v>
      </c>
      <c r="O92" s="1238"/>
      <c r="P92" s="1238"/>
      <c r="Q92" s="327"/>
    </row>
    <row r="93" spans="1:18" s="2" customFormat="1" ht="43.15" customHeight="1" x14ac:dyDescent="0.25">
      <c r="A93" s="1927"/>
      <c r="B93" s="1929"/>
      <c r="C93" s="474"/>
      <c r="D93" s="1877"/>
      <c r="E93" s="67"/>
      <c r="F93" s="1192"/>
      <c r="G93" s="550" t="s">
        <v>43</v>
      </c>
      <c r="H93" s="491">
        <v>117.1</v>
      </c>
      <c r="I93" s="76"/>
      <c r="J93" s="76"/>
      <c r="K93" s="144" t="s">
        <v>166</v>
      </c>
      <c r="L93" s="228">
        <v>10</v>
      </c>
      <c r="M93" s="229">
        <v>10</v>
      </c>
      <c r="N93" s="230">
        <v>10</v>
      </c>
      <c r="O93" s="1235"/>
      <c r="P93" s="1235"/>
    </row>
    <row r="94" spans="1:18" s="2" customFormat="1" ht="15" customHeight="1" x14ac:dyDescent="0.25">
      <c r="A94" s="1927"/>
      <c r="B94" s="1929"/>
      <c r="C94" s="474"/>
      <c r="D94" s="1877"/>
      <c r="E94" s="67"/>
      <c r="F94" s="1192"/>
      <c r="G94" s="1205"/>
      <c r="H94" s="271"/>
      <c r="I94" s="40"/>
      <c r="J94" s="296"/>
      <c r="K94" s="1803" t="s">
        <v>254</v>
      </c>
      <c r="L94" s="130">
        <v>28</v>
      </c>
      <c r="M94" s="131">
        <v>28</v>
      </c>
      <c r="N94" s="132">
        <v>28</v>
      </c>
      <c r="O94" s="1235"/>
      <c r="P94" s="1235"/>
    </row>
    <row r="95" spans="1:18" s="2" customFormat="1" ht="15" customHeight="1" thickBot="1" x14ac:dyDescent="0.3">
      <c r="A95" s="1173"/>
      <c r="B95" s="1175"/>
      <c r="C95" s="474"/>
      <c r="D95" s="1931"/>
      <c r="E95" s="67"/>
      <c r="F95" s="1192"/>
      <c r="G95" s="69" t="s">
        <v>30</v>
      </c>
      <c r="H95" s="58">
        <f>SUM(H92:H94)</f>
        <v>257</v>
      </c>
      <c r="I95" s="59">
        <f>SUM(I92:I94)</f>
        <v>139.9</v>
      </c>
      <c r="J95" s="58">
        <f>SUM(J92:J94)</f>
        <v>139.9</v>
      </c>
      <c r="K95" s="1804"/>
      <c r="L95" s="1191"/>
      <c r="M95" s="360"/>
      <c r="N95" s="361"/>
      <c r="O95" s="1235"/>
      <c r="P95" s="1235"/>
    </row>
    <row r="96" spans="1:18" s="2" customFormat="1" ht="24.75" customHeight="1" x14ac:dyDescent="0.25">
      <c r="A96" s="1172" t="s">
        <v>18</v>
      </c>
      <c r="B96" s="1174" t="s">
        <v>41</v>
      </c>
      <c r="C96" s="1182" t="s">
        <v>82</v>
      </c>
      <c r="D96" s="1932" t="s">
        <v>173</v>
      </c>
      <c r="E96" s="68"/>
      <c r="F96" s="1934">
        <v>3</v>
      </c>
      <c r="G96" s="1211" t="s">
        <v>26</v>
      </c>
      <c r="H96" s="133">
        <v>3.5</v>
      </c>
      <c r="I96" s="124">
        <v>3.5</v>
      </c>
      <c r="J96" s="133">
        <v>3.5</v>
      </c>
      <c r="K96" s="1184" t="s">
        <v>174</v>
      </c>
      <c r="L96" s="599">
        <v>2</v>
      </c>
      <c r="M96" s="134">
        <v>2</v>
      </c>
      <c r="N96" s="135">
        <v>2</v>
      </c>
      <c r="O96" s="1235"/>
      <c r="P96" s="1235"/>
    </row>
    <row r="97" spans="1:17" s="2" customFormat="1" ht="16.5" customHeight="1" thickBot="1" x14ac:dyDescent="0.3">
      <c r="A97" s="1173"/>
      <c r="B97" s="1175"/>
      <c r="C97" s="1183"/>
      <c r="D97" s="1933"/>
      <c r="E97" s="435"/>
      <c r="F97" s="1935"/>
      <c r="G97" s="93" t="s">
        <v>30</v>
      </c>
      <c r="H97" s="58">
        <f>H96</f>
        <v>3.5</v>
      </c>
      <c r="I97" s="59">
        <f>I96</f>
        <v>3.5</v>
      </c>
      <c r="J97" s="58">
        <f>J96</f>
        <v>3.5</v>
      </c>
      <c r="K97" s="1196"/>
      <c r="L97" s="1190"/>
      <c r="M97" s="1195"/>
      <c r="N97" s="35"/>
      <c r="O97" s="1235"/>
      <c r="P97" s="1235"/>
    </row>
    <row r="98" spans="1:17" s="2" customFormat="1" ht="16.5" customHeight="1" x14ac:dyDescent="0.25">
      <c r="A98" s="1897" t="s">
        <v>18</v>
      </c>
      <c r="B98" s="1899" t="s">
        <v>41</v>
      </c>
      <c r="C98" s="1901" t="s">
        <v>83</v>
      </c>
      <c r="D98" s="1891" t="s">
        <v>193</v>
      </c>
      <c r="E98" s="1903"/>
      <c r="F98" s="1895">
        <v>3</v>
      </c>
      <c r="G98" s="1143" t="s">
        <v>26</v>
      </c>
      <c r="H98" s="600">
        <v>1</v>
      </c>
      <c r="I98" s="103"/>
      <c r="J98" s="103"/>
      <c r="K98" s="265" t="s">
        <v>192</v>
      </c>
      <c r="L98" s="177">
        <v>1</v>
      </c>
      <c r="M98" s="12"/>
      <c r="N98" s="178"/>
      <c r="O98" s="1235"/>
      <c r="P98" s="1235"/>
    </row>
    <row r="99" spans="1:17" s="2" customFormat="1" ht="15" customHeight="1" x14ac:dyDescent="0.25">
      <c r="A99" s="1898"/>
      <c r="B99" s="1900"/>
      <c r="C99" s="1902"/>
      <c r="D99" s="1892"/>
      <c r="E99" s="1904"/>
      <c r="F99" s="1896"/>
      <c r="G99" s="206"/>
      <c r="H99" s="106"/>
      <c r="I99" s="80"/>
      <c r="J99" s="106"/>
      <c r="K99" s="1805" t="s">
        <v>191</v>
      </c>
      <c r="L99" s="1920"/>
      <c r="M99" s="1922">
        <v>350</v>
      </c>
      <c r="N99" s="1923">
        <v>350</v>
      </c>
      <c r="O99" s="1235"/>
      <c r="P99" s="1235"/>
    </row>
    <row r="100" spans="1:17" s="2" customFormat="1" ht="15" customHeight="1" thickBot="1" x14ac:dyDescent="0.3">
      <c r="A100" s="1898"/>
      <c r="B100" s="1900"/>
      <c r="C100" s="1902"/>
      <c r="D100" s="1892"/>
      <c r="E100" s="1904"/>
      <c r="F100" s="1896"/>
      <c r="G100" s="321" t="s">
        <v>30</v>
      </c>
      <c r="H100" s="27">
        <f>H99+H98</f>
        <v>1</v>
      </c>
      <c r="I100" s="28">
        <f>I99+I98</f>
        <v>0</v>
      </c>
      <c r="J100" s="27">
        <f>J99+J98</f>
        <v>0</v>
      </c>
      <c r="K100" s="1806"/>
      <c r="L100" s="1921"/>
      <c r="M100" s="1822"/>
      <c r="N100" s="1924"/>
      <c r="O100" s="1235"/>
      <c r="P100" s="1235"/>
      <c r="Q100" s="3"/>
    </row>
    <row r="101" spans="1:17" s="2" customFormat="1" ht="109.5" customHeight="1" x14ac:dyDescent="0.25">
      <c r="A101" s="1897" t="s">
        <v>18</v>
      </c>
      <c r="B101" s="1899" t="s">
        <v>41</v>
      </c>
      <c r="C101" s="1901" t="s">
        <v>147</v>
      </c>
      <c r="D101" s="1925" t="s">
        <v>319</v>
      </c>
      <c r="E101" s="1903"/>
      <c r="F101" s="1895">
        <v>3</v>
      </c>
      <c r="G101" s="1143" t="s">
        <v>26</v>
      </c>
      <c r="H101" s="293">
        <v>5</v>
      </c>
      <c r="I101" s="136"/>
      <c r="J101" s="293"/>
      <c r="K101" s="1184" t="s">
        <v>192</v>
      </c>
      <c r="L101" s="60">
        <v>1</v>
      </c>
      <c r="M101" s="1145"/>
      <c r="N101" s="1186"/>
      <c r="O101" s="1235"/>
      <c r="P101" s="1235"/>
    </row>
    <row r="102" spans="1:17" s="2" customFormat="1" ht="15" customHeight="1" thickBot="1" x14ac:dyDescent="0.3">
      <c r="A102" s="1898"/>
      <c r="B102" s="1900"/>
      <c r="C102" s="1902"/>
      <c r="D102" s="1892"/>
      <c r="E102" s="1904"/>
      <c r="F102" s="1896"/>
      <c r="G102" s="61" t="s">
        <v>30</v>
      </c>
      <c r="H102" s="29">
        <f t="shared" ref="H102:J102" si="2">+H101</f>
        <v>5</v>
      </c>
      <c r="I102" s="27">
        <f t="shared" si="2"/>
        <v>0</v>
      </c>
      <c r="J102" s="27">
        <f t="shared" si="2"/>
        <v>0</v>
      </c>
      <c r="K102" s="1141"/>
      <c r="L102" s="1168"/>
      <c r="M102" s="1146"/>
      <c r="N102" s="1171"/>
      <c r="O102" s="1235"/>
      <c r="P102" s="1235"/>
    </row>
    <row r="103" spans="1:17" s="2" customFormat="1" ht="26.25" customHeight="1" x14ac:dyDescent="0.25">
      <c r="A103" s="1897" t="s">
        <v>18</v>
      </c>
      <c r="B103" s="1899" t="s">
        <v>41</v>
      </c>
      <c r="C103" s="1901" t="s">
        <v>148</v>
      </c>
      <c r="D103" s="1891" t="s">
        <v>266</v>
      </c>
      <c r="E103" s="1903"/>
      <c r="F103" s="1895">
        <v>5</v>
      </c>
      <c r="G103" s="617" t="s">
        <v>26</v>
      </c>
      <c r="H103" s="459">
        <v>126.6</v>
      </c>
      <c r="I103" s="458">
        <v>126.8</v>
      </c>
      <c r="J103" s="460">
        <v>87.6</v>
      </c>
      <c r="K103" s="462" t="s">
        <v>244</v>
      </c>
      <c r="L103" s="60">
        <v>2</v>
      </c>
      <c r="M103" s="1145">
        <v>2</v>
      </c>
      <c r="N103" s="1186">
        <v>2</v>
      </c>
      <c r="O103" s="1235"/>
      <c r="P103" s="1235"/>
    </row>
    <row r="104" spans="1:17" s="2" customFormat="1" ht="26.25" customHeight="1" x14ac:dyDescent="0.25">
      <c r="A104" s="1898"/>
      <c r="B104" s="1900"/>
      <c r="C104" s="1902"/>
      <c r="D104" s="1892"/>
      <c r="E104" s="1904"/>
      <c r="F104" s="1896"/>
      <c r="G104" s="615"/>
      <c r="H104" s="297"/>
      <c r="I104" s="610"/>
      <c r="J104" s="616"/>
      <c r="K104" s="463" t="s">
        <v>245</v>
      </c>
      <c r="L104" s="1167">
        <v>1</v>
      </c>
      <c r="M104" s="1169"/>
      <c r="N104" s="1170"/>
      <c r="O104" s="1235"/>
      <c r="P104" s="1235"/>
    </row>
    <row r="105" spans="1:17" s="2" customFormat="1" ht="15" customHeight="1" thickBot="1" x14ac:dyDescent="0.3">
      <c r="A105" s="1898"/>
      <c r="B105" s="1900"/>
      <c r="C105" s="1902"/>
      <c r="D105" s="1892"/>
      <c r="E105" s="1904"/>
      <c r="F105" s="1896"/>
      <c r="G105" s="461" t="s">
        <v>30</v>
      </c>
      <c r="H105" s="94">
        <f>H104+H103</f>
        <v>126.6</v>
      </c>
      <c r="I105" s="95">
        <f t="shared" ref="I105:J105" si="3">I104+I103</f>
        <v>126.8</v>
      </c>
      <c r="J105" s="368">
        <f t="shared" si="3"/>
        <v>87.6</v>
      </c>
      <c r="K105" s="544"/>
      <c r="L105" s="1168"/>
      <c r="M105" s="1146"/>
      <c r="N105" s="1171"/>
      <c r="O105" s="1235"/>
      <c r="P105" s="1235"/>
    </row>
    <row r="106" spans="1:17" s="2" customFormat="1" ht="16.5" customHeight="1" thickBot="1" x14ac:dyDescent="0.3">
      <c r="A106" s="7" t="s">
        <v>18</v>
      </c>
      <c r="B106" s="8" t="s">
        <v>41</v>
      </c>
      <c r="C106" s="1846" t="s">
        <v>51</v>
      </c>
      <c r="D106" s="1846"/>
      <c r="E106" s="1846"/>
      <c r="F106" s="1846"/>
      <c r="G106" s="1846"/>
      <c r="H106" s="137">
        <f>H97+H95+H91+H82+H72+H70+H100+H102+H105</f>
        <v>6083.1000000000013</v>
      </c>
      <c r="I106" s="137">
        <f>I97+I95+I91+I82+I72+I70+I100+I102+I105</f>
        <v>5623.0999999999995</v>
      </c>
      <c r="J106" s="137">
        <f>J97+J95+J91+J82+J72+J70+J100+J102+J105</f>
        <v>5555.8</v>
      </c>
      <c r="K106" s="1847"/>
      <c r="L106" s="1848"/>
      <c r="M106" s="1848"/>
      <c r="N106" s="1849"/>
      <c r="O106" s="1235"/>
      <c r="P106" s="1235"/>
      <c r="Q106" s="2" t="s">
        <v>194</v>
      </c>
    </row>
    <row r="107" spans="1:17" s="2" customFormat="1" ht="18" customHeight="1" thickBot="1" x14ac:dyDescent="0.3">
      <c r="A107" s="72" t="s">
        <v>18</v>
      </c>
      <c r="B107" s="8" t="s">
        <v>45</v>
      </c>
      <c r="C107" s="1888" t="s">
        <v>86</v>
      </c>
      <c r="D107" s="1888"/>
      <c r="E107" s="1888"/>
      <c r="F107" s="1888"/>
      <c r="G107" s="1888"/>
      <c r="H107" s="1888"/>
      <c r="I107" s="1888"/>
      <c r="J107" s="1888"/>
      <c r="K107" s="1888"/>
      <c r="L107" s="1889"/>
      <c r="M107" s="1889"/>
      <c r="N107" s="1890"/>
      <c r="O107" s="1235"/>
      <c r="P107" s="1235"/>
    </row>
    <row r="108" spans="1:17" s="3" customFormat="1" ht="54.75" customHeight="1" x14ac:dyDescent="0.25">
      <c r="A108" s="1172" t="s">
        <v>18</v>
      </c>
      <c r="B108" s="1174" t="s">
        <v>45</v>
      </c>
      <c r="C108" s="464" t="s">
        <v>18</v>
      </c>
      <c r="D108" s="375" t="s">
        <v>87</v>
      </c>
      <c r="E108" s="280"/>
      <c r="F108" s="390"/>
      <c r="G108" s="239"/>
      <c r="H108" s="449"/>
      <c r="I108" s="449"/>
      <c r="J108" s="449"/>
      <c r="K108" s="561"/>
      <c r="L108" s="562"/>
      <c r="M108" s="563"/>
      <c r="N108" s="564"/>
      <c r="O108" s="1236"/>
      <c r="P108" s="1236"/>
    </row>
    <row r="109" spans="1:17" s="3" customFormat="1" ht="18" customHeight="1" x14ac:dyDescent="0.25">
      <c r="A109" s="1173"/>
      <c r="B109" s="1175"/>
      <c r="C109" s="621"/>
      <c r="D109" s="1919" t="s">
        <v>234</v>
      </c>
      <c r="E109" s="551" t="s">
        <v>89</v>
      </c>
      <c r="F109" s="552">
        <v>5</v>
      </c>
      <c r="G109" s="447" t="s">
        <v>26</v>
      </c>
      <c r="H109" s="457">
        <f>53.3-5</f>
        <v>48.3</v>
      </c>
      <c r="I109" s="385">
        <f>100.7-3</f>
        <v>97.7</v>
      </c>
      <c r="J109" s="448">
        <f>70.2-4.5</f>
        <v>65.7</v>
      </c>
      <c r="K109" s="410" t="s">
        <v>84</v>
      </c>
      <c r="L109" s="406">
        <v>1</v>
      </c>
      <c r="M109" s="411"/>
      <c r="N109" s="79"/>
      <c r="O109" s="1236"/>
      <c r="P109" s="1236"/>
    </row>
    <row r="110" spans="1:17" s="3" customFormat="1" ht="18" customHeight="1" thickBot="1" x14ac:dyDescent="0.3">
      <c r="A110" s="1173"/>
      <c r="B110" s="1175"/>
      <c r="C110" s="621"/>
      <c r="D110" s="1919"/>
      <c r="E110" s="594"/>
      <c r="F110" s="414"/>
      <c r="G110" s="139" t="s">
        <v>85</v>
      </c>
      <c r="H110" s="316"/>
      <c r="I110" s="55">
        <v>307.89999999999998</v>
      </c>
      <c r="J110" s="56">
        <v>409.6</v>
      </c>
      <c r="K110" s="147" t="s">
        <v>90</v>
      </c>
      <c r="L110" s="205"/>
      <c r="M110" s="208">
        <v>50</v>
      </c>
      <c r="N110" s="412">
        <v>100</v>
      </c>
      <c r="O110" s="1236"/>
      <c r="P110" s="1236"/>
    </row>
    <row r="111" spans="1:17" s="3" customFormat="1" ht="15.75" customHeight="1" x14ac:dyDescent="0.25">
      <c r="A111" s="1173"/>
      <c r="B111" s="1175"/>
      <c r="C111" s="621"/>
      <c r="D111" s="1905" t="s">
        <v>238</v>
      </c>
      <c r="E111" s="594"/>
      <c r="F111" s="414"/>
      <c r="G111" s="486"/>
      <c r="H111" s="315"/>
      <c r="I111" s="24"/>
      <c r="J111" s="111"/>
      <c r="K111" s="565" t="s">
        <v>84</v>
      </c>
      <c r="L111" s="566">
        <v>1</v>
      </c>
      <c r="M111" s="567"/>
      <c r="N111" s="568"/>
      <c r="O111" s="1236"/>
      <c r="P111" s="1244"/>
    </row>
    <row r="112" spans="1:17" s="3" customFormat="1" ht="30.75" customHeight="1" x14ac:dyDescent="0.25">
      <c r="A112" s="1173"/>
      <c r="B112" s="1175"/>
      <c r="C112" s="621"/>
      <c r="D112" s="1906"/>
      <c r="E112" s="594"/>
      <c r="F112" s="414"/>
      <c r="G112" s="557"/>
      <c r="H112" s="558"/>
      <c r="I112" s="24"/>
      <c r="J112" s="111"/>
      <c r="K112" s="410" t="s">
        <v>268</v>
      </c>
      <c r="L112" s="406"/>
      <c r="M112" s="411">
        <v>30</v>
      </c>
      <c r="N112" s="417">
        <v>90</v>
      </c>
      <c r="O112" s="1236"/>
      <c r="P112" s="1244"/>
    </row>
    <row r="113" spans="1:21" s="3" customFormat="1" ht="15.75" customHeight="1" thickBot="1" x14ac:dyDescent="0.3">
      <c r="A113" s="1173"/>
      <c r="B113" s="1175"/>
      <c r="C113" s="621"/>
      <c r="D113" s="1907"/>
      <c r="E113" s="595"/>
      <c r="F113" s="414"/>
      <c r="G113" s="557"/>
      <c r="H113" s="558"/>
      <c r="I113" s="24"/>
      <c r="J113" s="111"/>
      <c r="K113" s="569" t="s">
        <v>225</v>
      </c>
      <c r="L113" s="570"/>
      <c r="M113" s="571"/>
      <c r="N113" s="572">
        <v>50</v>
      </c>
      <c r="O113" s="1236"/>
      <c r="P113" s="1244"/>
    </row>
    <row r="114" spans="1:21" s="2" customFormat="1" ht="33" customHeight="1" x14ac:dyDescent="0.25">
      <c r="A114" s="1173"/>
      <c r="B114" s="1175"/>
      <c r="C114" s="1207"/>
      <c r="D114" s="1905" t="s">
        <v>267</v>
      </c>
      <c r="E114" s="1909" t="s">
        <v>182</v>
      </c>
      <c r="F114" s="414"/>
      <c r="G114" s="17"/>
      <c r="H114" s="559"/>
      <c r="I114" s="560"/>
      <c r="J114" s="81"/>
      <c r="K114" s="21" t="s">
        <v>84</v>
      </c>
      <c r="L114" s="180"/>
      <c r="M114" s="181">
        <v>1</v>
      </c>
      <c r="N114" s="1171"/>
      <c r="O114" s="1235"/>
      <c r="P114" s="1235"/>
      <c r="R114" s="3"/>
    </row>
    <row r="115" spans="1:21" s="2" customFormat="1" ht="33" customHeight="1" thickBot="1" x14ac:dyDescent="0.3">
      <c r="A115" s="1173"/>
      <c r="B115" s="1175"/>
      <c r="C115" s="1207"/>
      <c r="D115" s="1908"/>
      <c r="E115" s="1910"/>
      <c r="F115" s="596"/>
      <c r="G115" s="1209"/>
      <c r="H115" s="553"/>
      <c r="I115" s="554"/>
      <c r="J115" s="554"/>
      <c r="K115" s="1185"/>
      <c r="L115" s="71"/>
      <c r="M115" s="555"/>
      <c r="N115" s="556"/>
      <c r="O115" s="1235"/>
      <c r="P115" s="1235"/>
    </row>
    <row r="116" spans="1:21" s="3" customFormat="1" ht="29.25" customHeight="1" x14ac:dyDescent="0.25">
      <c r="A116" s="1173"/>
      <c r="B116" s="1175"/>
      <c r="C116" s="138"/>
      <c r="D116" s="1915" t="s">
        <v>190</v>
      </c>
      <c r="E116" s="1917"/>
      <c r="F116" s="425">
        <v>3</v>
      </c>
      <c r="G116" s="236" t="s">
        <v>26</v>
      </c>
      <c r="H116" s="423">
        <v>6.3</v>
      </c>
      <c r="I116" s="423"/>
      <c r="J116" s="374"/>
      <c r="K116" s="573" t="s">
        <v>88</v>
      </c>
      <c r="L116" s="574">
        <v>1</v>
      </c>
      <c r="M116" s="575"/>
      <c r="N116" s="576"/>
      <c r="O116" s="1236"/>
      <c r="P116" s="1236"/>
    </row>
    <row r="117" spans="1:21" s="3" customFormat="1" ht="18.75" customHeight="1" x14ac:dyDescent="0.25">
      <c r="A117" s="1173"/>
      <c r="B117" s="1175"/>
      <c r="C117" s="138"/>
      <c r="D117" s="1916"/>
      <c r="E117" s="1918"/>
      <c r="F117" s="1362" t="s">
        <v>80</v>
      </c>
      <c r="G117" s="601" t="s">
        <v>26</v>
      </c>
      <c r="H117" s="602">
        <f>934.5-10.6</f>
        <v>923.9</v>
      </c>
      <c r="I117" s="602">
        <v>105</v>
      </c>
      <c r="J117" s="603">
        <v>105</v>
      </c>
      <c r="K117" s="582" t="s">
        <v>189</v>
      </c>
      <c r="L117" s="583">
        <v>2</v>
      </c>
      <c r="M117" s="584"/>
      <c r="N117" s="585"/>
      <c r="O117" s="1237">
        <f>H117+H92</f>
        <v>1063.8</v>
      </c>
      <c r="P117" s="1236"/>
    </row>
    <row r="118" spans="1:21" s="3" customFormat="1" ht="29.25" customHeight="1" x14ac:dyDescent="0.25">
      <c r="A118" s="1374"/>
      <c r="B118" s="1376"/>
      <c r="C118" s="621"/>
      <c r="D118" s="1372" t="s">
        <v>271</v>
      </c>
      <c r="E118" s="242"/>
      <c r="F118" s="1363"/>
      <c r="G118" s="601" t="s">
        <v>293</v>
      </c>
      <c r="H118" s="316">
        <v>10.6</v>
      </c>
      <c r="I118" s="316"/>
      <c r="J118" s="840"/>
      <c r="K118" s="384" t="s">
        <v>269</v>
      </c>
      <c r="L118" s="488">
        <v>100</v>
      </c>
      <c r="M118" s="78"/>
      <c r="N118" s="79"/>
      <c r="O118" s="1236"/>
      <c r="P118" s="1236"/>
    </row>
    <row r="119" spans="1:21" s="3" customFormat="1" ht="40.5" customHeight="1" x14ac:dyDescent="0.25">
      <c r="A119" s="1381"/>
      <c r="B119" s="1382"/>
      <c r="C119" s="1330"/>
      <c r="D119" s="444" t="s">
        <v>272</v>
      </c>
      <c r="E119" s="1331"/>
      <c r="F119" s="429"/>
      <c r="G119" s="1332"/>
      <c r="H119" s="1333"/>
      <c r="I119" s="1334"/>
      <c r="J119" s="53"/>
      <c r="K119" s="352" t="s">
        <v>270</v>
      </c>
      <c r="L119" s="383">
        <v>22.5</v>
      </c>
      <c r="M119" s="222"/>
      <c r="N119" s="146"/>
      <c r="O119" s="1236"/>
      <c r="P119" s="1236"/>
    </row>
    <row r="120" spans="1:21" s="1" customFormat="1" ht="30.75" customHeight="1" thickBot="1" x14ac:dyDescent="0.25">
      <c r="A120" s="86"/>
      <c r="B120" s="1175"/>
      <c r="C120" s="1160"/>
      <c r="D120" s="534" t="s">
        <v>231</v>
      </c>
      <c r="E120" s="604"/>
      <c r="F120" s="1363"/>
      <c r="G120" s="17"/>
      <c r="H120" s="52"/>
      <c r="I120" s="57"/>
      <c r="J120" s="57"/>
      <c r="K120" s="83" t="s">
        <v>230</v>
      </c>
      <c r="L120" s="180">
        <v>8</v>
      </c>
      <c r="M120" s="1329">
        <v>8</v>
      </c>
      <c r="N120" s="1032">
        <v>8</v>
      </c>
      <c r="O120" s="1245"/>
      <c r="P120" s="1246"/>
      <c r="R120" s="145"/>
      <c r="U120" s="145"/>
    </row>
    <row r="121" spans="1:21" s="99" customFormat="1" ht="20.25" customHeight="1" x14ac:dyDescent="0.25">
      <c r="A121" s="454"/>
      <c r="B121" s="407"/>
      <c r="C121" s="408"/>
      <c r="D121" s="1891" t="s">
        <v>187</v>
      </c>
      <c r="E121" s="578"/>
      <c r="F121" s="1178">
        <v>1</v>
      </c>
      <c r="G121" s="1893" t="s">
        <v>26</v>
      </c>
      <c r="H121" s="1911">
        <v>320</v>
      </c>
      <c r="I121" s="1913"/>
      <c r="J121" s="1913"/>
      <c r="K121" s="1158" t="s">
        <v>218</v>
      </c>
      <c r="L121" s="579">
        <v>2</v>
      </c>
      <c r="M121" s="580"/>
      <c r="N121" s="581"/>
      <c r="O121" s="1243"/>
      <c r="P121" s="1243"/>
    </row>
    <row r="122" spans="1:21" s="99" customFormat="1" ht="24" customHeight="1" x14ac:dyDescent="0.25">
      <c r="A122" s="454"/>
      <c r="B122" s="409"/>
      <c r="C122" s="408"/>
      <c r="D122" s="1892"/>
      <c r="E122" s="281"/>
      <c r="F122" s="430"/>
      <c r="G122" s="1894"/>
      <c r="H122" s="1912"/>
      <c r="I122" s="1914"/>
      <c r="J122" s="1914"/>
      <c r="K122" s="380"/>
      <c r="L122" s="1506"/>
      <c r="M122" s="1507"/>
      <c r="N122" s="1503"/>
      <c r="O122" s="1243"/>
      <c r="P122" s="1243"/>
    </row>
    <row r="123" spans="1:21" s="2" customFormat="1" ht="16.5" customHeight="1" thickBot="1" x14ac:dyDescent="0.3">
      <c r="A123" s="1180"/>
      <c r="B123" s="1181"/>
      <c r="C123" s="622"/>
      <c r="D123" s="1880" t="s">
        <v>40</v>
      </c>
      <c r="E123" s="1881"/>
      <c r="F123" s="1881"/>
      <c r="G123" s="1882"/>
      <c r="H123" s="62">
        <f>SUM(H109:H122)</f>
        <v>1309.0999999999999</v>
      </c>
      <c r="I123" s="62">
        <f>SUM(I109:I122)</f>
        <v>510.59999999999997</v>
      </c>
      <c r="J123" s="62">
        <f>SUM(J109:J122)</f>
        <v>580.29999999999995</v>
      </c>
      <c r="K123" s="1883"/>
      <c r="L123" s="1884"/>
      <c r="M123" s="1884"/>
      <c r="N123" s="1885"/>
      <c r="O123" s="1235"/>
      <c r="P123" s="1235"/>
    </row>
    <row r="124" spans="1:21" s="2" customFormat="1" ht="16.5" customHeight="1" thickBot="1" x14ac:dyDescent="0.3">
      <c r="A124" s="7" t="s">
        <v>18</v>
      </c>
      <c r="B124" s="150" t="s">
        <v>45</v>
      </c>
      <c r="C124" s="1886" t="s">
        <v>51</v>
      </c>
      <c r="D124" s="1846"/>
      <c r="E124" s="1846"/>
      <c r="F124" s="1846"/>
      <c r="G124" s="1887"/>
      <c r="H124" s="151">
        <f t="shared" ref="H124:J124" si="4">H123</f>
        <v>1309.0999999999999</v>
      </c>
      <c r="I124" s="151">
        <f t="shared" si="4"/>
        <v>510.59999999999997</v>
      </c>
      <c r="J124" s="151">
        <f t="shared" si="4"/>
        <v>580.29999999999995</v>
      </c>
      <c r="K124" s="1847"/>
      <c r="L124" s="1848"/>
      <c r="M124" s="1848"/>
      <c r="N124" s="1849"/>
      <c r="O124" s="1235"/>
      <c r="P124" s="1235"/>
    </row>
    <row r="125" spans="1:21" s="1" customFormat="1" ht="16.5" customHeight="1" thickBot="1" x14ac:dyDescent="0.25">
      <c r="A125" s="7" t="s">
        <v>18</v>
      </c>
      <c r="B125" s="150" t="s">
        <v>47</v>
      </c>
      <c r="C125" s="1872" t="s">
        <v>91</v>
      </c>
      <c r="D125" s="1873"/>
      <c r="E125" s="1873"/>
      <c r="F125" s="1873"/>
      <c r="G125" s="1873"/>
      <c r="H125" s="1873"/>
      <c r="I125" s="1873"/>
      <c r="J125" s="1873"/>
      <c r="K125" s="1873"/>
      <c r="L125" s="1873"/>
      <c r="M125" s="1873"/>
      <c r="N125" s="1874"/>
      <c r="O125" s="1247"/>
      <c r="P125" s="1247"/>
    </row>
    <row r="126" spans="1:21" s="1" customFormat="1" ht="16.5" customHeight="1" x14ac:dyDescent="0.2">
      <c r="A126" s="1487" t="s">
        <v>18</v>
      </c>
      <c r="B126" s="1488" t="s">
        <v>47</v>
      </c>
      <c r="C126" s="1489" t="s">
        <v>18</v>
      </c>
      <c r="D126" s="152" t="s">
        <v>92</v>
      </c>
      <c r="E126" s="437"/>
      <c r="F126" s="225"/>
      <c r="G126" s="154"/>
      <c r="H126" s="102"/>
      <c r="I126" s="103"/>
      <c r="J126" s="1511"/>
      <c r="K126" s="155"/>
      <c r="L126" s="60"/>
      <c r="M126" s="1500"/>
      <c r="N126" s="1491"/>
      <c r="O126" s="1247"/>
      <c r="P126" s="1247"/>
      <c r="Q126" s="145"/>
    </row>
    <row r="127" spans="1:21" s="1" customFormat="1" ht="18.75" customHeight="1" x14ac:dyDescent="0.2">
      <c r="A127" s="1479"/>
      <c r="B127" s="1481"/>
      <c r="C127" s="474"/>
      <c r="D127" s="1799" t="s">
        <v>217</v>
      </c>
      <c r="E127" s="1875"/>
      <c r="F127" s="153">
        <v>1</v>
      </c>
      <c r="G127" s="139" t="s">
        <v>26</v>
      </c>
      <c r="H127" s="149">
        <v>350</v>
      </c>
      <c r="I127" s="156">
        <v>350</v>
      </c>
      <c r="J127" s="1512">
        <v>350</v>
      </c>
      <c r="K127" s="468" t="s">
        <v>216</v>
      </c>
      <c r="L127" s="157">
        <v>20</v>
      </c>
      <c r="M127" s="158">
        <v>20</v>
      </c>
      <c r="N127" s="159">
        <v>20</v>
      </c>
      <c r="O127" s="1247"/>
      <c r="P127" s="1247"/>
    </row>
    <row r="128" spans="1:21" s="1" customFormat="1" ht="18.75" customHeight="1" x14ac:dyDescent="0.2">
      <c r="A128" s="1479"/>
      <c r="B128" s="1481"/>
      <c r="C128" s="474"/>
      <c r="D128" s="1800"/>
      <c r="E128" s="1875"/>
      <c r="F128" s="160"/>
      <c r="G128" s="1504" t="s">
        <v>43</v>
      </c>
      <c r="H128" s="149">
        <v>350</v>
      </c>
      <c r="I128" s="156">
        <v>350</v>
      </c>
      <c r="J128" s="1512">
        <v>350</v>
      </c>
      <c r="K128" s="469"/>
      <c r="L128" s="161"/>
      <c r="M128" s="162"/>
      <c r="N128" s="163"/>
      <c r="O128" s="1247"/>
      <c r="P128" s="1247"/>
    </row>
    <row r="129" spans="1:20" s="1" customFormat="1" ht="15" customHeight="1" x14ac:dyDescent="0.2">
      <c r="A129" s="1479"/>
      <c r="B129" s="1481"/>
      <c r="C129" s="474"/>
      <c r="D129" s="1800"/>
      <c r="E129" s="436"/>
      <c r="F129" s="419"/>
      <c r="G129" s="164" t="s">
        <v>30</v>
      </c>
      <c r="H129" s="27">
        <f>SUM(H127:H128)</f>
        <v>700</v>
      </c>
      <c r="I129" s="28">
        <f>SUM(I127:I128)</f>
        <v>700</v>
      </c>
      <c r="J129" s="1513">
        <f>SUM(J127:J128)</f>
        <v>700</v>
      </c>
      <c r="K129" s="470"/>
      <c r="L129" s="165"/>
      <c r="M129" s="166"/>
      <c r="N129" s="167"/>
      <c r="O129" s="1247"/>
      <c r="P129" s="1247"/>
    </row>
    <row r="130" spans="1:20" s="1" customFormat="1" ht="21.75" customHeight="1" x14ac:dyDescent="0.2">
      <c r="A130" s="1479"/>
      <c r="B130" s="1481"/>
      <c r="C130" s="474"/>
      <c r="D130" s="1876" t="s">
        <v>259</v>
      </c>
      <c r="E130" s="1829" t="s">
        <v>186</v>
      </c>
      <c r="F130" s="119">
        <v>5</v>
      </c>
      <c r="G130" s="139" t="s">
        <v>26</v>
      </c>
      <c r="H130" s="1508">
        <v>160</v>
      </c>
      <c r="I130" s="156">
        <v>334.5</v>
      </c>
      <c r="J130" s="1512">
        <v>113.9</v>
      </c>
      <c r="K130" s="1478" t="s">
        <v>93</v>
      </c>
      <c r="L130" s="33">
        <v>50</v>
      </c>
      <c r="M130" s="34">
        <v>90</v>
      </c>
      <c r="N130" s="386">
        <v>100</v>
      </c>
      <c r="O130" s="1247"/>
      <c r="P130" s="1247"/>
      <c r="T130" s="145"/>
    </row>
    <row r="131" spans="1:20" s="1" customFormat="1" ht="21.75" customHeight="1" x14ac:dyDescent="0.2">
      <c r="A131" s="1479"/>
      <c r="B131" s="1481"/>
      <c r="C131" s="474"/>
      <c r="D131" s="1877"/>
      <c r="E131" s="1829"/>
      <c r="F131" s="119"/>
      <c r="G131" s="139" t="s">
        <v>293</v>
      </c>
      <c r="H131" s="1508">
        <v>209.3</v>
      </c>
      <c r="I131" s="156"/>
      <c r="J131" s="1512"/>
      <c r="K131" s="1477"/>
      <c r="L131" s="223"/>
      <c r="M131" s="250"/>
      <c r="N131" s="359"/>
      <c r="O131" s="1247"/>
      <c r="P131" s="1247"/>
      <c r="T131" s="145"/>
    </row>
    <row r="132" spans="1:20" s="1" customFormat="1" ht="21.75" customHeight="1" x14ac:dyDescent="0.2">
      <c r="A132" s="1479"/>
      <c r="B132" s="1481"/>
      <c r="C132" s="474"/>
      <c r="D132" s="1877"/>
      <c r="E132" s="1829"/>
      <c r="F132" s="160"/>
      <c r="G132" s="139" t="s">
        <v>299</v>
      </c>
      <c r="H132" s="1509">
        <v>1664.1</v>
      </c>
      <c r="I132" s="36">
        <v>1481.4</v>
      </c>
      <c r="J132" s="1514">
        <v>535.70000000000005</v>
      </c>
      <c r="K132" s="1477"/>
      <c r="L132" s="223"/>
      <c r="M132" s="250"/>
      <c r="N132" s="359"/>
      <c r="O132" s="1247"/>
      <c r="P132" s="1247"/>
    </row>
    <row r="133" spans="1:20" s="1" customFormat="1" ht="15" customHeight="1" x14ac:dyDescent="0.2">
      <c r="A133" s="1479"/>
      <c r="B133" s="1481"/>
      <c r="C133" s="1495"/>
      <c r="D133" s="1878"/>
      <c r="E133" s="1879"/>
      <c r="F133" s="419"/>
      <c r="G133" s="48" t="s">
        <v>30</v>
      </c>
      <c r="H133" s="1510">
        <f>SUM(H130:H132)</f>
        <v>2033.3999999999999</v>
      </c>
      <c r="I133" s="38">
        <f>SUM(I130:I132)</f>
        <v>1815.9</v>
      </c>
      <c r="J133" s="1515">
        <f>SUM(J130:J132)</f>
        <v>649.6</v>
      </c>
      <c r="K133" s="470"/>
      <c r="L133" s="420"/>
      <c r="M133" s="421"/>
      <c r="N133" s="422"/>
      <c r="O133" s="1247"/>
      <c r="P133" s="1247"/>
    </row>
    <row r="134" spans="1:20" s="1" customFormat="1" ht="30" customHeight="1" x14ac:dyDescent="0.2">
      <c r="A134" s="1479"/>
      <c r="B134" s="1481"/>
      <c r="C134" s="474"/>
      <c r="D134" s="1799" t="s">
        <v>322</v>
      </c>
      <c r="E134" s="1497"/>
      <c r="F134" s="153">
        <v>5</v>
      </c>
      <c r="G134" s="139" t="s">
        <v>26</v>
      </c>
      <c r="H134" s="149"/>
      <c r="I134" s="156">
        <v>61</v>
      </c>
      <c r="J134" s="1512"/>
      <c r="K134" s="468" t="s">
        <v>327</v>
      </c>
      <c r="L134" s="157"/>
      <c r="M134" s="158">
        <v>100</v>
      </c>
      <c r="N134" s="159"/>
      <c r="O134" s="1247"/>
      <c r="P134" s="1247"/>
    </row>
    <row r="135" spans="1:20" s="1" customFormat="1" ht="15" customHeight="1" x14ac:dyDescent="0.2">
      <c r="A135" s="1479"/>
      <c r="B135" s="1481"/>
      <c r="C135" s="474"/>
      <c r="D135" s="1800"/>
      <c r="E135" s="436"/>
      <c r="F135" s="160"/>
      <c r="G135" s="164" t="s">
        <v>30</v>
      </c>
      <c r="H135" s="27"/>
      <c r="I135" s="28">
        <f>SUM(I134:I134)</f>
        <v>61</v>
      </c>
      <c r="J135" s="1513"/>
      <c r="K135" s="469"/>
      <c r="L135" s="165"/>
      <c r="M135" s="166"/>
      <c r="N135" s="167"/>
      <c r="O135" s="1247"/>
      <c r="P135" s="1247"/>
    </row>
    <row r="136" spans="1:20" s="1" customFormat="1" ht="15" customHeight="1" thickBot="1" x14ac:dyDescent="0.25">
      <c r="A136" s="1480"/>
      <c r="B136" s="1482"/>
      <c r="C136" s="1490"/>
      <c r="D136" s="1946" t="s">
        <v>40</v>
      </c>
      <c r="E136" s="1947"/>
      <c r="F136" s="1947"/>
      <c r="G136" s="1948"/>
      <c r="H136" s="922">
        <f>H135+H133+H129</f>
        <v>2733.3999999999996</v>
      </c>
      <c r="I136" s="59">
        <f t="shared" ref="I136:J136" si="5">I135+I133+I129</f>
        <v>2576.9</v>
      </c>
      <c r="J136" s="922">
        <f t="shared" si="5"/>
        <v>1349.6</v>
      </c>
      <c r="K136" s="1516"/>
      <c r="L136" s="1517"/>
      <c r="M136" s="1518"/>
      <c r="N136" s="98"/>
      <c r="O136" s="1247"/>
      <c r="P136" s="1247"/>
      <c r="Q136" s="145"/>
    </row>
    <row r="137" spans="1:20" s="1" customFormat="1" ht="18" customHeight="1" x14ac:dyDescent="0.2">
      <c r="A137" s="1479" t="s">
        <v>18</v>
      </c>
      <c r="B137" s="1481" t="s">
        <v>47</v>
      </c>
      <c r="C137" s="168" t="s">
        <v>41</v>
      </c>
      <c r="D137" s="1827" t="s">
        <v>94</v>
      </c>
      <c r="E137" s="1829" t="s">
        <v>179</v>
      </c>
      <c r="F137" s="1486" t="s">
        <v>23</v>
      </c>
      <c r="G137" s="17" t="s">
        <v>56</v>
      </c>
      <c r="H137" s="971">
        <v>1116</v>
      </c>
      <c r="I137" s="106">
        <v>1046</v>
      </c>
      <c r="J137" s="106">
        <v>1002</v>
      </c>
      <c r="K137" s="1502"/>
      <c r="L137" s="1492"/>
      <c r="M137" s="1493"/>
      <c r="N137" s="1494"/>
      <c r="O137" s="1247"/>
      <c r="P137" s="1246"/>
    </row>
    <row r="138" spans="1:20" s="1" customFormat="1" ht="18" customHeight="1" x14ac:dyDescent="0.2">
      <c r="A138" s="1173"/>
      <c r="B138" s="1175"/>
      <c r="C138" s="168"/>
      <c r="D138" s="1827"/>
      <c r="E138" s="1829"/>
      <c r="F138" s="1159"/>
      <c r="G138" s="1208" t="s">
        <v>132</v>
      </c>
      <c r="H138" s="1009">
        <v>794.2</v>
      </c>
      <c r="I138" s="142"/>
      <c r="J138" s="142"/>
      <c r="K138" s="1224"/>
      <c r="L138" s="1168"/>
      <c r="M138" s="1146"/>
      <c r="N138" s="1171"/>
      <c r="O138" s="1247"/>
      <c r="P138" s="1246"/>
    </row>
    <row r="139" spans="1:20" s="1" customFormat="1" ht="18" customHeight="1" x14ac:dyDescent="0.2">
      <c r="A139" s="1173"/>
      <c r="B139" s="1175"/>
      <c r="C139" s="168"/>
      <c r="D139" s="1827"/>
      <c r="E139" s="1829"/>
      <c r="F139" s="1159"/>
      <c r="G139" s="1208" t="s">
        <v>43</v>
      </c>
      <c r="H139" s="591">
        <v>6.6</v>
      </c>
      <c r="I139" s="592">
        <v>6.6</v>
      </c>
      <c r="J139" s="592">
        <v>6.6</v>
      </c>
      <c r="K139" s="1224"/>
      <c r="L139" s="1168"/>
      <c r="M139" s="1146"/>
      <c r="N139" s="1171"/>
      <c r="O139" s="1247"/>
      <c r="P139" s="1247"/>
    </row>
    <row r="140" spans="1:20" s="1" customFormat="1" ht="18" customHeight="1" x14ac:dyDescent="0.2">
      <c r="A140" s="1173"/>
      <c r="B140" s="1175"/>
      <c r="C140" s="168"/>
      <c r="D140" s="1828"/>
      <c r="E140" s="1829"/>
      <c r="F140" s="1159"/>
      <c r="G140" s="17"/>
      <c r="H140" s="52"/>
      <c r="I140" s="57"/>
      <c r="J140" s="57"/>
      <c r="K140" s="1224"/>
      <c r="L140" s="1168"/>
      <c r="M140" s="1146"/>
      <c r="N140" s="1171"/>
      <c r="O140" s="1247"/>
      <c r="P140" s="1247"/>
    </row>
    <row r="141" spans="1:20" s="1" customFormat="1" ht="22.5" customHeight="1" x14ac:dyDescent="0.2">
      <c r="A141" s="1173"/>
      <c r="B141" s="1175"/>
      <c r="C141" s="168"/>
      <c r="D141" s="1805" t="s">
        <v>95</v>
      </c>
      <c r="E141" s="1829"/>
      <c r="F141" s="1159"/>
      <c r="G141" s="17"/>
      <c r="H141" s="535"/>
      <c r="I141" s="586"/>
      <c r="J141" s="586"/>
      <c r="K141" s="272" t="s">
        <v>96</v>
      </c>
      <c r="L141" s="172">
        <v>40</v>
      </c>
      <c r="M141" s="173">
        <v>35</v>
      </c>
      <c r="N141" s="174">
        <v>29</v>
      </c>
      <c r="O141" s="1247"/>
      <c r="P141" s="1247"/>
    </row>
    <row r="142" spans="1:20" s="1" customFormat="1" ht="22.5" customHeight="1" x14ac:dyDescent="0.2">
      <c r="A142" s="1173"/>
      <c r="B142" s="1175"/>
      <c r="C142" s="284"/>
      <c r="D142" s="1823"/>
      <c r="E142" s="1154"/>
      <c r="F142" s="1159"/>
      <c r="G142" s="17"/>
      <c r="H142" s="589"/>
      <c r="I142" s="590"/>
      <c r="J142" s="590"/>
      <c r="K142" s="289"/>
      <c r="L142" s="275"/>
      <c r="M142" s="287"/>
      <c r="N142" s="318"/>
      <c r="O142" s="1247"/>
      <c r="P142" s="1247"/>
    </row>
    <row r="143" spans="1:20" s="1" customFormat="1" ht="35.25" customHeight="1" x14ac:dyDescent="0.2">
      <c r="A143" s="1173"/>
      <c r="B143" s="1175"/>
      <c r="C143" s="168"/>
      <c r="D143" s="1806" t="s">
        <v>97</v>
      </c>
      <c r="E143" s="1154"/>
      <c r="F143" s="1159"/>
      <c r="G143" s="17"/>
      <c r="H143" s="587"/>
      <c r="I143" s="588"/>
      <c r="J143" s="588"/>
      <c r="K143" s="1824" t="s">
        <v>167</v>
      </c>
      <c r="L143" s="170">
        <v>130</v>
      </c>
      <c r="M143" s="313">
        <v>130</v>
      </c>
      <c r="N143" s="171">
        <v>140</v>
      </c>
      <c r="O143" s="1247"/>
      <c r="P143" s="1247"/>
      <c r="Q143" s="1" t="s">
        <v>194</v>
      </c>
      <c r="R143" s="1" t="s">
        <v>194</v>
      </c>
    </row>
    <row r="144" spans="1:20" s="1" customFormat="1" ht="35.25" customHeight="1" x14ac:dyDescent="0.2">
      <c r="A144" s="1173"/>
      <c r="B144" s="1175"/>
      <c r="C144" s="168"/>
      <c r="D144" s="1823"/>
      <c r="E144" s="438"/>
      <c r="F144" s="1159"/>
      <c r="G144" s="17"/>
      <c r="H144" s="334"/>
      <c r="I144" s="335"/>
      <c r="J144" s="335"/>
      <c r="K144" s="1825"/>
      <c r="L144" s="50"/>
      <c r="M144" s="215"/>
      <c r="N144" s="51"/>
      <c r="O144" s="1247"/>
      <c r="P144" s="1247"/>
    </row>
    <row r="145" spans="1:20" s="1" customFormat="1" ht="27.75" customHeight="1" x14ac:dyDescent="0.2">
      <c r="A145" s="1173"/>
      <c r="B145" s="1175"/>
      <c r="C145" s="168"/>
      <c r="D145" s="1805" t="s">
        <v>98</v>
      </c>
      <c r="E145" s="438"/>
      <c r="F145" s="1159"/>
      <c r="G145" s="17"/>
      <c r="H145" s="334"/>
      <c r="I145" s="335"/>
      <c r="J145" s="335"/>
      <c r="K145" s="1824" t="s">
        <v>168</v>
      </c>
      <c r="L145" s="169">
        <v>50</v>
      </c>
      <c r="M145" s="313">
        <v>50</v>
      </c>
      <c r="N145" s="171">
        <v>40</v>
      </c>
      <c r="O145" s="1247"/>
      <c r="P145" s="1247"/>
    </row>
    <row r="146" spans="1:20" s="1" customFormat="1" ht="27.75" customHeight="1" x14ac:dyDescent="0.2">
      <c r="A146" s="1173"/>
      <c r="B146" s="1175"/>
      <c r="C146" s="168"/>
      <c r="D146" s="1823"/>
      <c r="E146" s="438"/>
      <c r="F146" s="1159"/>
      <c r="G146" s="17"/>
      <c r="H146" s="334"/>
      <c r="I146" s="335"/>
      <c r="J146" s="335"/>
      <c r="K146" s="1824"/>
      <c r="L146" s="1168"/>
      <c r="M146" s="216"/>
      <c r="N146" s="1171"/>
      <c r="O146" s="1247"/>
      <c r="P146" s="1247"/>
      <c r="Q146" s="145"/>
    </row>
    <row r="147" spans="1:20" s="1" customFormat="1" ht="18.75" customHeight="1" x14ac:dyDescent="0.2">
      <c r="A147" s="1173"/>
      <c r="B147" s="1175"/>
      <c r="C147" s="168"/>
      <c r="D147" s="1805" t="s">
        <v>99</v>
      </c>
      <c r="E147" s="438"/>
      <c r="F147" s="1159"/>
      <c r="G147" s="17"/>
      <c r="H147" s="334"/>
      <c r="I147" s="335"/>
      <c r="J147" s="335"/>
      <c r="K147" s="1803" t="s">
        <v>100</v>
      </c>
      <c r="L147" s="173">
        <v>86</v>
      </c>
      <c r="M147" s="312">
        <v>87</v>
      </c>
      <c r="N147" s="174">
        <v>88</v>
      </c>
      <c r="O147" s="1247"/>
      <c r="P147" s="1247"/>
      <c r="R147" s="145"/>
    </row>
    <row r="148" spans="1:20" s="1" customFormat="1" ht="18.75" customHeight="1" x14ac:dyDescent="0.2">
      <c r="A148" s="1173"/>
      <c r="B148" s="1175"/>
      <c r="C148" s="168"/>
      <c r="D148" s="1823"/>
      <c r="E148" s="438"/>
      <c r="F148" s="1159"/>
      <c r="G148" s="17"/>
      <c r="H148" s="334"/>
      <c r="I148" s="335"/>
      <c r="J148" s="335"/>
      <c r="K148" s="1825"/>
      <c r="L148" s="275"/>
      <c r="M148" s="287"/>
      <c r="N148" s="318"/>
      <c r="O148" s="1247"/>
      <c r="P148" s="1247"/>
      <c r="R148" s="145"/>
    </row>
    <row r="149" spans="1:20" s="1" customFormat="1" ht="44.25" customHeight="1" x14ac:dyDescent="0.2">
      <c r="A149" s="1173"/>
      <c r="B149" s="1175"/>
      <c r="C149" s="168"/>
      <c r="D149" s="1140" t="s">
        <v>101</v>
      </c>
      <c r="E149" s="438"/>
      <c r="F149" s="1159"/>
      <c r="G149" s="17"/>
      <c r="H149" s="535"/>
      <c r="I149" s="586"/>
      <c r="J149" s="586"/>
      <c r="K149" s="83"/>
      <c r="L149" s="1168"/>
      <c r="M149" s="1146"/>
      <c r="N149" s="1171"/>
      <c r="O149" s="1247"/>
      <c r="P149" s="1247"/>
    </row>
    <row r="150" spans="1:20" s="1" customFormat="1" ht="22.5" customHeight="1" x14ac:dyDescent="0.2">
      <c r="A150" s="1173"/>
      <c r="B150" s="1175"/>
      <c r="C150" s="168"/>
      <c r="D150" s="1805" t="s">
        <v>102</v>
      </c>
      <c r="E150" s="438"/>
      <c r="F150" s="1159"/>
      <c r="G150" s="17"/>
      <c r="H150" s="334"/>
      <c r="I150" s="335"/>
      <c r="J150" s="335"/>
      <c r="K150" s="1803" t="s">
        <v>103</v>
      </c>
      <c r="L150" s="172">
        <v>100</v>
      </c>
      <c r="M150" s="173">
        <v>100</v>
      </c>
      <c r="N150" s="174">
        <v>100</v>
      </c>
      <c r="O150" s="1247"/>
      <c r="P150" s="1246"/>
      <c r="Q150" s="343"/>
    </row>
    <row r="151" spans="1:20" s="1" customFormat="1" ht="22.5" customHeight="1" x14ac:dyDescent="0.2">
      <c r="A151" s="86"/>
      <c r="B151" s="1175"/>
      <c r="C151" s="168"/>
      <c r="D151" s="1806"/>
      <c r="E151" s="438"/>
      <c r="F151" s="1159"/>
      <c r="G151" s="17"/>
      <c r="H151" s="334"/>
      <c r="I151" s="335"/>
      <c r="J151" s="335"/>
      <c r="K151" s="1824"/>
      <c r="L151" s="169"/>
      <c r="M151" s="170"/>
      <c r="N151" s="171"/>
      <c r="O151" s="1247"/>
      <c r="P151" s="1249"/>
      <c r="Q151" s="343"/>
    </row>
    <row r="152" spans="1:20" s="1" customFormat="1" ht="13.5" customHeight="1" thickBot="1" x14ac:dyDescent="0.25">
      <c r="A152" s="175" t="s">
        <v>194</v>
      </c>
      <c r="B152" s="1181"/>
      <c r="C152" s="238"/>
      <c r="D152" s="1826"/>
      <c r="E152" s="439"/>
      <c r="F152" s="1214"/>
      <c r="G152" s="61" t="s">
        <v>30</v>
      </c>
      <c r="H152" s="58">
        <f>SUM(H137:H150)</f>
        <v>1916.8</v>
      </c>
      <c r="I152" s="58">
        <f>SUM(I137:I150)</f>
        <v>1052.5999999999999</v>
      </c>
      <c r="J152" s="58">
        <f>SUM(J137:J150)</f>
        <v>1008.6</v>
      </c>
      <c r="K152" s="1804"/>
      <c r="L152" s="71"/>
      <c r="M152" s="475"/>
      <c r="N152" s="295"/>
      <c r="O152" s="1247"/>
      <c r="P152" s="1246"/>
    </row>
    <row r="153" spans="1:20" s="1" customFormat="1" ht="52.5" customHeight="1" x14ac:dyDescent="0.2">
      <c r="A153" s="1172" t="s">
        <v>18</v>
      </c>
      <c r="B153" s="1174" t="s">
        <v>47</v>
      </c>
      <c r="C153" s="1182" t="s">
        <v>45</v>
      </c>
      <c r="D153" s="152" t="s">
        <v>104</v>
      </c>
      <c r="E153" s="437"/>
      <c r="F153" s="153"/>
      <c r="G153" s="154"/>
      <c r="H153" s="102"/>
      <c r="I153" s="103"/>
      <c r="J153" s="103"/>
      <c r="K153" s="155"/>
      <c r="L153" s="60"/>
      <c r="M153" s="1145"/>
      <c r="N153" s="1186"/>
      <c r="O153" s="1247"/>
      <c r="P153" s="1247"/>
      <c r="Q153" s="145"/>
    </row>
    <row r="154" spans="1:20" s="1" customFormat="1" ht="27.75" customHeight="1" x14ac:dyDescent="0.2">
      <c r="A154" s="1173"/>
      <c r="B154" s="1175"/>
      <c r="C154" s="474"/>
      <c r="D154" s="1799" t="s">
        <v>273</v>
      </c>
      <c r="E154" s="1154"/>
      <c r="F154" s="153">
        <v>1</v>
      </c>
      <c r="G154" s="139" t="s">
        <v>43</v>
      </c>
      <c r="H154" s="149"/>
      <c r="I154" s="156"/>
      <c r="J154" s="156"/>
      <c r="K154" s="468"/>
      <c r="L154" s="157"/>
      <c r="M154" s="158"/>
      <c r="N154" s="159"/>
      <c r="O154" s="1247"/>
      <c r="P154" s="1247"/>
    </row>
    <row r="155" spans="1:20" s="1" customFormat="1" ht="15" customHeight="1" thickBot="1" x14ac:dyDescent="0.25">
      <c r="A155" s="1173"/>
      <c r="B155" s="1175"/>
      <c r="C155" s="474"/>
      <c r="D155" s="1800"/>
      <c r="E155" s="436"/>
      <c r="F155" s="419"/>
      <c r="G155" s="164" t="s">
        <v>30</v>
      </c>
      <c r="H155" s="27">
        <f>SUM(H154:H154)</f>
        <v>0</v>
      </c>
      <c r="I155" s="28">
        <f>SUM(I154:I154)</f>
        <v>0</v>
      </c>
      <c r="J155" s="28">
        <f>SUM(J154:J154)</f>
        <v>0</v>
      </c>
      <c r="K155" s="470"/>
      <c r="L155" s="165"/>
      <c r="M155" s="166"/>
      <c r="N155" s="167"/>
      <c r="O155" s="1247"/>
      <c r="P155" s="1247"/>
    </row>
    <row r="156" spans="1:20" s="2" customFormat="1" ht="16.5" customHeight="1" thickBot="1" x14ac:dyDescent="0.3">
      <c r="A156" s="7" t="s">
        <v>18</v>
      </c>
      <c r="B156" s="8" t="s">
        <v>47</v>
      </c>
      <c r="C156" s="1846" t="s">
        <v>51</v>
      </c>
      <c r="D156" s="1846"/>
      <c r="E156" s="1846"/>
      <c r="F156" s="1846"/>
      <c r="G156" s="1846"/>
      <c r="H156" s="182">
        <f>H155+H152+H136</f>
        <v>4650.2</v>
      </c>
      <c r="I156" s="182">
        <f t="shared" ref="I156:J156" si="6">I155+I152+I136</f>
        <v>3629.5</v>
      </c>
      <c r="J156" s="182">
        <f t="shared" si="6"/>
        <v>2358.1999999999998</v>
      </c>
      <c r="K156" s="1847"/>
      <c r="L156" s="1848"/>
      <c r="M156" s="1848"/>
      <c r="N156" s="1849"/>
      <c r="O156" s="1235"/>
      <c r="P156" s="1235"/>
    </row>
    <row r="157" spans="1:20" s="1" customFormat="1" ht="16.5" customHeight="1" thickBot="1" x14ac:dyDescent="0.25">
      <c r="A157" s="1180" t="s">
        <v>18</v>
      </c>
      <c r="B157" s="183"/>
      <c r="C157" s="1850" t="s">
        <v>106</v>
      </c>
      <c r="D157" s="1850"/>
      <c r="E157" s="1850"/>
      <c r="F157" s="1850"/>
      <c r="G157" s="1850"/>
      <c r="H157" s="184">
        <f>H156+H124+H106+H45</f>
        <v>34744.699999999997</v>
      </c>
      <c r="I157" s="184">
        <f>I156+I124+I106+I45</f>
        <v>32877.100000000006</v>
      </c>
      <c r="J157" s="184">
        <f>J156+J124+J106+J45</f>
        <v>31831.399999999998</v>
      </c>
      <c r="K157" s="1851"/>
      <c r="L157" s="1852"/>
      <c r="M157" s="1852"/>
      <c r="N157" s="1853"/>
      <c r="O157" s="1247"/>
      <c r="P157" s="1247"/>
    </row>
    <row r="158" spans="1:20" s="2" customFormat="1" ht="16.5" customHeight="1" thickBot="1" x14ac:dyDescent="0.3">
      <c r="A158" s="185" t="s">
        <v>107</v>
      </c>
      <c r="B158" s="1832" t="s">
        <v>108</v>
      </c>
      <c r="C158" s="1833"/>
      <c r="D158" s="1833"/>
      <c r="E158" s="1833"/>
      <c r="F158" s="1833"/>
      <c r="G158" s="1833"/>
      <c r="H158" s="186">
        <f t="shared" ref="H158:J158" si="7">H157</f>
        <v>34744.699999999997</v>
      </c>
      <c r="I158" s="186">
        <f t="shared" si="7"/>
        <v>32877.100000000006</v>
      </c>
      <c r="J158" s="186">
        <f t="shared" si="7"/>
        <v>31831.399999999998</v>
      </c>
      <c r="K158" s="1834"/>
      <c r="L158" s="1835"/>
      <c r="M158" s="1835"/>
      <c r="N158" s="1836"/>
      <c r="O158" s="1258"/>
      <c r="P158" s="1235"/>
    </row>
    <row r="159" spans="1:20" s="145" customFormat="1" ht="24.75" customHeight="1" thickBot="1" x14ac:dyDescent="0.25">
      <c r="A159" s="455"/>
      <c r="B159" s="466"/>
      <c r="C159" s="1837" t="s">
        <v>109</v>
      </c>
      <c r="D159" s="1837"/>
      <c r="E159" s="1837"/>
      <c r="F159" s="1837"/>
      <c r="G159" s="1837"/>
      <c r="H159" s="1838"/>
      <c r="I159" s="1838"/>
      <c r="J159" s="1838"/>
      <c r="K159" s="187"/>
      <c r="L159" s="466"/>
      <c r="M159" s="466"/>
      <c r="N159" s="466"/>
      <c r="O159" s="1246"/>
      <c r="P159" s="1246"/>
    </row>
    <row r="160" spans="1:20" s="92" customFormat="1" ht="47.25" customHeight="1" thickBot="1" x14ac:dyDescent="0.3">
      <c r="A160" s="1854" t="s">
        <v>110</v>
      </c>
      <c r="B160" s="1855"/>
      <c r="C160" s="1855"/>
      <c r="D160" s="1855"/>
      <c r="E160" s="1855"/>
      <c r="F160" s="1855"/>
      <c r="G160" s="1856"/>
      <c r="H160" s="1126" t="s">
        <v>111</v>
      </c>
      <c r="I160" s="1124" t="s">
        <v>112</v>
      </c>
      <c r="J160" s="378" t="s">
        <v>201</v>
      </c>
      <c r="K160" s="1151"/>
      <c r="L160" s="1839"/>
      <c r="M160" s="1839"/>
      <c r="N160" s="1839"/>
      <c r="O160" s="1241"/>
      <c r="P160" s="1241"/>
      <c r="T160" s="99"/>
    </row>
    <row r="161" spans="1:17" s="2" customFormat="1" ht="15.75" customHeight="1" thickBot="1" x14ac:dyDescent="0.3">
      <c r="A161" s="1857" t="s">
        <v>113</v>
      </c>
      <c r="B161" s="1858"/>
      <c r="C161" s="1858"/>
      <c r="D161" s="1858"/>
      <c r="E161" s="1858"/>
      <c r="F161" s="1858"/>
      <c r="G161" s="1859"/>
      <c r="H161" s="1127">
        <f>SUM(H162:H168)</f>
        <v>19082.8</v>
      </c>
      <c r="I161" s="1016">
        <f t="shared" ref="I161:J161" si="8">SUM(I162:I168)</f>
        <v>17257.199999999997</v>
      </c>
      <c r="J161" s="190">
        <f t="shared" si="8"/>
        <v>16143.300000000003</v>
      </c>
      <c r="K161" s="1149"/>
      <c r="L161" s="1830"/>
      <c r="M161" s="1830"/>
      <c r="N161" s="1830"/>
      <c r="O161" s="1235"/>
      <c r="P161" s="1235"/>
    </row>
    <row r="162" spans="1:17" s="2" customFormat="1" ht="15.75" customHeight="1" x14ac:dyDescent="0.25">
      <c r="A162" s="1860" t="s">
        <v>114</v>
      </c>
      <c r="B162" s="1861"/>
      <c r="C162" s="1861"/>
      <c r="D162" s="1861"/>
      <c r="E162" s="1861"/>
      <c r="F162" s="1861"/>
      <c r="G162" s="1862"/>
      <c r="H162" s="1128">
        <f>SUMIF(G15:G152,"sb",H15:H152)</f>
        <v>10245.899999999998</v>
      </c>
      <c r="I162" s="1115">
        <f>SUMIF(G15:G152,"sb",I15:I152)</f>
        <v>9607.2999999999993</v>
      </c>
      <c r="J162" s="192">
        <f>SUMIF(G15:G152,"sb",J15:J152)</f>
        <v>9399.9000000000015</v>
      </c>
      <c r="K162" s="1153"/>
      <c r="L162" s="1868"/>
      <c r="M162" s="1868"/>
      <c r="N162" s="1868"/>
      <c r="O162" s="1235"/>
      <c r="P162" s="1236"/>
    </row>
    <row r="163" spans="1:17" s="2" customFormat="1" ht="15.75" customHeight="1" x14ac:dyDescent="0.25">
      <c r="A163" s="1840" t="s">
        <v>294</v>
      </c>
      <c r="B163" s="1841"/>
      <c r="C163" s="1841"/>
      <c r="D163" s="1841"/>
      <c r="E163" s="1841"/>
      <c r="F163" s="1841"/>
      <c r="G163" s="1842"/>
      <c r="H163" s="1129">
        <f>SUMIF(G15:G153,"sb(l)",H15:H153)</f>
        <v>278.89999999999998</v>
      </c>
      <c r="I163" s="1017"/>
      <c r="J163" s="193"/>
      <c r="K163" s="1153"/>
      <c r="L163" s="1153"/>
      <c r="M163" s="1153"/>
      <c r="N163" s="1153"/>
      <c r="O163" s="1235"/>
      <c r="P163" s="1236"/>
    </row>
    <row r="164" spans="1:17" s="2" customFormat="1" ht="30" customHeight="1" x14ac:dyDescent="0.25">
      <c r="A164" s="1840" t="s">
        <v>308</v>
      </c>
      <c r="B164" s="1841"/>
      <c r="C164" s="1841"/>
      <c r="D164" s="1841"/>
      <c r="E164" s="1841"/>
      <c r="F164" s="1841"/>
      <c r="G164" s="1842"/>
      <c r="H164" s="1129">
        <f>SUMIF(G18:G154,"sb(esa)",H18:H154)</f>
        <v>198.9</v>
      </c>
      <c r="I164" s="1017">
        <f>SUMIF(G18:G154,"sb(esa)",I18:I154)</f>
        <v>206.4</v>
      </c>
      <c r="J164" s="193">
        <f>SUMIF(G18:G154,"sb(esa)",J18:J154)</f>
        <v>200.1</v>
      </c>
      <c r="K164" s="1153"/>
      <c r="L164" s="1153"/>
      <c r="M164" s="1153"/>
      <c r="N164" s="1153"/>
      <c r="O164" s="1235"/>
      <c r="P164" s="1236"/>
    </row>
    <row r="165" spans="1:17" s="2" customFormat="1" ht="30" customHeight="1" x14ac:dyDescent="0.25">
      <c r="A165" s="1869" t="s">
        <v>309</v>
      </c>
      <c r="B165" s="1870"/>
      <c r="C165" s="1870"/>
      <c r="D165" s="1870"/>
      <c r="E165" s="1870"/>
      <c r="F165" s="1870"/>
      <c r="G165" s="1871"/>
      <c r="H165" s="1129">
        <f>SUMIF(G20:G156,"SB(es)",H20:H156)</f>
        <v>1687.3999999999999</v>
      </c>
      <c r="I165" s="1017">
        <f>SUMIF(G20:G156,"sb(es)",I20:I156)</f>
        <v>1481.4</v>
      </c>
      <c r="J165" s="193">
        <f>SUMIF(G20:G156,"sb(es)",J20:J156)</f>
        <v>535.70000000000005</v>
      </c>
      <c r="K165" s="1150"/>
      <c r="L165" s="1150"/>
      <c r="M165" s="1150"/>
      <c r="N165" s="1150"/>
      <c r="O165" s="1235"/>
      <c r="P165" s="1359"/>
      <c r="Q165" s="1152"/>
    </row>
    <row r="166" spans="1:17" s="2" customFormat="1" ht="15.75" customHeight="1" x14ac:dyDescent="0.25">
      <c r="A166" s="1840" t="s">
        <v>115</v>
      </c>
      <c r="B166" s="1841"/>
      <c r="C166" s="1841"/>
      <c r="D166" s="1841"/>
      <c r="E166" s="1841"/>
      <c r="F166" s="1841"/>
      <c r="G166" s="1842"/>
      <c r="H166" s="1129">
        <f>SUMIF(G15:G152,"sb(sp)",H15:H152)</f>
        <v>1752.6</v>
      </c>
      <c r="I166" s="1125">
        <f>SUMIF(G15:G152,"sb(sp)",I15:I152)</f>
        <v>1686.2</v>
      </c>
      <c r="J166" s="193">
        <f>SUMIF(G15:G152,"sb(sp)",J15:J152)</f>
        <v>1642.2</v>
      </c>
      <c r="K166" s="1153"/>
      <c r="L166" s="1831"/>
      <c r="M166" s="1831"/>
      <c r="N166" s="1831"/>
      <c r="O166" s="1235"/>
      <c r="P166" s="1236"/>
      <c r="Q166" s="3"/>
    </row>
    <row r="167" spans="1:17" s="2" customFormat="1" ht="15.75" customHeight="1" x14ac:dyDescent="0.25">
      <c r="A167" s="1840" t="s">
        <v>295</v>
      </c>
      <c r="B167" s="1841"/>
      <c r="C167" s="1841"/>
      <c r="D167" s="1841"/>
      <c r="E167" s="1841"/>
      <c r="F167" s="1841"/>
      <c r="G167" s="1842"/>
      <c r="H167" s="1129">
        <f>SUMIF(G17:G153,"sb(spl)",H17:H153)</f>
        <v>856.2</v>
      </c>
      <c r="I167" s="1017"/>
      <c r="J167" s="193"/>
      <c r="K167" s="1153"/>
      <c r="L167" s="1150"/>
      <c r="M167" s="1150"/>
      <c r="N167" s="1150"/>
      <c r="O167" s="1235"/>
      <c r="P167" s="1236"/>
      <c r="Q167" s="3"/>
    </row>
    <row r="168" spans="1:17" s="2" customFormat="1" ht="27.75" customHeight="1" thickBot="1" x14ac:dyDescent="0.3">
      <c r="A168" s="1840" t="s">
        <v>116</v>
      </c>
      <c r="B168" s="1841"/>
      <c r="C168" s="1841"/>
      <c r="D168" s="1841"/>
      <c r="E168" s="1841"/>
      <c r="F168" s="1841"/>
      <c r="G168" s="1842"/>
      <c r="H168" s="1129">
        <f>SUMIF(G15:G152,G17,H15:H152)</f>
        <v>4062.9</v>
      </c>
      <c r="I168" s="1017">
        <f>SUMIF(G15:G152,"sb(vb)",I15:I152)</f>
        <v>4275.8999999999996</v>
      </c>
      <c r="J168" s="193">
        <f>SUMIF(G15:G152,"sb(vb)",J15:J152)</f>
        <v>4365.3999999999996</v>
      </c>
      <c r="K168" s="1150"/>
      <c r="L168" s="1831"/>
      <c r="M168" s="1831"/>
      <c r="N168" s="1831"/>
      <c r="O168" s="1236"/>
      <c r="P168" s="1866"/>
      <c r="Q168" s="1867"/>
    </row>
    <row r="169" spans="1:17" s="2" customFormat="1" ht="15.75" customHeight="1" thickBot="1" x14ac:dyDescent="0.3">
      <c r="A169" s="1857" t="s">
        <v>117</v>
      </c>
      <c r="B169" s="1858"/>
      <c r="C169" s="1858"/>
      <c r="D169" s="1858"/>
      <c r="E169" s="1858"/>
      <c r="F169" s="1858"/>
      <c r="G169" s="1859"/>
      <c r="H169" s="1127">
        <f>SUM(H170:H172)</f>
        <v>15661.900000000001</v>
      </c>
      <c r="I169" s="1016">
        <f t="shared" ref="I169:J169" si="9">SUM(I170:I172)</f>
        <v>15619.900000000001</v>
      </c>
      <c r="J169" s="190">
        <f t="shared" si="9"/>
        <v>15688.1</v>
      </c>
      <c r="K169" s="1150"/>
      <c r="L169" s="1150"/>
      <c r="M169" s="1150"/>
      <c r="N169" s="1150"/>
      <c r="O169" s="1235"/>
      <c r="P169" s="1866"/>
      <c r="Q169" s="1867"/>
    </row>
    <row r="170" spans="1:17" s="2" customFormat="1" ht="15.75" customHeight="1" x14ac:dyDescent="0.25">
      <c r="A170" s="1840" t="s">
        <v>246</v>
      </c>
      <c r="B170" s="1841"/>
      <c r="C170" s="1841"/>
      <c r="D170" s="1841"/>
      <c r="E170" s="1841"/>
      <c r="F170" s="1841"/>
      <c r="G170" s="1842"/>
      <c r="H170" s="1130">
        <f>SUMIF(G15:G152,"es",H15:H152)</f>
        <v>50.4</v>
      </c>
      <c r="I170" s="1133">
        <f>SUMIF(G15:G152,"es",I15:I152)</f>
        <v>315.2</v>
      </c>
      <c r="J170" s="1134">
        <f>SUMIF(G15:G152,"es",J15:J152)</f>
        <v>416.90000000000003</v>
      </c>
      <c r="K170" s="341"/>
      <c r="L170" s="1830"/>
      <c r="M170" s="1830"/>
      <c r="N170" s="1830"/>
      <c r="O170" s="1235"/>
      <c r="P170" s="1235"/>
      <c r="Q170" s="3"/>
    </row>
    <row r="171" spans="1:17" s="2" customFormat="1" ht="15.75" customHeight="1" x14ac:dyDescent="0.25">
      <c r="A171" s="1860" t="s">
        <v>118</v>
      </c>
      <c r="B171" s="1861"/>
      <c r="C171" s="1861"/>
      <c r="D171" s="1861"/>
      <c r="E171" s="1861"/>
      <c r="F171" s="1861"/>
      <c r="G171" s="1862"/>
      <c r="H171" s="1129">
        <f>SUMIF(G15:G154,G93,H15:H154)</f>
        <v>15609.000000000002</v>
      </c>
      <c r="I171" s="1125">
        <f>SUMIF(G15:G152,"lrvb",I15:I152)</f>
        <v>15302.2</v>
      </c>
      <c r="J171" s="1120">
        <f>SUMIF(G15:G152,"lrvb",J15:J152)</f>
        <v>15268.2</v>
      </c>
      <c r="K171" s="195"/>
      <c r="L171" s="1831"/>
      <c r="M171" s="1831"/>
      <c r="N171" s="1831"/>
      <c r="O171" s="1235"/>
      <c r="P171" s="1235"/>
    </row>
    <row r="172" spans="1:17" s="2" customFormat="1" ht="15.75" customHeight="1" thickBot="1" x14ac:dyDescent="0.3">
      <c r="A172" s="1863" t="s">
        <v>119</v>
      </c>
      <c r="B172" s="1864"/>
      <c r="C172" s="1864"/>
      <c r="D172" s="1864"/>
      <c r="E172" s="1864"/>
      <c r="F172" s="1864"/>
      <c r="G172" s="1865"/>
      <c r="H172" s="1131">
        <f>SUMIF(G15:G152,"kt",H15:H152)</f>
        <v>2.5</v>
      </c>
      <c r="I172" s="1018">
        <f>SUMIF(G15:G152,"kt",I15:I152)</f>
        <v>2.5</v>
      </c>
      <c r="J172" s="194">
        <f>SUMIF(G15:G152,"kt",J15:J152)</f>
        <v>3</v>
      </c>
      <c r="K172" s="195"/>
      <c r="L172" s="1831"/>
      <c r="M172" s="1831"/>
      <c r="N172" s="1831"/>
      <c r="O172" s="1235"/>
      <c r="P172" s="1235"/>
    </row>
    <row r="173" spans="1:17" s="2" customFormat="1" ht="15.75" customHeight="1" thickBot="1" x14ac:dyDescent="0.3">
      <c r="A173" s="1843" t="s">
        <v>120</v>
      </c>
      <c r="B173" s="1844"/>
      <c r="C173" s="1844"/>
      <c r="D173" s="1844"/>
      <c r="E173" s="1844"/>
      <c r="F173" s="1844"/>
      <c r="G173" s="1845"/>
      <c r="H173" s="1132">
        <f>H161+H169</f>
        <v>34744.699999999997</v>
      </c>
      <c r="I173" s="1119">
        <f>I161+I169</f>
        <v>32877.1</v>
      </c>
      <c r="J173" s="196">
        <f>J161+J169</f>
        <v>31831.4</v>
      </c>
      <c r="K173" s="333"/>
      <c r="L173" s="1830"/>
      <c r="M173" s="1830"/>
      <c r="N173" s="1830"/>
      <c r="O173" s="1235"/>
      <c r="P173" s="1235"/>
    </row>
    <row r="174" spans="1:17" s="1" customFormat="1" ht="16.5" customHeight="1" x14ac:dyDescent="0.2">
      <c r="A174" s="200"/>
      <c r="B174" s="197"/>
      <c r="C174" s="198"/>
      <c r="D174" s="199"/>
      <c r="E174" s="197"/>
      <c r="F174" s="389"/>
      <c r="G174" s="200"/>
      <c r="H174" s="268"/>
      <c r="I174" s="268"/>
      <c r="J174" s="268"/>
      <c r="K174" s="201"/>
      <c r="L174" s="200"/>
      <c r="M174" s="200"/>
      <c r="N174" s="200"/>
      <c r="O174" s="1247"/>
      <c r="P174" s="1247"/>
    </row>
    <row r="175" spans="1:17" x14ac:dyDescent="0.25">
      <c r="H175" s="366"/>
      <c r="I175" s="366"/>
    </row>
    <row r="179" spans="8:10" x14ac:dyDescent="0.25">
      <c r="H179" s="367"/>
    </row>
    <row r="182" spans="8:10" x14ac:dyDescent="0.25">
      <c r="H182" s="367"/>
      <c r="I182" s="367"/>
      <c r="J182" s="367"/>
    </row>
  </sheetData>
  <mergeCells count="202">
    <mergeCell ref="D136:G136"/>
    <mergeCell ref="J1:N1"/>
    <mergeCell ref="J2:N2"/>
    <mergeCell ref="J3:N3"/>
    <mergeCell ref="A4:N4"/>
    <mergeCell ref="A5:N5"/>
    <mergeCell ref="A6:N6"/>
    <mergeCell ref="A7:N7"/>
    <mergeCell ref="A8:A10"/>
    <mergeCell ref="B8:B10"/>
    <mergeCell ref="C8:C10"/>
    <mergeCell ref="D8:D10"/>
    <mergeCell ref="E8:E10"/>
    <mergeCell ref="F8:F10"/>
    <mergeCell ref="H8:H10"/>
    <mergeCell ref="A11:N11"/>
    <mergeCell ref="A12:N12"/>
    <mergeCell ref="B13:N13"/>
    <mergeCell ref="C14:N14"/>
    <mergeCell ref="D15:D17"/>
    <mergeCell ref="J8:J10"/>
    <mergeCell ref="K8:N8"/>
    <mergeCell ref="K9:K10"/>
    <mergeCell ref="L9:N9"/>
    <mergeCell ref="G8:G10"/>
    <mergeCell ref="I8:I10"/>
    <mergeCell ref="L28:L29"/>
    <mergeCell ref="M28:M29"/>
    <mergeCell ref="N28:N29"/>
    <mergeCell ref="D30:D31"/>
    <mergeCell ref="E30:E31"/>
    <mergeCell ref="K30:K31"/>
    <mergeCell ref="D18:D21"/>
    <mergeCell ref="K23:K24"/>
    <mergeCell ref="D25:D27"/>
    <mergeCell ref="E25:E27"/>
    <mergeCell ref="D28:D29"/>
    <mergeCell ref="K28:K29"/>
    <mergeCell ref="D38:G38"/>
    <mergeCell ref="A39:A40"/>
    <mergeCell ref="B39:B40"/>
    <mergeCell ref="C39:C40"/>
    <mergeCell ref="D39:D40"/>
    <mergeCell ref="E39:E40"/>
    <mergeCell ref="F39:F40"/>
    <mergeCell ref="K34:K36"/>
    <mergeCell ref="A32:A33"/>
    <mergeCell ref="B32:B33"/>
    <mergeCell ref="D32:D33"/>
    <mergeCell ref="E32:E33"/>
    <mergeCell ref="A34:A35"/>
    <mergeCell ref="B34:B35"/>
    <mergeCell ref="D34:D37"/>
    <mergeCell ref="E34:E37"/>
    <mergeCell ref="F34:F37"/>
    <mergeCell ref="A43:A44"/>
    <mergeCell ref="B43:B44"/>
    <mergeCell ref="C43:C44"/>
    <mergeCell ref="D43:D44"/>
    <mergeCell ref="K43:K44"/>
    <mergeCell ref="M43:M44"/>
    <mergeCell ref="N43:N44"/>
    <mergeCell ref="D41:D42"/>
    <mergeCell ref="K41:K42"/>
    <mergeCell ref="L41:L42"/>
    <mergeCell ref="M41:M42"/>
    <mergeCell ref="N41:N42"/>
    <mergeCell ref="D67:D68"/>
    <mergeCell ref="K71:K72"/>
    <mergeCell ref="C45:G45"/>
    <mergeCell ref="K45:N45"/>
    <mergeCell ref="C46:N46"/>
    <mergeCell ref="E47:E59"/>
    <mergeCell ref="D54:D55"/>
    <mergeCell ref="K62:K63"/>
    <mergeCell ref="D62:D63"/>
    <mergeCell ref="N52:N53"/>
    <mergeCell ref="D73:D74"/>
    <mergeCell ref="D83:D84"/>
    <mergeCell ref="E83:E86"/>
    <mergeCell ref="D70:G70"/>
    <mergeCell ref="K81:K82"/>
    <mergeCell ref="D81:D82"/>
    <mergeCell ref="A71:A72"/>
    <mergeCell ref="B71:B72"/>
    <mergeCell ref="C71:C72"/>
    <mergeCell ref="D71:D72"/>
    <mergeCell ref="E71:E72"/>
    <mergeCell ref="F71:F72"/>
    <mergeCell ref="A92:A94"/>
    <mergeCell ref="B92:B94"/>
    <mergeCell ref="D92:D95"/>
    <mergeCell ref="D96:D97"/>
    <mergeCell ref="F96:F97"/>
    <mergeCell ref="A87:A89"/>
    <mergeCell ref="B87:B89"/>
    <mergeCell ref="D87:D89"/>
    <mergeCell ref="K87:K89"/>
    <mergeCell ref="D90:D91"/>
    <mergeCell ref="E90:E91"/>
    <mergeCell ref="K99:K100"/>
    <mergeCell ref="L99:L100"/>
    <mergeCell ref="M99:M100"/>
    <mergeCell ref="N99:N100"/>
    <mergeCell ref="A101:A102"/>
    <mergeCell ref="B101:B102"/>
    <mergeCell ref="C101:C102"/>
    <mergeCell ref="D101:D102"/>
    <mergeCell ref="E101:E102"/>
    <mergeCell ref="A98:A100"/>
    <mergeCell ref="B98:B100"/>
    <mergeCell ref="C98:C100"/>
    <mergeCell ref="D98:D100"/>
    <mergeCell ref="E98:E100"/>
    <mergeCell ref="F98:F100"/>
    <mergeCell ref="C106:G106"/>
    <mergeCell ref="K106:N106"/>
    <mergeCell ref="C107:N107"/>
    <mergeCell ref="D121:D122"/>
    <mergeCell ref="G121:G122"/>
    <mergeCell ref="F101:F102"/>
    <mergeCell ref="A103:A105"/>
    <mergeCell ref="B103:B105"/>
    <mergeCell ref="C103:C105"/>
    <mergeCell ref="D103:D105"/>
    <mergeCell ref="E103:E105"/>
    <mergeCell ref="F103:F105"/>
    <mergeCell ref="D111:D113"/>
    <mergeCell ref="D114:D115"/>
    <mergeCell ref="E114:E115"/>
    <mergeCell ref="H121:H122"/>
    <mergeCell ref="I121:I122"/>
    <mergeCell ref="J121:J122"/>
    <mergeCell ref="D116:D117"/>
    <mergeCell ref="E116:E117"/>
    <mergeCell ref="D109:D110"/>
    <mergeCell ref="C125:N125"/>
    <mergeCell ref="D127:D129"/>
    <mergeCell ref="E127:E128"/>
    <mergeCell ref="D130:D133"/>
    <mergeCell ref="E130:E133"/>
    <mergeCell ref="D123:G123"/>
    <mergeCell ref="K123:N123"/>
    <mergeCell ref="C124:G124"/>
    <mergeCell ref="K124:N124"/>
    <mergeCell ref="P168:P169"/>
    <mergeCell ref="Q168:Q169"/>
    <mergeCell ref="L168:N168"/>
    <mergeCell ref="L161:N161"/>
    <mergeCell ref="L162:N162"/>
    <mergeCell ref="L166:N166"/>
    <mergeCell ref="A167:G167"/>
    <mergeCell ref="A166:G166"/>
    <mergeCell ref="A164:G164"/>
    <mergeCell ref="A163:G163"/>
    <mergeCell ref="A162:G162"/>
    <mergeCell ref="A161:G161"/>
    <mergeCell ref="A165:G165"/>
    <mergeCell ref="C156:G156"/>
    <mergeCell ref="K156:N156"/>
    <mergeCell ref="C157:G157"/>
    <mergeCell ref="K157:N157"/>
    <mergeCell ref="K143:K144"/>
    <mergeCell ref="A160:G160"/>
    <mergeCell ref="A169:G169"/>
    <mergeCell ref="A171:G171"/>
    <mergeCell ref="A172:G172"/>
    <mergeCell ref="L173:N173"/>
    <mergeCell ref="L170:N170"/>
    <mergeCell ref="L171:N171"/>
    <mergeCell ref="L172:N172"/>
    <mergeCell ref="B158:G158"/>
    <mergeCell ref="K158:N158"/>
    <mergeCell ref="C159:J159"/>
    <mergeCell ref="L160:N160"/>
    <mergeCell ref="A170:G170"/>
    <mergeCell ref="A168:G168"/>
    <mergeCell ref="A173:G173"/>
    <mergeCell ref="D134:D135"/>
    <mergeCell ref="N83:N84"/>
    <mergeCell ref="K94:K95"/>
    <mergeCell ref="K25:K26"/>
    <mergeCell ref="K83:K85"/>
    <mergeCell ref="D154:D155"/>
    <mergeCell ref="D47:D48"/>
    <mergeCell ref="K50:K51"/>
    <mergeCell ref="K48:K49"/>
    <mergeCell ref="K52:K53"/>
    <mergeCell ref="L52:L53"/>
    <mergeCell ref="M52:M53"/>
    <mergeCell ref="L83:L84"/>
    <mergeCell ref="M83:M84"/>
    <mergeCell ref="D145:D146"/>
    <mergeCell ref="K145:K146"/>
    <mergeCell ref="D147:D148"/>
    <mergeCell ref="K147:K148"/>
    <mergeCell ref="D150:D152"/>
    <mergeCell ref="K150:K152"/>
    <mergeCell ref="D137:D140"/>
    <mergeCell ref="E137:E141"/>
    <mergeCell ref="D141:D142"/>
    <mergeCell ref="D143:D144"/>
  </mergeCells>
  <printOptions horizontalCentered="1"/>
  <pageMargins left="0.70866141732283472" right="0.31496062992125984" top="0.35433070866141736" bottom="0.15748031496062992" header="0.31496062992125984" footer="0.31496062992125984"/>
  <pageSetup paperSize="9" scale="81" orientation="portrait" r:id="rId1"/>
  <rowBreaks count="5" manualBreakCount="5">
    <brk id="33" max="13" man="1"/>
    <brk id="68" max="13" man="1"/>
    <brk id="89" max="13" man="1"/>
    <brk id="119" max="13" man="1"/>
    <brk id="158" max="13" man="1"/>
  </rowBreaks>
  <colBreaks count="1" manualBreakCount="1">
    <brk id="14"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79"/>
  <sheetViews>
    <sheetView topLeftCell="A149" zoomScaleNormal="100" zoomScaleSheetLayoutView="80" workbookViewId="0">
      <selection activeCell="O167" sqref="O167"/>
    </sheetView>
  </sheetViews>
  <sheetFormatPr defaultColWidth="9.140625" defaultRowHeight="15" x14ac:dyDescent="0.25"/>
  <cols>
    <col min="1" max="3" width="3.28515625" style="276" customWidth="1"/>
    <col min="4" max="4" width="25.28515625" style="269" customWidth="1"/>
    <col min="5" max="5" width="3.28515625" style="440" customWidth="1"/>
    <col min="6" max="6" width="3.140625" style="431" customWidth="1"/>
    <col min="7" max="7" width="7.5703125" style="269" customWidth="1"/>
    <col min="8" max="8" width="8.5703125" style="276" customWidth="1"/>
    <col min="9" max="9" width="9.5703125" style="276" customWidth="1"/>
    <col min="10" max="10" width="8.85546875" style="276" customWidth="1"/>
    <col min="11" max="12" width="8.140625" style="276" customWidth="1"/>
    <col min="13" max="13" width="8.7109375" style="276" customWidth="1"/>
    <col min="14" max="14" width="8.140625" style="276" customWidth="1"/>
    <col min="15" max="15" width="24.28515625" style="269" customWidth="1"/>
    <col min="16" max="17" width="5.42578125" style="276" customWidth="1"/>
    <col min="18" max="18" width="5.28515625" style="276" customWidth="1"/>
    <col min="19" max="19" width="21" style="276" customWidth="1"/>
    <col min="20" max="21" width="9.140625" style="1251"/>
    <col min="22" max="16384" width="9.140625" style="269"/>
  </cols>
  <sheetData>
    <row r="1" spans="1:24" s="913" customFormat="1" ht="33" customHeight="1" x14ac:dyDescent="0.25">
      <c r="A1" s="909"/>
      <c r="B1" s="909"/>
      <c r="C1" s="909"/>
      <c r="D1" s="909"/>
      <c r="E1" s="910"/>
      <c r="F1" s="911"/>
      <c r="G1" s="912"/>
      <c r="H1" s="909"/>
      <c r="I1" s="909"/>
      <c r="J1" s="909"/>
      <c r="K1" s="909"/>
      <c r="L1" s="909"/>
      <c r="M1" s="909"/>
      <c r="N1" s="2080" t="s">
        <v>287</v>
      </c>
      <c r="O1" s="2080"/>
      <c r="P1" s="2080"/>
      <c r="Q1" s="2080"/>
      <c r="R1" s="2080"/>
      <c r="S1" s="2080"/>
      <c r="T1" s="1252"/>
      <c r="U1" s="1252"/>
    </row>
    <row r="2" spans="1:24" s="266" customFormat="1" ht="16.5" customHeight="1" x14ac:dyDescent="0.25">
      <c r="A2" s="2019" t="s">
        <v>255</v>
      </c>
      <c r="B2" s="2019"/>
      <c r="C2" s="2019"/>
      <c r="D2" s="2019"/>
      <c r="E2" s="2019"/>
      <c r="F2" s="2019"/>
      <c r="G2" s="2019"/>
      <c r="H2" s="2019"/>
      <c r="I2" s="2019"/>
      <c r="J2" s="2019"/>
      <c r="K2" s="2019"/>
      <c r="L2" s="2019"/>
      <c r="M2" s="2019"/>
      <c r="N2" s="2019"/>
      <c r="O2" s="2019"/>
      <c r="P2" s="2019"/>
      <c r="Q2" s="2019"/>
      <c r="R2" s="2019"/>
      <c r="S2" s="2019"/>
      <c r="T2" s="1233"/>
      <c r="U2" s="1233"/>
    </row>
    <row r="3" spans="1:24" s="267" customFormat="1" ht="16.5" customHeight="1" x14ac:dyDescent="0.25">
      <c r="A3" s="2020" t="s">
        <v>0</v>
      </c>
      <c r="B3" s="2020"/>
      <c r="C3" s="2020"/>
      <c r="D3" s="2020"/>
      <c r="E3" s="2020"/>
      <c r="F3" s="2020"/>
      <c r="G3" s="2020"/>
      <c r="H3" s="2020"/>
      <c r="I3" s="2020"/>
      <c r="J3" s="2020"/>
      <c r="K3" s="2020"/>
      <c r="L3" s="2020"/>
      <c r="M3" s="2020"/>
      <c r="N3" s="2020"/>
      <c r="O3" s="2020"/>
      <c r="P3" s="2020"/>
      <c r="Q3" s="2020"/>
      <c r="R3" s="2020"/>
      <c r="S3" s="2020"/>
      <c r="T3" s="1234"/>
      <c r="U3" s="1234"/>
    </row>
    <row r="4" spans="1:24" s="267" customFormat="1" ht="16.5" customHeight="1" x14ac:dyDescent="0.25">
      <c r="A4" s="2021" t="s">
        <v>1</v>
      </c>
      <c r="B4" s="2021"/>
      <c r="C4" s="2021"/>
      <c r="D4" s="2021"/>
      <c r="E4" s="2021"/>
      <c r="F4" s="2021"/>
      <c r="G4" s="2021"/>
      <c r="H4" s="2021"/>
      <c r="I4" s="2021"/>
      <c r="J4" s="2021"/>
      <c r="K4" s="2021"/>
      <c r="L4" s="2021"/>
      <c r="M4" s="2021"/>
      <c r="N4" s="2021"/>
      <c r="O4" s="2021"/>
      <c r="P4" s="2021"/>
      <c r="Q4" s="2021"/>
      <c r="R4" s="2021"/>
      <c r="S4" s="2021"/>
      <c r="T4" s="1234"/>
      <c r="U4" s="1234"/>
    </row>
    <row r="5" spans="1:24" s="2" customFormat="1" ht="21.75" customHeight="1" thickBot="1" x14ac:dyDescent="0.25">
      <c r="A5" s="2022" t="s">
        <v>2</v>
      </c>
      <c r="B5" s="2022"/>
      <c r="C5" s="2022"/>
      <c r="D5" s="2022"/>
      <c r="E5" s="2022"/>
      <c r="F5" s="2022"/>
      <c r="G5" s="2022"/>
      <c r="H5" s="2022"/>
      <c r="I5" s="2022"/>
      <c r="J5" s="2022"/>
      <c r="K5" s="2022"/>
      <c r="L5" s="2022"/>
      <c r="M5" s="2022"/>
      <c r="N5" s="2022"/>
      <c r="O5" s="2022"/>
      <c r="P5" s="2022"/>
      <c r="Q5" s="2022"/>
      <c r="R5" s="2022"/>
      <c r="S5" s="2022"/>
      <c r="T5" s="1235"/>
      <c r="U5" s="1235"/>
    </row>
    <row r="6" spans="1:24" s="3" customFormat="1" ht="18.75" customHeight="1" x14ac:dyDescent="0.25">
      <c r="A6" s="2023" t="s">
        <v>3</v>
      </c>
      <c r="B6" s="2026" t="s">
        <v>4</v>
      </c>
      <c r="C6" s="2029" t="s">
        <v>5</v>
      </c>
      <c r="D6" s="2032" t="s">
        <v>6</v>
      </c>
      <c r="E6" s="2035" t="s">
        <v>7</v>
      </c>
      <c r="F6" s="2038" t="s">
        <v>8</v>
      </c>
      <c r="G6" s="1997" t="s">
        <v>9</v>
      </c>
      <c r="H6" s="2081" t="s">
        <v>288</v>
      </c>
      <c r="I6" s="2062" t="s">
        <v>289</v>
      </c>
      <c r="J6" s="2072" t="s">
        <v>290</v>
      </c>
      <c r="K6" s="2081" t="s">
        <v>11</v>
      </c>
      <c r="L6" s="2062" t="s">
        <v>329</v>
      </c>
      <c r="M6" s="2072" t="s">
        <v>290</v>
      </c>
      <c r="N6" s="2000" t="s">
        <v>199</v>
      </c>
      <c r="O6" s="2067" t="s">
        <v>12</v>
      </c>
      <c r="P6" s="2068"/>
      <c r="Q6" s="2068"/>
      <c r="R6" s="2068"/>
      <c r="S6" s="2070" t="s">
        <v>292</v>
      </c>
      <c r="T6" s="1236"/>
      <c r="U6" s="1236"/>
    </row>
    <row r="7" spans="1:24" s="3" customFormat="1" ht="21" customHeight="1" x14ac:dyDescent="0.25">
      <c r="A7" s="2024"/>
      <c r="B7" s="2027"/>
      <c r="C7" s="2030"/>
      <c r="D7" s="2033"/>
      <c r="E7" s="2036"/>
      <c r="F7" s="2039"/>
      <c r="G7" s="1998"/>
      <c r="H7" s="2082"/>
      <c r="I7" s="2063"/>
      <c r="J7" s="2073"/>
      <c r="K7" s="2082"/>
      <c r="L7" s="2063"/>
      <c r="M7" s="2073"/>
      <c r="N7" s="2001"/>
      <c r="O7" s="2057" t="s">
        <v>6</v>
      </c>
      <c r="P7" s="2069" t="s">
        <v>13</v>
      </c>
      <c r="Q7" s="2060"/>
      <c r="R7" s="2060"/>
      <c r="S7" s="2071"/>
      <c r="T7" s="1236"/>
      <c r="U7" s="1236"/>
    </row>
    <row r="8" spans="1:24" s="3" customFormat="1" ht="103.5" customHeight="1" thickBot="1" x14ac:dyDescent="0.3">
      <c r="A8" s="2025"/>
      <c r="B8" s="2028"/>
      <c r="C8" s="2031"/>
      <c r="D8" s="2034"/>
      <c r="E8" s="2037"/>
      <c r="F8" s="2040"/>
      <c r="G8" s="1999"/>
      <c r="H8" s="2083"/>
      <c r="I8" s="2064"/>
      <c r="J8" s="2074"/>
      <c r="K8" s="2083"/>
      <c r="L8" s="2064"/>
      <c r="M8" s="2074"/>
      <c r="N8" s="2002"/>
      <c r="O8" s="2058"/>
      <c r="P8" s="4" t="s">
        <v>14</v>
      </c>
      <c r="Q8" s="4" t="s">
        <v>15</v>
      </c>
      <c r="R8" s="1025" t="s">
        <v>200</v>
      </c>
      <c r="S8" s="2058"/>
      <c r="T8" s="1236"/>
      <c r="U8" s="1236"/>
    </row>
    <row r="9" spans="1:24" s="2" customFormat="1" ht="18" customHeight="1" x14ac:dyDescent="0.25">
      <c r="A9" s="2041" t="s">
        <v>16</v>
      </c>
      <c r="B9" s="2042"/>
      <c r="C9" s="2042"/>
      <c r="D9" s="2042"/>
      <c r="E9" s="2042"/>
      <c r="F9" s="2042"/>
      <c r="G9" s="2042"/>
      <c r="H9" s="2042"/>
      <c r="I9" s="2042"/>
      <c r="J9" s="2042"/>
      <c r="K9" s="2042"/>
      <c r="L9" s="2042"/>
      <c r="M9" s="2042"/>
      <c r="N9" s="2042"/>
      <c r="O9" s="2042"/>
      <c r="P9" s="2042"/>
      <c r="Q9" s="2042"/>
      <c r="R9" s="2042"/>
      <c r="S9" s="2043"/>
      <c r="T9" s="1235"/>
      <c r="U9" s="1235"/>
    </row>
    <row r="10" spans="1:24" s="2" customFormat="1" ht="16.5" customHeight="1" thickBot="1" x14ac:dyDescent="0.3">
      <c r="A10" s="2044" t="s">
        <v>17</v>
      </c>
      <c r="B10" s="2045"/>
      <c r="C10" s="2045"/>
      <c r="D10" s="2045"/>
      <c r="E10" s="2045"/>
      <c r="F10" s="2045"/>
      <c r="G10" s="2045"/>
      <c r="H10" s="2045"/>
      <c r="I10" s="2045"/>
      <c r="J10" s="2045"/>
      <c r="K10" s="2045"/>
      <c r="L10" s="2045"/>
      <c r="M10" s="2045"/>
      <c r="N10" s="2045"/>
      <c r="O10" s="2045"/>
      <c r="P10" s="2045"/>
      <c r="Q10" s="2045"/>
      <c r="R10" s="2045"/>
      <c r="S10" s="2046"/>
      <c r="T10" s="1235"/>
      <c r="U10" s="1235"/>
      <c r="W10" s="3"/>
      <c r="X10" s="3"/>
    </row>
    <row r="11" spans="1:24" s="3" customFormat="1" ht="16.5" customHeight="1" thickBot="1" x14ac:dyDescent="0.3">
      <c r="A11" s="6" t="s">
        <v>18</v>
      </c>
      <c r="B11" s="2047" t="s">
        <v>19</v>
      </c>
      <c r="C11" s="2047"/>
      <c r="D11" s="2047"/>
      <c r="E11" s="2047"/>
      <c r="F11" s="2047"/>
      <c r="G11" s="2047"/>
      <c r="H11" s="2047"/>
      <c r="I11" s="2047"/>
      <c r="J11" s="2047"/>
      <c r="K11" s="2047"/>
      <c r="L11" s="2047"/>
      <c r="M11" s="2047"/>
      <c r="N11" s="2047"/>
      <c r="O11" s="2047"/>
      <c r="P11" s="2047"/>
      <c r="Q11" s="2047"/>
      <c r="R11" s="2047"/>
      <c r="S11" s="2048"/>
      <c r="T11" s="1236"/>
      <c r="U11" s="1236"/>
    </row>
    <row r="12" spans="1:24" s="3" customFormat="1" ht="17.25" customHeight="1" thickBot="1" x14ac:dyDescent="0.3">
      <c r="A12" s="7" t="s">
        <v>18</v>
      </c>
      <c r="B12" s="8" t="s">
        <v>18</v>
      </c>
      <c r="C12" s="2049" t="s">
        <v>20</v>
      </c>
      <c r="D12" s="2049"/>
      <c r="E12" s="2049"/>
      <c r="F12" s="2049"/>
      <c r="G12" s="2050"/>
      <c r="H12" s="2050"/>
      <c r="I12" s="2050"/>
      <c r="J12" s="2050"/>
      <c r="K12" s="2050"/>
      <c r="L12" s="2050"/>
      <c r="M12" s="2050"/>
      <c r="N12" s="2050"/>
      <c r="O12" s="2050"/>
      <c r="P12" s="2050"/>
      <c r="Q12" s="2050"/>
      <c r="R12" s="2050"/>
      <c r="S12" s="2051"/>
      <c r="T12" s="1236"/>
      <c r="U12" s="1236"/>
    </row>
    <row r="13" spans="1:24" s="3" customFormat="1" ht="23.25" customHeight="1" x14ac:dyDescent="0.25">
      <c r="A13" s="859" t="s">
        <v>18</v>
      </c>
      <c r="B13" s="9" t="s">
        <v>18</v>
      </c>
      <c r="C13" s="10" t="s">
        <v>18</v>
      </c>
      <c r="D13" s="2052" t="s">
        <v>21</v>
      </c>
      <c r="E13" s="611"/>
      <c r="F13" s="485" t="s">
        <v>23</v>
      </c>
      <c r="G13" s="833" t="s">
        <v>26</v>
      </c>
      <c r="H13" s="87">
        <v>3629.8</v>
      </c>
      <c r="I13" s="1093">
        <v>3570.8</v>
      </c>
      <c r="J13" s="1094">
        <f>I13-H13</f>
        <v>-59</v>
      </c>
      <c r="K13" s="87">
        <v>3790.5</v>
      </c>
      <c r="L13" s="926">
        <v>3790.5</v>
      </c>
      <c r="M13" s="1094"/>
      <c r="N13" s="1398">
        <v>3966.9</v>
      </c>
      <c r="O13" s="866"/>
      <c r="P13" s="891"/>
      <c r="Q13" s="893"/>
      <c r="R13" s="888"/>
      <c r="S13" s="1807" t="s">
        <v>324</v>
      </c>
      <c r="T13" s="1254">
        <f>I13+I45+I68+I70+I80+I93+I95+I98+I113+I41+I30</f>
        <v>8177.2</v>
      </c>
      <c r="U13" s="1254"/>
      <c r="V13" s="328"/>
    </row>
    <row r="14" spans="1:24" s="3" customFormat="1" ht="23.25" customHeight="1" x14ac:dyDescent="0.25">
      <c r="A14" s="1090"/>
      <c r="B14" s="13"/>
      <c r="C14" s="14"/>
      <c r="D14" s="2053"/>
      <c r="E14" s="1092"/>
      <c r="F14" s="1091"/>
      <c r="G14" s="692" t="s">
        <v>293</v>
      </c>
      <c r="H14" s="502"/>
      <c r="I14" s="1058">
        <v>59</v>
      </c>
      <c r="J14" s="1059">
        <f>I14-H14</f>
        <v>59</v>
      </c>
      <c r="K14" s="502"/>
      <c r="L14" s="965"/>
      <c r="M14" s="1059"/>
      <c r="N14" s="503"/>
      <c r="O14" s="70"/>
      <c r="P14" s="1089"/>
      <c r="Q14" s="216"/>
      <c r="R14" s="1105"/>
      <c r="S14" s="1806"/>
      <c r="T14" s="1253"/>
      <c r="U14" s="1254"/>
      <c r="V14" s="328"/>
    </row>
    <row r="15" spans="1:24" s="3" customFormat="1" ht="18.75" customHeight="1" x14ac:dyDescent="0.25">
      <c r="A15" s="847"/>
      <c r="B15" s="13"/>
      <c r="C15" s="14"/>
      <c r="D15" s="2053"/>
      <c r="E15" s="906"/>
      <c r="F15" s="855"/>
      <c r="G15" s="899" t="s">
        <v>24</v>
      </c>
      <c r="H15" s="491">
        <v>697.4</v>
      </c>
      <c r="I15" s="1095">
        <v>715.9</v>
      </c>
      <c r="J15" s="1108">
        <f>I15-H15</f>
        <v>18.5</v>
      </c>
      <c r="K15" s="491">
        <v>737.7</v>
      </c>
      <c r="L15" s="927">
        <v>737.7</v>
      </c>
      <c r="M15" s="1108"/>
      <c r="N15" s="492">
        <v>778.1</v>
      </c>
      <c r="O15" s="70"/>
      <c r="P15" s="892"/>
      <c r="Q15" s="216"/>
      <c r="R15" s="879"/>
      <c r="S15" s="1823"/>
      <c r="T15" s="1253"/>
      <c r="U15" s="1254"/>
      <c r="V15" s="328"/>
    </row>
    <row r="16" spans="1:24" s="3" customFormat="1" ht="57" customHeight="1" x14ac:dyDescent="0.25">
      <c r="A16" s="1374"/>
      <c r="B16" s="13"/>
      <c r="C16" s="14"/>
      <c r="D16" s="1800" t="s">
        <v>25</v>
      </c>
      <c r="E16" s="1391"/>
      <c r="F16" s="1380"/>
      <c r="G16" s="108"/>
      <c r="H16" s="1070"/>
      <c r="I16" s="1071"/>
      <c r="J16" s="1109"/>
      <c r="K16" s="18"/>
      <c r="L16" s="928"/>
      <c r="M16" s="914"/>
      <c r="N16" s="19"/>
      <c r="O16" s="384" t="s">
        <v>162</v>
      </c>
      <c r="P16" s="1260">
        <v>5</v>
      </c>
      <c r="Q16" s="1261">
        <v>5</v>
      </c>
      <c r="R16" s="1262">
        <v>5</v>
      </c>
      <c r="S16" s="1876" t="s">
        <v>306</v>
      </c>
      <c r="T16" s="1253"/>
      <c r="U16" s="1254"/>
      <c r="V16" s="328"/>
    </row>
    <row r="17" spans="1:21" s="3" customFormat="1" ht="42" customHeight="1" x14ac:dyDescent="0.25">
      <c r="A17" s="1374" t="s">
        <v>194</v>
      </c>
      <c r="B17" s="13"/>
      <c r="C17" s="14"/>
      <c r="D17" s="1800"/>
      <c r="E17" s="1391"/>
      <c r="F17" s="1380"/>
      <c r="G17" s="17"/>
      <c r="H17" s="24"/>
      <c r="I17" s="929"/>
      <c r="J17" s="915"/>
      <c r="K17" s="24"/>
      <c r="L17" s="929"/>
      <c r="M17" s="915"/>
      <c r="N17" s="111"/>
      <c r="O17" s="147" t="s">
        <v>161</v>
      </c>
      <c r="P17" s="212">
        <v>180</v>
      </c>
      <c r="Q17" s="1263">
        <v>185</v>
      </c>
      <c r="R17" s="467">
        <v>190</v>
      </c>
      <c r="S17" s="1877"/>
      <c r="T17" s="1236"/>
      <c r="U17" s="1236"/>
    </row>
    <row r="18" spans="1:21" s="3" customFormat="1" ht="55.5" customHeight="1" x14ac:dyDescent="0.25">
      <c r="A18" s="1374"/>
      <c r="B18" s="13"/>
      <c r="C18" s="14"/>
      <c r="D18" s="1800"/>
      <c r="E18" s="1391"/>
      <c r="F18" s="1380"/>
      <c r="G18" s="17"/>
      <c r="H18" s="18"/>
      <c r="I18" s="928"/>
      <c r="J18" s="914"/>
      <c r="K18" s="18"/>
      <c r="L18" s="928"/>
      <c r="M18" s="914"/>
      <c r="N18" s="19"/>
      <c r="O18" s="147" t="s">
        <v>163</v>
      </c>
      <c r="P18" s="212">
        <v>20</v>
      </c>
      <c r="Q18" s="1264">
        <v>25</v>
      </c>
      <c r="R18" s="467">
        <v>30</v>
      </c>
      <c r="S18" s="1877"/>
      <c r="T18" s="1236"/>
      <c r="U18" s="1236"/>
    </row>
    <row r="19" spans="1:21" s="3" customFormat="1" ht="31.5" customHeight="1" x14ac:dyDescent="0.25">
      <c r="A19" s="1374"/>
      <c r="B19" s="13"/>
      <c r="C19" s="273"/>
      <c r="D19" s="1800"/>
      <c r="E19" s="1391"/>
      <c r="F19" s="1380"/>
      <c r="G19" s="17"/>
      <c r="H19" s="18"/>
      <c r="I19" s="928"/>
      <c r="J19" s="914"/>
      <c r="K19" s="18"/>
      <c r="L19" s="928"/>
      <c r="M19" s="914"/>
      <c r="N19" s="19"/>
      <c r="O19" s="384" t="s">
        <v>27</v>
      </c>
      <c r="P19" s="480">
        <v>2426</v>
      </c>
      <c r="Q19" s="217">
        <v>2500</v>
      </c>
      <c r="R19" s="472">
        <v>2500</v>
      </c>
      <c r="S19" s="1265"/>
      <c r="T19" s="1236"/>
      <c r="U19" s="1237"/>
    </row>
    <row r="20" spans="1:21" s="3" customFormat="1" ht="39.75" customHeight="1" x14ac:dyDescent="0.25">
      <c r="A20" s="1381"/>
      <c r="B20" s="1318"/>
      <c r="C20" s="1319"/>
      <c r="D20" s="109"/>
      <c r="E20" s="614"/>
      <c r="F20" s="253"/>
      <c r="G20" s="25"/>
      <c r="H20" s="322"/>
      <c r="I20" s="930"/>
      <c r="J20" s="916"/>
      <c r="K20" s="322"/>
      <c r="L20" s="930"/>
      <c r="M20" s="916"/>
      <c r="N20" s="277"/>
      <c r="O20" s="1314" t="s">
        <v>28</v>
      </c>
      <c r="P20" s="1315">
        <v>7963</v>
      </c>
      <c r="Q20" s="1316">
        <v>8759</v>
      </c>
      <c r="R20" s="1317">
        <v>9635</v>
      </c>
      <c r="S20" s="1317"/>
      <c r="T20" s="1236"/>
      <c r="U20" s="1237"/>
    </row>
    <row r="21" spans="1:21" s="3" customFormat="1" ht="38.25" customHeight="1" x14ac:dyDescent="0.25">
      <c r="A21" s="847"/>
      <c r="B21" s="13"/>
      <c r="C21" s="14"/>
      <c r="D21" s="21"/>
      <c r="E21" s="906"/>
      <c r="F21" s="855"/>
      <c r="G21" s="25"/>
      <c r="H21" s="322"/>
      <c r="I21" s="930"/>
      <c r="J21" s="916"/>
      <c r="K21" s="322"/>
      <c r="L21" s="930"/>
      <c r="M21" s="916"/>
      <c r="N21" s="277"/>
      <c r="O21" s="2012" t="s">
        <v>29</v>
      </c>
      <c r="P21" s="875">
        <v>83</v>
      </c>
      <c r="Q21" s="216">
        <v>91</v>
      </c>
      <c r="R21" s="879">
        <v>100</v>
      </c>
      <c r="S21" s="879"/>
      <c r="T21" s="1236"/>
      <c r="U21" s="1237"/>
    </row>
    <row r="22" spans="1:21" s="3" customFormat="1" ht="17.25" customHeight="1" x14ac:dyDescent="0.25">
      <c r="A22" s="847"/>
      <c r="B22" s="13"/>
      <c r="C22" s="273"/>
      <c r="D22" s="845"/>
      <c r="E22" s="906"/>
      <c r="F22" s="855"/>
      <c r="G22" s="26" t="s">
        <v>30</v>
      </c>
      <c r="H22" s="27">
        <f>SUM(H13:H21)</f>
        <v>4327.2</v>
      </c>
      <c r="I22" s="931">
        <f>SUM(I13:I21)</f>
        <v>4345.7</v>
      </c>
      <c r="J22" s="931">
        <f>SUM(J13:J21)</f>
        <v>18.5</v>
      </c>
      <c r="K22" s="27">
        <f t="shared" ref="K22:N22" si="0">SUM(K13:K21)</f>
        <v>4528.2</v>
      </c>
      <c r="L22" s="931">
        <f t="shared" ref="L22" si="1">SUM(L13:L21)</f>
        <v>4528.2</v>
      </c>
      <c r="M22" s="917">
        <f>SUM(M13:M21)</f>
        <v>0</v>
      </c>
      <c r="N22" s="28">
        <f t="shared" si="0"/>
        <v>4745</v>
      </c>
      <c r="O22" s="2012"/>
      <c r="P22" s="892"/>
      <c r="Q22" s="877"/>
      <c r="R22" s="889"/>
      <c r="S22" s="889"/>
      <c r="T22" s="1236"/>
      <c r="U22" s="1236"/>
    </row>
    <row r="23" spans="1:21" s="3" customFormat="1" ht="27.75" customHeight="1" x14ac:dyDescent="0.25">
      <c r="A23" s="847"/>
      <c r="B23" s="13"/>
      <c r="C23" s="14"/>
      <c r="D23" s="1876" t="s">
        <v>31</v>
      </c>
      <c r="E23" s="2013" t="s">
        <v>180</v>
      </c>
      <c r="F23" s="252" t="s">
        <v>23</v>
      </c>
      <c r="G23" s="899" t="s">
        <v>24</v>
      </c>
      <c r="H23" s="491">
        <v>2109.3000000000002</v>
      </c>
      <c r="I23" s="1095">
        <v>2020.5</v>
      </c>
      <c r="J23" s="1096">
        <f>I23-H23</f>
        <v>-88.800000000000182</v>
      </c>
      <c r="K23" s="376">
        <v>2136.3000000000002</v>
      </c>
      <c r="L23" s="1396">
        <v>2136.3000000000002</v>
      </c>
      <c r="M23" s="1096"/>
      <c r="N23" s="310">
        <v>2186.3000000000002</v>
      </c>
      <c r="O23" s="1805" t="s">
        <v>32</v>
      </c>
      <c r="P23" s="33">
        <v>750</v>
      </c>
      <c r="Q23" s="34">
        <v>772</v>
      </c>
      <c r="R23" s="386">
        <v>777</v>
      </c>
      <c r="S23" s="1876" t="s">
        <v>311</v>
      </c>
      <c r="T23" s="1236"/>
      <c r="U23" s="1237"/>
    </row>
    <row r="24" spans="1:21" s="3" customFormat="1" ht="48.75" customHeight="1" x14ac:dyDescent="0.25">
      <c r="A24" s="847"/>
      <c r="B24" s="13"/>
      <c r="C24" s="14"/>
      <c r="D24" s="1877"/>
      <c r="E24" s="2014"/>
      <c r="F24" s="855"/>
      <c r="G24" s="493"/>
      <c r="H24" s="1070"/>
      <c r="I24" s="1071"/>
      <c r="J24" s="915"/>
      <c r="K24" s="52"/>
      <c r="L24" s="937"/>
      <c r="M24" s="915"/>
      <c r="N24" s="57"/>
      <c r="O24" s="1806"/>
      <c r="P24" s="242"/>
      <c r="Q24" s="250"/>
      <c r="R24" s="593"/>
      <c r="S24" s="1877"/>
      <c r="T24" s="1236"/>
      <c r="U24" s="1237"/>
    </row>
    <row r="25" spans="1:21" s="3" customFormat="1" ht="16.5" customHeight="1" x14ac:dyDescent="0.25">
      <c r="A25" s="847"/>
      <c r="B25" s="13"/>
      <c r="C25" s="273"/>
      <c r="D25" s="1878"/>
      <c r="E25" s="2015"/>
      <c r="F25" s="253"/>
      <c r="G25" s="37" t="s">
        <v>30</v>
      </c>
      <c r="H25" s="302">
        <f t="shared" ref="H25:N25" si="2">SUM(H23:H24)</f>
        <v>2109.3000000000002</v>
      </c>
      <c r="I25" s="932">
        <f t="shared" si="2"/>
        <v>2020.5</v>
      </c>
      <c r="J25" s="932">
        <f t="shared" si="2"/>
        <v>-88.800000000000182</v>
      </c>
      <c r="K25" s="302">
        <f t="shared" si="2"/>
        <v>2136.3000000000002</v>
      </c>
      <c r="L25" s="932">
        <f t="shared" si="2"/>
        <v>2136.3000000000002</v>
      </c>
      <c r="M25" s="918">
        <f t="shared" si="2"/>
        <v>0</v>
      </c>
      <c r="N25" s="38">
        <f t="shared" si="2"/>
        <v>2186.3000000000002</v>
      </c>
      <c r="O25" s="907"/>
      <c r="P25" s="240"/>
      <c r="Q25" s="241"/>
      <c r="R25" s="233"/>
      <c r="S25" s="1877"/>
      <c r="T25" s="1236"/>
      <c r="U25" s="1236"/>
    </row>
    <row r="26" spans="1:21" s="3" customFormat="1" ht="28.5" customHeight="1" x14ac:dyDescent="0.25">
      <c r="A26" s="847"/>
      <c r="B26" s="13"/>
      <c r="C26" s="14"/>
      <c r="D26" s="1800" t="s">
        <v>33</v>
      </c>
      <c r="E26" s="613"/>
      <c r="F26" s="855" t="s">
        <v>23</v>
      </c>
      <c r="G26" s="25" t="s">
        <v>24</v>
      </c>
      <c r="H26" s="115">
        <v>220.2</v>
      </c>
      <c r="I26" s="1097">
        <v>342.5</v>
      </c>
      <c r="J26" s="1098">
        <f>I26-H26</f>
        <v>122.30000000000001</v>
      </c>
      <c r="K26" s="115">
        <v>357.4</v>
      </c>
      <c r="L26" s="933">
        <v>357.4</v>
      </c>
      <c r="M26" s="1098"/>
      <c r="N26" s="116">
        <v>357.4</v>
      </c>
      <c r="O26" s="2011" t="s">
        <v>34</v>
      </c>
      <c r="P26" s="2065" t="s">
        <v>300</v>
      </c>
      <c r="Q26" s="2005">
        <v>36</v>
      </c>
      <c r="R26" s="2007">
        <v>37</v>
      </c>
      <c r="S26" s="1877"/>
      <c r="T26" s="1254"/>
      <c r="U26" s="1253"/>
    </row>
    <row r="27" spans="1:21" s="3" customFormat="1" ht="16.5" customHeight="1" x14ac:dyDescent="0.25">
      <c r="A27" s="847"/>
      <c r="B27" s="13"/>
      <c r="C27" s="273"/>
      <c r="D27" s="1967"/>
      <c r="E27" s="614"/>
      <c r="F27" s="253"/>
      <c r="G27" s="37" t="s">
        <v>30</v>
      </c>
      <c r="H27" s="302">
        <f t="shared" ref="H27:N27" si="3">+H26</f>
        <v>220.2</v>
      </c>
      <c r="I27" s="932">
        <f t="shared" si="3"/>
        <v>342.5</v>
      </c>
      <c r="J27" s="932">
        <f t="shared" si="3"/>
        <v>122.30000000000001</v>
      </c>
      <c r="K27" s="302">
        <f t="shared" si="3"/>
        <v>357.4</v>
      </c>
      <c r="L27" s="932">
        <f t="shared" si="3"/>
        <v>357.4</v>
      </c>
      <c r="M27" s="918">
        <f t="shared" si="3"/>
        <v>0</v>
      </c>
      <c r="N27" s="38">
        <f t="shared" si="3"/>
        <v>357.4</v>
      </c>
      <c r="O27" s="2016"/>
      <c r="P27" s="2066"/>
      <c r="Q27" s="2006"/>
      <c r="R27" s="2008"/>
      <c r="S27" s="1878"/>
      <c r="T27" s="1253"/>
      <c r="U27" s="1253"/>
    </row>
    <row r="28" spans="1:21" s="3" customFormat="1" ht="77.25" customHeight="1" x14ac:dyDescent="0.25">
      <c r="A28" s="847"/>
      <c r="B28" s="13"/>
      <c r="C28" s="14"/>
      <c r="D28" s="1877" t="s">
        <v>35</v>
      </c>
      <c r="E28" s="2009" t="s">
        <v>175</v>
      </c>
      <c r="F28" s="855" t="s">
        <v>23</v>
      </c>
      <c r="G28" s="25" t="s">
        <v>24</v>
      </c>
      <c r="H28" s="296">
        <v>433.9</v>
      </c>
      <c r="I28" s="1099">
        <v>373.4</v>
      </c>
      <c r="J28" s="1100">
        <f>I28-H28</f>
        <v>-60.5</v>
      </c>
      <c r="K28" s="115">
        <v>433.9</v>
      </c>
      <c r="L28" s="933">
        <v>433.9</v>
      </c>
      <c r="M28" s="1100"/>
      <c r="N28" s="116">
        <v>433</v>
      </c>
      <c r="O28" s="2011" t="s">
        <v>36</v>
      </c>
      <c r="P28" s="41" t="s">
        <v>203</v>
      </c>
      <c r="Q28" s="42" t="s">
        <v>203</v>
      </c>
      <c r="R28" s="43" t="s">
        <v>204</v>
      </c>
      <c r="S28" s="1876" t="s">
        <v>305</v>
      </c>
      <c r="T28" s="1254"/>
      <c r="U28" s="1253"/>
    </row>
    <row r="29" spans="1:21" s="3" customFormat="1" ht="16.5" customHeight="1" x14ac:dyDescent="0.25">
      <c r="A29" s="847"/>
      <c r="B29" s="13"/>
      <c r="C29" s="14"/>
      <c r="D29" s="1877"/>
      <c r="E29" s="2010"/>
      <c r="F29" s="855"/>
      <c r="G29" s="37" t="s">
        <v>30</v>
      </c>
      <c r="H29" s="27">
        <f t="shared" ref="H29:N29" si="4">+H28</f>
        <v>433.9</v>
      </c>
      <c r="I29" s="931">
        <f t="shared" si="4"/>
        <v>373.4</v>
      </c>
      <c r="J29" s="931">
        <f t="shared" si="4"/>
        <v>-60.5</v>
      </c>
      <c r="K29" s="27">
        <f t="shared" si="4"/>
        <v>433.9</v>
      </c>
      <c r="L29" s="931">
        <f t="shared" si="4"/>
        <v>433.9</v>
      </c>
      <c r="M29" s="917">
        <f t="shared" si="4"/>
        <v>0</v>
      </c>
      <c r="N29" s="28">
        <f t="shared" si="4"/>
        <v>433</v>
      </c>
      <c r="O29" s="2011"/>
      <c r="P29" s="44" t="s">
        <v>205</v>
      </c>
      <c r="Q29" s="45" t="s">
        <v>205</v>
      </c>
      <c r="R29" s="46" t="s">
        <v>205</v>
      </c>
      <c r="S29" s="1878"/>
      <c r="T29" s="1253"/>
      <c r="U29" s="1253"/>
    </row>
    <row r="30" spans="1:21" s="3" customFormat="1" ht="36.75" customHeight="1" x14ac:dyDescent="0.25">
      <c r="A30" s="1927"/>
      <c r="B30" s="1929"/>
      <c r="C30" s="1299"/>
      <c r="D30" s="1876" t="s">
        <v>37</v>
      </c>
      <c r="E30" s="1994" t="s">
        <v>175</v>
      </c>
      <c r="F30" s="620">
        <v>3</v>
      </c>
      <c r="G30" s="25" t="s">
        <v>26</v>
      </c>
      <c r="H30" s="47">
        <v>92.8</v>
      </c>
      <c r="I30" s="935">
        <v>92.8</v>
      </c>
      <c r="J30" s="921"/>
      <c r="K30" s="47">
        <v>129.19999999999999</v>
      </c>
      <c r="L30" s="935">
        <v>129.19999999999999</v>
      </c>
      <c r="M30" s="921"/>
      <c r="N30" s="32">
        <v>92.8</v>
      </c>
      <c r="O30" s="1302" t="s">
        <v>164</v>
      </c>
      <c r="P30" s="20">
        <v>1510</v>
      </c>
      <c r="Q30" s="1282">
        <v>1510</v>
      </c>
      <c r="R30" s="476">
        <v>1510</v>
      </c>
      <c r="S30" s="476"/>
      <c r="T30" s="1253"/>
      <c r="U30" s="1254"/>
    </row>
    <row r="31" spans="1:21" s="3" customFormat="1" ht="21" customHeight="1" x14ac:dyDescent="0.25">
      <c r="A31" s="1927"/>
      <c r="B31" s="1929"/>
      <c r="C31" s="1388"/>
      <c r="D31" s="1878"/>
      <c r="E31" s="1995"/>
      <c r="F31" s="254"/>
      <c r="G31" s="48" t="s">
        <v>30</v>
      </c>
      <c r="H31" s="302">
        <f>+H30</f>
        <v>92.8</v>
      </c>
      <c r="I31" s="932">
        <f>+I30</f>
        <v>92.8</v>
      </c>
      <c r="J31" s="918"/>
      <c r="K31" s="302">
        <f>+K30</f>
        <v>129.19999999999999</v>
      </c>
      <c r="L31" s="932">
        <f>+L30</f>
        <v>129.19999999999999</v>
      </c>
      <c r="M31" s="918"/>
      <c r="N31" s="38">
        <f>+N30</f>
        <v>92.8</v>
      </c>
      <c r="O31" s="207"/>
      <c r="P31" s="50"/>
      <c r="Q31" s="1312"/>
      <c r="R31" s="51"/>
      <c r="S31" s="51"/>
      <c r="T31" s="1253"/>
      <c r="U31" s="1253"/>
    </row>
    <row r="32" spans="1:21" s="2" customFormat="1" ht="16.5" customHeight="1" x14ac:dyDescent="0.25">
      <c r="A32" s="1927"/>
      <c r="B32" s="1929"/>
      <c r="C32" s="897"/>
      <c r="D32" s="1877" t="s">
        <v>240</v>
      </c>
      <c r="E32" s="1996" t="s">
        <v>184</v>
      </c>
      <c r="F32" s="1896" t="s">
        <v>23</v>
      </c>
      <c r="G32" s="1311" t="s">
        <v>24</v>
      </c>
      <c r="H32" s="559">
        <v>287.60000000000002</v>
      </c>
      <c r="I32" s="532">
        <v>287.60000000000002</v>
      </c>
      <c r="J32" s="990"/>
      <c r="K32" s="559">
        <v>287.60000000000002</v>
      </c>
      <c r="L32" s="532">
        <v>287.60000000000002</v>
      </c>
      <c r="M32" s="990"/>
      <c r="N32" s="1399">
        <v>287.60000000000002</v>
      </c>
      <c r="O32" s="1877" t="s">
        <v>256</v>
      </c>
      <c r="P32" s="180">
        <v>108</v>
      </c>
      <c r="Q32" s="181">
        <v>108</v>
      </c>
      <c r="R32" s="1032">
        <v>108</v>
      </c>
      <c r="S32" s="1876" t="s">
        <v>324</v>
      </c>
      <c r="T32" s="1255"/>
      <c r="U32" s="1255"/>
    </row>
    <row r="33" spans="1:24" s="2" customFormat="1" ht="16.5" customHeight="1" x14ac:dyDescent="0.25">
      <c r="A33" s="1927"/>
      <c r="B33" s="1929"/>
      <c r="C33" s="897"/>
      <c r="D33" s="1877"/>
      <c r="E33" s="1996"/>
      <c r="F33" s="1896"/>
      <c r="G33" s="495" t="s">
        <v>307</v>
      </c>
      <c r="H33" s="491">
        <v>206.4</v>
      </c>
      <c r="I33" s="1095">
        <v>198.9</v>
      </c>
      <c r="J33" s="1096">
        <f>I33-H33</f>
        <v>-7.5</v>
      </c>
      <c r="K33" s="491">
        <v>206.4</v>
      </c>
      <c r="L33" s="927">
        <v>206.4</v>
      </c>
      <c r="M33" s="1096"/>
      <c r="N33" s="492">
        <f>206.4-6.3</f>
        <v>200.1</v>
      </c>
      <c r="O33" s="1877"/>
      <c r="P33" s="202"/>
      <c r="Q33" s="181"/>
      <c r="R33" s="288"/>
      <c r="S33" s="1877"/>
      <c r="T33" s="1256"/>
      <c r="U33" s="1255"/>
      <c r="V33" s="3"/>
    </row>
    <row r="34" spans="1:24" s="2" customFormat="1" ht="17.25" customHeight="1" x14ac:dyDescent="0.25">
      <c r="A34" s="847"/>
      <c r="B34" s="849"/>
      <c r="C34" s="897"/>
      <c r="D34" s="1877"/>
      <c r="E34" s="1996"/>
      <c r="F34" s="1896"/>
      <c r="G34" s="496" t="s">
        <v>299</v>
      </c>
      <c r="H34" s="149">
        <v>0</v>
      </c>
      <c r="I34" s="1087">
        <v>6.8</v>
      </c>
      <c r="J34" s="1096">
        <f>I34-H34</f>
        <v>6.8</v>
      </c>
      <c r="K34" s="325"/>
      <c r="L34" s="1397"/>
      <c r="M34" s="1096"/>
      <c r="N34" s="1101"/>
      <c r="O34" s="1877"/>
      <c r="P34" s="202"/>
      <c r="Q34" s="181"/>
      <c r="R34" s="288"/>
      <c r="S34" s="1877"/>
      <c r="T34" s="1256"/>
      <c r="U34" s="1255"/>
      <c r="V34" s="3"/>
    </row>
    <row r="35" spans="1:24" s="2" customFormat="1" ht="17.25" customHeight="1" x14ac:dyDescent="0.25">
      <c r="A35" s="847"/>
      <c r="B35" s="849"/>
      <c r="C35" s="897"/>
      <c r="D35" s="1877"/>
      <c r="E35" s="1996"/>
      <c r="F35" s="1896"/>
      <c r="G35" s="26" t="s">
        <v>30</v>
      </c>
      <c r="H35" s="27">
        <f t="shared" ref="H35:N35" si="5">SUM(H32:H34)</f>
        <v>494</v>
      </c>
      <c r="I35" s="931">
        <f t="shared" si="5"/>
        <v>493.3</v>
      </c>
      <c r="J35" s="931">
        <f t="shared" si="5"/>
        <v>-0.70000000000000018</v>
      </c>
      <c r="K35" s="27">
        <f t="shared" si="5"/>
        <v>494</v>
      </c>
      <c r="L35" s="931">
        <f t="shared" si="5"/>
        <v>494</v>
      </c>
      <c r="M35" s="917">
        <f t="shared" si="5"/>
        <v>0</v>
      </c>
      <c r="N35" s="28">
        <f t="shared" si="5"/>
        <v>487.70000000000005</v>
      </c>
      <c r="O35" s="846"/>
      <c r="P35" s="853"/>
      <c r="Q35" s="844"/>
      <c r="R35" s="35"/>
      <c r="S35" s="1877"/>
      <c r="T35" s="1255"/>
      <c r="U35" s="1255"/>
    </row>
    <row r="36" spans="1:24" s="2" customFormat="1" ht="17.25" customHeight="1" thickBot="1" x14ac:dyDescent="0.3">
      <c r="A36" s="848"/>
      <c r="B36" s="850"/>
      <c r="C36" s="901"/>
      <c r="D36" s="1946" t="s">
        <v>40</v>
      </c>
      <c r="E36" s="1947"/>
      <c r="F36" s="1947"/>
      <c r="G36" s="1948"/>
      <c r="H36" s="58">
        <f t="shared" ref="H36:N36" si="6">H35+H31+H29+H27+H25+H22</f>
        <v>7677.4</v>
      </c>
      <c r="I36" s="936">
        <f t="shared" si="6"/>
        <v>7668.2</v>
      </c>
      <c r="J36" s="936">
        <f t="shared" si="6"/>
        <v>-9.2000000000001734</v>
      </c>
      <c r="K36" s="58">
        <f t="shared" si="6"/>
        <v>8079</v>
      </c>
      <c r="L36" s="936">
        <f t="shared" si="6"/>
        <v>8079</v>
      </c>
      <c r="M36" s="922">
        <f t="shared" si="6"/>
        <v>0</v>
      </c>
      <c r="N36" s="59">
        <f t="shared" si="6"/>
        <v>8302.2000000000007</v>
      </c>
      <c r="O36" s="864"/>
      <c r="P36" s="854"/>
      <c r="Q36" s="360"/>
      <c r="R36" s="619"/>
      <c r="S36" s="1931"/>
      <c r="T36" s="1255"/>
      <c r="U36" s="1253"/>
      <c r="X36" s="3"/>
    </row>
    <row r="37" spans="1:24" s="3" customFormat="1" ht="64.5" customHeight="1" x14ac:dyDescent="0.25">
      <c r="A37" s="1927" t="s">
        <v>18</v>
      </c>
      <c r="B37" s="1929" t="s">
        <v>18</v>
      </c>
      <c r="C37" s="1988" t="s">
        <v>41</v>
      </c>
      <c r="D37" s="1877" t="s">
        <v>42</v>
      </c>
      <c r="E37" s="1990"/>
      <c r="F37" s="1992" t="s">
        <v>23</v>
      </c>
      <c r="G37" s="17" t="s">
        <v>43</v>
      </c>
      <c r="H37" s="52">
        <v>12558</v>
      </c>
      <c r="I37" s="937">
        <v>12558</v>
      </c>
      <c r="J37" s="923"/>
      <c r="K37" s="52">
        <v>12558</v>
      </c>
      <c r="L37" s="937">
        <v>12558</v>
      </c>
      <c r="M37" s="923"/>
      <c r="N37" s="57">
        <v>12558</v>
      </c>
      <c r="O37" s="70" t="s">
        <v>44</v>
      </c>
      <c r="P37" s="892">
        <v>6852</v>
      </c>
      <c r="Q37" s="877">
        <v>6852</v>
      </c>
      <c r="R37" s="879">
        <v>6852</v>
      </c>
      <c r="S37" s="879"/>
      <c r="T37" s="1236"/>
      <c r="U37" s="1236"/>
    </row>
    <row r="38" spans="1:24" s="3" customFormat="1" ht="16.5" customHeight="1" thickBot="1" x14ac:dyDescent="0.3">
      <c r="A38" s="1970"/>
      <c r="B38" s="1971"/>
      <c r="C38" s="1989"/>
      <c r="D38" s="1931"/>
      <c r="E38" s="1991"/>
      <c r="F38" s="1993"/>
      <c r="G38" s="61" t="s">
        <v>30</v>
      </c>
      <c r="H38" s="58">
        <f>+H37</f>
        <v>12558</v>
      </c>
      <c r="I38" s="936">
        <f>+I37</f>
        <v>12558</v>
      </c>
      <c r="J38" s="922"/>
      <c r="K38" s="58">
        <f>+K37</f>
        <v>12558</v>
      </c>
      <c r="L38" s="936">
        <f>+L37</f>
        <v>12558</v>
      </c>
      <c r="M38" s="922"/>
      <c r="N38" s="59">
        <f>+N37</f>
        <v>12558</v>
      </c>
      <c r="O38" s="210"/>
      <c r="P38" s="117"/>
      <c r="Q38" s="475"/>
      <c r="R38" s="295"/>
      <c r="S38" s="295"/>
      <c r="T38" s="1236"/>
      <c r="U38" s="1236"/>
    </row>
    <row r="39" spans="1:24" s="3" customFormat="1" ht="21.75" customHeight="1" x14ac:dyDescent="0.25">
      <c r="A39" s="859" t="s">
        <v>18</v>
      </c>
      <c r="B39" s="9" t="s">
        <v>18</v>
      </c>
      <c r="C39" s="478" t="s">
        <v>45</v>
      </c>
      <c r="D39" s="1930" t="s">
        <v>46</v>
      </c>
      <c r="E39" s="599"/>
      <c r="F39" s="225" t="s">
        <v>23</v>
      </c>
      <c r="G39" s="902" t="s">
        <v>43</v>
      </c>
      <c r="H39" s="301">
        <v>2154.9</v>
      </c>
      <c r="I39" s="938">
        <v>2154.9</v>
      </c>
      <c r="J39" s="924"/>
      <c r="K39" s="301">
        <v>2154.9</v>
      </c>
      <c r="L39" s="938">
        <v>2154.9</v>
      </c>
      <c r="M39" s="924"/>
      <c r="N39" s="63">
        <v>2154.9</v>
      </c>
      <c r="O39" s="1980" t="s">
        <v>44</v>
      </c>
      <c r="P39" s="1982">
        <v>1952</v>
      </c>
      <c r="Q39" s="1984">
        <v>1952</v>
      </c>
      <c r="R39" s="2117">
        <v>1952</v>
      </c>
      <c r="S39" s="867"/>
      <c r="T39" s="1236"/>
      <c r="U39" s="1236"/>
    </row>
    <row r="40" spans="1:24" s="3" customFormat="1" ht="16.5" customHeight="1" thickBot="1" x14ac:dyDescent="0.3">
      <c r="A40" s="848"/>
      <c r="B40" s="64"/>
      <c r="C40" s="852"/>
      <c r="D40" s="1931"/>
      <c r="E40" s="65"/>
      <c r="F40" s="856"/>
      <c r="G40" s="61" t="s">
        <v>30</v>
      </c>
      <c r="H40" s="58">
        <f>+H39</f>
        <v>2154.9</v>
      </c>
      <c r="I40" s="936">
        <f>+I39</f>
        <v>2154.9</v>
      </c>
      <c r="J40" s="922"/>
      <c r="K40" s="58">
        <f>+K39</f>
        <v>2154.9</v>
      </c>
      <c r="L40" s="936">
        <f>+L39</f>
        <v>2154.9</v>
      </c>
      <c r="M40" s="922"/>
      <c r="N40" s="59">
        <f>+N39</f>
        <v>2154.9</v>
      </c>
      <c r="O40" s="1981"/>
      <c r="P40" s="1983"/>
      <c r="Q40" s="1985"/>
      <c r="R40" s="2118"/>
      <c r="S40" s="868"/>
      <c r="T40" s="1236"/>
      <c r="U40" s="1236"/>
    </row>
    <row r="41" spans="1:24" s="2" customFormat="1" ht="93" customHeight="1" x14ac:dyDescent="0.25">
      <c r="A41" s="1926" t="s">
        <v>18</v>
      </c>
      <c r="B41" s="1928" t="s">
        <v>18</v>
      </c>
      <c r="C41" s="1972" t="s">
        <v>47</v>
      </c>
      <c r="D41" s="1930" t="s">
        <v>316</v>
      </c>
      <c r="E41" s="599"/>
      <c r="F41" s="869" t="s">
        <v>23</v>
      </c>
      <c r="G41" s="66" t="s">
        <v>26</v>
      </c>
      <c r="H41" s="258">
        <v>321.2</v>
      </c>
      <c r="I41" s="939">
        <v>321.2</v>
      </c>
      <c r="J41" s="925"/>
      <c r="K41" s="258">
        <v>322</v>
      </c>
      <c r="L41" s="939">
        <v>322</v>
      </c>
      <c r="M41" s="925"/>
      <c r="N41" s="1400">
        <v>322</v>
      </c>
      <c r="O41" s="1974" t="s">
        <v>318</v>
      </c>
      <c r="P41" s="60">
        <v>349</v>
      </c>
      <c r="Q41" s="1976">
        <v>349</v>
      </c>
      <c r="R41" s="1978">
        <v>349</v>
      </c>
      <c r="S41" s="1807" t="s">
        <v>321</v>
      </c>
      <c r="T41" s="1235"/>
      <c r="U41" s="1238"/>
    </row>
    <row r="42" spans="1:24" s="3" customFormat="1" ht="16.5" customHeight="1" thickBot="1" x14ac:dyDescent="0.3">
      <c r="A42" s="1970"/>
      <c r="B42" s="1971"/>
      <c r="C42" s="1973"/>
      <c r="D42" s="1931"/>
      <c r="E42" s="65"/>
      <c r="F42" s="856"/>
      <c r="G42" s="61" t="s">
        <v>30</v>
      </c>
      <c r="H42" s="58">
        <f>+H41</f>
        <v>321.2</v>
      </c>
      <c r="I42" s="936">
        <f>+I41</f>
        <v>321.2</v>
      </c>
      <c r="J42" s="922"/>
      <c r="K42" s="58">
        <f>+K41</f>
        <v>322</v>
      </c>
      <c r="L42" s="936">
        <f>+L41</f>
        <v>322</v>
      </c>
      <c r="M42" s="922"/>
      <c r="N42" s="59">
        <f>+N41</f>
        <v>322</v>
      </c>
      <c r="O42" s="1975"/>
      <c r="P42" s="353"/>
      <c r="Q42" s="1977"/>
      <c r="R42" s="1979"/>
      <c r="S42" s="1826"/>
      <c r="T42" s="1236"/>
      <c r="U42" s="1236"/>
    </row>
    <row r="43" spans="1:24" s="2" customFormat="1" ht="16.5" customHeight="1" thickBot="1" x14ac:dyDescent="0.3">
      <c r="A43" s="7" t="s">
        <v>18</v>
      </c>
      <c r="B43" s="8" t="s">
        <v>18</v>
      </c>
      <c r="C43" s="1962" t="s">
        <v>51</v>
      </c>
      <c r="D43" s="1963"/>
      <c r="E43" s="1963"/>
      <c r="F43" s="1963"/>
      <c r="G43" s="1964"/>
      <c r="H43" s="137">
        <f>H42+H40+H38+H36</f>
        <v>22711.5</v>
      </c>
      <c r="I43" s="940">
        <f>I42+I40+I38+I36</f>
        <v>22702.3</v>
      </c>
      <c r="J43" s="940">
        <f>J42+J40+J38+J36</f>
        <v>-9.2000000000001734</v>
      </c>
      <c r="K43" s="137">
        <f t="shared" ref="K43:N43" si="7">K42+K40+K38+K36</f>
        <v>23113.9</v>
      </c>
      <c r="L43" s="940">
        <f t="shared" ref="L43" si="8">L42+L40+L38+L36</f>
        <v>23113.9</v>
      </c>
      <c r="M43" s="1394">
        <f>M42+M40+M38+M36</f>
        <v>0</v>
      </c>
      <c r="N43" s="1401">
        <f t="shared" si="7"/>
        <v>23337.1</v>
      </c>
      <c r="O43" s="1847"/>
      <c r="P43" s="1848"/>
      <c r="Q43" s="1848"/>
      <c r="R43" s="1848"/>
      <c r="S43" s="1849"/>
      <c r="T43" s="1235"/>
      <c r="U43" s="1235"/>
      <c r="V43" s="3"/>
    </row>
    <row r="44" spans="1:24" s="2" customFormat="1" ht="16.5" customHeight="1" thickBot="1" x14ac:dyDescent="0.3">
      <c r="A44" s="72" t="s">
        <v>18</v>
      </c>
      <c r="B44" s="8" t="s">
        <v>41</v>
      </c>
      <c r="C44" s="1873" t="s">
        <v>52</v>
      </c>
      <c r="D44" s="1873"/>
      <c r="E44" s="1873"/>
      <c r="F44" s="1873"/>
      <c r="G44" s="1873"/>
      <c r="H44" s="1873"/>
      <c r="I44" s="1873"/>
      <c r="J44" s="1873"/>
      <c r="K44" s="1873"/>
      <c r="L44" s="1873"/>
      <c r="M44" s="1873"/>
      <c r="N44" s="1873"/>
      <c r="O44" s="1873"/>
      <c r="P44" s="1873"/>
      <c r="Q44" s="1873"/>
      <c r="R44" s="1873"/>
      <c r="S44" s="1874"/>
      <c r="T44" s="1235"/>
      <c r="U44" s="1235"/>
    </row>
    <row r="45" spans="1:24" s="3" customFormat="1" ht="17.25" customHeight="1" x14ac:dyDescent="0.25">
      <c r="A45" s="1373" t="s">
        <v>18</v>
      </c>
      <c r="B45" s="1375" t="s">
        <v>41</v>
      </c>
      <c r="C45" s="73" t="s">
        <v>18</v>
      </c>
      <c r="D45" s="1808" t="s">
        <v>53</v>
      </c>
      <c r="E45" s="1965" t="s">
        <v>181</v>
      </c>
      <c r="F45" s="1377">
        <v>3</v>
      </c>
      <c r="G45" s="836" t="s">
        <v>26</v>
      </c>
      <c r="H45" s="87">
        <f>3327.2+3</f>
        <v>3330.2</v>
      </c>
      <c r="I45" s="926">
        <f>3327.2+3</f>
        <v>3330.2</v>
      </c>
      <c r="J45" s="1320"/>
      <c r="K45" s="87">
        <v>3293.2</v>
      </c>
      <c r="L45" s="926">
        <v>3293.2</v>
      </c>
      <c r="M45" s="1320"/>
      <c r="N45" s="87">
        <v>3298.6</v>
      </c>
      <c r="O45" s="516" t="s">
        <v>251</v>
      </c>
      <c r="P45" s="517">
        <v>1354</v>
      </c>
      <c r="Q45" s="518">
        <v>1354</v>
      </c>
      <c r="R45" s="519">
        <v>1354</v>
      </c>
      <c r="S45" s="2086" t="s">
        <v>304</v>
      </c>
      <c r="T45" s="1236"/>
      <c r="U45" s="1236"/>
    </row>
    <row r="46" spans="1:24" s="3" customFormat="1" ht="17.25" customHeight="1" x14ac:dyDescent="0.25">
      <c r="A46" s="1374"/>
      <c r="B46" s="1376"/>
      <c r="C46" s="499"/>
      <c r="D46" s="1809"/>
      <c r="E46" s="1966"/>
      <c r="F46" s="148"/>
      <c r="G46" s="501" t="s">
        <v>24</v>
      </c>
      <c r="H46" s="1259">
        <v>323.3</v>
      </c>
      <c r="I46" s="1058">
        <v>323</v>
      </c>
      <c r="J46" s="1059">
        <f>I46-H46</f>
        <v>-0.30000000000001137</v>
      </c>
      <c r="K46" s="502">
        <v>323</v>
      </c>
      <c r="L46" s="965">
        <v>323</v>
      </c>
      <c r="M46" s="1059"/>
      <c r="N46" s="502">
        <v>323</v>
      </c>
      <c r="O46" s="1812" t="s">
        <v>252</v>
      </c>
      <c r="P46" s="520">
        <f>P45-P48</f>
        <v>890</v>
      </c>
      <c r="Q46" s="521">
        <f>Q45-Q48</f>
        <v>890</v>
      </c>
      <c r="R46" s="522">
        <f>R45-R48</f>
        <v>890</v>
      </c>
      <c r="S46" s="1800"/>
      <c r="T46" s="1236"/>
      <c r="U46" s="1236"/>
    </row>
    <row r="47" spans="1:24" s="3" customFormat="1" ht="17.25" customHeight="1" x14ac:dyDescent="0.25">
      <c r="A47" s="1374"/>
      <c r="B47" s="1376"/>
      <c r="C47" s="499"/>
      <c r="D47" s="500"/>
      <c r="E47" s="1966"/>
      <c r="F47" s="148"/>
      <c r="G47" s="504" t="s">
        <v>56</v>
      </c>
      <c r="H47" s="505">
        <v>636.6</v>
      </c>
      <c r="I47" s="966">
        <v>636.6</v>
      </c>
      <c r="J47" s="942"/>
      <c r="K47" s="505">
        <v>640.20000000000005</v>
      </c>
      <c r="L47" s="966">
        <v>640.20000000000005</v>
      </c>
      <c r="M47" s="942"/>
      <c r="N47" s="505">
        <v>640.20000000000005</v>
      </c>
      <c r="O47" s="1813"/>
      <c r="P47" s="523"/>
      <c r="Q47" s="524"/>
      <c r="R47" s="525"/>
      <c r="S47" s="1800"/>
      <c r="T47" s="1236"/>
      <c r="U47" s="1236"/>
    </row>
    <row r="48" spans="1:24" s="3" customFormat="1" ht="17.25" customHeight="1" x14ac:dyDescent="0.25">
      <c r="A48" s="1374"/>
      <c r="B48" s="1376"/>
      <c r="C48" s="499"/>
      <c r="D48" s="500"/>
      <c r="E48" s="1966"/>
      <c r="F48" s="148"/>
      <c r="G48" s="501" t="s">
        <v>132</v>
      </c>
      <c r="H48" s="502"/>
      <c r="I48" s="1058">
        <v>62</v>
      </c>
      <c r="J48" s="1059">
        <f>I48-H48</f>
        <v>62</v>
      </c>
      <c r="K48" s="502"/>
      <c r="L48" s="965"/>
      <c r="M48" s="1059"/>
      <c r="N48" s="503"/>
      <c r="O48" s="1810" t="s">
        <v>253</v>
      </c>
      <c r="P48" s="526">
        <v>464</v>
      </c>
      <c r="Q48" s="527">
        <v>464</v>
      </c>
      <c r="R48" s="528">
        <v>464</v>
      </c>
      <c r="S48" s="1800"/>
      <c r="T48" s="1236"/>
      <c r="U48" s="1236"/>
    </row>
    <row r="49" spans="1:21" s="3" customFormat="1" ht="17.25" customHeight="1" x14ac:dyDescent="0.25">
      <c r="A49" s="1374"/>
      <c r="B49" s="1376"/>
      <c r="C49" s="499"/>
      <c r="D49" s="500"/>
      <c r="E49" s="1966"/>
      <c r="F49" s="148"/>
      <c r="G49" s="501" t="s">
        <v>43</v>
      </c>
      <c r="H49" s="502">
        <v>233.7</v>
      </c>
      <c r="I49" s="1086">
        <v>197.7</v>
      </c>
      <c r="J49" s="1059">
        <f>I49-H49</f>
        <v>-36</v>
      </c>
      <c r="K49" s="502">
        <v>232.7</v>
      </c>
      <c r="L49" s="965">
        <v>232.7</v>
      </c>
      <c r="M49" s="1059"/>
      <c r="N49" s="502">
        <v>198.7</v>
      </c>
      <c r="O49" s="1811"/>
      <c r="P49" s="526"/>
      <c r="Q49" s="527"/>
      <c r="R49" s="528"/>
      <c r="S49" s="1800"/>
      <c r="T49" s="1236"/>
      <c r="U49" s="1236"/>
    </row>
    <row r="50" spans="1:21" s="3" customFormat="1" ht="30.75" customHeight="1" x14ac:dyDescent="0.25">
      <c r="A50" s="1374"/>
      <c r="B50" s="1376"/>
      <c r="C50" s="499"/>
      <c r="D50" s="500"/>
      <c r="E50" s="1966"/>
      <c r="F50" s="148"/>
      <c r="G50" s="512" t="s">
        <v>58</v>
      </c>
      <c r="H50" s="513">
        <v>2.5</v>
      </c>
      <c r="I50" s="967">
        <v>2.5</v>
      </c>
      <c r="J50" s="943"/>
      <c r="K50" s="513">
        <v>2.5</v>
      </c>
      <c r="L50" s="967">
        <v>2.5</v>
      </c>
      <c r="M50" s="943"/>
      <c r="N50" s="514">
        <v>3</v>
      </c>
      <c r="O50" s="1476" t="s">
        <v>59</v>
      </c>
      <c r="P50" s="1364" t="s">
        <v>212</v>
      </c>
      <c r="Q50" s="1365" t="s">
        <v>212</v>
      </c>
      <c r="R50" s="1378" t="s">
        <v>212</v>
      </c>
      <c r="S50" s="1800"/>
      <c r="T50" s="1236"/>
      <c r="U50" s="1236"/>
    </row>
    <row r="51" spans="1:21" s="3" customFormat="1" ht="15.75" customHeight="1" x14ac:dyDescent="0.25">
      <c r="A51" s="1374"/>
      <c r="B51" s="1376"/>
      <c r="C51" s="1388"/>
      <c r="D51" s="1799" t="s">
        <v>260</v>
      </c>
      <c r="E51" s="1966"/>
      <c r="F51" s="148"/>
      <c r="G51" s="529"/>
      <c r="H51" s="120"/>
      <c r="I51" s="968"/>
      <c r="J51" s="944"/>
      <c r="K51" s="120"/>
      <c r="L51" s="968"/>
      <c r="M51" s="944"/>
      <c r="N51" s="120"/>
      <c r="O51" s="530"/>
      <c r="P51" s="227"/>
      <c r="Q51" s="531"/>
      <c r="R51" s="243"/>
      <c r="S51" s="243"/>
      <c r="T51" s="1236"/>
      <c r="U51" s="1236"/>
    </row>
    <row r="52" spans="1:21" s="3" customFormat="1" ht="15.75" customHeight="1" x14ac:dyDescent="0.25">
      <c r="A52" s="1374"/>
      <c r="B52" s="1376"/>
      <c r="C52" s="1370"/>
      <c r="D52" s="1967"/>
      <c r="E52" s="1966"/>
      <c r="F52" s="148"/>
      <c r="G52" s="227"/>
      <c r="H52" s="120"/>
      <c r="I52" s="968"/>
      <c r="J52" s="944"/>
      <c r="K52" s="120"/>
      <c r="L52" s="968"/>
      <c r="M52" s="944"/>
      <c r="N52" s="120"/>
      <c r="O52" s="530"/>
      <c r="P52" s="120"/>
      <c r="Q52" s="532"/>
      <c r="R52" s="533"/>
      <c r="S52" s="533"/>
      <c r="T52" s="1236"/>
      <c r="U52" s="1236"/>
    </row>
    <row r="53" spans="1:21" s="3" customFormat="1" ht="29.25" customHeight="1" x14ac:dyDescent="0.25">
      <c r="A53" s="1381"/>
      <c r="B53" s="1382"/>
      <c r="C53" s="264"/>
      <c r="D53" s="426" t="s">
        <v>298</v>
      </c>
      <c r="E53" s="2079"/>
      <c r="F53" s="1321"/>
      <c r="G53" s="1444"/>
      <c r="H53" s="339"/>
      <c r="I53" s="1445"/>
      <c r="J53" s="1446"/>
      <c r="K53" s="1447"/>
      <c r="L53" s="1448"/>
      <c r="M53" s="1446"/>
      <c r="N53" s="1447"/>
      <c r="O53" s="1449"/>
      <c r="P53" s="1450"/>
      <c r="Q53" s="1442"/>
      <c r="R53" s="1451"/>
      <c r="S53" s="1452"/>
      <c r="T53" s="1236"/>
      <c r="U53" s="1236"/>
    </row>
    <row r="54" spans="1:21" s="3" customFormat="1" ht="81" customHeight="1" x14ac:dyDescent="0.25">
      <c r="A54" s="1271"/>
      <c r="B54" s="1272"/>
      <c r="C54" s="1299"/>
      <c r="D54" s="1306" t="s">
        <v>297</v>
      </c>
      <c r="E54" s="1356"/>
      <c r="F54" s="1357"/>
      <c r="G54" s="1352" t="s">
        <v>85</v>
      </c>
      <c r="H54" s="297">
        <v>36</v>
      </c>
      <c r="I54" s="1438">
        <v>43.1</v>
      </c>
      <c r="J54" s="1439">
        <f>I54-H54</f>
        <v>7.1000000000000014</v>
      </c>
      <c r="K54" s="297"/>
      <c r="L54" s="986"/>
      <c r="M54" s="1439"/>
      <c r="N54" s="297"/>
      <c r="O54" s="1440" t="s">
        <v>248</v>
      </c>
      <c r="P54" s="1441" t="s">
        <v>155</v>
      </c>
      <c r="Q54" s="1442" t="s">
        <v>155</v>
      </c>
      <c r="R54" s="1443"/>
      <c r="S54" s="1358" t="s">
        <v>313</v>
      </c>
      <c r="T54" s="1236"/>
      <c r="U54" s="1236"/>
    </row>
    <row r="55" spans="1:21" s="1076" customFormat="1" ht="42" customHeight="1" x14ac:dyDescent="0.25">
      <c r="A55" s="1064"/>
      <c r="B55" s="1065"/>
      <c r="C55" s="1066"/>
      <c r="D55" s="1067" t="s">
        <v>296</v>
      </c>
      <c r="E55" s="445"/>
      <c r="F55" s="1068"/>
      <c r="G55" s="1069" t="s">
        <v>85</v>
      </c>
      <c r="H55" s="1070"/>
      <c r="I55" s="1071">
        <v>7.3</v>
      </c>
      <c r="J55" s="1072">
        <f>I55-H55</f>
        <v>7.3</v>
      </c>
      <c r="K55" s="1070">
        <v>7.3</v>
      </c>
      <c r="L55" s="1071">
        <v>7.3</v>
      </c>
      <c r="M55" s="1072"/>
      <c r="N55" s="1073">
        <v>7.3</v>
      </c>
      <c r="O55" s="1074" t="s">
        <v>248</v>
      </c>
      <c r="P55" s="1084">
        <v>3</v>
      </c>
      <c r="Q55" s="1083" t="s">
        <v>23</v>
      </c>
      <c r="R55" s="1075" t="s">
        <v>23</v>
      </c>
      <c r="S55" s="2084" t="s">
        <v>303</v>
      </c>
      <c r="T55" s="1236"/>
      <c r="U55" s="1236"/>
    </row>
    <row r="56" spans="1:21" s="3" customFormat="1" ht="33" customHeight="1" x14ac:dyDescent="0.25">
      <c r="A56" s="1271"/>
      <c r="B56" s="1272"/>
      <c r="C56" s="1285"/>
      <c r="D56" s="426" t="s">
        <v>261</v>
      </c>
      <c r="E56" s="445"/>
      <c r="F56" s="148"/>
      <c r="G56" s="529"/>
      <c r="H56" s="120"/>
      <c r="I56" s="968"/>
      <c r="J56" s="944"/>
      <c r="K56" s="120"/>
      <c r="L56" s="968"/>
      <c r="M56" s="944"/>
      <c r="N56" s="120"/>
      <c r="O56" s="1288"/>
      <c r="P56" s="404"/>
      <c r="Q56" s="539"/>
      <c r="R56" s="540"/>
      <c r="S56" s="2085"/>
      <c r="T56" s="1236"/>
      <c r="U56" s="1236"/>
    </row>
    <row r="57" spans="1:21" s="3" customFormat="1" ht="30.75" customHeight="1" x14ac:dyDescent="0.25">
      <c r="A57" s="1271"/>
      <c r="B57" s="1272"/>
      <c r="C57" s="1299"/>
      <c r="D57" s="1268" t="s">
        <v>60</v>
      </c>
      <c r="E57" s="445"/>
      <c r="F57" s="1274"/>
      <c r="G57" s="17"/>
      <c r="H57" s="106"/>
      <c r="I57" s="971"/>
      <c r="J57" s="947"/>
      <c r="K57" s="291"/>
      <c r="L57" s="974"/>
      <c r="M57" s="947"/>
      <c r="N57" s="291"/>
      <c r="O57" s="83"/>
      <c r="P57" s="511"/>
      <c r="Q57" s="45"/>
      <c r="R57" s="285"/>
      <c r="S57" s="2085"/>
      <c r="T57" s="1236"/>
      <c r="U57" s="1236"/>
    </row>
    <row r="58" spans="1:21" s="3" customFormat="1" ht="45" customHeight="1" x14ac:dyDescent="0.25">
      <c r="A58" s="1271"/>
      <c r="B58" s="1272"/>
      <c r="C58" s="1299"/>
      <c r="D58" s="21" t="s">
        <v>226</v>
      </c>
      <c r="E58" s="445"/>
      <c r="F58" s="1274"/>
      <c r="G58" s="17"/>
      <c r="H58" s="315"/>
      <c r="I58" s="972"/>
      <c r="J58" s="948"/>
      <c r="K58" s="315"/>
      <c r="L58" s="972"/>
      <c r="M58" s="948"/>
      <c r="N58" s="315"/>
      <c r="O58" s="21"/>
      <c r="P58" s="244"/>
      <c r="Q58" s="181"/>
      <c r="R58" s="288"/>
      <c r="S58" s="288"/>
      <c r="T58" s="1236"/>
      <c r="U58" s="1236"/>
    </row>
    <row r="59" spans="1:21" s="3" customFormat="1" ht="26.25" customHeight="1" x14ac:dyDescent="0.25">
      <c r="A59" s="1271"/>
      <c r="B59" s="1272"/>
      <c r="C59" s="1299"/>
      <c r="D59" s="1877" t="s">
        <v>228</v>
      </c>
      <c r="E59" s="445"/>
      <c r="F59" s="1274"/>
      <c r="G59" s="17"/>
      <c r="H59" s="315"/>
      <c r="I59" s="972"/>
      <c r="J59" s="948"/>
      <c r="K59" s="315"/>
      <c r="L59" s="972"/>
      <c r="M59" s="948"/>
      <c r="N59" s="515"/>
      <c r="O59" s="1877"/>
      <c r="P59" s="244"/>
      <c r="Q59" s="181"/>
      <c r="R59" s="288"/>
      <c r="S59" s="288"/>
      <c r="T59" s="1236"/>
      <c r="U59" s="1236"/>
    </row>
    <row r="60" spans="1:21" s="3" customFormat="1" ht="18.75" customHeight="1" x14ac:dyDescent="0.25">
      <c r="A60" s="1271"/>
      <c r="B60" s="1272"/>
      <c r="C60" s="1285"/>
      <c r="D60" s="1877"/>
      <c r="E60" s="445"/>
      <c r="F60" s="1274"/>
      <c r="G60" s="541"/>
      <c r="H60" s="542"/>
      <c r="I60" s="973"/>
      <c r="J60" s="949"/>
      <c r="K60" s="542"/>
      <c r="L60" s="973"/>
      <c r="M60" s="949"/>
      <c r="N60" s="543"/>
      <c r="O60" s="1877"/>
      <c r="P60" s="1290"/>
      <c r="Q60" s="1283"/>
      <c r="R60" s="1287"/>
      <c r="S60" s="1287"/>
      <c r="T60" s="1236"/>
      <c r="U60" s="1236"/>
    </row>
    <row r="61" spans="1:21" s="3" customFormat="1" ht="81.75" customHeight="1" x14ac:dyDescent="0.25">
      <c r="A61" s="1271"/>
      <c r="B61" s="1272"/>
      <c r="C61" s="1299"/>
      <c r="D61" s="1310" t="s">
        <v>257</v>
      </c>
      <c r="E61" s="445"/>
      <c r="F61" s="1274"/>
      <c r="G61" s="1085" t="s">
        <v>299</v>
      </c>
      <c r="H61" s="345"/>
      <c r="I61" s="1135">
        <v>16.5</v>
      </c>
      <c r="J61" s="1136">
        <f>I61-H61</f>
        <v>16.5</v>
      </c>
      <c r="K61" s="542"/>
      <c r="L61" s="973"/>
      <c r="M61" s="1136"/>
      <c r="N61" s="542"/>
      <c r="O61" s="83" t="s">
        <v>258</v>
      </c>
      <c r="P61" s="1307">
        <v>104</v>
      </c>
      <c r="Q61" s="1308">
        <v>104</v>
      </c>
      <c r="R61" s="1305">
        <v>104</v>
      </c>
      <c r="S61" s="21" t="s">
        <v>312</v>
      </c>
      <c r="T61" s="1236"/>
      <c r="U61" s="1236"/>
    </row>
    <row r="62" spans="1:21" s="3" customFormat="1" ht="29.25" customHeight="1" x14ac:dyDescent="0.25">
      <c r="A62" s="1271"/>
      <c r="B62" s="1272"/>
      <c r="C62" s="1299"/>
      <c r="D62" s="597" t="s">
        <v>262</v>
      </c>
      <c r="E62" s="445"/>
      <c r="F62" s="1274"/>
      <c r="G62" s="17"/>
      <c r="H62" s="291"/>
      <c r="I62" s="974"/>
      <c r="J62" s="950"/>
      <c r="K62" s="291"/>
      <c r="L62" s="974"/>
      <c r="M62" s="950"/>
      <c r="N62" s="291"/>
      <c r="O62" s="83"/>
      <c r="P62" s="1290"/>
      <c r="Q62" s="1283"/>
      <c r="R62" s="1287"/>
      <c r="S62" s="21"/>
      <c r="T62" s="1236"/>
      <c r="U62" s="1236"/>
    </row>
    <row r="63" spans="1:21" s="3" customFormat="1" ht="29.25" customHeight="1" x14ac:dyDescent="0.25">
      <c r="A63" s="1271"/>
      <c r="B63" s="1272"/>
      <c r="C63" s="1299"/>
      <c r="D63" s="597" t="s">
        <v>263</v>
      </c>
      <c r="E63" s="445"/>
      <c r="F63" s="1274"/>
      <c r="G63" s="17"/>
      <c r="H63" s="52"/>
      <c r="I63" s="937"/>
      <c r="J63" s="923"/>
      <c r="K63" s="52"/>
      <c r="L63" s="937"/>
      <c r="M63" s="923"/>
      <c r="N63" s="52"/>
      <c r="O63" s="83"/>
      <c r="P63" s="511"/>
      <c r="Q63" s="1283"/>
      <c r="R63" s="1287"/>
      <c r="S63" s="21"/>
      <c r="T63" s="1236"/>
      <c r="U63" s="1236"/>
    </row>
    <row r="64" spans="1:21" s="3" customFormat="1" ht="14.25" customHeight="1" x14ac:dyDescent="0.25">
      <c r="A64" s="1271"/>
      <c r="B64" s="1272"/>
      <c r="C64" s="1299"/>
      <c r="D64" s="1877" t="s">
        <v>264</v>
      </c>
      <c r="E64" s="279"/>
      <c r="F64" s="1274"/>
      <c r="G64" s="17"/>
      <c r="H64" s="292"/>
      <c r="I64" s="975"/>
      <c r="J64" s="951"/>
      <c r="K64" s="292"/>
      <c r="L64" s="975"/>
      <c r="M64" s="951"/>
      <c r="N64" s="292"/>
      <c r="O64" s="83"/>
      <c r="P64" s="511"/>
      <c r="Q64" s="1283"/>
      <c r="R64" s="1287"/>
      <c r="S64" s="21"/>
      <c r="T64" s="1236"/>
      <c r="U64" s="1236"/>
    </row>
    <row r="65" spans="1:29" s="3" customFormat="1" ht="14.25" customHeight="1" x14ac:dyDescent="0.25">
      <c r="A65" s="1271"/>
      <c r="B65" s="1272"/>
      <c r="C65" s="1299"/>
      <c r="D65" s="1877"/>
      <c r="E65" s="279"/>
      <c r="F65" s="1274"/>
      <c r="G65" s="17"/>
      <c r="H65" s="292"/>
      <c r="I65" s="975"/>
      <c r="J65" s="951"/>
      <c r="K65" s="292"/>
      <c r="L65" s="975"/>
      <c r="M65" s="951"/>
      <c r="N65" s="292"/>
      <c r="O65" s="1280"/>
      <c r="P65" s="511"/>
      <c r="Q65" s="1283"/>
      <c r="R65" s="1287"/>
      <c r="S65" s="21"/>
      <c r="T65" s="1236"/>
      <c r="U65" s="1236"/>
    </row>
    <row r="66" spans="1:29" s="85" customFormat="1" ht="32.25" customHeight="1" x14ac:dyDescent="0.25">
      <c r="A66" s="1271"/>
      <c r="B66" s="1272"/>
      <c r="C66" s="84"/>
      <c r="D66" s="1268" t="s">
        <v>65</v>
      </c>
      <c r="E66" s="279"/>
      <c r="F66" s="1274"/>
      <c r="G66" s="25"/>
      <c r="H66" s="54"/>
      <c r="I66" s="976"/>
      <c r="J66" s="952"/>
      <c r="K66" s="54"/>
      <c r="L66" s="976"/>
      <c r="M66" s="952"/>
      <c r="N66" s="54"/>
      <c r="O66" s="83"/>
      <c r="P66" s="511"/>
      <c r="Q66" s="1283"/>
      <c r="R66" s="1287"/>
      <c r="S66" s="21"/>
      <c r="T66" s="1239"/>
      <c r="U66" s="1240"/>
    </row>
    <row r="67" spans="1:29" s="85" customFormat="1" ht="17.25" customHeight="1" thickBot="1" x14ac:dyDescent="0.3">
      <c r="A67" s="175"/>
      <c r="B67" s="1273"/>
      <c r="C67" s="1313"/>
      <c r="D67" s="1946" t="s">
        <v>40</v>
      </c>
      <c r="E67" s="1947"/>
      <c r="F67" s="1947"/>
      <c r="G67" s="1948"/>
      <c r="H67" s="94">
        <f t="shared" ref="H67:N67" si="9">SUM(H45:H66)</f>
        <v>4562.3</v>
      </c>
      <c r="I67" s="977">
        <f t="shared" si="9"/>
        <v>4618.9000000000005</v>
      </c>
      <c r="J67" s="977">
        <f t="shared" si="9"/>
        <v>56.599999999999987</v>
      </c>
      <c r="K67" s="94">
        <f t="shared" si="9"/>
        <v>4498.8999999999996</v>
      </c>
      <c r="L67" s="977">
        <f t="shared" si="9"/>
        <v>4498.8999999999996</v>
      </c>
      <c r="M67" s="368">
        <f t="shared" si="9"/>
        <v>0</v>
      </c>
      <c r="N67" s="94">
        <f t="shared" si="9"/>
        <v>4470.8</v>
      </c>
      <c r="O67" s="257"/>
      <c r="P67" s="498"/>
      <c r="Q67" s="475"/>
      <c r="R67" s="477"/>
      <c r="S67" s="257"/>
      <c r="T67" s="1240"/>
      <c r="U67" s="1240"/>
    </row>
    <row r="68" spans="1:29" s="92" customFormat="1" ht="47.25" customHeight="1" x14ac:dyDescent="0.25">
      <c r="A68" s="1952" t="s">
        <v>18</v>
      </c>
      <c r="B68" s="1954" t="s">
        <v>41</v>
      </c>
      <c r="C68" s="1956" t="s">
        <v>41</v>
      </c>
      <c r="D68" s="1932" t="s">
        <v>66</v>
      </c>
      <c r="E68" s="1958" t="s">
        <v>182</v>
      </c>
      <c r="F68" s="1960" t="s">
        <v>23</v>
      </c>
      <c r="G68" s="903" t="s">
        <v>26</v>
      </c>
      <c r="H68" s="725">
        <v>236.9</v>
      </c>
      <c r="I68" s="978">
        <v>236.9</v>
      </c>
      <c r="J68" s="954"/>
      <c r="K68" s="725">
        <v>236.9</v>
      </c>
      <c r="L68" s="978">
        <v>236.9</v>
      </c>
      <c r="M68" s="954"/>
      <c r="N68" s="88">
        <v>236.9</v>
      </c>
      <c r="O68" s="1932" t="s">
        <v>165</v>
      </c>
      <c r="P68" s="89">
        <v>60</v>
      </c>
      <c r="Q68" s="90">
        <v>60</v>
      </c>
      <c r="R68" s="91">
        <v>60</v>
      </c>
      <c r="S68" s="1027"/>
      <c r="T68" s="1241"/>
      <c r="U68" s="1242"/>
      <c r="V68" s="99"/>
      <c r="W68" s="99"/>
      <c r="X68" s="99"/>
    </row>
    <row r="69" spans="1:29" s="99" customFormat="1" ht="21.75" customHeight="1" thickBot="1" x14ac:dyDescent="0.3">
      <c r="A69" s="1953"/>
      <c r="B69" s="1955"/>
      <c r="C69" s="1957"/>
      <c r="D69" s="1933"/>
      <c r="E69" s="1959"/>
      <c r="F69" s="1961"/>
      <c r="G69" s="93" t="s">
        <v>30</v>
      </c>
      <c r="H69" s="94">
        <f>SUM(H68)</f>
        <v>236.9</v>
      </c>
      <c r="I69" s="977">
        <f>SUM(I68)</f>
        <v>236.9</v>
      </c>
      <c r="J69" s="953"/>
      <c r="K69" s="94">
        <f>SUM(K68)</f>
        <v>236.9</v>
      </c>
      <c r="L69" s="977">
        <f>SUM(L68)</f>
        <v>236.9</v>
      </c>
      <c r="M69" s="953"/>
      <c r="N69" s="95">
        <f>SUM(N68)</f>
        <v>236.9</v>
      </c>
      <c r="O69" s="1933"/>
      <c r="P69" s="96"/>
      <c r="Q69" s="97"/>
      <c r="R69" s="98"/>
      <c r="S69" s="98"/>
      <c r="T69" s="1243"/>
      <c r="U69" s="1243"/>
    </row>
    <row r="70" spans="1:29" s="2" customFormat="1" ht="42" customHeight="1" x14ac:dyDescent="0.25">
      <c r="A70" s="100" t="s">
        <v>18</v>
      </c>
      <c r="B70" s="101" t="s">
        <v>41</v>
      </c>
      <c r="C70" s="478" t="s">
        <v>45</v>
      </c>
      <c r="D70" s="1942" t="s">
        <v>67</v>
      </c>
      <c r="E70" s="904"/>
      <c r="F70" s="225" t="s">
        <v>23</v>
      </c>
      <c r="G70" s="903" t="s">
        <v>26</v>
      </c>
      <c r="H70" s="882">
        <v>422.7</v>
      </c>
      <c r="I70" s="979">
        <v>422.7</v>
      </c>
      <c r="J70" s="955"/>
      <c r="K70" s="1371">
        <v>431.5</v>
      </c>
      <c r="L70" s="1385">
        <v>431.5</v>
      </c>
      <c r="M70" s="955"/>
      <c r="N70" s="1371">
        <v>431.5</v>
      </c>
      <c r="O70" s="890" t="s">
        <v>68</v>
      </c>
      <c r="P70" s="232">
        <v>77</v>
      </c>
      <c r="Q70" s="307">
        <v>77</v>
      </c>
      <c r="R70" s="231">
        <v>77</v>
      </c>
      <c r="S70" s="1028"/>
      <c r="T70" s="1235"/>
      <c r="U70" s="1235"/>
    </row>
    <row r="71" spans="1:29" s="2" customFormat="1" ht="53.25" customHeight="1" x14ac:dyDescent="0.25">
      <c r="A71" s="104"/>
      <c r="B71" s="105"/>
      <c r="C71" s="851"/>
      <c r="D71" s="1906"/>
      <c r="E71" s="857"/>
      <c r="F71" s="119"/>
      <c r="G71" s="894"/>
      <c r="H71" s="106"/>
      <c r="I71" s="971"/>
      <c r="J71" s="947"/>
      <c r="K71" s="106"/>
      <c r="L71" s="971"/>
      <c r="M71" s="947"/>
      <c r="N71" s="106"/>
      <c r="O71" s="77" t="s">
        <v>69</v>
      </c>
      <c r="P71" s="203">
        <v>208</v>
      </c>
      <c r="Q71" s="213">
        <v>208</v>
      </c>
      <c r="R71" s="204">
        <v>208</v>
      </c>
      <c r="S71" s="1029"/>
      <c r="T71" s="1235"/>
      <c r="U71" s="1235"/>
    </row>
    <row r="72" spans="1:29" s="2" customFormat="1" ht="55.5" customHeight="1" x14ac:dyDescent="0.25">
      <c r="A72" s="104"/>
      <c r="B72" s="105"/>
      <c r="C72" s="851"/>
      <c r="D72" s="77" t="s">
        <v>149</v>
      </c>
      <c r="E72" s="881"/>
      <c r="F72" s="119"/>
      <c r="G72" s="894"/>
      <c r="H72" s="291"/>
      <c r="I72" s="974"/>
      <c r="J72" s="950"/>
      <c r="K72" s="291"/>
      <c r="L72" s="974"/>
      <c r="M72" s="950"/>
      <c r="N72" s="81"/>
      <c r="O72" s="272" t="s">
        <v>70</v>
      </c>
      <c r="P72" s="220" t="s">
        <v>72</v>
      </c>
      <c r="Q72" s="308" t="s">
        <v>72</v>
      </c>
      <c r="R72" s="214" t="s">
        <v>72</v>
      </c>
      <c r="S72" s="1030"/>
      <c r="T72" s="1235"/>
      <c r="U72" s="1235"/>
      <c r="AA72" s="3"/>
    </row>
    <row r="73" spans="1:29" s="2" customFormat="1" ht="62.25" customHeight="1" x14ac:dyDescent="0.25">
      <c r="A73" s="104"/>
      <c r="B73" s="105"/>
      <c r="C73" s="851"/>
      <c r="D73" s="49" t="s">
        <v>150</v>
      </c>
      <c r="E73" s="283" t="s">
        <v>185</v>
      </c>
      <c r="F73" s="119"/>
      <c r="G73" s="894"/>
      <c r="H73" s="106"/>
      <c r="I73" s="971"/>
      <c r="J73" s="947"/>
      <c r="K73" s="106"/>
      <c r="L73" s="971"/>
      <c r="M73" s="947"/>
      <c r="N73" s="80"/>
      <c r="O73" s="872"/>
      <c r="P73" s="545"/>
      <c r="Q73" s="546"/>
      <c r="R73" s="547"/>
      <c r="S73" s="547"/>
      <c r="T73" s="1235"/>
      <c r="U73" s="1235"/>
      <c r="AC73" s="3"/>
    </row>
    <row r="74" spans="1:29" s="2" customFormat="1" ht="55.5" customHeight="1" x14ac:dyDescent="0.25">
      <c r="A74" s="104"/>
      <c r="B74" s="105"/>
      <c r="C74" s="273"/>
      <c r="D74" s="49" t="s">
        <v>151</v>
      </c>
      <c r="E74" s="905"/>
      <c r="F74" s="119"/>
      <c r="G74" s="894"/>
      <c r="H74" s="106"/>
      <c r="I74" s="971"/>
      <c r="J74" s="947"/>
      <c r="K74" s="106"/>
      <c r="L74" s="971"/>
      <c r="M74" s="947"/>
      <c r="N74" s="80"/>
      <c r="O74" s="83"/>
      <c r="P74" s="853"/>
      <c r="Q74" s="844"/>
      <c r="R74" s="35"/>
      <c r="S74" s="35"/>
      <c r="T74" s="1235"/>
      <c r="U74" s="1235"/>
      <c r="X74" s="3"/>
      <c r="Y74" s="3"/>
    </row>
    <row r="75" spans="1:29" s="2" customFormat="1" ht="56.25" customHeight="1" x14ac:dyDescent="0.25">
      <c r="A75" s="104"/>
      <c r="B75" s="105"/>
      <c r="C75" s="273"/>
      <c r="D75" s="49" t="s">
        <v>152</v>
      </c>
      <c r="E75" s="446" t="s">
        <v>176</v>
      </c>
      <c r="F75" s="119"/>
      <c r="G75" s="1387"/>
      <c r="H75" s="52"/>
      <c r="I75" s="937"/>
      <c r="J75" s="923"/>
      <c r="K75" s="52"/>
      <c r="L75" s="937"/>
      <c r="M75" s="923"/>
      <c r="N75" s="57"/>
      <c r="O75" s="494"/>
      <c r="P75" s="545"/>
      <c r="Q75" s="262"/>
      <c r="R75" s="354"/>
      <c r="S75" s="354"/>
      <c r="T75" s="1235"/>
      <c r="U75" s="1235"/>
    </row>
    <row r="76" spans="1:29" s="2" customFormat="1" ht="78.75" customHeight="1" x14ac:dyDescent="0.25">
      <c r="A76" s="1323"/>
      <c r="B76" s="1324"/>
      <c r="C76" s="1325"/>
      <c r="D76" s="109" t="s">
        <v>172</v>
      </c>
      <c r="E76" s="1392" t="s">
        <v>175</v>
      </c>
      <c r="F76" s="255"/>
      <c r="G76" s="1386"/>
      <c r="H76" s="54"/>
      <c r="I76" s="976"/>
      <c r="J76" s="952"/>
      <c r="K76" s="54"/>
      <c r="L76" s="976"/>
      <c r="M76" s="952"/>
      <c r="N76" s="53"/>
      <c r="O76" s="49"/>
      <c r="P76" s="1454"/>
      <c r="Q76" s="1383"/>
      <c r="R76" s="484"/>
      <c r="S76" s="484"/>
      <c r="T76" s="1235"/>
      <c r="U76" s="1235"/>
      <c r="V76" s="3"/>
      <c r="X76" s="3"/>
    </row>
    <row r="77" spans="1:29" s="2" customFormat="1" ht="44.25" customHeight="1" x14ac:dyDescent="0.25">
      <c r="A77" s="847"/>
      <c r="B77" s="849"/>
      <c r="C77" s="474"/>
      <c r="D77" s="1453" t="s">
        <v>171</v>
      </c>
      <c r="E77" s="1384" t="s">
        <v>183</v>
      </c>
      <c r="F77" s="858"/>
      <c r="G77" s="17"/>
      <c r="H77" s="24"/>
      <c r="I77" s="929"/>
      <c r="J77" s="915"/>
      <c r="K77" s="24"/>
      <c r="L77" s="929"/>
      <c r="M77" s="915"/>
      <c r="N77" s="111"/>
      <c r="O77" s="489"/>
      <c r="P77" s="112"/>
      <c r="Q77" s="113"/>
      <c r="R77" s="114"/>
      <c r="S77" s="114"/>
      <c r="T77" s="1235"/>
      <c r="U77" s="1235"/>
    </row>
    <row r="78" spans="1:29" s="2" customFormat="1" ht="38.25" customHeight="1" x14ac:dyDescent="0.25">
      <c r="A78" s="847"/>
      <c r="B78" s="849"/>
      <c r="C78" s="474"/>
      <c r="D78" s="1951" t="s">
        <v>73</v>
      </c>
      <c r="E78" s="479" t="s">
        <v>177</v>
      </c>
      <c r="F78" s="858"/>
      <c r="G78" s="17"/>
      <c r="H78" s="115"/>
      <c r="I78" s="933"/>
      <c r="J78" s="919"/>
      <c r="K78" s="115"/>
      <c r="L78" s="933"/>
      <c r="M78" s="919"/>
      <c r="N78" s="115"/>
      <c r="O78" s="1949"/>
      <c r="P78" s="112"/>
      <c r="Q78" s="113"/>
      <c r="R78" s="114"/>
      <c r="S78" s="114"/>
      <c r="T78" s="1235"/>
      <c r="U78" s="1236"/>
    </row>
    <row r="79" spans="1:29" s="2" customFormat="1" ht="19.5" customHeight="1" thickBot="1" x14ac:dyDescent="0.3">
      <c r="A79" s="848"/>
      <c r="B79" s="850"/>
      <c r="C79" s="862"/>
      <c r="D79" s="1950"/>
      <c r="E79" s="873"/>
      <c r="F79" s="898"/>
      <c r="G79" s="61" t="s">
        <v>30</v>
      </c>
      <c r="H79" s="58">
        <f>SUM(H70:H78)</f>
        <v>422.7</v>
      </c>
      <c r="I79" s="936">
        <f>SUM(I70:I78)</f>
        <v>422.7</v>
      </c>
      <c r="J79" s="956"/>
      <c r="K79" s="58">
        <f>SUM(K70:K78)</f>
        <v>431.5</v>
      </c>
      <c r="L79" s="936">
        <f>SUM(L70:L78)</f>
        <v>431.5</v>
      </c>
      <c r="M79" s="956"/>
      <c r="N79" s="62">
        <f>SUM(N70:N78)</f>
        <v>431.5</v>
      </c>
      <c r="O79" s="1950"/>
      <c r="P79" s="117"/>
      <c r="Q79" s="475"/>
      <c r="R79" s="477"/>
      <c r="S79" s="477"/>
      <c r="T79" s="1235"/>
      <c r="U79" s="1238"/>
    </row>
    <row r="80" spans="1:29" s="2" customFormat="1" ht="18.75" customHeight="1" x14ac:dyDescent="0.25">
      <c r="A80" s="100" t="s">
        <v>18</v>
      </c>
      <c r="B80" s="101" t="s">
        <v>41</v>
      </c>
      <c r="C80" s="478" t="s">
        <v>47</v>
      </c>
      <c r="D80" s="1943" t="s">
        <v>74</v>
      </c>
      <c r="E80" s="1945" t="s">
        <v>179</v>
      </c>
      <c r="F80" s="225" t="s">
        <v>23</v>
      </c>
      <c r="G80" s="896" t="s">
        <v>26</v>
      </c>
      <c r="H80" s="941">
        <v>186.8</v>
      </c>
      <c r="I80" s="980">
        <v>186.8</v>
      </c>
      <c r="J80" s="957"/>
      <c r="K80" s="941">
        <v>185.6</v>
      </c>
      <c r="L80" s="980">
        <v>185.6</v>
      </c>
      <c r="M80" s="957"/>
      <c r="N80" s="371">
        <v>185.6</v>
      </c>
      <c r="O80" s="1807" t="s">
        <v>75</v>
      </c>
      <c r="P80" s="1819">
        <v>56</v>
      </c>
      <c r="Q80" s="1821">
        <v>56</v>
      </c>
      <c r="R80" s="1801">
        <v>56</v>
      </c>
      <c r="S80" s="888"/>
      <c r="T80" s="1235"/>
      <c r="U80" s="1235"/>
    </row>
    <row r="81" spans="1:23" s="2" customFormat="1" ht="18" customHeight="1" x14ac:dyDescent="0.25">
      <c r="A81" s="104"/>
      <c r="B81" s="105"/>
      <c r="C81" s="851"/>
      <c r="D81" s="1944"/>
      <c r="E81" s="1940"/>
      <c r="F81" s="119"/>
      <c r="G81" s="899" t="s">
        <v>43</v>
      </c>
      <c r="H81" s="15">
        <v>224.7</v>
      </c>
      <c r="I81" s="981">
        <v>224.7</v>
      </c>
      <c r="J81" s="958"/>
      <c r="K81" s="15"/>
      <c r="L81" s="981"/>
      <c r="M81" s="958"/>
      <c r="N81" s="16"/>
      <c r="O81" s="1806"/>
      <c r="P81" s="1820"/>
      <c r="Q81" s="1822"/>
      <c r="R81" s="1802"/>
      <c r="S81" s="889"/>
      <c r="T81" s="1235"/>
      <c r="U81" s="1235"/>
    </row>
    <row r="82" spans="1:23" s="2" customFormat="1" ht="32.25" customHeight="1" x14ac:dyDescent="0.25">
      <c r="A82" s="104"/>
      <c r="B82" s="105"/>
      <c r="C82" s="851"/>
      <c r="D82" s="118" t="s">
        <v>76</v>
      </c>
      <c r="E82" s="1940"/>
      <c r="F82" s="119"/>
      <c r="G82" s="894"/>
      <c r="H82" s="18"/>
      <c r="I82" s="928"/>
      <c r="J82" s="914"/>
      <c r="K82" s="18"/>
      <c r="L82" s="928"/>
      <c r="M82" s="914"/>
      <c r="N82" s="18"/>
      <c r="O82" s="1806"/>
      <c r="P82" s="892"/>
      <c r="Q82" s="877"/>
      <c r="R82" s="879"/>
      <c r="S82" s="879"/>
      <c r="T82" s="1235"/>
      <c r="U82" s="1236"/>
    </row>
    <row r="83" spans="1:23" s="2" customFormat="1" ht="53.25" customHeight="1" x14ac:dyDescent="0.25">
      <c r="A83" s="104"/>
      <c r="B83" s="105"/>
      <c r="C83" s="851"/>
      <c r="D83" s="23" t="s">
        <v>265</v>
      </c>
      <c r="E83" s="1940"/>
      <c r="F83" s="119"/>
      <c r="G83" s="894"/>
      <c r="H83" s="18"/>
      <c r="I83" s="928"/>
      <c r="J83" s="914"/>
      <c r="K83" s="18"/>
      <c r="L83" s="928"/>
      <c r="M83" s="914"/>
      <c r="N83" s="18"/>
      <c r="O83" s="598"/>
      <c r="P83" s="44"/>
      <c r="Q83" s="311"/>
      <c r="R83" s="46"/>
      <c r="S83" s="285"/>
      <c r="T83" s="1235"/>
      <c r="U83" s="1236"/>
    </row>
    <row r="84" spans="1:23" s="2" customFormat="1" ht="15.75" customHeight="1" x14ac:dyDescent="0.25">
      <c r="A84" s="1927"/>
      <c r="B84" s="1929"/>
      <c r="C84" s="474"/>
      <c r="D84" s="1805" t="s">
        <v>78</v>
      </c>
      <c r="E84" s="427"/>
      <c r="F84" s="256"/>
      <c r="G84" s="1297"/>
      <c r="H84" s="120"/>
      <c r="I84" s="968"/>
      <c r="J84" s="944"/>
      <c r="K84" s="120"/>
      <c r="L84" s="968"/>
      <c r="M84" s="944"/>
      <c r="N84" s="497"/>
      <c r="O84" s="1824"/>
      <c r="P84" s="44"/>
      <c r="Q84" s="311"/>
      <c r="R84" s="46"/>
      <c r="S84" s="285"/>
      <c r="T84" s="1235"/>
      <c r="U84" s="1236"/>
    </row>
    <row r="85" spans="1:23" s="2" customFormat="1" ht="15.75" customHeight="1" x14ac:dyDescent="0.25">
      <c r="A85" s="1927"/>
      <c r="B85" s="1929"/>
      <c r="C85" s="474"/>
      <c r="D85" s="1806"/>
      <c r="E85" s="427"/>
      <c r="F85" s="256"/>
      <c r="G85" s="17"/>
      <c r="H85" s="345"/>
      <c r="I85" s="970"/>
      <c r="J85" s="946"/>
      <c r="K85" s="120"/>
      <c r="L85" s="968"/>
      <c r="M85" s="946"/>
      <c r="N85" s="497"/>
      <c r="O85" s="1824"/>
      <c r="P85" s="44"/>
      <c r="Q85" s="311"/>
      <c r="R85" s="46"/>
      <c r="S85" s="285"/>
      <c r="T85" s="1235"/>
      <c r="U85" s="1236"/>
    </row>
    <row r="86" spans="1:23" s="2" customFormat="1" ht="13.5" customHeight="1" x14ac:dyDescent="0.25">
      <c r="A86" s="1927"/>
      <c r="B86" s="1929"/>
      <c r="C86" s="474" t="s">
        <v>194</v>
      </c>
      <c r="D86" s="1823"/>
      <c r="E86" s="1326"/>
      <c r="F86" s="256"/>
      <c r="G86" s="17"/>
      <c r="H86" s="345"/>
      <c r="I86" s="970"/>
      <c r="J86" s="946"/>
      <c r="K86" s="120"/>
      <c r="L86" s="968"/>
      <c r="M86" s="946"/>
      <c r="N86" s="497"/>
      <c r="O86" s="1824"/>
      <c r="P86" s="44"/>
      <c r="Q86" s="311"/>
      <c r="R86" s="46"/>
      <c r="S86" s="285"/>
      <c r="T86" s="1235"/>
      <c r="U86" s="1235"/>
      <c r="W86" s="3"/>
    </row>
    <row r="87" spans="1:23" s="2" customFormat="1" ht="105.6" customHeight="1" x14ac:dyDescent="0.25">
      <c r="A87" s="104"/>
      <c r="B87" s="105"/>
      <c r="C87" s="851"/>
      <c r="D87" s="1938" t="s">
        <v>188</v>
      </c>
      <c r="E87" s="1940" t="s">
        <v>178</v>
      </c>
      <c r="F87" s="160"/>
      <c r="G87" s="17"/>
      <c r="H87" s="18"/>
      <c r="I87" s="928"/>
      <c r="J87" s="914"/>
      <c r="K87" s="18"/>
      <c r="L87" s="928"/>
      <c r="M87" s="914"/>
      <c r="N87" s="18"/>
      <c r="O87" s="598"/>
      <c r="P87" s="44"/>
      <c r="Q87" s="311"/>
      <c r="R87" s="46"/>
      <c r="S87" s="285"/>
      <c r="T87" s="1235"/>
      <c r="U87" s="1235"/>
    </row>
    <row r="88" spans="1:23" s="2" customFormat="1" ht="16.5" customHeight="1" thickBot="1" x14ac:dyDescent="0.3">
      <c r="A88" s="848"/>
      <c r="B88" s="850"/>
      <c r="C88" s="862"/>
      <c r="D88" s="1939"/>
      <c r="E88" s="1941"/>
      <c r="F88" s="870"/>
      <c r="G88" s="93" t="s">
        <v>30</v>
      </c>
      <c r="H88" s="94">
        <f>SUM(H80:H87)</f>
        <v>411.5</v>
      </c>
      <c r="I88" s="977">
        <f>SUM(I80:I87)</f>
        <v>411.5</v>
      </c>
      <c r="J88" s="953"/>
      <c r="K88" s="94">
        <f>SUM(K80:K87)</f>
        <v>185.6</v>
      </c>
      <c r="L88" s="977">
        <f>SUM(L80:L87)</f>
        <v>185.6</v>
      </c>
      <c r="M88" s="953"/>
      <c r="N88" s="94">
        <f>SUM(N80:N87)</f>
        <v>185.6</v>
      </c>
      <c r="O88" s="377"/>
      <c r="P88" s="121"/>
      <c r="Q88" s="122"/>
      <c r="R88" s="123"/>
      <c r="S88" s="123"/>
      <c r="T88" s="1235"/>
      <c r="U88" s="1235"/>
    </row>
    <row r="89" spans="1:23" s="2" customFormat="1" ht="29.25" customHeight="1" x14ac:dyDescent="0.25">
      <c r="A89" s="1455" t="s">
        <v>18</v>
      </c>
      <c r="B89" s="1375" t="s">
        <v>41</v>
      </c>
      <c r="C89" s="1379" t="s">
        <v>50</v>
      </c>
      <c r="D89" s="1457" t="s">
        <v>79</v>
      </c>
      <c r="E89" s="68"/>
      <c r="F89" s="485" t="s">
        <v>80</v>
      </c>
      <c r="G89" s="1389" t="s">
        <v>26</v>
      </c>
      <c r="H89" s="301">
        <v>139.9</v>
      </c>
      <c r="I89" s="938">
        <v>139.9</v>
      </c>
      <c r="J89" s="959"/>
      <c r="K89" s="301">
        <v>139.9</v>
      </c>
      <c r="L89" s="938">
        <v>139.9</v>
      </c>
      <c r="M89" s="959"/>
      <c r="N89" s="373">
        <v>139.9</v>
      </c>
      <c r="O89" s="125" t="s">
        <v>81</v>
      </c>
      <c r="P89" s="126">
        <v>22</v>
      </c>
      <c r="Q89" s="127">
        <v>22</v>
      </c>
      <c r="R89" s="128">
        <v>22</v>
      </c>
      <c r="S89" s="2112" t="s">
        <v>325</v>
      </c>
      <c r="T89" s="1238"/>
      <c r="U89" s="1238"/>
      <c r="V89" s="327"/>
    </row>
    <row r="90" spans="1:23" s="2" customFormat="1" ht="42" customHeight="1" x14ac:dyDescent="0.25">
      <c r="A90" s="1463"/>
      <c r="B90" s="1382"/>
      <c r="C90" s="248"/>
      <c r="D90" s="109"/>
      <c r="E90" s="1341"/>
      <c r="F90" s="253"/>
      <c r="G90" s="129" t="s">
        <v>43</v>
      </c>
      <c r="H90" s="149">
        <v>110</v>
      </c>
      <c r="I90" s="1087">
        <v>117.1</v>
      </c>
      <c r="J90" s="1088">
        <f>I90-H90</f>
        <v>7.0999999999999943</v>
      </c>
      <c r="K90" s="47"/>
      <c r="L90" s="935"/>
      <c r="M90" s="1088"/>
      <c r="N90" s="32"/>
      <c r="O90" s="144" t="s">
        <v>166</v>
      </c>
      <c r="P90" s="228">
        <v>10</v>
      </c>
      <c r="Q90" s="229">
        <v>10</v>
      </c>
      <c r="R90" s="230">
        <v>10</v>
      </c>
      <c r="S90" s="2113"/>
      <c r="T90" s="1235"/>
      <c r="U90" s="1235"/>
    </row>
    <row r="91" spans="1:23" s="2" customFormat="1" ht="33.75" customHeight="1" x14ac:dyDescent="0.25">
      <c r="A91" s="1456"/>
      <c r="B91" s="1376"/>
      <c r="C91" s="474"/>
      <c r="D91" s="21"/>
      <c r="E91" s="67"/>
      <c r="F91" s="855"/>
      <c r="G91" s="895"/>
      <c r="H91" s="296"/>
      <c r="I91" s="934"/>
      <c r="J91" s="920"/>
      <c r="K91" s="296"/>
      <c r="L91" s="934"/>
      <c r="M91" s="920"/>
      <c r="N91" s="296"/>
      <c r="O91" s="1824" t="s">
        <v>254</v>
      </c>
      <c r="P91" s="1460">
        <v>28</v>
      </c>
      <c r="Q91" s="1461">
        <v>28</v>
      </c>
      <c r="R91" s="1462">
        <v>28</v>
      </c>
      <c r="S91" s="2113"/>
      <c r="T91" s="1235"/>
      <c r="U91" s="1235"/>
    </row>
    <row r="92" spans="1:23" s="2" customFormat="1" ht="15" customHeight="1" thickBot="1" x14ac:dyDescent="0.3">
      <c r="A92" s="847"/>
      <c r="B92" s="849"/>
      <c r="C92" s="474"/>
      <c r="D92" s="257"/>
      <c r="E92" s="67"/>
      <c r="F92" s="855"/>
      <c r="G92" s="69" t="s">
        <v>30</v>
      </c>
      <c r="H92" s="58">
        <f t="shared" ref="H92:N92" si="10">SUM(H89:H91)</f>
        <v>249.9</v>
      </c>
      <c r="I92" s="936">
        <f t="shared" si="10"/>
        <v>257</v>
      </c>
      <c r="J92" s="936">
        <f t="shared" si="10"/>
        <v>7.0999999999999943</v>
      </c>
      <c r="K92" s="58">
        <f t="shared" si="10"/>
        <v>139.9</v>
      </c>
      <c r="L92" s="936">
        <f t="shared" si="10"/>
        <v>139.9</v>
      </c>
      <c r="M92" s="956">
        <f t="shared" si="10"/>
        <v>0</v>
      </c>
      <c r="N92" s="58">
        <f t="shared" si="10"/>
        <v>139.9</v>
      </c>
      <c r="O92" s="1804"/>
      <c r="P92" s="854"/>
      <c r="Q92" s="360"/>
      <c r="R92" s="361"/>
      <c r="S92" s="2114"/>
      <c r="T92" s="1235"/>
      <c r="U92" s="1235"/>
    </row>
    <row r="93" spans="1:23" s="2" customFormat="1" ht="24.75" customHeight="1" x14ac:dyDescent="0.25">
      <c r="A93" s="859" t="s">
        <v>18</v>
      </c>
      <c r="B93" s="860" t="s">
        <v>41</v>
      </c>
      <c r="C93" s="861" t="s">
        <v>82</v>
      </c>
      <c r="D93" s="1932" t="s">
        <v>173</v>
      </c>
      <c r="E93" s="68"/>
      <c r="F93" s="1934">
        <v>3</v>
      </c>
      <c r="G93" s="896" t="s">
        <v>26</v>
      </c>
      <c r="H93" s="133">
        <v>3.5</v>
      </c>
      <c r="I93" s="982">
        <v>3.5</v>
      </c>
      <c r="J93" s="960"/>
      <c r="K93" s="133">
        <v>3.5</v>
      </c>
      <c r="L93" s="982">
        <v>3.5</v>
      </c>
      <c r="M93" s="960"/>
      <c r="N93" s="133">
        <v>3.5</v>
      </c>
      <c r="O93" s="863" t="s">
        <v>174</v>
      </c>
      <c r="P93" s="599">
        <v>2</v>
      </c>
      <c r="Q93" s="134">
        <v>2</v>
      </c>
      <c r="R93" s="135">
        <v>2</v>
      </c>
      <c r="S93" s="135"/>
      <c r="T93" s="1235"/>
      <c r="U93" s="1235"/>
    </row>
    <row r="94" spans="1:23" s="2" customFormat="1" ht="16.5" customHeight="1" thickBot="1" x14ac:dyDescent="0.3">
      <c r="A94" s="847"/>
      <c r="B94" s="849"/>
      <c r="C94" s="862"/>
      <c r="D94" s="1933"/>
      <c r="E94" s="435"/>
      <c r="F94" s="1935"/>
      <c r="G94" s="93" t="s">
        <v>30</v>
      </c>
      <c r="H94" s="58">
        <f>H93</f>
        <v>3.5</v>
      </c>
      <c r="I94" s="936">
        <f>I93</f>
        <v>3.5</v>
      </c>
      <c r="J94" s="922"/>
      <c r="K94" s="58">
        <f>K93</f>
        <v>3.5</v>
      </c>
      <c r="L94" s="936">
        <f>L93</f>
        <v>3.5</v>
      </c>
      <c r="M94" s="922"/>
      <c r="N94" s="58">
        <f>N93</f>
        <v>3.5</v>
      </c>
      <c r="O94" s="846"/>
      <c r="P94" s="853"/>
      <c r="Q94" s="844"/>
      <c r="R94" s="35"/>
      <c r="S94" s="35"/>
      <c r="T94" s="1235"/>
      <c r="U94" s="1235"/>
    </row>
    <row r="95" spans="1:23" s="2" customFormat="1" ht="16.5" customHeight="1" x14ac:dyDescent="0.25">
      <c r="A95" s="1897" t="s">
        <v>18</v>
      </c>
      <c r="B95" s="1899" t="s">
        <v>41</v>
      </c>
      <c r="C95" s="1901" t="s">
        <v>83</v>
      </c>
      <c r="D95" s="1891" t="s">
        <v>193</v>
      </c>
      <c r="E95" s="1903"/>
      <c r="F95" s="1895">
        <v>3</v>
      </c>
      <c r="G95" s="891" t="s">
        <v>26</v>
      </c>
      <c r="H95" s="600">
        <v>1</v>
      </c>
      <c r="I95" s="983">
        <v>1</v>
      </c>
      <c r="J95" s="961"/>
      <c r="K95" s="102"/>
      <c r="L95" s="1006"/>
      <c r="M95" s="961"/>
      <c r="N95" s="103"/>
      <c r="O95" s="265" t="s">
        <v>192</v>
      </c>
      <c r="P95" s="177">
        <v>1</v>
      </c>
      <c r="Q95" s="12"/>
      <c r="R95" s="178"/>
      <c r="S95" s="178"/>
      <c r="T95" s="1235"/>
      <c r="U95" s="1235"/>
    </row>
    <row r="96" spans="1:23" s="2" customFormat="1" ht="15" customHeight="1" x14ac:dyDescent="0.25">
      <c r="A96" s="1898"/>
      <c r="B96" s="1900"/>
      <c r="C96" s="1902"/>
      <c r="D96" s="1892"/>
      <c r="E96" s="1904"/>
      <c r="F96" s="1896"/>
      <c r="G96" s="206"/>
      <c r="H96" s="106"/>
      <c r="I96" s="971"/>
      <c r="J96" s="947"/>
      <c r="K96" s="106"/>
      <c r="L96" s="971"/>
      <c r="M96" s="947"/>
      <c r="N96" s="106"/>
      <c r="O96" s="1805" t="s">
        <v>191</v>
      </c>
      <c r="P96" s="1920"/>
      <c r="Q96" s="1922">
        <v>350</v>
      </c>
      <c r="R96" s="1923">
        <v>350</v>
      </c>
      <c r="S96" s="878"/>
      <c r="T96" s="1235"/>
      <c r="U96" s="1235"/>
    </row>
    <row r="97" spans="1:23" s="2" customFormat="1" ht="15" customHeight="1" thickBot="1" x14ac:dyDescent="0.3">
      <c r="A97" s="1898"/>
      <c r="B97" s="1900"/>
      <c r="C97" s="1902"/>
      <c r="D97" s="1892"/>
      <c r="E97" s="1904"/>
      <c r="F97" s="1896"/>
      <c r="G97" s="321" t="s">
        <v>30</v>
      </c>
      <c r="H97" s="27">
        <f>H96+H95</f>
        <v>1</v>
      </c>
      <c r="I97" s="931">
        <f>I96+I95</f>
        <v>1</v>
      </c>
      <c r="J97" s="917"/>
      <c r="K97" s="27">
        <f>K96+K95</f>
        <v>0</v>
      </c>
      <c r="L97" s="931">
        <f>L96+L95</f>
        <v>0</v>
      </c>
      <c r="M97" s="917"/>
      <c r="N97" s="27">
        <f>N96+N95</f>
        <v>0</v>
      </c>
      <c r="O97" s="1806"/>
      <c r="P97" s="1921"/>
      <c r="Q97" s="1822"/>
      <c r="R97" s="1924"/>
      <c r="S97" s="879"/>
      <c r="T97" s="1235"/>
      <c r="U97" s="1235"/>
      <c r="V97" s="3"/>
    </row>
    <row r="98" spans="1:23" s="2" customFormat="1" ht="115.5" customHeight="1" x14ac:dyDescent="0.25">
      <c r="A98" s="1897" t="s">
        <v>18</v>
      </c>
      <c r="B98" s="1899" t="s">
        <v>41</v>
      </c>
      <c r="C98" s="1901" t="s">
        <v>147</v>
      </c>
      <c r="D98" s="1891" t="s">
        <v>320</v>
      </c>
      <c r="E98" s="1903"/>
      <c r="F98" s="1895">
        <v>3</v>
      </c>
      <c r="G98" s="1289" t="s">
        <v>26</v>
      </c>
      <c r="H98" s="293">
        <v>5</v>
      </c>
      <c r="I98" s="984">
        <v>5</v>
      </c>
      <c r="J98" s="962"/>
      <c r="K98" s="293"/>
      <c r="L98" s="984"/>
      <c r="M98" s="962"/>
      <c r="N98" s="293"/>
      <c r="O98" s="1277" t="s">
        <v>192</v>
      </c>
      <c r="P98" s="60">
        <v>1</v>
      </c>
      <c r="Q98" s="1291"/>
      <c r="R98" s="1278"/>
      <c r="S98" s="1360" t="s">
        <v>326</v>
      </c>
      <c r="T98" s="1235"/>
      <c r="U98" s="1235"/>
    </row>
    <row r="99" spans="1:23" s="2" customFormat="1" ht="15" customHeight="1" thickBot="1" x14ac:dyDescent="0.3">
      <c r="A99" s="2087"/>
      <c r="B99" s="2088"/>
      <c r="C99" s="2089"/>
      <c r="D99" s="2090"/>
      <c r="E99" s="2091"/>
      <c r="F99" s="2092"/>
      <c r="G99" s="61" t="s">
        <v>30</v>
      </c>
      <c r="H99" s="58">
        <f t="shared" ref="H99:N99" si="11">+H98</f>
        <v>5</v>
      </c>
      <c r="I99" s="936">
        <f t="shared" ref="I99" si="12">+I98</f>
        <v>5</v>
      </c>
      <c r="J99" s="922"/>
      <c r="K99" s="58">
        <f t="shared" si="11"/>
        <v>0</v>
      </c>
      <c r="L99" s="936">
        <f t="shared" ref="L99" si="13">+L98</f>
        <v>0</v>
      </c>
      <c r="M99" s="922"/>
      <c r="N99" s="58">
        <f t="shared" si="11"/>
        <v>0</v>
      </c>
      <c r="O99" s="1292"/>
      <c r="P99" s="71"/>
      <c r="Q99" s="475"/>
      <c r="R99" s="295"/>
      <c r="S99" s="295"/>
      <c r="T99" s="1235"/>
      <c r="U99" s="1235"/>
    </row>
    <row r="100" spans="1:23" s="2" customFormat="1" ht="26.25" customHeight="1" x14ac:dyDescent="0.25">
      <c r="A100" s="1897" t="s">
        <v>18</v>
      </c>
      <c r="B100" s="1899" t="s">
        <v>41</v>
      </c>
      <c r="C100" s="1901" t="s">
        <v>148</v>
      </c>
      <c r="D100" s="1891" t="s">
        <v>266</v>
      </c>
      <c r="E100" s="1903"/>
      <c r="F100" s="1895">
        <v>5</v>
      </c>
      <c r="G100" s="617" t="s">
        <v>26</v>
      </c>
      <c r="H100" s="459">
        <v>126.6</v>
      </c>
      <c r="I100" s="985">
        <v>126.6</v>
      </c>
      <c r="J100" s="963"/>
      <c r="K100" s="459">
        <v>126.8</v>
      </c>
      <c r="L100" s="985">
        <v>126.8</v>
      </c>
      <c r="M100" s="963"/>
      <c r="N100" s="458">
        <v>87.6</v>
      </c>
      <c r="O100" s="462" t="s">
        <v>244</v>
      </c>
      <c r="P100" s="60">
        <v>2</v>
      </c>
      <c r="Q100" s="893">
        <v>2</v>
      </c>
      <c r="R100" s="865">
        <v>2</v>
      </c>
      <c r="S100" s="865"/>
      <c r="T100" s="1235"/>
      <c r="U100" s="1238">
        <f>I100+I106+I127</f>
        <v>334.9</v>
      </c>
    </row>
    <row r="101" spans="1:23" s="2" customFormat="1" ht="26.25" customHeight="1" x14ac:dyDescent="0.25">
      <c r="A101" s="1898"/>
      <c r="B101" s="1900"/>
      <c r="C101" s="1902"/>
      <c r="D101" s="1892"/>
      <c r="E101" s="1904"/>
      <c r="F101" s="1896"/>
      <c r="G101" s="615"/>
      <c r="H101" s="297"/>
      <c r="I101" s="986"/>
      <c r="J101" s="964"/>
      <c r="K101" s="297"/>
      <c r="L101" s="986"/>
      <c r="M101" s="964"/>
      <c r="N101" s="610"/>
      <c r="O101" s="463" t="s">
        <v>245</v>
      </c>
      <c r="P101" s="874">
        <v>1</v>
      </c>
      <c r="Q101" s="876"/>
      <c r="R101" s="878"/>
      <c r="S101" s="878"/>
      <c r="T101" s="1235"/>
      <c r="U101" s="1238"/>
    </row>
    <row r="102" spans="1:23" s="2" customFormat="1" ht="15" customHeight="1" thickBot="1" x14ac:dyDescent="0.3">
      <c r="A102" s="1898"/>
      <c r="B102" s="1900"/>
      <c r="C102" s="1902"/>
      <c r="D102" s="1892"/>
      <c r="E102" s="1904"/>
      <c r="F102" s="1896"/>
      <c r="G102" s="461" t="s">
        <v>30</v>
      </c>
      <c r="H102" s="94">
        <f>H101+H100</f>
        <v>126.6</v>
      </c>
      <c r="I102" s="977">
        <f>I101+I100</f>
        <v>126.6</v>
      </c>
      <c r="J102" s="953"/>
      <c r="K102" s="94">
        <f t="shared" ref="K102:N102" si="14">K101+K100</f>
        <v>126.8</v>
      </c>
      <c r="L102" s="977">
        <f t="shared" ref="L102" si="15">L101+L100</f>
        <v>126.8</v>
      </c>
      <c r="M102" s="953"/>
      <c r="N102" s="95">
        <f t="shared" si="14"/>
        <v>87.6</v>
      </c>
      <c r="O102" s="544"/>
      <c r="P102" s="875"/>
      <c r="Q102" s="877"/>
      <c r="R102" s="879"/>
      <c r="S102" s="879"/>
      <c r="T102" s="1235"/>
      <c r="U102" s="1235"/>
    </row>
    <row r="103" spans="1:23" s="2" customFormat="1" ht="16.5" customHeight="1" thickBot="1" x14ac:dyDescent="0.3">
      <c r="A103" s="7" t="s">
        <v>18</v>
      </c>
      <c r="B103" s="8" t="s">
        <v>41</v>
      </c>
      <c r="C103" s="1846" t="s">
        <v>51</v>
      </c>
      <c r="D103" s="1846"/>
      <c r="E103" s="1846"/>
      <c r="F103" s="1846"/>
      <c r="G103" s="1846"/>
      <c r="H103" s="137">
        <f t="shared" ref="H103:N103" si="16">H94+H92+H88+H79+H69+H67+H97+H99+H102</f>
        <v>6019.4000000000005</v>
      </c>
      <c r="I103" s="940">
        <f t="shared" si="16"/>
        <v>6083.1000000000013</v>
      </c>
      <c r="J103" s="940">
        <f t="shared" si="16"/>
        <v>63.699999999999982</v>
      </c>
      <c r="K103" s="137">
        <f t="shared" si="16"/>
        <v>5623.0999999999995</v>
      </c>
      <c r="L103" s="940">
        <f t="shared" si="16"/>
        <v>5623.0999999999995</v>
      </c>
      <c r="M103" s="1394">
        <f t="shared" si="16"/>
        <v>0</v>
      </c>
      <c r="N103" s="1401">
        <f t="shared" si="16"/>
        <v>5555.8</v>
      </c>
      <c r="O103" s="1847"/>
      <c r="P103" s="1848"/>
      <c r="Q103" s="1848"/>
      <c r="R103" s="1848"/>
      <c r="S103" s="1849"/>
      <c r="T103" s="1235"/>
      <c r="U103" s="1235"/>
      <c r="V103" s="2" t="s">
        <v>194</v>
      </c>
    </row>
    <row r="104" spans="1:23" s="2" customFormat="1" ht="18" customHeight="1" thickBot="1" x14ac:dyDescent="0.3">
      <c r="A104" s="72" t="s">
        <v>18</v>
      </c>
      <c r="B104" s="8" t="s">
        <v>45</v>
      </c>
      <c r="C104" s="1888" t="s">
        <v>86</v>
      </c>
      <c r="D104" s="1888"/>
      <c r="E104" s="1888"/>
      <c r="F104" s="1888"/>
      <c r="G104" s="1888"/>
      <c r="H104" s="1888"/>
      <c r="I104" s="1888"/>
      <c r="J104" s="1888"/>
      <c r="K104" s="1888"/>
      <c r="L104" s="1888"/>
      <c r="M104" s="1888"/>
      <c r="N104" s="1888"/>
      <c r="O104" s="1888"/>
      <c r="P104" s="1889"/>
      <c r="Q104" s="1889"/>
      <c r="R104" s="1889"/>
      <c r="S104" s="1890"/>
      <c r="T104" s="1235"/>
      <c r="U104" s="1235"/>
    </row>
    <row r="105" spans="1:23" s="3" customFormat="1" ht="54.75" customHeight="1" x14ac:dyDescent="0.25">
      <c r="A105" s="859" t="s">
        <v>18</v>
      </c>
      <c r="B105" s="860" t="s">
        <v>45</v>
      </c>
      <c r="C105" s="464" t="s">
        <v>18</v>
      </c>
      <c r="D105" s="375" t="s">
        <v>87</v>
      </c>
      <c r="E105" s="280"/>
      <c r="F105" s="390"/>
      <c r="G105" s="239"/>
      <c r="H105" s="449"/>
      <c r="I105" s="993"/>
      <c r="J105" s="987"/>
      <c r="K105" s="449"/>
      <c r="L105" s="993"/>
      <c r="M105" s="987"/>
      <c r="N105" s="1407"/>
      <c r="O105" s="561"/>
      <c r="P105" s="562"/>
      <c r="Q105" s="563"/>
      <c r="R105" s="564"/>
      <c r="S105" s="564"/>
      <c r="T105" s="1236"/>
      <c r="U105" s="1236"/>
    </row>
    <row r="106" spans="1:23" s="3" customFormat="1" ht="18" customHeight="1" x14ac:dyDescent="0.25">
      <c r="A106" s="1374"/>
      <c r="B106" s="1376"/>
      <c r="C106" s="621"/>
      <c r="D106" s="1919" t="s">
        <v>234</v>
      </c>
      <c r="E106" s="551" t="s">
        <v>89</v>
      </c>
      <c r="F106" s="552">
        <v>5</v>
      </c>
      <c r="G106" s="447" t="s">
        <v>26</v>
      </c>
      <c r="H106" s="270">
        <f>53.3-5</f>
        <v>48.3</v>
      </c>
      <c r="I106" s="994">
        <f>53.3-5</f>
        <v>48.3</v>
      </c>
      <c r="J106" s="988"/>
      <c r="K106" s="270">
        <f>100.7-3</f>
        <v>97.7</v>
      </c>
      <c r="L106" s="994">
        <f>100.7-3</f>
        <v>97.7</v>
      </c>
      <c r="M106" s="988"/>
      <c r="N106" s="385">
        <f>70.2-4.5</f>
        <v>65.7</v>
      </c>
      <c r="O106" s="410" t="s">
        <v>84</v>
      </c>
      <c r="P106" s="406">
        <v>1</v>
      </c>
      <c r="Q106" s="411"/>
      <c r="R106" s="79"/>
      <c r="S106" s="1031"/>
      <c r="T106" s="1236"/>
      <c r="U106" s="1236"/>
    </row>
    <row r="107" spans="1:23" s="3" customFormat="1" ht="18" customHeight="1" x14ac:dyDescent="0.25">
      <c r="A107" s="1381"/>
      <c r="B107" s="1382"/>
      <c r="C107" s="1355"/>
      <c r="D107" s="2099"/>
      <c r="E107" s="595"/>
      <c r="F107" s="441"/>
      <c r="G107" s="609" t="s">
        <v>85</v>
      </c>
      <c r="H107" s="317"/>
      <c r="I107" s="1467"/>
      <c r="J107" s="1468"/>
      <c r="K107" s="31">
        <v>307.89999999999998</v>
      </c>
      <c r="L107" s="1008">
        <v>307.89999999999998</v>
      </c>
      <c r="M107" s="1468"/>
      <c r="N107" s="36">
        <v>409.6</v>
      </c>
      <c r="O107" s="384" t="s">
        <v>90</v>
      </c>
      <c r="P107" s="1260"/>
      <c r="Q107" s="1469">
        <v>50</v>
      </c>
      <c r="R107" s="1470">
        <v>100</v>
      </c>
      <c r="S107" s="1470"/>
      <c r="T107" s="1236"/>
      <c r="U107" s="1236"/>
    </row>
    <row r="108" spans="1:23" s="3" customFormat="1" ht="15.75" customHeight="1" x14ac:dyDescent="0.25">
      <c r="A108" s="847"/>
      <c r="B108" s="849"/>
      <c r="C108" s="621"/>
      <c r="D108" s="1906" t="s">
        <v>238</v>
      </c>
      <c r="E108" s="594"/>
      <c r="F108" s="414"/>
      <c r="G108" s="486"/>
      <c r="H108" s="315"/>
      <c r="I108" s="972"/>
      <c r="J108" s="948"/>
      <c r="K108" s="24"/>
      <c r="L108" s="929"/>
      <c r="M108" s="948"/>
      <c r="N108" s="111"/>
      <c r="O108" s="608" t="s">
        <v>84</v>
      </c>
      <c r="P108" s="1464">
        <v>1</v>
      </c>
      <c r="Q108" s="1465"/>
      <c r="R108" s="1466"/>
      <c r="S108" s="1466"/>
      <c r="T108" s="1236"/>
      <c r="U108" s="1244"/>
    </row>
    <row r="109" spans="1:23" s="3" customFormat="1" ht="30.75" customHeight="1" x14ac:dyDescent="0.25">
      <c r="A109" s="847"/>
      <c r="B109" s="849"/>
      <c r="C109" s="621"/>
      <c r="D109" s="1906"/>
      <c r="E109" s="594"/>
      <c r="F109" s="414"/>
      <c r="G109" s="557"/>
      <c r="H109" s="558"/>
      <c r="I109" s="996"/>
      <c r="J109" s="989"/>
      <c r="K109" s="24"/>
      <c r="L109" s="929"/>
      <c r="M109" s="989"/>
      <c r="N109" s="111"/>
      <c r="O109" s="410" t="s">
        <v>268</v>
      </c>
      <c r="P109" s="406"/>
      <c r="Q109" s="411">
        <v>30</v>
      </c>
      <c r="R109" s="417">
        <v>90</v>
      </c>
      <c r="S109" s="417"/>
      <c r="T109" s="1236"/>
      <c r="U109" s="1244"/>
    </row>
    <row r="110" spans="1:23" s="3" customFormat="1" ht="15.75" customHeight="1" thickBot="1" x14ac:dyDescent="0.3">
      <c r="A110" s="847"/>
      <c r="B110" s="849"/>
      <c r="C110" s="621"/>
      <c r="D110" s="1907"/>
      <c r="E110" s="595"/>
      <c r="F110" s="414"/>
      <c r="G110" s="557"/>
      <c r="H110" s="558"/>
      <c r="I110" s="996"/>
      <c r="J110" s="989"/>
      <c r="K110" s="24"/>
      <c r="L110" s="929"/>
      <c r="M110" s="989"/>
      <c r="N110" s="111"/>
      <c r="O110" s="569" t="s">
        <v>225</v>
      </c>
      <c r="P110" s="570"/>
      <c r="Q110" s="571"/>
      <c r="R110" s="572">
        <v>50</v>
      </c>
      <c r="S110" s="572"/>
      <c r="T110" s="1236"/>
      <c r="U110" s="1244"/>
    </row>
    <row r="111" spans="1:23" s="2" customFormat="1" ht="33" customHeight="1" x14ac:dyDescent="0.25">
      <c r="A111" s="847"/>
      <c r="B111" s="849"/>
      <c r="C111" s="897"/>
      <c r="D111" s="1905" t="s">
        <v>267</v>
      </c>
      <c r="E111" s="1909" t="s">
        <v>182</v>
      </c>
      <c r="F111" s="414"/>
      <c r="G111" s="17"/>
      <c r="H111" s="559"/>
      <c r="I111" s="532"/>
      <c r="J111" s="990"/>
      <c r="K111" s="839"/>
      <c r="L111" s="1404"/>
      <c r="M111" s="990"/>
      <c r="N111" s="81"/>
      <c r="O111" s="21" t="s">
        <v>84</v>
      </c>
      <c r="P111" s="180"/>
      <c r="Q111" s="181">
        <v>1</v>
      </c>
      <c r="R111" s="879"/>
      <c r="S111" s="1032"/>
      <c r="T111" s="1235"/>
      <c r="U111" s="1235"/>
      <c r="W111" s="3"/>
    </row>
    <row r="112" spans="1:23" s="2" customFormat="1" ht="33" customHeight="1" thickBot="1" x14ac:dyDescent="0.3">
      <c r="A112" s="847"/>
      <c r="B112" s="849"/>
      <c r="C112" s="897"/>
      <c r="D112" s="1908"/>
      <c r="E112" s="1910"/>
      <c r="F112" s="596"/>
      <c r="G112" s="900"/>
      <c r="H112" s="553"/>
      <c r="I112" s="997"/>
      <c r="J112" s="991"/>
      <c r="K112" s="1402"/>
      <c r="L112" s="1405"/>
      <c r="M112" s="991"/>
      <c r="N112" s="554"/>
      <c r="O112" s="864"/>
      <c r="P112" s="71"/>
      <c r="Q112" s="555"/>
      <c r="R112" s="556"/>
      <c r="S112" s="556"/>
      <c r="T112" s="1235"/>
      <c r="U112" s="1235"/>
    </row>
    <row r="113" spans="1:26" s="3" customFormat="1" ht="26.25" customHeight="1" x14ac:dyDescent="0.25">
      <c r="A113" s="847"/>
      <c r="B113" s="849"/>
      <c r="C113" s="138"/>
      <c r="D113" s="1915" t="s">
        <v>190</v>
      </c>
      <c r="E113" s="1917"/>
      <c r="F113" s="425">
        <v>3</v>
      </c>
      <c r="G113" s="236" t="s">
        <v>26</v>
      </c>
      <c r="H113" s="423">
        <v>6.3</v>
      </c>
      <c r="I113" s="998">
        <v>6.3</v>
      </c>
      <c r="J113" s="992"/>
      <c r="K113" s="423"/>
      <c r="L113" s="998"/>
      <c r="M113" s="992"/>
      <c r="N113" s="374"/>
      <c r="O113" s="573" t="s">
        <v>88</v>
      </c>
      <c r="P113" s="574">
        <v>1</v>
      </c>
      <c r="Q113" s="575"/>
      <c r="R113" s="576"/>
      <c r="S113" s="2115" t="s">
        <v>324</v>
      </c>
      <c r="T113" s="1236"/>
      <c r="U113" s="1236"/>
    </row>
    <row r="114" spans="1:26" s="3" customFormat="1" ht="22.5" customHeight="1" x14ac:dyDescent="0.25">
      <c r="A114" s="847"/>
      <c r="B114" s="849"/>
      <c r="C114" s="138"/>
      <c r="D114" s="1916"/>
      <c r="E114" s="1918"/>
      <c r="F114" s="1036" t="s">
        <v>80</v>
      </c>
      <c r="G114" s="601" t="s">
        <v>26</v>
      </c>
      <c r="H114" s="602">
        <v>934.5</v>
      </c>
      <c r="I114" s="1055">
        <f>934.5-10.6</f>
        <v>923.9</v>
      </c>
      <c r="J114" s="1056">
        <f>I114-H114</f>
        <v>-10.600000000000023</v>
      </c>
      <c r="K114" s="602">
        <v>105</v>
      </c>
      <c r="L114" s="1406">
        <v>105</v>
      </c>
      <c r="M114" s="1056"/>
      <c r="N114" s="603">
        <v>105</v>
      </c>
      <c r="O114" s="582" t="s">
        <v>189</v>
      </c>
      <c r="P114" s="583">
        <v>2</v>
      </c>
      <c r="Q114" s="584"/>
      <c r="R114" s="585"/>
      <c r="S114" s="2116"/>
      <c r="T114" s="1237"/>
      <c r="U114" s="1236"/>
    </row>
    <row r="115" spans="1:26" s="3" customFormat="1" ht="30.75" customHeight="1" x14ac:dyDescent="0.25">
      <c r="A115" s="1271"/>
      <c r="B115" s="1272"/>
      <c r="C115" s="621"/>
      <c r="D115" s="1286" t="s">
        <v>271</v>
      </c>
      <c r="E115" s="242"/>
      <c r="F115" s="1054"/>
      <c r="G115" s="601" t="s">
        <v>293</v>
      </c>
      <c r="H115" s="316"/>
      <c r="I115" s="1057">
        <v>10.6</v>
      </c>
      <c r="J115" s="1056">
        <f>I115-H115</f>
        <v>10.6</v>
      </c>
      <c r="K115" s="316"/>
      <c r="L115" s="995"/>
      <c r="M115" s="1056"/>
      <c r="N115" s="840"/>
      <c r="O115" s="384" t="s">
        <v>269</v>
      </c>
      <c r="P115" s="488">
        <v>100</v>
      </c>
      <c r="Q115" s="78"/>
      <c r="R115" s="79"/>
      <c r="S115" s="2116"/>
      <c r="T115" s="1236"/>
      <c r="U115" s="1236"/>
    </row>
    <row r="116" spans="1:26" s="3" customFormat="1" ht="40.5" customHeight="1" x14ac:dyDescent="0.25">
      <c r="A116" s="1374"/>
      <c r="B116" s="1376"/>
      <c r="C116" s="1458"/>
      <c r="D116" s="444" t="s">
        <v>272</v>
      </c>
      <c r="E116" s="281"/>
      <c r="F116" s="1054"/>
      <c r="G116" s="1393"/>
      <c r="H116" s="559"/>
      <c r="I116" s="532"/>
      <c r="J116" s="990"/>
      <c r="K116" s="1390"/>
      <c r="L116" s="1459"/>
      <c r="M116" s="990"/>
      <c r="N116" s="80"/>
      <c r="O116" s="352" t="s">
        <v>270</v>
      </c>
      <c r="P116" s="383">
        <v>22.5</v>
      </c>
      <c r="Q116" s="222"/>
      <c r="R116" s="146"/>
      <c r="S116" s="473"/>
      <c r="T116" s="1236"/>
      <c r="U116" s="1236"/>
    </row>
    <row r="117" spans="1:26" s="1" customFormat="1" ht="30.75" customHeight="1" x14ac:dyDescent="0.2">
      <c r="A117" s="86"/>
      <c r="B117" s="849"/>
      <c r="C117" s="880"/>
      <c r="D117" s="534" t="s">
        <v>231</v>
      </c>
      <c r="E117" s="1498"/>
      <c r="F117" s="1054"/>
      <c r="G117" s="17"/>
      <c r="H117" s="52"/>
      <c r="I117" s="937"/>
      <c r="J117" s="923"/>
      <c r="K117" s="52"/>
      <c r="L117" s="937"/>
      <c r="M117" s="923"/>
      <c r="N117" s="57"/>
      <c r="O117" s="83" t="s">
        <v>230</v>
      </c>
      <c r="P117" s="180">
        <v>8</v>
      </c>
      <c r="Q117" s="1329">
        <v>8</v>
      </c>
      <c r="R117" s="1032">
        <v>8</v>
      </c>
      <c r="S117" s="557"/>
      <c r="T117" s="1245"/>
      <c r="U117" s="1246"/>
      <c r="V117" s="145"/>
      <c r="W117" s="145"/>
      <c r="Z117" s="145"/>
    </row>
    <row r="118" spans="1:26" s="99" customFormat="1" ht="20.25" customHeight="1" x14ac:dyDescent="0.25">
      <c r="A118" s="454"/>
      <c r="B118" s="407"/>
      <c r="C118" s="408"/>
      <c r="D118" s="1915" t="s">
        <v>187</v>
      </c>
      <c r="E118" s="1521"/>
      <c r="F118" s="1522">
        <v>1</v>
      </c>
      <c r="G118" s="2111" t="s">
        <v>26</v>
      </c>
      <c r="H118" s="2109">
        <v>320</v>
      </c>
      <c r="I118" s="2075">
        <v>320</v>
      </c>
      <c r="J118" s="1523"/>
      <c r="K118" s="2109"/>
      <c r="L118" s="2075"/>
      <c r="M118" s="1523"/>
      <c r="N118" s="2110"/>
      <c r="O118" s="1496" t="s">
        <v>218</v>
      </c>
      <c r="P118" s="583">
        <v>2</v>
      </c>
      <c r="Q118" s="1524"/>
      <c r="R118" s="1525"/>
      <c r="S118" s="1526"/>
      <c r="T118" s="1243"/>
      <c r="U118" s="1243"/>
    </row>
    <row r="119" spans="1:26" s="99" customFormat="1" ht="24" customHeight="1" x14ac:dyDescent="0.25">
      <c r="A119" s="454"/>
      <c r="B119" s="409"/>
      <c r="C119" s="408"/>
      <c r="D119" s="1892"/>
      <c r="E119" s="281"/>
      <c r="F119" s="430"/>
      <c r="G119" s="1894"/>
      <c r="H119" s="1912"/>
      <c r="I119" s="2076"/>
      <c r="J119" s="1499"/>
      <c r="K119" s="1912"/>
      <c r="L119" s="2076"/>
      <c r="M119" s="1499"/>
      <c r="N119" s="1914"/>
      <c r="O119" s="2119"/>
      <c r="P119" s="2100"/>
      <c r="Q119" s="2102"/>
      <c r="R119" s="2104"/>
      <c r="S119" s="2104"/>
      <c r="T119" s="1243"/>
      <c r="U119" s="1243"/>
    </row>
    <row r="120" spans="1:26" s="2" customFormat="1" ht="16.5" customHeight="1" thickBot="1" x14ac:dyDescent="0.3">
      <c r="A120" s="848"/>
      <c r="B120" s="850"/>
      <c r="C120" s="622"/>
      <c r="D120" s="1880" t="s">
        <v>40</v>
      </c>
      <c r="E120" s="1881"/>
      <c r="F120" s="1881"/>
      <c r="G120" s="1882"/>
      <c r="H120" s="58">
        <f t="shared" ref="H120:N120" si="17">SUM(H106:H119)</f>
        <v>1309.0999999999999</v>
      </c>
      <c r="I120" s="936">
        <f t="shared" si="17"/>
        <v>1309.0999999999999</v>
      </c>
      <c r="J120" s="936">
        <f t="shared" si="17"/>
        <v>-2.3092638912203256E-14</v>
      </c>
      <c r="K120" s="58">
        <f t="shared" si="17"/>
        <v>510.59999999999997</v>
      </c>
      <c r="L120" s="936">
        <f t="shared" si="17"/>
        <v>510.59999999999997</v>
      </c>
      <c r="M120" s="956">
        <f t="shared" si="17"/>
        <v>0</v>
      </c>
      <c r="N120" s="59">
        <f t="shared" si="17"/>
        <v>580.29999999999995</v>
      </c>
      <c r="O120" s="2120"/>
      <c r="P120" s="2101"/>
      <c r="Q120" s="2103"/>
      <c r="R120" s="2105"/>
      <c r="S120" s="2105"/>
      <c r="T120" s="1235"/>
      <c r="U120" s="1235"/>
    </row>
    <row r="121" spans="1:26" s="2" customFormat="1" ht="16.5" customHeight="1" thickBot="1" x14ac:dyDescent="0.3">
      <c r="A121" s="7" t="s">
        <v>18</v>
      </c>
      <c r="B121" s="150" t="s">
        <v>45</v>
      </c>
      <c r="C121" s="1886" t="s">
        <v>51</v>
      </c>
      <c r="D121" s="1846"/>
      <c r="E121" s="1846"/>
      <c r="F121" s="1846"/>
      <c r="G121" s="1887"/>
      <c r="H121" s="151">
        <f t="shared" ref="H121:N121" si="18">H120</f>
        <v>1309.0999999999999</v>
      </c>
      <c r="I121" s="999">
        <f t="shared" ref="I121:J121" si="19">I120</f>
        <v>1309.0999999999999</v>
      </c>
      <c r="J121" s="999">
        <f t="shared" si="19"/>
        <v>-2.3092638912203256E-14</v>
      </c>
      <c r="K121" s="151">
        <f t="shared" si="18"/>
        <v>510.59999999999997</v>
      </c>
      <c r="L121" s="999">
        <f t="shared" ref="L121:M121" si="20">L120</f>
        <v>510.59999999999997</v>
      </c>
      <c r="M121" s="1403">
        <f t="shared" si="20"/>
        <v>0</v>
      </c>
      <c r="N121" s="151">
        <f t="shared" si="18"/>
        <v>580.29999999999995</v>
      </c>
      <c r="O121" s="1847"/>
      <c r="P121" s="1848"/>
      <c r="Q121" s="1848"/>
      <c r="R121" s="1848"/>
      <c r="S121" s="1849"/>
      <c r="T121" s="1235"/>
      <c r="U121" s="1235"/>
    </row>
    <row r="122" spans="1:26" s="1" customFormat="1" ht="16.5" customHeight="1" thickBot="1" x14ac:dyDescent="0.25">
      <c r="A122" s="7" t="s">
        <v>18</v>
      </c>
      <c r="B122" s="150" t="s">
        <v>47</v>
      </c>
      <c r="C122" s="1872" t="s">
        <v>91</v>
      </c>
      <c r="D122" s="1873"/>
      <c r="E122" s="1873"/>
      <c r="F122" s="1873"/>
      <c r="G122" s="1873"/>
      <c r="H122" s="1873"/>
      <c r="I122" s="1873"/>
      <c r="J122" s="1873"/>
      <c r="K122" s="1873"/>
      <c r="L122" s="1873"/>
      <c r="M122" s="1873"/>
      <c r="N122" s="1873"/>
      <c r="O122" s="1873"/>
      <c r="P122" s="1873"/>
      <c r="Q122" s="1873"/>
      <c r="R122" s="1873"/>
      <c r="S122" s="1874"/>
      <c r="T122" s="1247"/>
      <c r="U122" s="1247"/>
    </row>
    <row r="123" spans="1:26" s="1" customFormat="1" ht="16.5" customHeight="1" x14ac:dyDescent="0.2">
      <c r="A123" s="1487" t="s">
        <v>18</v>
      </c>
      <c r="B123" s="1488" t="s">
        <v>47</v>
      </c>
      <c r="C123" s="1489" t="s">
        <v>18</v>
      </c>
      <c r="D123" s="152" t="s">
        <v>92</v>
      </c>
      <c r="E123" s="437"/>
      <c r="F123" s="225"/>
      <c r="G123" s="154"/>
      <c r="H123" s="102"/>
      <c r="I123" s="1006"/>
      <c r="J123" s="1000"/>
      <c r="K123" s="102"/>
      <c r="L123" s="1006"/>
      <c r="M123" s="1000"/>
      <c r="N123" s="103"/>
      <c r="O123" s="155"/>
      <c r="P123" s="60"/>
      <c r="Q123" s="1500"/>
      <c r="R123" s="1491"/>
      <c r="S123" s="1491"/>
      <c r="T123" s="1247"/>
      <c r="U123" s="1247"/>
      <c r="V123" s="145"/>
    </row>
    <row r="124" spans="1:26" s="1" customFormat="1" ht="18.75" customHeight="1" x14ac:dyDescent="0.2">
      <c r="A124" s="1479"/>
      <c r="B124" s="1481"/>
      <c r="C124" s="474"/>
      <c r="D124" s="1799" t="s">
        <v>217</v>
      </c>
      <c r="E124" s="1875"/>
      <c r="F124" s="153">
        <v>1</v>
      </c>
      <c r="G124" s="139" t="s">
        <v>26</v>
      </c>
      <c r="H124" s="149">
        <v>350</v>
      </c>
      <c r="I124" s="1007">
        <v>350</v>
      </c>
      <c r="J124" s="1001"/>
      <c r="K124" s="149">
        <v>350</v>
      </c>
      <c r="L124" s="1007">
        <v>350</v>
      </c>
      <c r="M124" s="1001"/>
      <c r="N124" s="156">
        <v>350</v>
      </c>
      <c r="O124" s="468" t="s">
        <v>216</v>
      </c>
      <c r="P124" s="157">
        <v>20</v>
      </c>
      <c r="Q124" s="158">
        <v>20</v>
      </c>
      <c r="R124" s="159">
        <v>20</v>
      </c>
      <c r="S124" s="159"/>
      <c r="T124" s="1247"/>
      <c r="U124" s="1247"/>
    </row>
    <row r="125" spans="1:26" s="1" customFormat="1" ht="18.75" customHeight="1" x14ac:dyDescent="0.2">
      <c r="A125" s="1479"/>
      <c r="B125" s="1481"/>
      <c r="C125" s="474"/>
      <c r="D125" s="1800"/>
      <c r="E125" s="1875"/>
      <c r="F125" s="160"/>
      <c r="G125" s="1504" t="s">
        <v>43</v>
      </c>
      <c r="H125" s="149">
        <v>350</v>
      </c>
      <c r="I125" s="1007">
        <v>350</v>
      </c>
      <c r="J125" s="1001"/>
      <c r="K125" s="149">
        <v>350</v>
      </c>
      <c r="L125" s="1007">
        <v>350</v>
      </c>
      <c r="M125" s="1001"/>
      <c r="N125" s="156">
        <v>350</v>
      </c>
      <c r="O125" s="469"/>
      <c r="P125" s="161"/>
      <c r="Q125" s="162"/>
      <c r="R125" s="163"/>
      <c r="S125" s="163"/>
      <c r="T125" s="1247"/>
      <c r="U125" s="1247"/>
    </row>
    <row r="126" spans="1:26" s="1" customFormat="1" ht="15" customHeight="1" x14ac:dyDescent="0.2">
      <c r="A126" s="1484"/>
      <c r="B126" s="1485"/>
      <c r="C126" s="248"/>
      <c r="D126" s="1967"/>
      <c r="E126" s="1471"/>
      <c r="F126" s="419"/>
      <c r="G126" s="48" t="s">
        <v>30</v>
      </c>
      <c r="H126" s="302">
        <f>SUM(H124:H125)</f>
        <v>700</v>
      </c>
      <c r="I126" s="932">
        <f>SUM(I124:I125)</f>
        <v>700</v>
      </c>
      <c r="J126" s="918"/>
      <c r="K126" s="302">
        <f>SUM(K124:K125)</f>
        <v>700</v>
      </c>
      <c r="L126" s="932">
        <f>SUM(L124:L125)</f>
        <v>700</v>
      </c>
      <c r="M126" s="918"/>
      <c r="N126" s="38">
        <f>SUM(N124:N125)</f>
        <v>700</v>
      </c>
      <c r="O126" s="470"/>
      <c r="P126" s="420"/>
      <c r="Q126" s="421"/>
      <c r="R126" s="422"/>
      <c r="S126" s="1034"/>
      <c r="T126" s="1247"/>
      <c r="U126" s="1247"/>
    </row>
    <row r="127" spans="1:26" s="1" customFormat="1" ht="18" customHeight="1" x14ac:dyDescent="0.2">
      <c r="A127" s="1479"/>
      <c r="B127" s="1481"/>
      <c r="C127" s="474"/>
      <c r="D127" s="1877" t="s">
        <v>259</v>
      </c>
      <c r="E127" s="1829" t="s">
        <v>186</v>
      </c>
      <c r="F127" s="119">
        <v>5</v>
      </c>
      <c r="G127" s="473" t="s">
        <v>26</v>
      </c>
      <c r="H127" s="297">
        <v>369.3</v>
      </c>
      <c r="I127" s="1438">
        <v>160</v>
      </c>
      <c r="J127" s="1439">
        <f>I127-H127</f>
        <v>-209.3</v>
      </c>
      <c r="K127" s="297">
        <v>334.5</v>
      </c>
      <c r="L127" s="986">
        <v>334.5</v>
      </c>
      <c r="M127" s="1439"/>
      <c r="N127" s="610">
        <v>113.9</v>
      </c>
      <c r="O127" s="1477" t="s">
        <v>93</v>
      </c>
      <c r="P127" s="223">
        <v>50</v>
      </c>
      <c r="Q127" s="250">
        <v>90</v>
      </c>
      <c r="R127" s="359">
        <v>100</v>
      </c>
      <c r="S127" s="1876" t="s">
        <v>324</v>
      </c>
      <c r="T127" s="1247"/>
      <c r="U127" s="1247"/>
      <c r="Y127" s="145"/>
    </row>
    <row r="128" spans="1:26" s="1" customFormat="1" ht="18" customHeight="1" x14ac:dyDescent="0.2">
      <c r="A128" s="1479"/>
      <c r="B128" s="1481"/>
      <c r="C128" s="474"/>
      <c r="D128" s="1877"/>
      <c r="E128" s="1829"/>
      <c r="F128" s="119"/>
      <c r="G128" s="139" t="s">
        <v>293</v>
      </c>
      <c r="H128" s="149"/>
      <c r="I128" s="1087">
        <v>209.3</v>
      </c>
      <c r="J128" s="1088">
        <f>I128-H128</f>
        <v>209.3</v>
      </c>
      <c r="K128" s="149"/>
      <c r="L128" s="1007"/>
      <c r="M128" s="1088"/>
      <c r="N128" s="156"/>
      <c r="O128" s="1477"/>
      <c r="P128" s="223"/>
      <c r="Q128" s="250"/>
      <c r="R128" s="359"/>
      <c r="S128" s="1877"/>
      <c r="T128" s="1247"/>
      <c r="U128" s="1247"/>
      <c r="Y128" s="145"/>
    </row>
    <row r="129" spans="1:23" s="1" customFormat="1" ht="18" customHeight="1" x14ac:dyDescent="0.2">
      <c r="A129" s="1479"/>
      <c r="B129" s="1481"/>
      <c r="C129" s="474"/>
      <c r="D129" s="1877"/>
      <c r="E129" s="1829"/>
      <c r="F129" s="160"/>
      <c r="G129" s="139" t="s">
        <v>299</v>
      </c>
      <c r="H129" s="31">
        <v>1664.1</v>
      </c>
      <c r="I129" s="1008">
        <v>1664.1</v>
      </c>
      <c r="J129" s="1002"/>
      <c r="K129" s="31">
        <v>1481.4</v>
      </c>
      <c r="L129" s="1008">
        <v>1481.4</v>
      </c>
      <c r="M129" s="1002"/>
      <c r="N129" s="36">
        <v>535.70000000000005</v>
      </c>
      <c r="O129" s="1477"/>
      <c r="P129" s="223"/>
      <c r="Q129" s="250"/>
      <c r="R129" s="359"/>
      <c r="S129" s="1877"/>
      <c r="T129" s="1247"/>
      <c r="U129" s="1247"/>
    </row>
    <row r="130" spans="1:23" s="1" customFormat="1" ht="15" customHeight="1" x14ac:dyDescent="0.2">
      <c r="A130" s="1479"/>
      <c r="B130" s="1481"/>
      <c r="C130" s="1495"/>
      <c r="D130" s="1878"/>
      <c r="E130" s="1879"/>
      <c r="F130" s="419"/>
      <c r="G130" s="48" t="s">
        <v>30</v>
      </c>
      <c r="H130" s="302">
        <f t="shared" ref="H130:N130" si="21">SUM(H127:H129)</f>
        <v>2033.3999999999999</v>
      </c>
      <c r="I130" s="932">
        <f t="shared" si="21"/>
        <v>2033.3999999999999</v>
      </c>
      <c r="J130" s="932">
        <f t="shared" si="21"/>
        <v>0</v>
      </c>
      <c r="K130" s="302">
        <f t="shared" si="21"/>
        <v>1815.9</v>
      </c>
      <c r="L130" s="932">
        <f t="shared" si="21"/>
        <v>1815.9</v>
      </c>
      <c r="M130" s="1395">
        <f t="shared" si="21"/>
        <v>0</v>
      </c>
      <c r="N130" s="38">
        <f t="shared" si="21"/>
        <v>649.6</v>
      </c>
      <c r="O130" s="470"/>
      <c r="P130" s="420"/>
      <c r="Q130" s="421"/>
      <c r="R130" s="422"/>
      <c r="S130" s="1878"/>
      <c r="T130" s="1247"/>
      <c r="U130" s="1247"/>
    </row>
    <row r="131" spans="1:23" s="1" customFormat="1" ht="242.25" customHeight="1" x14ac:dyDescent="0.2">
      <c r="A131" s="1479"/>
      <c r="B131" s="1481"/>
      <c r="C131" s="474"/>
      <c r="D131" s="2077" t="s">
        <v>322</v>
      </c>
      <c r="E131" s="1420"/>
      <c r="F131" s="1421">
        <v>5</v>
      </c>
      <c r="G131" s="1422" t="s">
        <v>26</v>
      </c>
      <c r="H131" s="1423"/>
      <c r="I131" s="1087"/>
      <c r="J131" s="1088"/>
      <c r="K131" s="1423"/>
      <c r="L131" s="1087">
        <v>61</v>
      </c>
      <c r="M131" s="1088">
        <f>L131-K131</f>
        <v>61</v>
      </c>
      <c r="N131" s="1424"/>
      <c r="O131" s="1425" t="s">
        <v>327</v>
      </c>
      <c r="P131" s="1426"/>
      <c r="Q131" s="1427">
        <v>100</v>
      </c>
      <c r="R131" s="1428"/>
      <c r="S131" s="2106" t="s">
        <v>323</v>
      </c>
      <c r="T131" s="1247"/>
      <c r="U131" s="1247"/>
    </row>
    <row r="132" spans="1:23" s="1" customFormat="1" ht="15" customHeight="1" x14ac:dyDescent="0.2">
      <c r="A132" s="1479"/>
      <c r="B132" s="1481"/>
      <c r="C132" s="474"/>
      <c r="D132" s="2078"/>
      <c r="E132" s="1429"/>
      <c r="F132" s="1519"/>
      <c r="G132" s="1430" t="s">
        <v>30</v>
      </c>
      <c r="H132" s="1431"/>
      <c r="I132" s="1432"/>
      <c r="J132" s="1433"/>
      <c r="K132" s="1431"/>
      <c r="L132" s="1432">
        <f>SUM(L131:L131)</f>
        <v>61</v>
      </c>
      <c r="M132" s="1432">
        <f>SUM(M131:M131)</f>
        <v>61</v>
      </c>
      <c r="N132" s="1434"/>
      <c r="O132" s="1520"/>
      <c r="P132" s="1435"/>
      <c r="Q132" s="1436"/>
      <c r="R132" s="1437"/>
      <c r="S132" s="2107"/>
      <c r="T132" s="1247"/>
      <c r="U132" s="1247"/>
    </row>
    <row r="133" spans="1:23" s="1" customFormat="1" ht="15" customHeight="1" thickBot="1" x14ac:dyDescent="0.25">
      <c r="A133" s="1480"/>
      <c r="B133" s="1482"/>
      <c r="C133" s="1490"/>
      <c r="D133" s="1946" t="s">
        <v>40</v>
      </c>
      <c r="E133" s="1947"/>
      <c r="F133" s="1947"/>
      <c r="G133" s="1948"/>
      <c r="H133" s="94">
        <f>H132+H130+H126</f>
        <v>2733.3999999999996</v>
      </c>
      <c r="I133" s="977">
        <f t="shared" ref="I133:N133" si="22">I132+I130+I126</f>
        <v>2733.3999999999996</v>
      </c>
      <c r="J133" s="953">
        <f t="shared" si="22"/>
        <v>0</v>
      </c>
      <c r="K133" s="94">
        <f t="shared" si="22"/>
        <v>2515.9</v>
      </c>
      <c r="L133" s="977">
        <f t="shared" si="22"/>
        <v>2576.9</v>
      </c>
      <c r="M133" s="953">
        <f t="shared" si="22"/>
        <v>61</v>
      </c>
      <c r="N133" s="94">
        <f t="shared" si="22"/>
        <v>1349.6</v>
      </c>
      <c r="O133" s="1527"/>
      <c r="P133" s="1528"/>
      <c r="Q133" s="1529"/>
      <c r="R133" s="1530"/>
      <c r="S133" s="2108"/>
      <c r="T133" s="1247"/>
      <c r="U133" s="1247"/>
    </row>
    <row r="134" spans="1:23" s="1" customFormat="1" ht="18" customHeight="1" x14ac:dyDescent="0.2">
      <c r="A134" s="1479" t="s">
        <v>18</v>
      </c>
      <c r="B134" s="1481" t="s">
        <v>47</v>
      </c>
      <c r="C134" s="168" t="s">
        <v>41</v>
      </c>
      <c r="D134" s="1827" t="s">
        <v>94</v>
      </c>
      <c r="E134" s="1829" t="s">
        <v>179</v>
      </c>
      <c r="F134" s="1486" t="s">
        <v>23</v>
      </c>
      <c r="G134" s="17" t="s">
        <v>56</v>
      </c>
      <c r="H134" s="106">
        <v>1116</v>
      </c>
      <c r="I134" s="971">
        <v>1116</v>
      </c>
      <c r="J134" s="947"/>
      <c r="K134" s="106">
        <v>1046</v>
      </c>
      <c r="L134" s="971">
        <v>1046</v>
      </c>
      <c r="M134" s="947"/>
      <c r="N134" s="106">
        <v>1002</v>
      </c>
      <c r="O134" s="1502"/>
      <c r="P134" s="1492"/>
      <c r="Q134" s="1493"/>
      <c r="R134" s="1494"/>
      <c r="S134" s="1806" t="s">
        <v>324</v>
      </c>
      <c r="T134" s="1247"/>
      <c r="U134" s="1246"/>
    </row>
    <row r="135" spans="1:23" s="1" customFormat="1" ht="18" customHeight="1" x14ac:dyDescent="0.2">
      <c r="A135" s="1271"/>
      <c r="B135" s="1272"/>
      <c r="C135" s="168"/>
      <c r="D135" s="1827"/>
      <c r="E135" s="1829"/>
      <c r="F135" s="1274"/>
      <c r="G135" s="30" t="s">
        <v>132</v>
      </c>
      <c r="H135" s="1111"/>
      <c r="I135" s="1112">
        <v>794.2</v>
      </c>
      <c r="J135" s="1113">
        <f>I135-H135</f>
        <v>794.2</v>
      </c>
      <c r="K135" s="142"/>
      <c r="L135" s="1009"/>
      <c r="M135" s="1113"/>
      <c r="N135" s="142"/>
      <c r="O135" s="1295"/>
      <c r="P135" s="1281"/>
      <c r="Q135" s="1283"/>
      <c r="R135" s="1284"/>
      <c r="S135" s="1806"/>
      <c r="T135" s="1247"/>
      <c r="U135" s="1246"/>
    </row>
    <row r="136" spans="1:23" s="1" customFormat="1" ht="18" customHeight="1" x14ac:dyDescent="0.2">
      <c r="A136" s="1271"/>
      <c r="B136" s="1272"/>
      <c r="C136" s="168"/>
      <c r="D136" s="1827"/>
      <c r="E136" s="1829"/>
      <c r="F136" s="1274"/>
      <c r="G136" s="1300" t="s">
        <v>43</v>
      </c>
      <c r="H136" s="591">
        <v>6.6</v>
      </c>
      <c r="I136" s="1010">
        <v>6.6</v>
      </c>
      <c r="J136" s="1003"/>
      <c r="K136" s="591">
        <v>6.6</v>
      </c>
      <c r="L136" s="1010">
        <v>6.6</v>
      </c>
      <c r="M136" s="1003"/>
      <c r="N136" s="592">
        <v>6.6</v>
      </c>
      <c r="O136" s="1295"/>
      <c r="P136" s="1281"/>
      <c r="Q136" s="1283"/>
      <c r="R136" s="1284"/>
      <c r="S136" s="1806"/>
      <c r="T136" s="1247"/>
      <c r="U136" s="1247"/>
    </row>
    <row r="137" spans="1:23" s="1" customFormat="1" ht="18" customHeight="1" x14ac:dyDescent="0.2">
      <c r="A137" s="1271"/>
      <c r="B137" s="1272"/>
      <c r="C137" s="168"/>
      <c r="D137" s="1828"/>
      <c r="E137" s="1829"/>
      <c r="F137" s="1274"/>
      <c r="G137" s="17"/>
      <c r="H137" s="52"/>
      <c r="I137" s="937"/>
      <c r="J137" s="923"/>
      <c r="K137" s="52"/>
      <c r="L137" s="937"/>
      <c r="M137" s="923"/>
      <c r="N137" s="57"/>
      <c r="O137" s="1295"/>
      <c r="P137" s="1281"/>
      <c r="Q137" s="1283"/>
      <c r="R137" s="1284"/>
      <c r="S137" s="1823"/>
      <c r="T137" s="1247"/>
      <c r="U137" s="1247"/>
    </row>
    <row r="138" spans="1:23" s="1" customFormat="1" ht="22.5" customHeight="1" x14ac:dyDescent="0.2">
      <c r="A138" s="1271"/>
      <c r="B138" s="1272"/>
      <c r="C138" s="168"/>
      <c r="D138" s="1805" t="s">
        <v>95</v>
      </c>
      <c r="E138" s="1829"/>
      <c r="F138" s="1274"/>
      <c r="G138" s="17"/>
      <c r="H138" s="535"/>
      <c r="I138" s="969"/>
      <c r="J138" s="945"/>
      <c r="K138" s="535"/>
      <c r="L138" s="969"/>
      <c r="M138" s="945"/>
      <c r="N138" s="586"/>
      <c r="O138" s="272" t="s">
        <v>96</v>
      </c>
      <c r="P138" s="172">
        <v>40</v>
      </c>
      <c r="Q138" s="173">
        <v>35</v>
      </c>
      <c r="R138" s="174">
        <v>29</v>
      </c>
      <c r="S138" s="174"/>
      <c r="T138" s="1247"/>
      <c r="U138" s="1247"/>
    </row>
    <row r="139" spans="1:23" s="1" customFormat="1" ht="22.5" customHeight="1" x14ac:dyDescent="0.2">
      <c r="A139" s="605"/>
      <c r="B139" s="606"/>
      <c r="C139" s="1335"/>
      <c r="D139" s="1823"/>
      <c r="E139" s="1336"/>
      <c r="F139" s="254"/>
      <c r="G139" s="25"/>
      <c r="H139" s="453"/>
      <c r="I139" s="1337"/>
      <c r="J139" s="1338"/>
      <c r="K139" s="453"/>
      <c r="L139" s="1337"/>
      <c r="M139" s="1338"/>
      <c r="N139" s="1339"/>
      <c r="O139" s="289"/>
      <c r="P139" s="275"/>
      <c r="Q139" s="287"/>
      <c r="R139" s="318"/>
      <c r="S139" s="318"/>
      <c r="T139" s="1247"/>
      <c r="U139" s="1247"/>
    </row>
    <row r="140" spans="1:23" s="1" customFormat="1" ht="35.25" customHeight="1" x14ac:dyDescent="0.2">
      <c r="A140" s="847"/>
      <c r="B140" s="849"/>
      <c r="C140" s="168"/>
      <c r="D140" s="1806" t="s">
        <v>97</v>
      </c>
      <c r="E140" s="883"/>
      <c r="F140" s="858"/>
      <c r="G140" s="17"/>
      <c r="H140" s="587"/>
      <c r="I140" s="1011"/>
      <c r="J140" s="1004"/>
      <c r="K140" s="587"/>
      <c r="L140" s="1011"/>
      <c r="M140" s="1004"/>
      <c r="N140" s="588"/>
      <c r="O140" s="1824" t="s">
        <v>167</v>
      </c>
      <c r="P140" s="170">
        <v>130</v>
      </c>
      <c r="Q140" s="313">
        <v>130</v>
      </c>
      <c r="R140" s="171">
        <v>140</v>
      </c>
      <c r="S140" s="171"/>
      <c r="T140" s="1247"/>
      <c r="U140" s="1247"/>
      <c r="V140" s="1" t="s">
        <v>194</v>
      </c>
      <c r="W140" s="1" t="s">
        <v>194</v>
      </c>
    </row>
    <row r="141" spans="1:23" s="1" customFormat="1" ht="35.25" customHeight="1" x14ac:dyDescent="0.2">
      <c r="A141" s="847"/>
      <c r="B141" s="849"/>
      <c r="C141" s="168"/>
      <c r="D141" s="1823"/>
      <c r="E141" s="438"/>
      <c r="F141" s="858"/>
      <c r="G141" s="17"/>
      <c r="H141" s="334"/>
      <c r="I141" s="1012"/>
      <c r="J141" s="1005"/>
      <c r="K141" s="334"/>
      <c r="L141" s="1012"/>
      <c r="M141" s="1005"/>
      <c r="N141" s="335"/>
      <c r="O141" s="1825"/>
      <c r="P141" s="50"/>
      <c r="Q141" s="215"/>
      <c r="R141" s="51"/>
      <c r="S141" s="51"/>
      <c r="T141" s="1247"/>
      <c r="U141" s="1247"/>
    </row>
    <row r="142" spans="1:23" s="1" customFormat="1" ht="27.75" customHeight="1" x14ac:dyDescent="0.2">
      <c r="A142" s="847"/>
      <c r="B142" s="849"/>
      <c r="C142" s="168"/>
      <c r="D142" s="1805" t="s">
        <v>98</v>
      </c>
      <c r="E142" s="438"/>
      <c r="F142" s="858"/>
      <c r="G142" s="17"/>
      <c r="H142" s="334"/>
      <c r="I142" s="1012"/>
      <c r="J142" s="1005"/>
      <c r="K142" s="334"/>
      <c r="L142" s="1012"/>
      <c r="M142" s="1005"/>
      <c r="N142" s="335"/>
      <c r="O142" s="1824" t="s">
        <v>168</v>
      </c>
      <c r="P142" s="169">
        <v>50</v>
      </c>
      <c r="Q142" s="313">
        <v>50</v>
      </c>
      <c r="R142" s="171">
        <v>40</v>
      </c>
      <c r="S142" s="171"/>
      <c r="T142" s="1247"/>
      <c r="U142" s="1247"/>
    </row>
    <row r="143" spans="1:23" s="1" customFormat="1" ht="27.75" customHeight="1" x14ac:dyDescent="0.2">
      <c r="A143" s="847"/>
      <c r="B143" s="849"/>
      <c r="C143" s="168"/>
      <c r="D143" s="1823"/>
      <c r="E143" s="438"/>
      <c r="F143" s="858"/>
      <c r="G143" s="17"/>
      <c r="H143" s="334"/>
      <c r="I143" s="1012"/>
      <c r="J143" s="1005"/>
      <c r="K143" s="334"/>
      <c r="L143" s="1012"/>
      <c r="M143" s="1005"/>
      <c r="N143" s="335"/>
      <c r="O143" s="1824"/>
      <c r="P143" s="875"/>
      <c r="Q143" s="216"/>
      <c r="R143" s="879"/>
      <c r="S143" s="879"/>
      <c r="T143" s="1247"/>
      <c r="U143" s="1247"/>
      <c r="V143" s="145"/>
    </row>
    <row r="144" spans="1:23" s="1" customFormat="1" ht="18.75" customHeight="1" x14ac:dyDescent="0.2">
      <c r="A144" s="847"/>
      <c r="B144" s="849"/>
      <c r="C144" s="168"/>
      <c r="D144" s="1805" t="s">
        <v>99</v>
      </c>
      <c r="E144" s="438"/>
      <c r="F144" s="858"/>
      <c r="G144" s="17"/>
      <c r="H144" s="334"/>
      <c r="I144" s="1012"/>
      <c r="J144" s="1005"/>
      <c r="K144" s="334"/>
      <c r="L144" s="1012"/>
      <c r="M144" s="1005"/>
      <c r="N144" s="335"/>
      <c r="O144" s="1803" t="s">
        <v>100</v>
      </c>
      <c r="P144" s="173">
        <v>86</v>
      </c>
      <c r="Q144" s="312">
        <v>87</v>
      </c>
      <c r="R144" s="174">
        <v>88</v>
      </c>
      <c r="S144" s="174"/>
      <c r="T144" s="1247"/>
      <c r="U144" s="1247"/>
      <c r="W144" s="145"/>
    </row>
    <row r="145" spans="1:25" s="1" customFormat="1" ht="18.75" customHeight="1" x14ac:dyDescent="0.2">
      <c r="A145" s="847"/>
      <c r="B145" s="849"/>
      <c r="C145" s="168"/>
      <c r="D145" s="1823"/>
      <c r="E145" s="438"/>
      <c r="F145" s="858"/>
      <c r="G145" s="17"/>
      <c r="H145" s="334"/>
      <c r="I145" s="1012"/>
      <c r="J145" s="1005"/>
      <c r="K145" s="334"/>
      <c r="L145" s="1012"/>
      <c r="M145" s="1005"/>
      <c r="N145" s="335"/>
      <c r="O145" s="1825"/>
      <c r="P145" s="275"/>
      <c r="Q145" s="287"/>
      <c r="R145" s="318"/>
      <c r="S145" s="318"/>
      <c r="T145" s="1247"/>
      <c r="U145" s="1247"/>
      <c r="W145" s="145"/>
    </row>
    <row r="146" spans="1:25" s="1" customFormat="1" ht="44.25" customHeight="1" x14ac:dyDescent="0.2">
      <c r="A146" s="847"/>
      <c r="B146" s="849"/>
      <c r="C146" s="168"/>
      <c r="D146" s="871" t="s">
        <v>101</v>
      </c>
      <c r="E146" s="438"/>
      <c r="F146" s="858"/>
      <c r="G146" s="17"/>
      <c r="H146" s="535"/>
      <c r="I146" s="969"/>
      <c r="J146" s="945"/>
      <c r="K146" s="535"/>
      <c r="L146" s="969"/>
      <c r="M146" s="945"/>
      <c r="N146" s="586"/>
      <c r="O146" s="83"/>
      <c r="P146" s="875"/>
      <c r="Q146" s="877"/>
      <c r="R146" s="879"/>
      <c r="S146" s="879"/>
      <c r="T146" s="1247"/>
      <c r="U146" s="1247"/>
    </row>
    <row r="147" spans="1:25" s="1" customFormat="1" ht="22.5" customHeight="1" x14ac:dyDescent="0.2">
      <c r="A147" s="847"/>
      <c r="B147" s="849"/>
      <c r="C147" s="168"/>
      <c r="D147" s="1805" t="s">
        <v>102</v>
      </c>
      <c r="E147" s="438"/>
      <c r="F147" s="858"/>
      <c r="G147" s="17"/>
      <c r="H147" s="334"/>
      <c r="I147" s="1012"/>
      <c r="J147" s="1005"/>
      <c r="K147" s="334"/>
      <c r="L147" s="1012"/>
      <c r="M147" s="1005"/>
      <c r="N147" s="335"/>
      <c r="O147" s="1803" t="s">
        <v>103</v>
      </c>
      <c r="P147" s="172">
        <v>100</v>
      </c>
      <c r="Q147" s="173">
        <v>100</v>
      </c>
      <c r="R147" s="174">
        <v>100</v>
      </c>
      <c r="S147" s="174"/>
      <c r="T147" s="1247"/>
      <c r="U147" s="1246"/>
      <c r="V147" s="343"/>
    </row>
    <row r="148" spans="1:25" s="1" customFormat="1" ht="22.5" customHeight="1" x14ac:dyDescent="0.2">
      <c r="A148" s="86"/>
      <c r="B148" s="849"/>
      <c r="C148" s="168"/>
      <c r="D148" s="1806"/>
      <c r="E148" s="438"/>
      <c r="F148" s="858"/>
      <c r="G148" s="17"/>
      <c r="H148" s="334"/>
      <c r="I148" s="1012"/>
      <c r="J148" s="1005"/>
      <c r="K148" s="334"/>
      <c r="L148" s="1012"/>
      <c r="M148" s="1005"/>
      <c r="N148" s="335"/>
      <c r="O148" s="1824"/>
      <c r="P148" s="169"/>
      <c r="Q148" s="170"/>
      <c r="R148" s="171"/>
      <c r="S148" s="171"/>
      <c r="T148" s="1247"/>
      <c r="U148" s="1249"/>
      <c r="V148" s="343"/>
    </row>
    <row r="149" spans="1:25" s="1" customFormat="1" ht="13.5" customHeight="1" thickBot="1" x14ac:dyDescent="0.25">
      <c r="A149" s="175" t="s">
        <v>194</v>
      </c>
      <c r="B149" s="850"/>
      <c r="C149" s="238"/>
      <c r="D149" s="1826"/>
      <c r="E149" s="439"/>
      <c r="F149" s="898"/>
      <c r="G149" s="61" t="s">
        <v>30</v>
      </c>
      <c r="H149" s="58">
        <f t="shared" ref="H149:N149" si="23">SUM(H134:H147)</f>
        <v>1122.5999999999999</v>
      </c>
      <c r="I149" s="936">
        <f t="shared" si="23"/>
        <v>1916.8</v>
      </c>
      <c r="J149" s="936">
        <f t="shared" si="23"/>
        <v>794.2</v>
      </c>
      <c r="K149" s="58">
        <f t="shared" si="23"/>
        <v>1052.5999999999999</v>
      </c>
      <c r="L149" s="936">
        <f t="shared" si="23"/>
        <v>1052.5999999999999</v>
      </c>
      <c r="M149" s="956">
        <f t="shared" si="23"/>
        <v>0</v>
      </c>
      <c r="N149" s="58">
        <f t="shared" si="23"/>
        <v>1008.6</v>
      </c>
      <c r="O149" s="1804"/>
      <c r="P149" s="71"/>
      <c r="Q149" s="475"/>
      <c r="R149" s="295"/>
      <c r="S149" s="295"/>
      <c r="T149" s="1247"/>
      <c r="U149" s="1246"/>
    </row>
    <row r="150" spans="1:25" s="1" customFormat="1" ht="52.5" customHeight="1" x14ac:dyDescent="0.2">
      <c r="A150" s="859" t="s">
        <v>18</v>
      </c>
      <c r="B150" s="860" t="s">
        <v>47</v>
      </c>
      <c r="C150" s="861" t="s">
        <v>45</v>
      </c>
      <c r="D150" s="152" t="s">
        <v>104</v>
      </c>
      <c r="E150" s="437"/>
      <c r="F150" s="153"/>
      <c r="G150" s="154"/>
      <c r="H150" s="102"/>
      <c r="I150" s="1006"/>
      <c r="J150" s="1000"/>
      <c r="K150" s="102"/>
      <c r="L150" s="1006"/>
      <c r="M150" s="1000"/>
      <c r="N150" s="103"/>
      <c r="O150" s="155"/>
      <c r="P150" s="60"/>
      <c r="Q150" s="893"/>
      <c r="R150" s="865"/>
      <c r="S150" s="865"/>
      <c r="T150" s="1247"/>
      <c r="U150" s="1247"/>
      <c r="V150" s="145"/>
    </row>
    <row r="151" spans="1:25" s="1" customFormat="1" ht="27.75" customHeight="1" x14ac:dyDescent="0.2">
      <c r="A151" s="847"/>
      <c r="B151" s="849"/>
      <c r="C151" s="474"/>
      <c r="D151" s="1799" t="s">
        <v>273</v>
      </c>
      <c r="E151" s="883"/>
      <c r="F151" s="153">
        <v>1</v>
      </c>
      <c r="G151" s="139" t="s">
        <v>43</v>
      </c>
      <c r="H151" s="149"/>
      <c r="I151" s="1007"/>
      <c r="J151" s="1001"/>
      <c r="K151" s="149"/>
      <c r="L151" s="1007"/>
      <c r="M151" s="1001"/>
      <c r="N151" s="156"/>
      <c r="O151" s="468"/>
      <c r="P151" s="157"/>
      <c r="Q151" s="158"/>
      <c r="R151" s="159"/>
      <c r="S151" s="159"/>
      <c r="T151" s="1247"/>
      <c r="U151" s="1247"/>
    </row>
    <row r="152" spans="1:25" s="1" customFormat="1" ht="15" customHeight="1" thickBot="1" x14ac:dyDescent="0.25">
      <c r="A152" s="847"/>
      <c r="B152" s="849"/>
      <c r="C152" s="474"/>
      <c r="D152" s="1800"/>
      <c r="E152" s="436"/>
      <c r="F152" s="419"/>
      <c r="G152" s="164" t="s">
        <v>30</v>
      </c>
      <c r="H152" s="27">
        <f>SUM(H151:H151)</f>
        <v>0</v>
      </c>
      <c r="I152" s="931">
        <f>SUM(I151:I151)</f>
        <v>0</v>
      </c>
      <c r="J152" s="917"/>
      <c r="K152" s="27">
        <f>SUM(K151:K151)</f>
        <v>0</v>
      </c>
      <c r="L152" s="931">
        <f>SUM(L151:L151)</f>
        <v>0</v>
      </c>
      <c r="M152" s="917"/>
      <c r="N152" s="28">
        <f>SUM(N151:N151)</f>
        <v>0</v>
      </c>
      <c r="O152" s="470"/>
      <c r="P152" s="165"/>
      <c r="Q152" s="166"/>
      <c r="R152" s="167"/>
      <c r="S152" s="1033"/>
      <c r="T152" s="1247"/>
      <c r="U152" s="1247"/>
    </row>
    <row r="153" spans="1:25" s="2" customFormat="1" ht="16.5" customHeight="1" thickBot="1" x14ac:dyDescent="0.3">
      <c r="A153" s="7" t="s">
        <v>18</v>
      </c>
      <c r="B153" s="8" t="s">
        <v>47</v>
      </c>
      <c r="C153" s="1846" t="s">
        <v>51</v>
      </c>
      <c r="D153" s="1846"/>
      <c r="E153" s="1846"/>
      <c r="F153" s="1846"/>
      <c r="G153" s="1846"/>
      <c r="H153" s="182">
        <f>H149+H130+H126+H152</f>
        <v>3856</v>
      </c>
      <c r="I153" s="1013">
        <f>I149+I130+I126+I152</f>
        <v>4650.2</v>
      </c>
      <c r="J153" s="1013">
        <f>J149+J130+J126+J152</f>
        <v>794.2</v>
      </c>
      <c r="K153" s="182">
        <f>K149+K130+K126+K152</f>
        <v>3568.5</v>
      </c>
      <c r="L153" s="1013">
        <f>L149+L130+L126+L152+L132</f>
        <v>3629.5</v>
      </c>
      <c r="M153" s="1013">
        <f>M149+M130+M126+M152+M132</f>
        <v>61</v>
      </c>
      <c r="N153" s="182">
        <f>N149+N130+N126+N152</f>
        <v>2358.1999999999998</v>
      </c>
      <c r="O153" s="1847"/>
      <c r="P153" s="1848"/>
      <c r="Q153" s="1848"/>
      <c r="R153" s="1848"/>
      <c r="S153" s="1849"/>
      <c r="T153" s="1235"/>
      <c r="U153" s="1235"/>
    </row>
    <row r="154" spans="1:25" s="1" customFormat="1" ht="16.5" customHeight="1" thickBot="1" x14ac:dyDescent="0.25">
      <c r="A154" s="848" t="s">
        <v>18</v>
      </c>
      <c r="B154" s="183"/>
      <c r="C154" s="1850" t="s">
        <v>106</v>
      </c>
      <c r="D154" s="1850"/>
      <c r="E154" s="1850"/>
      <c r="F154" s="1850"/>
      <c r="G154" s="1850"/>
      <c r="H154" s="184">
        <f t="shared" ref="H154:N154" si="24">H153+H121+H103+H43</f>
        <v>33896</v>
      </c>
      <c r="I154" s="1014">
        <f t="shared" si="24"/>
        <v>34744.699999999997</v>
      </c>
      <c r="J154" s="1014">
        <f t="shared" si="24"/>
        <v>848.69999999999982</v>
      </c>
      <c r="K154" s="184">
        <f t="shared" si="24"/>
        <v>32816.1</v>
      </c>
      <c r="L154" s="1014">
        <f t="shared" si="24"/>
        <v>32877.100000000006</v>
      </c>
      <c r="M154" s="1408">
        <f t="shared" si="24"/>
        <v>61</v>
      </c>
      <c r="N154" s="184">
        <f t="shared" si="24"/>
        <v>31831.399999999998</v>
      </c>
      <c r="O154" s="1851"/>
      <c r="P154" s="1852"/>
      <c r="Q154" s="1852"/>
      <c r="R154" s="1852"/>
      <c r="S154" s="1853"/>
      <c r="T154" s="1247"/>
      <c r="U154" s="1247"/>
    </row>
    <row r="155" spans="1:25" s="2" customFormat="1" ht="16.5" customHeight="1" thickBot="1" x14ac:dyDescent="0.3">
      <c r="A155" s="185" t="s">
        <v>107</v>
      </c>
      <c r="B155" s="1832" t="s">
        <v>108</v>
      </c>
      <c r="C155" s="1833"/>
      <c r="D155" s="1833"/>
      <c r="E155" s="1833"/>
      <c r="F155" s="1833"/>
      <c r="G155" s="1833"/>
      <c r="H155" s="186">
        <f t="shared" ref="H155:N155" si="25">H154</f>
        <v>33896</v>
      </c>
      <c r="I155" s="1015">
        <f t="shared" ref="I155" si="26">I154</f>
        <v>34744.699999999997</v>
      </c>
      <c r="J155" s="1015">
        <f>J154</f>
        <v>848.69999999999982</v>
      </c>
      <c r="K155" s="186">
        <f t="shared" si="25"/>
        <v>32816.1</v>
      </c>
      <c r="L155" s="1015">
        <f t="shared" ref="L155" si="27">L154</f>
        <v>32877.100000000006</v>
      </c>
      <c r="M155" s="1409">
        <f>M154</f>
        <v>61</v>
      </c>
      <c r="N155" s="186">
        <f t="shared" si="25"/>
        <v>31831.399999999998</v>
      </c>
      <c r="O155" s="1834"/>
      <c r="P155" s="1835"/>
      <c r="Q155" s="1835"/>
      <c r="R155" s="1835"/>
      <c r="S155" s="1836"/>
      <c r="T155" s="1236"/>
      <c r="U155" s="1235"/>
    </row>
    <row r="156" spans="1:25" s="145" customFormat="1" ht="24.75" customHeight="1" thickBot="1" x14ac:dyDescent="0.25">
      <c r="A156" s="455"/>
      <c r="B156" s="466"/>
      <c r="C156" s="1837" t="s">
        <v>109</v>
      </c>
      <c r="D156" s="1837"/>
      <c r="E156" s="1837"/>
      <c r="F156" s="1837"/>
      <c r="G156" s="1837"/>
      <c r="H156" s="1838"/>
      <c r="I156" s="1838"/>
      <c r="J156" s="1838"/>
      <c r="K156" s="1838"/>
      <c r="L156" s="1838"/>
      <c r="M156" s="1838"/>
      <c r="N156" s="1838"/>
      <c r="O156" s="187"/>
      <c r="P156" s="466"/>
      <c r="Q156" s="466"/>
      <c r="R156" s="466"/>
      <c r="S156" s="466"/>
      <c r="T156" s="1246"/>
      <c r="U156" s="1246"/>
    </row>
    <row r="157" spans="1:25" s="92" customFormat="1" ht="72.75" customHeight="1" thickBot="1" x14ac:dyDescent="0.3">
      <c r="A157" s="2096" t="s">
        <v>110</v>
      </c>
      <c r="B157" s="2097"/>
      <c r="C157" s="2097"/>
      <c r="D157" s="2097"/>
      <c r="E157" s="2097"/>
      <c r="F157" s="2097"/>
      <c r="G157" s="2098"/>
      <c r="H157" s="1114" t="s">
        <v>111</v>
      </c>
      <c r="I157" s="1024" t="s">
        <v>291</v>
      </c>
      <c r="J157" s="1114" t="s">
        <v>290</v>
      </c>
      <c r="K157" s="1411" t="s">
        <v>112</v>
      </c>
      <c r="L157" s="1418" t="s">
        <v>329</v>
      </c>
      <c r="M157" s="1114" t="s">
        <v>290</v>
      </c>
      <c r="N157" s="378" t="s">
        <v>201</v>
      </c>
      <c r="O157" s="887"/>
      <c r="P157" s="1839"/>
      <c r="Q157" s="1839"/>
      <c r="R157" s="1839"/>
      <c r="S157" s="1839"/>
      <c r="T157" s="1241"/>
      <c r="U157" s="1241"/>
      <c r="Y157" s="99"/>
    </row>
    <row r="158" spans="1:25" s="2" customFormat="1" ht="15.75" customHeight="1" thickBot="1" x14ac:dyDescent="0.3">
      <c r="A158" s="1857" t="s">
        <v>113</v>
      </c>
      <c r="B158" s="1858"/>
      <c r="C158" s="1858"/>
      <c r="D158" s="1858"/>
      <c r="E158" s="1858"/>
      <c r="F158" s="1858"/>
      <c r="G158" s="1859"/>
      <c r="H158" s="1016">
        <f t="shared" ref="H158:N158" si="28">SUM(H159:H165)</f>
        <v>18219.599999999999</v>
      </c>
      <c r="I158" s="1019">
        <f t="shared" si="28"/>
        <v>19082.8</v>
      </c>
      <c r="J158" s="1016">
        <f t="shared" si="28"/>
        <v>863.20000000000016</v>
      </c>
      <c r="K158" s="189">
        <f t="shared" si="28"/>
        <v>17196.199999999997</v>
      </c>
      <c r="L158" s="1019">
        <f t="shared" si="28"/>
        <v>17257.199999999997</v>
      </c>
      <c r="M158" s="1016">
        <f t="shared" si="28"/>
        <v>61</v>
      </c>
      <c r="N158" s="190">
        <f t="shared" si="28"/>
        <v>16143.300000000003</v>
      </c>
      <c r="O158" s="885"/>
      <c r="P158" s="1830"/>
      <c r="Q158" s="1830"/>
      <c r="R158" s="1830"/>
      <c r="S158" s="1830"/>
      <c r="T158" s="1235"/>
      <c r="U158" s="1235"/>
    </row>
    <row r="159" spans="1:25" s="2" customFormat="1" ht="15.75" customHeight="1" x14ac:dyDescent="0.25">
      <c r="A159" s="1860" t="s">
        <v>114</v>
      </c>
      <c r="B159" s="1861"/>
      <c r="C159" s="1861"/>
      <c r="D159" s="1861"/>
      <c r="E159" s="1861"/>
      <c r="F159" s="1861"/>
      <c r="G159" s="1862"/>
      <c r="H159" s="1115">
        <f>SUMIF(G13:G149,"sb",H13:H149)</f>
        <v>10524.799999999997</v>
      </c>
      <c r="I159" s="1020">
        <f>SUMIF(G13:G149,"sb",I13:I149)</f>
        <v>10245.899999999998</v>
      </c>
      <c r="J159" s="1060">
        <f>I159-H159</f>
        <v>-278.89999999999964</v>
      </c>
      <c r="K159" s="1412">
        <f>SUMIF(G13:G149,"sb",K13:K149)</f>
        <v>9546.2999999999993</v>
      </c>
      <c r="L159" s="1020">
        <f>SUMIF(G13:G149,"sb",L13:L149)</f>
        <v>9607.2999999999993</v>
      </c>
      <c r="M159" s="1060">
        <f>L159-K159</f>
        <v>61</v>
      </c>
      <c r="N159" s="192">
        <f>SUMIF(G13:G149,"sb",N13:N149)</f>
        <v>9399.9000000000015</v>
      </c>
      <c r="O159" s="886"/>
      <c r="P159" s="1868"/>
      <c r="Q159" s="1868"/>
      <c r="R159" s="1868"/>
      <c r="S159" s="1868"/>
      <c r="T159" s="1235"/>
      <c r="U159" s="1236"/>
    </row>
    <row r="160" spans="1:25" s="2" customFormat="1" ht="15.75" customHeight="1" x14ac:dyDescent="0.25">
      <c r="A160" s="1840" t="s">
        <v>294</v>
      </c>
      <c r="B160" s="1841"/>
      <c r="C160" s="1841"/>
      <c r="D160" s="1841"/>
      <c r="E160" s="1841"/>
      <c r="F160" s="1841"/>
      <c r="G160" s="1842"/>
      <c r="H160" s="1116"/>
      <c r="I160" s="1021">
        <f>SUMIF(G13:G150,"sb(l)",I13:I150)</f>
        <v>278.89999999999998</v>
      </c>
      <c r="J160" s="1061">
        <f>I160-H160</f>
        <v>278.89999999999998</v>
      </c>
      <c r="K160" s="1413"/>
      <c r="L160" s="1021"/>
      <c r="M160" s="1061">
        <f>L160-K160</f>
        <v>0</v>
      </c>
      <c r="N160" s="193"/>
      <c r="O160" s="1035"/>
      <c r="P160" s="1035"/>
      <c r="Q160" s="1035"/>
      <c r="R160" s="1035"/>
      <c r="S160" s="1035"/>
      <c r="T160" s="1235"/>
      <c r="U160" s="1236"/>
    </row>
    <row r="161" spans="1:22" s="2" customFormat="1" ht="29.25" customHeight="1" x14ac:dyDescent="0.25">
      <c r="A161" s="1840" t="s">
        <v>308</v>
      </c>
      <c r="B161" s="1841"/>
      <c r="C161" s="1841"/>
      <c r="D161" s="1841"/>
      <c r="E161" s="1841"/>
      <c r="F161" s="1841"/>
      <c r="G161" s="1842"/>
      <c r="H161" s="1018">
        <f>SUMIF(G15:G151,"sb(esa)",H15:H151)</f>
        <v>206.4</v>
      </c>
      <c r="I161" s="1021">
        <f>SUMIF(G16:G151,"sb(esa)",I16:I151)</f>
        <v>198.9</v>
      </c>
      <c r="J161" s="1061">
        <f>I161-H161</f>
        <v>-7.5</v>
      </c>
      <c r="K161" s="1413">
        <f>SUMIF(G15:G151,"sb(esa)",K15:K151)</f>
        <v>206.4</v>
      </c>
      <c r="L161" s="1021">
        <f>SUMIF(G15:G151,"sb(esa)",L15:L151)</f>
        <v>206.4</v>
      </c>
      <c r="M161" s="1061">
        <f>L161-K161</f>
        <v>0</v>
      </c>
      <c r="N161" s="194">
        <f>SUMIF(G15:G151,"sb(esa)",N15:N151)</f>
        <v>200.1</v>
      </c>
      <c r="O161" s="1104"/>
      <c r="P161" s="1104"/>
      <c r="Q161" s="1104"/>
      <c r="R161" s="1104"/>
      <c r="S161" s="1104"/>
      <c r="T161" s="1235"/>
      <c r="U161" s="1236"/>
    </row>
    <row r="162" spans="1:22" s="2" customFormat="1" ht="27.75" customHeight="1" x14ac:dyDescent="0.25">
      <c r="A162" s="2093" t="s">
        <v>310</v>
      </c>
      <c r="B162" s="2094"/>
      <c r="C162" s="2094"/>
      <c r="D162" s="2094"/>
      <c r="E162" s="2094"/>
      <c r="F162" s="2094"/>
      <c r="G162" s="2095"/>
      <c r="H162" s="1117">
        <f>SUMIF(G14:G150,"sb(es)",H14:H150)</f>
        <v>1664.1</v>
      </c>
      <c r="I162" s="1107">
        <f>SUMIF(G14:G150,"sb(es)",I14:I150)</f>
        <v>1687.3999999999999</v>
      </c>
      <c r="J162" s="1117">
        <f>SUMIF(G14:G150,"sb(es)",J14:J150)</f>
        <v>23.3</v>
      </c>
      <c r="K162" s="1414">
        <f>SUMIF(G14:G150,"sb(es)",K14:K150)</f>
        <v>1481.4</v>
      </c>
      <c r="L162" s="1107">
        <f>SUMIF(G14:G150,"sb(es)",L14:L150)</f>
        <v>1481.4</v>
      </c>
      <c r="M162" s="1117">
        <f>SUMIF(J14:J150,"sb(es)",M14:M150)</f>
        <v>0</v>
      </c>
      <c r="N162" s="1106">
        <f>SUMIF(G14:G150,"sb(es)",N14:N150)</f>
        <v>535.70000000000005</v>
      </c>
      <c r="O162" s="1122"/>
      <c r="P162" s="1122"/>
      <c r="Q162" s="1122"/>
      <c r="R162" s="1122"/>
      <c r="S162" s="1122"/>
      <c r="T162" s="1236"/>
      <c r="U162" s="1309"/>
      <c r="V162" s="1121"/>
    </row>
    <row r="163" spans="1:22" s="2" customFormat="1" ht="15.75" customHeight="1" x14ac:dyDescent="0.25">
      <c r="A163" s="1840" t="s">
        <v>115</v>
      </c>
      <c r="B163" s="1841"/>
      <c r="C163" s="1841"/>
      <c r="D163" s="1841"/>
      <c r="E163" s="1841"/>
      <c r="F163" s="1841"/>
      <c r="G163" s="1842"/>
      <c r="H163" s="1017">
        <f>SUMIF(G13:G149,"sb(sp)",H13:H149)</f>
        <v>1752.6</v>
      </c>
      <c r="I163" s="1021">
        <f>SUMIF(G13:G149,"sb(sp)",I13:I149)</f>
        <v>1752.6</v>
      </c>
      <c r="J163" s="1061"/>
      <c r="K163" s="1413">
        <f>SUMIF(G13:G149,"sb(sp)",K13:K149)</f>
        <v>1686.2</v>
      </c>
      <c r="L163" s="1021">
        <f>SUMIF(G13:G149,"sb(sp)",L13:L149)</f>
        <v>1686.2</v>
      </c>
      <c r="M163" s="1061"/>
      <c r="N163" s="193">
        <f>SUMIF(G13:G149,"sb(sp)",N13:N149)</f>
        <v>1642.2</v>
      </c>
      <c r="O163" s="886"/>
      <c r="P163" s="1831"/>
      <c r="Q163" s="1831"/>
      <c r="R163" s="1831"/>
      <c r="S163" s="1831"/>
      <c r="T163" s="1235"/>
      <c r="U163" s="1236"/>
      <c r="V163" s="3"/>
    </row>
    <row r="164" spans="1:22" s="2" customFormat="1" ht="15.75" customHeight="1" x14ac:dyDescent="0.25">
      <c r="A164" s="1840" t="s">
        <v>295</v>
      </c>
      <c r="B164" s="1841"/>
      <c r="C164" s="1841"/>
      <c r="D164" s="1841"/>
      <c r="E164" s="1841"/>
      <c r="F164" s="1841"/>
      <c r="G164" s="1842"/>
      <c r="H164" s="1017"/>
      <c r="I164" s="1021">
        <f>SUMIF(G15:G150,"sb(spl)",I15:I150)</f>
        <v>856.2</v>
      </c>
      <c r="J164" s="1061">
        <f>I164-H164</f>
        <v>856.2</v>
      </c>
      <c r="K164" s="1413"/>
      <c r="L164" s="1021"/>
      <c r="M164" s="1061">
        <f>L164-K164</f>
        <v>0</v>
      </c>
      <c r="N164" s="193"/>
      <c r="O164" s="1039"/>
      <c r="P164" s="1038"/>
      <c r="Q164" s="1038"/>
      <c r="R164" s="1038"/>
      <c r="S164" s="1038"/>
      <c r="T164" s="1235"/>
      <c r="U164" s="1236"/>
      <c r="V164" s="3"/>
    </row>
    <row r="165" spans="1:22" s="2" customFormat="1" ht="27.75" customHeight="1" thickBot="1" x14ac:dyDescent="0.3">
      <c r="A165" s="1863" t="s">
        <v>116</v>
      </c>
      <c r="B165" s="1864"/>
      <c r="C165" s="1864"/>
      <c r="D165" s="1864"/>
      <c r="E165" s="1864"/>
      <c r="F165" s="1864"/>
      <c r="G165" s="1865"/>
      <c r="H165" s="1117">
        <f>SUMIF(G13:G149,G15,H13:H149)</f>
        <v>4071.7000000000003</v>
      </c>
      <c r="I165" s="1107">
        <f>SUMIF(G13:G149,"sb(vb)",I13:I149)</f>
        <v>4062.9</v>
      </c>
      <c r="J165" s="1123">
        <f>I165-H165</f>
        <v>-8.8000000000001819</v>
      </c>
      <c r="K165" s="1414">
        <f>SUMIF(G13:G149,"sb(vb)",K13:K149)</f>
        <v>4275.8999999999996</v>
      </c>
      <c r="L165" s="1107">
        <f>SUMIF(G13:G149,"sb(vb)",L13:L149)</f>
        <v>4275.8999999999996</v>
      </c>
      <c r="M165" s="1123">
        <f>L165-K165</f>
        <v>0</v>
      </c>
      <c r="N165" s="1106">
        <f>SUMIF(G13:G149,"sb(vb)",N13:N149)</f>
        <v>4365.3999999999996</v>
      </c>
      <c r="O165" s="884"/>
      <c r="P165" s="1831"/>
      <c r="Q165" s="1831"/>
      <c r="R165" s="1831"/>
      <c r="S165" s="1831"/>
      <c r="T165" s="1236"/>
      <c r="U165" s="1309"/>
      <c r="V165" s="1103"/>
    </row>
    <row r="166" spans="1:22" s="2" customFormat="1" ht="15.75" customHeight="1" thickBot="1" x14ac:dyDescent="0.3">
      <c r="A166" s="1857" t="s">
        <v>117</v>
      </c>
      <c r="B166" s="1858"/>
      <c r="C166" s="1858"/>
      <c r="D166" s="1858"/>
      <c r="E166" s="1858"/>
      <c r="F166" s="1858"/>
      <c r="G166" s="1859"/>
      <c r="H166" s="1016">
        <f t="shared" ref="H166:N166" si="29">SUM(H167:H169)</f>
        <v>15676.400000000001</v>
      </c>
      <c r="I166" s="1019">
        <f t="shared" si="29"/>
        <v>15661.900000000001</v>
      </c>
      <c r="J166" s="1016">
        <f t="shared" si="29"/>
        <v>-14.499999999999638</v>
      </c>
      <c r="K166" s="189">
        <f t="shared" si="29"/>
        <v>15619.900000000001</v>
      </c>
      <c r="L166" s="1019">
        <f t="shared" si="29"/>
        <v>15619.900000000001</v>
      </c>
      <c r="M166" s="1016">
        <f t="shared" si="29"/>
        <v>0</v>
      </c>
      <c r="N166" s="190">
        <f t="shared" si="29"/>
        <v>15688.1</v>
      </c>
      <c r="O166" s="341"/>
      <c r="P166" s="1830"/>
      <c r="Q166" s="1830"/>
      <c r="R166" s="1830"/>
      <c r="S166" s="1830"/>
      <c r="T166" s="1235"/>
      <c r="U166" s="1235"/>
      <c r="V166" s="3"/>
    </row>
    <row r="167" spans="1:22" s="2" customFormat="1" ht="15.75" customHeight="1" x14ac:dyDescent="0.25">
      <c r="A167" s="1860" t="s">
        <v>118</v>
      </c>
      <c r="B167" s="1861"/>
      <c r="C167" s="1861"/>
      <c r="D167" s="1861"/>
      <c r="E167" s="1861"/>
      <c r="F167" s="1861"/>
      <c r="G167" s="1862"/>
      <c r="H167" s="1017">
        <f>SUMIF(G13:G151,G90,H13:H151)</f>
        <v>15637.900000000001</v>
      </c>
      <c r="I167" s="1021">
        <f>SUMIF(G13:G151,"lrvb",I13:I151)</f>
        <v>15609.000000000002</v>
      </c>
      <c r="J167" s="1061">
        <f>I167-H167</f>
        <v>-28.899999999999636</v>
      </c>
      <c r="K167" s="1413">
        <f>SUMIF(G13:G149,"lrvb",K13:K149)</f>
        <v>15302.2</v>
      </c>
      <c r="L167" s="1021">
        <f>SUMIF(G13:G149,"lrvb",L13:L149)</f>
        <v>15302.2</v>
      </c>
      <c r="M167" s="1061">
        <f>L167-K167</f>
        <v>0</v>
      </c>
      <c r="N167" s="193">
        <f>SUMIF(G13:G149,"lrvb",N13:N149)</f>
        <v>15268.2</v>
      </c>
      <c r="O167" s="195"/>
      <c r="P167" s="1831"/>
      <c r="Q167" s="1831"/>
      <c r="R167" s="1831"/>
      <c r="S167" s="1831"/>
      <c r="T167" s="1235"/>
      <c r="U167" s="1235"/>
    </row>
    <row r="168" spans="1:22" s="2" customFormat="1" ht="15.75" customHeight="1" x14ac:dyDescent="0.25">
      <c r="A168" s="1840" t="s">
        <v>246</v>
      </c>
      <c r="B168" s="1841"/>
      <c r="C168" s="1841"/>
      <c r="D168" s="1841"/>
      <c r="E168" s="1841"/>
      <c r="F168" s="1841"/>
      <c r="G168" s="1842"/>
      <c r="H168" s="1117">
        <f>SUMIF(G13:G149,"es",H13:H149)</f>
        <v>36</v>
      </c>
      <c r="I168" s="1021">
        <f>SUMIF(G13:G149,"es",I13:I149)</f>
        <v>50.4</v>
      </c>
      <c r="J168" s="1061">
        <f t="shared" ref="J168" si="30">I168-H168</f>
        <v>14.399999999999999</v>
      </c>
      <c r="K168" s="1415">
        <f>SUMIF(G13:G149,"es",K13:K149)</f>
        <v>315.2</v>
      </c>
      <c r="L168" s="1419">
        <f>SUMIF(G13:G149,"es",L13:L149)</f>
        <v>315.2</v>
      </c>
      <c r="M168" s="1061">
        <f t="shared" ref="M168" si="31">L168-K168</f>
        <v>0</v>
      </c>
      <c r="N168" s="194">
        <f>SUMIF(G13:G149,"es",N13:N149)</f>
        <v>416.90000000000003</v>
      </c>
      <c r="O168" s="195"/>
      <c r="P168" s="1102"/>
      <c r="Q168" s="1102"/>
      <c r="R168" s="1102"/>
      <c r="S168" s="1102"/>
      <c r="T168" s="1235"/>
      <c r="U168" s="1235"/>
    </row>
    <row r="169" spans="1:22" s="2" customFormat="1" ht="15.75" customHeight="1" thickBot="1" x14ac:dyDescent="0.3">
      <c r="A169" s="1863" t="s">
        <v>119</v>
      </c>
      <c r="B169" s="1864"/>
      <c r="C169" s="1864"/>
      <c r="D169" s="1864"/>
      <c r="E169" s="1864"/>
      <c r="F169" s="1864"/>
      <c r="G169" s="1865"/>
      <c r="H169" s="1118">
        <f>SUMIF(G13:G149,"kt",H13:H149)</f>
        <v>2.5</v>
      </c>
      <c r="I169" s="1022">
        <f>SUMIF(G13:G149,"kt",I13:I149)</f>
        <v>2.5</v>
      </c>
      <c r="J169" s="1018"/>
      <c r="K169" s="1416">
        <f>SUMIF(G13:G149,"kt",K13:K149)</f>
        <v>2.5</v>
      </c>
      <c r="L169" s="1022">
        <f>SUMIF(G13:G149,"kt",L13:L149)</f>
        <v>2.5</v>
      </c>
      <c r="M169" s="1018"/>
      <c r="N169" s="684">
        <f>SUMIF(G13:G149,"kt",N13:N149)</f>
        <v>3</v>
      </c>
      <c r="O169" s="195"/>
      <c r="P169" s="1831"/>
      <c r="Q169" s="1831"/>
      <c r="R169" s="1831"/>
      <c r="S169" s="1831"/>
      <c r="T169" s="1235"/>
      <c r="U169" s="1235"/>
    </row>
    <row r="170" spans="1:22" s="2" customFormat="1" ht="15.75" customHeight="1" thickBot="1" x14ac:dyDescent="0.3">
      <c r="A170" s="1843" t="s">
        <v>120</v>
      </c>
      <c r="B170" s="1844"/>
      <c r="C170" s="1844"/>
      <c r="D170" s="1844"/>
      <c r="E170" s="1844"/>
      <c r="F170" s="1844"/>
      <c r="G170" s="1845"/>
      <c r="H170" s="1119">
        <f t="shared" ref="H170:N170" si="32">H158+H166</f>
        <v>33896</v>
      </c>
      <c r="I170" s="1023">
        <f t="shared" si="32"/>
        <v>34744.699999999997</v>
      </c>
      <c r="J170" s="1023">
        <f t="shared" si="32"/>
        <v>848.7000000000005</v>
      </c>
      <c r="K170" s="1417">
        <f t="shared" si="32"/>
        <v>32816.1</v>
      </c>
      <c r="L170" s="1023">
        <f t="shared" si="32"/>
        <v>32877.1</v>
      </c>
      <c r="M170" s="1410">
        <f t="shared" si="32"/>
        <v>61</v>
      </c>
      <c r="N170" s="196">
        <f t="shared" si="32"/>
        <v>31831.4</v>
      </c>
      <c r="O170" s="333"/>
      <c r="P170" s="1830"/>
      <c r="Q170" s="1830"/>
      <c r="R170" s="1830"/>
      <c r="S170" s="1830"/>
      <c r="T170" s="1235"/>
      <c r="U170" s="1235"/>
    </row>
    <row r="171" spans="1:22" s="1" customFormat="1" ht="16.5" customHeight="1" x14ac:dyDescent="0.2">
      <c r="A171" s="200"/>
      <c r="B171" s="197"/>
      <c r="C171" s="198"/>
      <c r="D171" s="199"/>
      <c r="E171" s="197"/>
      <c r="F171" s="389"/>
      <c r="G171" s="200"/>
      <c r="H171" s="268"/>
      <c r="I171" s="268"/>
      <c r="J171" s="268"/>
      <c r="K171" s="268"/>
      <c r="L171" s="268"/>
      <c r="M171" s="268"/>
      <c r="N171" s="268"/>
      <c r="O171" s="201"/>
      <c r="P171" s="200"/>
      <c r="Q171" s="200"/>
      <c r="R171" s="200"/>
      <c r="S171" s="200"/>
      <c r="T171" s="1247"/>
      <c r="U171" s="1247"/>
    </row>
    <row r="172" spans="1:22" x14ac:dyDescent="0.25">
      <c r="H172" s="366"/>
      <c r="I172" s="366"/>
      <c r="J172" s="366"/>
      <c r="K172" s="366"/>
      <c r="L172" s="366"/>
      <c r="M172" s="366"/>
    </row>
    <row r="176" spans="1:22" x14ac:dyDescent="0.25">
      <c r="H176" s="367"/>
      <c r="I176" s="367"/>
      <c r="J176" s="367"/>
      <c r="M176" s="367"/>
    </row>
    <row r="179" spans="8:14" x14ac:dyDescent="0.25">
      <c r="H179" s="367"/>
      <c r="I179" s="367"/>
      <c r="J179" s="367"/>
      <c r="K179" s="367"/>
      <c r="L179" s="367"/>
      <c r="M179" s="367"/>
      <c r="N179" s="367"/>
    </row>
  </sheetData>
  <mergeCells count="215">
    <mergeCell ref="A100:A102"/>
    <mergeCell ref="B100:B102"/>
    <mergeCell ref="C100:C102"/>
    <mergeCell ref="S13:S15"/>
    <mergeCell ref="S32:S36"/>
    <mergeCell ref="S89:S92"/>
    <mergeCell ref="S113:S115"/>
    <mergeCell ref="S127:S130"/>
    <mergeCell ref="R39:R40"/>
    <mergeCell ref="R41:R42"/>
    <mergeCell ref="I118:I119"/>
    <mergeCell ref="D111:D112"/>
    <mergeCell ref="E111:E112"/>
    <mergeCell ref="O119:O120"/>
    <mergeCell ref="A84:A86"/>
    <mergeCell ref="B84:B86"/>
    <mergeCell ref="D84:D86"/>
    <mergeCell ref="O84:O86"/>
    <mergeCell ref="O91:O92"/>
    <mergeCell ref="R96:R97"/>
    <mergeCell ref="O96:O97"/>
    <mergeCell ref="P96:P97"/>
    <mergeCell ref="Q96:Q97"/>
    <mergeCell ref="D87:D88"/>
    <mergeCell ref="S134:S137"/>
    <mergeCell ref="O103:S103"/>
    <mergeCell ref="C104:S104"/>
    <mergeCell ref="D106:D107"/>
    <mergeCell ref="D108:D110"/>
    <mergeCell ref="D100:D102"/>
    <mergeCell ref="E100:E102"/>
    <mergeCell ref="F100:F102"/>
    <mergeCell ref="P119:P120"/>
    <mergeCell ref="Q119:Q120"/>
    <mergeCell ref="R119:R120"/>
    <mergeCell ref="S119:S120"/>
    <mergeCell ref="S131:S133"/>
    <mergeCell ref="K118:K119"/>
    <mergeCell ref="N118:N119"/>
    <mergeCell ref="D120:G120"/>
    <mergeCell ref="C121:G121"/>
    <mergeCell ref="O121:S121"/>
    <mergeCell ref="D113:D114"/>
    <mergeCell ref="E113:E114"/>
    <mergeCell ref="D118:D119"/>
    <mergeCell ref="G118:G119"/>
    <mergeCell ref="H118:H119"/>
    <mergeCell ref="C103:G103"/>
    <mergeCell ref="P169:S169"/>
    <mergeCell ref="P170:S170"/>
    <mergeCell ref="C153:G153"/>
    <mergeCell ref="D138:D139"/>
    <mergeCell ref="B155:G155"/>
    <mergeCell ref="O155:S155"/>
    <mergeCell ref="D144:D145"/>
    <mergeCell ref="O144:O145"/>
    <mergeCell ref="A170:G170"/>
    <mergeCell ref="A158:G158"/>
    <mergeCell ref="A163:G163"/>
    <mergeCell ref="A164:G164"/>
    <mergeCell ref="A165:G165"/>
    <mergeCell ref="A166:G166"/>
    <mergeCell ref="A167:G167"/>
    <mergeCell ref="A168:G168"/>
    <mergeCell ref="A169:G169"/>
    <mergeCell ref="A161:G161"/>
    <mergeCell ref="A160:G160"/>
    <mergeCell ref="A159:G159"/>
    <mergeCell ref="A162:G162"/>
    <mergeCell ref="A157:G157"/>
    <mergeCell ref="O153:S153"/>
    <mergeCell ref="C154:G154"/>
    <mergeCell ref="P166:S166"/>
    <mergeCell ref="P167:S167"/>
    <mergeCell ref="P159:S159"/>
    <mergeCell ref="P163:S163"/>
    <mergeCell ref="P165:S165"/>
    <mergeCell ref="C122:S122"/>
    <mergeCell ref="D124:D126"/>
    <mergeCell ref="E124:E125"/>
    <mergeCell ref="D127:D130"/>
    <mergeCell ref="E127:E130"/>
    <mergeCell ref="C156:N156"/>
    <mergeCell ref="P157:S157"/>
    <mergeCell ref="P158:S158"/>
    <mergeCell ref="D147:D149"/>
    <mergeCell ref="O147:O149"/>
    <mergeCell ref="D151:D152"/>
    <mergeCell ref="D134:D137"/>
    <mergeCell ref="E134:E138"/>
    <mergeCell ref="D140:D141"/>
    <mergeCell ref="O140:O141"/>
    <mergeCell ref="D142:D143"/>
    <mergeCell ref="O142:O143"/>
    <mergeCell ref="D133:G133"/>
    <mergeCell ref="O154:S154"/>
    <mergeCell ref="E87:E88"/>
    <mergeCell ref="A98:A99"/>
    <mergeCell ref="B98:B99"/>
    <mergeCell ref="C98:C99"/>
    <mergeCell ref="D98:D99"/>
    <mergeCell ref="E98:E99"/>
    <mergeCell ref="F98:F99"/>
    <mergeCell ref="D93:D94"/>
    <mergeCell ref="F93:F94"/>
    <mergeCell ref="A95:A97"/>
    <mergeCell ref="B95:B97"/>
    <mergeCell ref="C95:C97"/>
    <mergeCell ref="D95:D97"/>
    <mergeCell ref="E95:E97"/>
    <mergeCell ref="F95:F97"/>
    <mergeCell ref="R80:R81"/>
    <mergeCell ref="O68:O69"/>
    <mergeCell ref="D70:D71"/>
    <mergeCell ref="D78:D79"/>
    <mergeCell ref="O78:O79"/>
    <mergeCell ref="D80:D81"/>
    <mergeCell ref="E80:E83"/>
    <mergeCell ref="O80:O82"/>
    <mergeCell ref="D64:D65"/>
    <mergeCell ref="D67:G67"/>
    <mergeCell ref="P80:P81"/>
    <mergeCell ref="Q80:Q81"/>
    <mergeCell ref="C44:S44"/>
    <mergeCell ref="D45:D46"/>
    <mergeCell ref="O46:O47"/>
    <mergeCell ref="O48:O49"/>
    <mergeCell ref="S55:S57"/>
    <mergeCell ref="A68:A69"/>
    <mergeCell ref="B68:B69"/>
    <mergeCell ref="C68:C69"/>
    <mergeCell ref="D68:D69"/>
    <mergeCell ref="E68:E69"/>
    <mergeCell ref="F68:F69"/>
    <mergeCell ref="D51:D52"/>
    <mergeCell ref="D59:D60"/>
    <mergeCell ref="O59:O60"/>
    <mergeCell ref="S45:S50"/>
    <mergeCell ref="P39:P40"/>
    <mergeCell ref="Q39:Q40"/>
    <mergeCell ref="A41:A42"/>
    <mergeCell ref="B41:B42"/>
    <mergeCell ref="C41:C42"/>
    <mergeCell ref="D41:D42"/>
    <mergeCell ref="O41:O42"/>
    <mergeCell ref="Q41:Q42"/>
    <mergeCell ref="C43:G43"/>
    <mergeCell ref="O43:S43"/>
    <mergeCell ref="D36:G36"/>
    <mergeCell ref="A37:A38"/>
    <mergeCell ref="B37:B38"/>
    <mergeCell ref="C37:C38"/>
    <mergeCell ref="D37:D38"/>
    <mergeCell ref="E37:E38"/>
    <mergeCell ref="F37:F38"/>
    <mergeCell ref="D39:D40"/>
    <mergeCell ref="O39:O40"/>
    <mergeCell ref="A30:A31"/>
    <mergeCell ref="B30:B31"/>
    <mergeCell ref="D30:D31"/>
    <mergeCell ref="E30:E31"/>
    <mergeCell ref="A32:A33"/>
    <mergeCell ref="B32:B33"/>
    <mergeCell ref="D32:D35"/>
    <mergeCell ref="E32:E35"/>
    <mergeCell ref="D26:D27"/>
    <mergeCell ref="D28:D29"/>
    <mergeCell ref="E28:E29"/>
    <mergeCell ref="L118:L119"/>
    <mergeCell ref="D131:D132"/>
    <mergeCell ref="E45:E53"/>
    <mergeCell ref="S41:S42"/>
    <mergeCell ref="S23:S27"/>
    <mergeCell ref="O28:O29"/>
    <mergeCell ref="N1:S1"/>
    <mergeCell ref="A2:S2"/>
    <mergeCell ref="A3:S3"/>
    <mergeCell ref="A4:S4"/>
    <mergeCell ref="M6:M8"/>
    <mergeCell ref="O7:O8"/>
    <mergeCell ref="A9:S9"/>
    <mergeCell ref="A10:S10"/>
    <mergeCell ref="A5:S5"/>
    <mergeCell ref="A6:A8"/>
    <mergeCell ref="B6:B8"/>
    <mergeCell ref="C6:C8"/>
    <mergeCell ref="D6:D8"/>
    <mergeCell ref="E6:E8"/>
    <mergeCell ref="F6:F8"/>
    <mergeCell ref="G6:G8"/>
    <mergeCell ref="H6:H8"/>
    <mergeCell ref="K6:K8"/>
    <mergeCell ref="L6:L8"/>
    <mergeCell ref="F32:F35"/>
    <mergeCell ref="O32:O34"/>
    <mergeCell ref="B11:S11"/>
    <mergeCell ref="C12:S12"/>
    <mergeCell ref="D13:D15"/>
    <mergeCell ref="D16:D19"/>
    <mergeCell ref="O21:O22"/>
    <mergeCell ref="D23:D25"/>
    <mergeCell ref="E23:E25"/>
    <mergeCell ref="O23:O24"/>
    <mergeCell ref="O26:O27"/>
    <mergeCell ref="P26:P27"/>
    <mergeCell ref="Q26:Q27"/>
    <mergeCell ref="R26:R27"/>
    <mergeCell ref="S28:S29"/>
    <mergeCell ref="S16:S18"/>
    <mergeCell ref="O6:R6"/>
    <mergeCell ref="P7:R7"/>
    <mergeCell ref="S6:S8"/>
    <mergeCell ref="N6:N8"/>
    <mergeCell ref="I6:I8"/>
    <mergeCell ref="J6:J8"/>
  </mergeCells>
  <printOptions horizontalCentered="1"/>
  <pageMargins left="0.11811023622047245" right="0.11811023622047245" top="0.74803149606299213" bottom="0.15748031496062992" header="0.31496062992125984" footer="0.31496062992125984"/>
  <pageSetup paperSize="9" scale="84" orientation="landscape" r:id="rId1"/>
  <rowBreaks count="7" manualBreakCount="7">
    <brk id="20" max="18" man="1"/>
    <brk id="36" max="18" man="1"/>
    <brk id="90" max="18" man="1"/>
    <brk id="107" max="18" man="1"/>
    <brk id="126" max="18" man="1"/>
    <brk id="139" max="18" man="1"/>
    <brk id="155" max="16" man="1"/>
  </rowBreaks>
  <colBreaks count="1" manualBreakCount="1">
    <brk id="19"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2"/>
  <sheetViews>
    <sheetView tabSelected="1" topLeftCell="A4" zoomScaleNormal="100" zoomScaleSheetLayoutView="70" workbookViewId="0">
      <selection activeCell="S7" sqref="S7"/>
    </sheetView>
  </sheetViews>
  <sheetFormatPr defaultColWidth="9.140625" defaultRowHeight="15" x14ac:dyDescent="0.25"/>
  <cols>
    <col min="1" max="4" width="3.28515625" style="276" customWidth="1"/>
    <col min="5" max="5" width="25.28515625" style="269" customWidth="1"/>
    <col min="6" max="6" width="4" style="818" customWidth="1"/>
    <col min="7" max="7" width="4.42578125" style="800" customWidth="1"/>
    <col min="8" max="8" width="3.140625" style="431" customWidth="1"/>
    <col min="9" max="9" width="12" style="400" customWidth="1"/>
    <col min="10" max="10" width="7.5703125" style="269" customWidth="1"/>
    <col min="11" max="11" width="10.42578125" style="276" customWidth="1"/>
    <col min="12" max="12" width="24.28515625" style="269" customWidth="1"/>
    <col min="13" max="13" width="5.42578125" style="276" customWidth="1"/>
    <col min="14" max="15" width="9.140625" style="1251"/>
    <col min="16" max="16384" width="9.140625" style="269"/>
  </cols>
  <sheetData>
    <row r="1" spans="1:18" s="266" customFormat="1" ht="54.75" customHeight="1" x14ac:dyDescent="0.25">
      <c r="B1" s="737"/>
      <c r="C1" s="737"/>
      <c r="D1" s="737"/>
      <c r="E1" s="737"/>
      <c r="F1" s="803"/>
      <c r="G1" s="802"/>
      <c r="H1" s="737"/>
      <c r="I1" s="737"/>
      <c r="J1" s="737"/>
      <c r="K1" s="2122" t="s">
        <v>349</v>
      </c>
      <c r="L1" s="2122"/>
      <c r="M1" s="2122"/>
      <c r="N1" s="1233"/>
      <c r="O1" s="1233"/>
    </row>
    <row r="2" spans="1:18" s="266" customFormat="1" ht="48" customHeight="1" x14ac:dyDescent="0.25">
      <c r="B2" s="737"/>
      <c r="C2" s="737"/>
      <c r="D2" s="737"/>
      <c r="E2" s="737"/>
      <c r="F2" s="803"/>
      <c r="G2" s="802"/>
      <c r="H2" s="737"/>
      <c r="I2" s="737"/>
      <c r="J2" s="737"/>
      <c r="K2" s="2122" t="s">
        <v>354</v>
      </c>
      <c r="L2" s="2122"/>
      <c r="M2" s="2122"/>
      <c r="N2" s="1233"/>
      <c r="O2" s="1233"/>
    </row>
    <row r="3" spans="1:18" s="266" customFormat="1" ht="17.25" customHeight="1" x14ac:dyDescent="0.2">
      <c r="A3" s="2123" t="s">
        <v>275</v>
      </c>
      <c r="B3" s="2123"/>
      <c r="C3" s="2123"/>
      <c r="D3" s="2123"/>
      <c r="E3" s="2123"/>
      <c r="F3" s="2123"/>
      <c r="G3" s="2123"/>
      <c r="H3" s="2123"/>
      <c r="I3" s="2123"/>
      <c r="J3" s="2123"/>
      <c r="K3" s="2123"/>
      <c r="L3" s="2123"/>
      <c r="M3" s="2123"/>
      <c r="N3" s="1233"/>
      <c r="O3" s="1233"/>
    </row>
    <row r="4" spans="1:18" s="267" customFormat="1" ht="16.5" customHeight="1" x14ac:dyDescent="0.25">
      <c r="A4" s="2020" t="s">
        <v>0</v>
      </c>
      <c r="B4" s="2020"/>
      <c r="C4" s="2020"/>
      <c r="D4" s="2020"/>
      <c r="E4" s="2020"/>
      <c r="F4" s="2020"/>
      <c r="G4" s="2020"/>
      <c r="H4" s="2020"/>
      <c r="I4" s="2020"/>
      <c r="J4" s="2020"/>
      <c r="K4" s="2020"/>
      <c r="L4" s="2020"/>
      <c r="M4" s="2020"/>
      <c r="N4" s="1234"/>
      <c r="O4" s="1234"/>
    </row>
    <row r="5" spans="1:18" s="267" customFormat="1" ht="16.5" customHeight="1" x14ac:dyDescent="0.25">
      <c r="A5" s="2021" t="s">
        <v>1</v>
      </c>
      <c r="B5" s="2021"/>
      <c r="C5" s="2021"/>
      <c r="D5" s="2021"/>
      <c r="E5" s="2021"/>
      <c r="F5" s="2021"/>
      <c r="G5" s="2021"/>
      <c r="H5" s="2021"/>
      <c r="I5" s="2021"/>
      <c r="J5" s="2021"/>
      <c r="K5" s="2021"/>
      <c r="L5" s="2021"/>
      <c r="M5" s="2021"/>
      <c r="N5" s="1234"/>
      <c r="O5" s="1234"/>
    </row>
    <row r="6" spans="1:18" s="2" customFormat="1" ht="21.75" customHeight="1" thickBot="1" x14ac:dyDescent="0.25">
      <c r="A6" s="2022" t="s">
        <v>2</v>
      </c>
      <c r="B6" s="2022"/>
      <c r="C6" s="2022"/>
      <c r="D6" s="2022"/>
      <c r="E6" s="2022"/>
      <c r="F6" s="2022"/>
      <c r="G6" s="2022"/>
      <c r="H6" s="2022"/>
      <c r="I6" s="2022"/>
      <c r="J6" s="2022"/>
      <c r="K6" s="2022"/>
      <c r="L6" s="2022"/>
      <c r="M6" s="2022"/>
      <c r="N6" s="1235"/>
      <c r="O6" s="1235"/>
    </row>
    <row r="7" spans="1:18" s="3" customFormat="1" ht="42" customHeight="1" x14ac:dyDescent="0.25">
      <c r="A7" s="2023" t="s">
        <v>3</v>
      </c>
      <c r="B7" s="2026" t="s">
        <v>4</v>
      </c>
      <c r="C7" s="2029" t="s">
        <v>5</v>
      </c>
      <c r="D7" s="2029" t="s">
        <v>284</v>
      </c>
      <c r="E7" s="2032" t="s">
        <v>6</v>
      </c>
      <c r="F7" s="2035" t="s">
        <v>7</v>
      </c>
      <c r="G7" s="2126" t="s">
        <v>276</v>
      </c>
      <c r="H7" s="2038" t="s">
        <v>8</v>
      </c>
      <c r="I7" s="2202" t="s">
        <v>121</v>
      </c>
      <c r="J7" s="1997" t="s">
        <v>9</v>
      </c>
      <c r="K7" s="2196" t="s">
        <v>351</v>
      </c>
      <c r="L7" s="2054" t="s">
        <v>12</v>
      </c>
      <c r="M7" s="2056"/>
      <c r="N7" s="1236"/>
      <c r="O7" s="1236"/>
    </row>
    <row r="8" spans="1:18" s="3" customFormat="1" ht="16.5" customHeight="1" x14ac:dyDescent="0.25">
      <c r="A8" s="2024"/>
      <c r="B8" s="2027"/>
      <c r="C8" s="2030"/>
      <c r="D8" s="2030"/>
      <c r="E8" s="2033"/>
      <c r="F8" s="2036"/>
      <c r="G8" s="2127"/>
      <c r="H8" s="2039"/>
      <c r="I8" s="2203"/>
      <c r="J8" s="1998"/>
      <c r="K8" s="2197"/>
      <c r="L8" s="2057" t="s">
        <v>6</v>
      </c>
      <c r="M8" s="685" t="s">
        <v>13</v>
      </c>
      <c r="N8" s="1236"/>
      <c r="O8" s="1236"/>
    </row>
    <row r="9" spans="1:18" s="3" customFormat="1" ht="72.75" customHeight="1" thickBot="1" x14ac:dyDescent="0.3">
      <c r="A9" s="2025"/>
      <c r="B9" s="2028"/>
      <c r="C9" s="2031"/>
      <c r="D9" s="2031"/>
      <c r="E9" s="2034"/>
      <c r="F9" s="2037"/>
      <c r="G9" s="2128"/>
      <c r="H9" s="2040"/>
      <c r="I9" s="2204"/>
      <c r="J9" s="1999"/>
      <c r="K9" s="2198"/>
      <c r="L9" s="2058"/>
      <c r="M9" s="5" t="s">
        <v>14</v>
      </c>
      <c r="N9" s="1236"/>
      <c r="O9" s="1236"/>
    </row>
    <row r="10" spans="1:18" s="2" customFormat="1" ht="29.25" customHeight="1" x14ac:dyDescent="0.25">
      <c r="A10" s="2041" t="s">
        <v>16</v>
      </c>
      <c r="B10" s="2042"/>
      <c r="C10" s="2042"/>
      <c r="D10" s="2042"/>
      <c r="E10" s="2042"/>
      <c r="F10" s="2042"/>
      <c r="G10" s="2042"/>
      <c r="H10" s="2042"/>
      <c r="I10" s="2042"/>
      <c r="J10" s="2042"/>
      <c r="K10" s="2042"/>
      <c r="L10" s="2042"/>
      <c r="M10" s="2043"/>
      <c r="N10" s="1235"/>
      <c r="O10" s="1235"/>
    </row>
    <row r="11" spans="1:18" s="2" customFormat="1" ht="16.5" customHeight="1" thickBot="1" x14ac:dyDescent="0.3">
      <c r="A11" s="2044" t="s">
        <v>17</v>
      </c>
      <c r="B11" s="2045"/>
      <c r="C11" s="2045"/>
      <c r="D11" s="2045"/>
      <c r="E11" s="2045"/>
      <c r="F11" s="2045"/>
      <c r="G11" s="2045"/>
      <c r="H11" s="2045"/>
      <c r="I11" s="2045"/>
      <c r="J11" s="2045"/>
      <c r="K11" s="2045"/>
      <c r="L11" s="2045"/>
      <c r="M11" s="2046"/>
      <c r="N11" s="1235"/>
      <c r="O11" s="1235"/>
      <c r="R11" s="3"/>
    </row>
    <row r="12" spans="1:18" s="3" customFormat="1" ht="16.5" customHeight="1" thickBot="1" x14ac:dyDescent="0.3">
      <c r="A12" s="6" t="s">
        <v>18</v>
      </c>
      <c r="B12" s="2047" t="s">
        <v>19</v>
      </c>
      <c r="C12" s="2047"/>
      <c r="D12" s="2047"/>
      <c r="E12" s="2047"/>
      <c r="F12" s="2047"/>
      <c r="G12" s="2047"/>
      <c r="H12" s="2047"/>
      <c r="I12" s="2047"/>
      <c r="J12" s="2047"/>
      <c r="K12" s="2047"/>
      <c r="L12" s="2047"/>
      <c r="M12" s="2048"/>
      <c r="N12" s="1236"/>
      <c r="O12" s="1236"/>
    </row>
    <row r="13" spans="1:18" s="3" customFormat="1" ht="27" customHeight="1" thickBot="1" x14ac:dyDescent="0.3">
      <c r="A13" s="7" t="s">
        <v>18</v>
      </c>
      <c r="B13" s="8" t="s">
        <v>18</v>
      </c>
      <c r="C13" s="2049" t="s">
        <v>20</v>
      </c>
      <c r="D13" s="2049"/>
      <c r="E13" s="2049"/>
      <c r="F13" s="2049"/>
      <c r="G13" s="2049"/>
      <c r="H13" s="2049"/>
      <c r="I13" s="2050"/>
      <c r="J13" s="2050"/>
      <c r="K13" s="2050"/>
      <c r="L13" s="2050"/>
      <c r="M13" s="2051"/>
      <c r="N13" s="1236"/>
      <c r="O13" s="1236"/>
    </row>
    <row r="14" spans="1:18" s="3" customFormat="1" ht="15" customHeight="1" x14ac:dyDescent="0.25">
      <c r="A14" s="1172" t="s">
        <v>18</v>
      </c>
      <c r="B14" s="9" t="s">
        <v>18</v>
      </c>
      <c r="C14" s="10" t="s">
        <v>18</v>
      </c>
      <c r="D14" s="752"/>
      <c r="E14" s="2052" t="s">
        <v>21</v>
      </c>
      <c r="F14" s="611"/>
      <c r="G14" s="1217"/>
      <c r="H14" s="485" t="s">
        <v>23</v>
      </c>
      <c r="I14" s="2124" t="s">
        <v>123</v>
      </c>
      <c r="J14" s="833" t="s">
        <v>26</v>
      </c>
      <c r="K14" s="87">
        <v>3570.8</v>
      </c>
      <c r="L14" s="1187"/>
      <c r="M14" s="482"/>
      <c r="N14" s="1236"/>
      <c r="O14" s="1236"/>
    </row>
    <row r="15" spans="1:18" s="3" customFormat="1" ht="15" customHeight="1" x14ac:dyDescent="0.25">
      <c r="A15" s="1173"/>
      <c r="B15" s="13"/>
      <c r="C15" s="14"/>
      <c r="D15" s="753"/>
      <c r="E15" s="2053"/>
      <c r="F15" s="1223"/>
      <c r="G15" s="1200"/>
      <c r="H15" s="1192"/>
      <c r="I15" s="2125"/>
      <c r="J15" s="692" t="s">
        <v>293</v>
      </c>
      <c r="K15" s="503">
        <v>59</v>
      </c>
      <c r="L15" s="1225"/>
      <c r="M15" s="17"/>
      <c r="N15" s="1236"/>
      <c r="O15" s="1236"/>
    </row>
    <row r="16" spans="1:18" s="3" customFormat="1" ht="57" customHeight="1" x14ac:dyDescent="0.25">
      <c r="A16" s="1173"/>
      <c r="B16" s="13"/>
      <c r="C16" s="14"/>
      <c r="D16" s="753" t="s">
        <v>18</v>
      </c>
      <c r="E16" s="1800" t="s">
        <v>25</v>
      </c>
      <c r="F16" s="1223"/>
      <c r="G16" s="1200" t="s">
        <v>277</v>
      </c>
      <c r="H16" s="1192"/>
      <c r="I16" s="2125"/>
      <c r="J16" s="1208" t="s">
        <v>24</v>
      </c>
      <c r="K16" s="492">
        <v>715.9</v>
      </c>
      <c r="L16" s="107" t="s">
        <v>162</v>
      </c>
      <c r="M16" s="30">
        <v>5</v>
      </c>
      <c r="N16" s="1236"/>
      <c r="O16" s="1236"/>
    </row>
    <row r="17" spans="1:15" s="3" customFormat="1" ht="42" customHeight="1" x14ac:dyDescent="0.25">
      <c r="A17" s="1173" t="s">
        <v>194</v>
      </c>
      <c r="B17" s="13"/>
      <c r="C17" s="14"/>
      <c r="D17" s="753"/>
      <c r="E17" s="1800"/>
      <c r="F17" s="1223"/>
      <c r="G17" s="1200"/>
      <c r="H17" s="1192"/>
      <c r="I17" s="35"/>
      <c r="J17" s="17"/>
      <c r="K17" s="111"/>
      <c r="L17" s="143" t="s">
        <v>161</v>
      </c>
      <c r="M17" s="1208">
        <v>180</v>
      </c>
      <c r="N17" s="1236"/>
      <c r="O17" s="1236"/>
    </row>
    <row r="18" spans="1:15" s="3" customFormat="1" ht="54" customHeight="1" x14ac:dyDescent="0.25">
      <c r="A18" s="1173"/>
      <c r="B18" s="13"/>
      <c r="C18" s="14"/>
      <c r="D18" s="753"/>
      <c r="E18" s="1800"/>
      <c r="F18" s="1223"/>
      <c r="G18" s="1200"/>
      <c r="H18" s="1192"/>
      <c r="I18" s="35"/>
      <c r="J18" s="17"/>
      <c r="K18" s="19"/>
      <c r="L18" s="143" t="s">
        <v>163</v>
      </c>
      <c r="M18" s="1208">
        <v>20</v>
      </c>
      <c r="N18" s="1236"/>
      <c r="O18" s="1236"/>
    </row>
    <row r="19" spans="1:15" s="3" customFormat="1" ht="31.5" customHeight="1" x14ac:dyDescent="0.25">
      <c r="A19" s="1173"/>
      <c r="B19" s="13"/>
      <c r="C19" s="14"/>
      <c r="D19" s="753"/>
      <c r="E19" s="1800"/>
      <c r="F19" s="1223"/>
      <c r="G19" s="1200"/>
      <c r="H19" s="1192"/>
      <c r="I19" s="35"/>
      <c r="J19" s="17"/>
      <c r="K19" s="19"/>
      <c r="L19" s="260" t="s">
        <v>27</v>
      </c>
      <c r="M19" s="1208">
        <v>2426</v>
      </c>
      <c r="N19" s="1236"/>
      <c r="O19" s="1237"/>
    </row>
    <row r="20" spans="1:15" s="3" customFormat="1" ht="39.75" customHeight="1" x14ac:dyDescent="0.25">
      <c r="A20" s="1173"/>
      <c r="B20" s="13"/>
      <c r="C20" s="14"/>
      <c r="D20" s="753"/>
      <c r="E20" s="21"/>
      <c r="F20" s="1223"/>
      <c r="G20" s="1200"/>
      <c r="H20" s="1192"/>
      <c r="I20" s="35"/>
      <c r="J20" s="17"/>
      <c r="K20" s="19"/>
      <c r="L20" s="261" t="s">
        <v>28</v>
      </c>
      <c r="M20" s="686">
        <v>7963</v>
      </c>
      <c r="N20" s="1236"/>
      <c r="O20" s="1237"/>
    </row>
    <row r="21" spans="1:15" s="3" customFormat="1" ht="38.25" customHeight="1" x14ac:dyDescent="0.25">
      <c r="A21" s="1173"/>
      <c r="B21" s="13"/>
      <c r="C21" s="14"/>
      <c r="D21" s="753"/>
      <c r="E21" s="21"/>
      <c r="F21" s="1223"/>
      <c r="G21" s="1200"/>
      <c r="H21" s="1192"/>
      <c r="I21" s="35"/>
      <c r="J21" s="25"/>
      <c r="K21" s="322"/>
      <c r="L21" s="2012" t="s">
        <v>29</v>
      </c>
      <c r="M21" s="17">
        <v>83</v>
      </c>
      <c r="N21" s="1236"/>
      <c r="O21" s="1237"/>
    </row>
    <row r="22" spans="1:15" s="3" customFormat="1" ht="17.25" customHeight="1" x14ac:dyDescent="0.25">
      <c r="A22" s="1173"/>
      <c r="B22" s="13"/>
      <c r="C22" s="1188"/>
      <c r="D22" s="754"/>
      <c r="E22" s="1157"/>
      <c r="F22" s="614"/>
      <c r="G22" s="1201"/>
      <c r="H22" s="253"/>
      <c r="I22" s="484"/>
      <c r="J22" s="37" t="s">
        <v>30</v>
      </c>
      <c r="K22" s="302">
        <f>SUM(K14:K21)</f>
        <v>4345.7</v>
      </c>
      <c r="L22" s="2134"/>
      <c r="M22" s="25"/>
      <c r="N22" s="1236"/>
      <c r="O22" s="1236"/>
    </row>
    <row r="23" spans="1:15" s="3" customFormat="1" ht="39" customHeight="1" x14ac:dyDescent="0.25">
      <c r="A23" s="1541"/>
      <c r="B23" s="13"/>
      <c r="C23" s="14"/>
      <c r="D23" s="755" t="s">
        <v>41</v>
      </c>
      <c r="E23" s="211" t="s">
        <v>31</v>
      </c>
      <c r="F23" s="2013" t="s">
        <v>180</v>
      </c>
      <c r="G23" s="2129">
        <v>12020105</v>
      </c>
      <c r="H23" s="252" t="s">
        <v>23</v>
      </c>
      <c r="I23" s="483" t="s">
        <v>123</v>
      </c>
      <c r="J23" s="693" t="s">
        <v>24</v>
      </c>
      <c r="K23" s="492">
        <v>2020.5</v>
      </c>
      <c r="L23" s="1037" t="s">
        <v>32</v>
      </c>
      <c r="M23" s="234">
        <f>M24+M25+M26+M27+M28+M29+M30</f>
        <v>750</v>
      </c>
      <c r="N23" s="1236"/>
      <c r="O23" s="1237"/>
    </row>
    <row r="24" spans="1:15" s="3" customFormat="1" ht="54.75" customHeight="1" x14ac:dyDescent="0.25">
      <c r="A24" s="1541"/>
      <c r="B24" s="13"/>
      <c r="C24" s="14"/>
      <c r="D24" s="753"/>
      <c r="E24" s="21"/>
      <c r="F24" s="2014"/>
      <c r="G24" s="2130"/>
      <c r="H24" s="1543"/>
      <c r="I24" s="67"/>
      <c r="J24" s="17"/>
      <c r="K24" s="111"/>
      <c r="L24" s="249" t="s">
        <v>124</v>
      </c>
      <c r="M24" s="687">
        <v>533</v>
      </c>
      <c r="N24" s="1236"/>
      <c r="O24" s="1237"/>
    </row>
    <row r="25" spans="1:15" s="3" customFormat="1" ht="54" customHeight="1" x14ac:dyDescent="0.25">
      <c r="A25" s="1541"/>
      <c r="B25" s="13"/>
      <c r="C25" s="14"/>
      <c r="D25" s="753"/>
      <c r="E25" s="21"/>
      <c r="F25" s="2014"/>
      <c r="G25" s="1547"/>
      <c r="H25" s="1543"/>
      <c r="I25" s="67"/>
      <c r="J25" s="17"/>
      <c r="K25" s="57"/>
      <c r="L25" s="1540" t="s">
        <v>125</v>
      </c>
      <c r="M25" s="234">
        <v>85</v>
      </c>
      <c r="N25" s="1236"/>
      <c r="O25" s="1236"/>
    </row>
    <row r="26" spans="1:15" s="3" customFormat="1" ht="52.5" customHeight="1" x14ac:dyDescent="0.25">
      <c r="A26" s="1544"/>
      <c r="B26" s="1318"/>
      <c r="C26" s="1319"/>
      <c r="D26" s="754"/>
      <c r="E26" s="109"/>
      <c r="F26" s="2015"/>
      <c r="G26" s="1548"/>
      <c r="H26" s="253"/>
      <c r="I26" s="1341"/>
      <c r="J26" s="25"/>
      <c r="K26" s="40"/>
      <c r="L26" s="1540" t="s">
        <v>126</v>
      </c>
      <c r="M26" s="234">
        <v>55</v>
      </c>
      <c r="N26" s="1236"/>
      <c r="O26" s="1236"/>
    </row>
    <row r="27" spans="1:15" s="3" customFormat="1" ht="53.25" customHeight="1" x14ac:dyDescent="0.25">
      <c r="A27" s="1173"/>
      <c r="B27" s="13"/>
      <c r="C27" s="14"/>
      <c r="D27" s="753"/>
      <c r="E27" s="21"/>
      <c r="F27" s="1340"/>
      <c r="G27" s="1200"/>
      <c r="H27" s="1192"/>
      <c r="I27" s="67"/>
      <c r="J27" s="17"/>
      <c r="K27" s="57"/>
      <c r="L27" s="1270" t="s">
        <v>127</v>
      </c>
      <c r="M27" s="687">
        <v>29</v>
      </c>
      <c r="N27" s="1236"/>
      <c r="O27" s="1236"/>
    </row>
    <row r="28" spans="1:15" s="3" customFormat="1" ht="83.25" customHeight="1" x14ac:dyDescent="0.25">
      <c r="A28" s="1173"/>
      <c r="B28" s="13"/>
      <c r="C28" s="14"/>
      <c r="D28" s="753"/>
      <c r="E28" s="21"/>
      <c r="F28" s="1340"/>
      <c r="G28" s="1200"/>
      <c r="H28" s="1192"/>
      <c r="I28" s="67"/>
      <c r="J28" s="17"/>
      <c r="K28" s="52"/>
      <c r="L28" s="1197" t="s">
        <v>128</v>
      </c>
      <c r="M28" s="234">
        <v>20</v>
      </c>
      <c r="N28" s="1236"/>
      <c r="O28" s="1236"/>
    </row>
    <row r="29" spans="1:15" s="3" customFormat="1" ht="95.25" customHeight="1" x14ac:dyDescent="0.25">
      <c r="A29" s="1173"/>
      <c r="B29" s="13"/>
      <c r="C29" s="14"/>
      <c r="D29" s="753"/>
      <c r="E29" s="21"/>
      <c r="F29" s="1340"/>
      <c r="G29" s="801">
        <v>12010313</v>
      </c>
      <c r="H29" s="1192"/>
      <c r="I29" s="35"/>
      <c r="J29" s="17"/>
      <c r="K29" s="57"/>
      <c r="L29" s="1197" t="s">
        <v>129</v>
      </c>
      <c r="M29" s="234">
        <v>20</v>
      </c>
      <c r="N29" s="1236"/>
      <c r="O29" s="1236"/>
    </row>
    <row r="30" spans="1:15" s="3" customFormat="1" ht="41.25" customHeight="1" x14ac:dyDescent="0.25">
      <c r="A30" s="1173"/>
      <c r="B30" s="13"/>
      <c r="C30" s="14"/>
      <c r="D30" s="753"/>
      <c r="E30" s="21"/>
      <c r="F30" s="1340"/>
      <c r="G30" s="1200"/>
      <c r="H30" s="1192"/>
      <c r="I30" s="67"/>
      <c r="J30" s="25"/>
      <c r="K30" s="52"/>
      <c r="L30" s="2011" t="s">
        <v>330</v>
      </c>
      <c r="M30" s="434">
        <v>8</v>
      </c>
      <c r="N30" s="1236"/>
      <c r="O30" s="1236"/>
    </row>
    <row r="31" spans="1:15" s="3" customFormat="1" ht="16.5" customHeight="1" x14ac:dyDescent="0.25">
      <c r="A31" s="1173"/>
      <c r="B31" s="13"/>
      <c r="C31" s="14"/>
      <c r="D31" s="754"/>
      <c r="E31" s="109"/>
      <c r="F31" s="1340"/>
      <c r="G31" s="1200"/>
      <c r="H31" s="253"/>
      <c r="I31" s="484"/>
      <c r="J31" s="37" t="s">
        <v>30</v>
      </c>
      <c r="K31" s="302">
        <f>SUM(K23:K30)</f>
        <v>2020.5</v>
      </c>
      <c r="L31" s="2135"/>
      <c r="M31" s="687"/>
      <c r="N31" s="1236"/>
      <c r="O31" s="1236"/>
    </row>
    <row r="32" spans="1:15" s="3" customFormat="1" ht="32.25" customHeight="1" x14ac:dyDescent="0.25">
      <c r="A32" s="1173"/>
      <c r="B32" s="13"/>
      <c r="C32" s="14"/>
      <c r="D32" s="753" t="s">
        <v>45</v>
      </c>
      <c r="E32" s="1800" t="s">
        <v>33</v>
      </c>
      <c r="F32" s="1223"/>
      <c r="G32" s="2129">
        <v>12020106</v>
      </c>
      <c r="H32" s="1192" t="s">
        <v>23</v>
      </c>
      <c r="I32" s="2200" t="s">
        <v>123</v>
      </c>
      <c r="J32" s="25" t="s">
        <v>24</v>
      </c>
      <c r="K32" s="115">
        <v>342.5</v>
      </c>
      <c r="L32" s="2011" t="s">
        <v>34</v>
      </c>
      <c r="M32" s="2174">
        <v>36</v>
      </c>
      <c r="N32" s="1236"/>
      <c r="O32" s="1236"/>
    </row>
    <row r="33" spans="1:18" s="3" customFormat="1" ht="16.5" customHeight="1" x14ac:dyDescent="0.25">
      <c r="A33" s="1173"/>
      <c r="B33" s="13"/>
      <c r="C33" s="1188"/>
      <c r="D33" s="754"/>
      <c r="E33" s="1967"/>
      <c r="F33" s="614"/>
      <c r="G33" s="2131"/>
      <c r="H33" s="253"/>
      <c r="I33" s="2201"/>
      <c r="J33" s="37" t="s">
        <v>30</v>
      </c>
      <c r="K33" s="302">
        <f>+K32</f>
        <v>342.5</v>
      </c>
      <c r="L33" s="2016"/>
      <c r="M33" s="2201"/>
      <c r="N33" s="1236"/>
      <c r="O33" s="1236"/>
    </row>
    <row r="34" spans="1:18" s="3" customFormat="1" ht="39.75" customHeight="1" x14ac:dyDescent="0.25">
      <c r="A34" s="1173"/>
      <c r="B34" s="13"/>
      <c r="C34" s="14"/>
      <c r="D34" s="753" t="s">
        <v>47</v>
      </c>
      <c r="E34" s="1877" t="s">
        <v>35</v>
      </c>
      <c r="F34" s="2182" t="s">
        <v>175</v>
      </c>
      <c r="G34" s="2132" t="s">
        <v>278</v>
      </c>
      <c r="H34" s="1192" t="s">
        <v>23</v>
      </c>
      <c r="I34" s="35" t="s">
        <v>123</v>
      </c>
      <c r="J34" s="25" t="s">
        <v>24</v>
      </c>
      <c r="K34" s="296">
        <v>373.4</v>
      </c>
      <c r="L34" s="2011" t="s">
        <v>36</v>
      </c>
      <c r="M34" s="688" t="s">
        <v>203</v>
      </c>
      <c r="N34" s="1236"/>
      <c r="O34" s="1236"/>
    </row>
    <row r="35" spans="1:18" s="3" customFormat="1" ht="16.5" customHeight="1" x14ac:dyDescent="0.25">
      <c r="A35" s="1173"/>
      <c r="B35" s="13"/>
      <c r="C35" s="14"/>
      <c r="D35" s="753"/>
      <c r="E35" s="1877"/>
      <c r="F35" s="2183"/>
      <c r="G35" s="2133"/>
      <c r="H35" s="1192"/>
      <c r="I35" s="35"/>
      <c r="J35" s="37" t="s">
        <v>30</v>
      </c>
      <c r="K35" s="27">
        <f>+K34</f>
        <v>373.4</v>
      </c>
      <c r="L35" s="2011"/>
      <c r="M35" s="689" t="s">
        <v>205</v>
      </c>
      <c r="N35" s="1236"/>
      <c r="O35" s="1236"/>
    </row>
    <row r="36" spans="1:18" s="3" customFormat="1" ht="36.75" customHeight="1" x14ac:dyDescent="0.25">
      <c r="A36" s="1927"/>
      <c r="B36" s="1929"/>
      <c r="C36" s="1207"/>
      <c r="D36" s="756" t="s">
        <v>50</v>
      </c>
      <c r="E36" s="1876" t="s">
        <v>37</v>
      </c>
      <c r="F36" s="2184" t="s">
        <v>175</v>
      </c>
      <c r="G36" s="2132" t="s">
        <v>279</v>
      </c>
      <c r="H36" s="620">
        <v>3</v>
      </c>
      <c r="I36" s="2136" t="s">
        <v>123</v>
      </c>
      <c r="J36" s="25" t="s">
        <v>26</v>
      </c>
      <c r="K36" s="47">
        <v>92.8</v>
      </c>
      <c r="L36" s="1229" t="s">
        <v>164</v>
      </c>
      <c r="M36" s="1208">
        <v>1510</v>
      </c>
      <c r="N36" s="1236"/>
      <c r="O36" s="1237"/>
    </row>
    <row r="37" spans="1:18" s="3" customFormat="1" ht="21" customHeight="1" x14ac:dyDescent="0.25">
      <c r="A37" s="1927"/>
      <c r="B37" s="1929"/>
      <c r="C37" s="1207"/>
      <c r="D37" s="757"/>
      <c r="E37" s="1878"/>
      <c r="F37" s="2183"/>
      <c r="G37" s="2133"/>
      <c r="H37" s="254"/>
      <c r="I37" s="2137"/>
      <c r="J37" s="48" t="s">
        <v>30</v>
      </c>
      <c r="K37" s="302">
        <f>+K36</f>
        <v>92.8</v>
      </c>
      <c r="L37" s="207"/>
      <c r="M37" s="17"/>
      <c r="N37" s="1236"/>
      <c r="O37" s="1236"/>
    </row>
    <row r="38" spans="1:18" s="2" customFormat="1" ht="21.75" customHeight="1" x14ac:dyDescent="0.25">
      <c r="A38" s="1927"/>
      <c r="B38" s="1929"/>
      <c r="C38" s="1207"/>
      <c r="D38" s="758" t="s">
        <v>82</v>
      </c>
      <c r="E38" s="1876" t="s">
        <v>240</v>
      </c>
      <c r="F38" s="1996" t="s">
        <v>184</v>
      </c>
      <c r="G38" s="2129" t="s">
        <v>280</v>
      </c>
      <c r="H38" s="1896" t="s">
        <v>23</v>
      </c>
      <c r="I38" s="2136" t="s">
        <v>123</v>
      </c>
      <c r="J38" s="495" t="s">
        <v>24</v>
      </c>
      <c r="K38" s="314">
        <v>287.60000000000002</v>
      </c>
      <c r="L38" s="1877" t="s">
        <v>38</v>
      </c>
      <c r="M38" s="415">
        <v>108</v>
      </c>
      <c r="N38" s="1235"/>
      <c r="O38" s="1235"/>
    </row>
    <row r="39" spans="1:18" s="2" customFormat="1" ht="33" customHeight="1" x14ac:dyDescent="0.25">
      <c r="A39" s="1927"/>
      <c r="B39" s="1929"/>
      <c r="C39" s="1207"/>
      <c r="D39" s="758"/>
      <c r="E39" s="1877"/>
      <c r="F39" s="1996"/>
      <c r="G39" s="2130"/>
      <c r="H39" s="1896"/>
      <c r="I39" s="2138"/>
      <c r="J39" s="495" t="s">
        <v>307</v>
      </c>
      <c r="K39" s="492">
        <v>198.9</v>
      </c>
      <c r="L39" s="1877"/>
      <c r="M39" s="557"/>
      <c r="N39" s="1238"/>
      <c r="O39" s="1236"/>
      <c r="P39" s="3"/>
    </row>
    <row r="40" spans="1:18" s="2" customFormat="1" ht="14.25" customHeight="1" x14ac:dyDescent="0.25">
      <c r="A40" s="1173"/>
      <c r="B40" s="1175"/>
      <c r="C40" s="1207"/>
      <c r="D40" s="758"/>
      <c r="E40" s="1877"/>
      <c r="F40" s="1996"/>
      <c r="G40" s="2130"/>
      <c r="H40" s="1896"/>
      <c r="I40" s="163"/>
      <c r="J40" s="495" t="s">
        <v>299</v>
      </c>
      <c r="K40" s="310">
        <v>6.8</v>
      </c>
      <c r="L40" s="2011" t="s">
        <v>301</v>
      </c>
      <c r="M40" s="2174">
        <v>28</v>
      </c>
      <c r="N40" s="1238"/>
      <c r="O40" s="1237"/>
      <c r="P40" s="328"/>
      <c r="Q40" s="3"/>
    </row>
    <row r="41" spans="1:18" s="2" customFormat="1" ht="14.25" customHeight="1" x14ac:dyDescent="0.25">
      <c r="A41" s="1173"/>
      <c r="B41" s="1175"/>
      <c r="C41" s="1207"/>
      <c r="D41" s="758"/>
      <c r="E41" s="1877"/>
      <c r="F41" s="1996"/>
      <c r="G41" s="2130"/>
      <c r="H41" s="1896"/>
      <c r="I41" s="163"/>
      <c r="J41" s="17"/>
      <c r="K41" s="57"/>
      <c r="L41" s="2192"/>
      <c r="M41" s="2193"/>
      <c r="N41" s="1238"/>
      <c r="O41" s="1237"/>
      <c r="P41" s="3"/>
      <c r="Q41" s="3"/>
      <c r="R41" s="3"/>
    </row>
    <row r="42" spans="1:18" s="2" customFormat="1" ht="13.5" customHeight="1" x14ac:dyDescent="0.25">
      <c r="A42" s="1173"/>
      <c r="B42" s="1175"/>
      <c r="C42" s="1207"/>
      <c r="D42" s="758"/>
      <c r="E42" s="1877"/>
      <c r="F42" s="1996"/>
      <c r="G42" s="2130"/>
      <c r="H42" s="1896"/>
      <c r="I42" s="163"/>
      <c r="J42" s="834"/>
      <c r="K42" s="57"/>
      <c r="L42" s="2194" t="s">
        <v>302</v>
      </c>
      <c r="M42" s="2174">
        <v>40</v>
      </c>
      <c r="N42" s="1238"/>
      <c r="O42" s="1237"/>
      <c r="P42" s="3"/>
      <c r="Q42" s="3"/>
    </row>
    <row r="43" spans="1:18" s="2" customFormat="1" ht="13.5" customHeight="1" x14ac:dyDescent="0.25">
      <c r="A43" s="1173"/>
      <c r="B43" s="1175"/>
      <c r="C43" s="1207"/>
      <c r="D43" s="758"/>
      <c r="E43" s="1877"/>
      <c r="F43" s="1996"/>
      <c r="G43" s="1200"/>
      <c r="H43" s="1896"/>
      <c r="I43" s="163"/>
      <c r="J43" s="17"/>
      <c r="K43" s="57"/>
      <c r="L43" s="2195"/>
      <c r="M43" s="2193"/>
      <c r="N43" s="1238"/>
      <c r="O43" s="1237"/>
      <c r="P43" s="3"/>
      <c r="Q43" s="3"/>
      <c r="R43" s="3"/>
    </row>
    <row r="44" spans="1:18" s="2" customFormat="1" ht="17.25" customHeight="1" x14ac:dyDescent="0.25">
      <c r="A44" s="1173"/>
      <c r="B44" s="1175"/>
      <c r="C44" s="1207"/>
      <c r="D44" s="758"/>
      <c r="E44" s="1877"/>
      <c r="F44" s="1996"/>
      <c r="G44" s="1201"/>
      <c r="H44" s="1896"/>
      <c r="I44" s="163"/>
      <c r="J44" s="26" t="s">
        <v>30</v>
      </c>
      <c r="K44" s="27">
        <f>SUM(K38:K43)</f>
        <v>493.3</v>
      </c>
      <c r="L44" s="1196" t="s">
        <v>223</v>
      </c>
      <c r="M44" s="1224">
        <v>40</v>
      </c>
      <c r="N44" s="1235"/>
      <c r="O44" s="1235"/>
    </row>
    <row r="45" spans="1:18" s="2" customFormat="1" ht="17.25" customHeight="1" x14ac:dyDescent="0.25">
      <c r="A45" s="605"/>
      <c r="B45" s="606"/>
      <c r="C45" s="264"/>
      <c r="D45" s="757"/>
      <c r="E45" s="2205" t="s">
        <v>40</v>
      </c>
      <c r="F45" s="2206"/>
      <c r="G45" s="2206"/>
      <c r="H45" s="2206"/>
      <c r="I45" s="2206"/>
      <c r="J45" s="2207"/>
      <c r="K45" s="302">
        <f>K44+K37+K35+K33+K31+K22</f>
        <v>7668.2</v>
      </c>
      <c r="L45" s="1197"/>
      <c r="M45" s="1227"/>
      <c r="N45" s="1235"/>
      <c r="O45" s="1236"/>
      <c r="R45" s="3"/>
    </row>
    <row r="46" spans="1:18" s="3" customFormat="1" ht="64.5" customHeight="1" x14ac:dyDescent="0.25">
      <c r="A46" s="1927" t="s">
        <v>18</v>
      </c>
      <c r="B46" s="1929" t="s">
        <v>18</v>
      </c>
      <c r="C46" s="1988" t="s">
        <v>41</v>
      </c>
      <c r="D46" s="739"/>
      <c r="E46" s="1877" t="s">
        <v>42</v>
      </c>
      <c r="F46" s="2190"/>
      <c r="G46" s="1199">
        <v>12020109</v>
      </c>
      <c r="H46" s="1992" t="s">
        <v>23</v>
      </c>
      <c r="I46" s="35" t="s">
        <v>123</v>
      </c>
      <c r="J46" s="17" t="s">
        <v>43</v>
      </c>
      <c r="K46" s="52">
        <v>12558</v>
      </c>
      <c r="L46" s="1225" t="s">
        <v>44</v>
      </c>
      <c r="M46" s="17">
        <v>6852</v>
      </c>
      <c r="N46" s="1236"/>
      <c r="O46" s="1236"/>
    </row>
    <row r="47" spans="1:18" s="3" customFormat="1" ht="16.5" customHeight="1" thickBot="1" x14ac:dyDescent="0.3">
      <c r="A47" s="1970"/>
      <c r="B47" s="1971"/>
      <c r="C47" s="1989"/>
      <c r="D47" s="742"/>
      <c r="E47" s="1931"/>
      <c r="F47" s="2191"/>
      <c r="G47" s="1218"/>
      <c r="H47" s="1993"/>
      <c r="I47" s="361"/>
      <c r="J47" s="61" t="s">
        <v>30</v>
      </c>
      <c r="K47" s="58">
        <f>+K46</f>
        <v>12558</v>
      </c>
      <c r="L47" s="210"/>
      <c r="M47" s="1209"/>
      <c r="N47" s="1236"/>
      <c r="O47" s="1236"/>
    </row>
    <row r="48" spans="1:18" s="3" customFormat="1" ht="33" customHeight="1" x14ac:dyDescent="0.25">
      <c r="A48" s="1172" t="s">
        <v>18</v>
      </c>
      <c r="B48" s="9" t="s">
        <v>18</v>
      </c>
      <c r="C48" s="478" t="s">
        <v>45</v>
      </c>
      <c r="D48" s="738"/>
      <c r="E48" s="1930" t="s">
        <v>46</v>
      </c>
      <c r="F48" s="611"/>
      <c r="G48" s="2171" t="s">
        <v>281</v>
      </c>
      <c r="H48" s="225" t="s">
        <v>23</v>
      </c>
      <c r="I48" s="2158" t="s">
        <v>123</v>
      </c>
      <c r="J48" s="1228" t="s">
        <v>43</v>
      </c>
      <c r="K48" s="301">
        <v>2154.9</v>
      </c>
      <c r="L48" s="1980" t="s">
        <v>44</v>
      </c>
      <c r="M48" s="2185">
        <v>1952</v>
      </c>
      <c r="N48" s="1236"/>
      <c r="O48" s="1236"/>
    </row>
    <row r="49" spans="1:16" s="3" customFormat="1" ht="16.5" customHeight="1" thickBot="1" x14ac:dyDescent="0.3">
      <c r="A49" s="1180"/>
      <c r="B49" s="64"/>
      <c r="C49" s="1189"/>
      <c r="D49" s="742"/>
      <c r="E49" s="1931"/>
      <c r="F49" s="804"/>
      <c r="G49" s="2172"/>
      <c r="H49" s="1193"/>
      <c r="I49" s="2159"/>
      <c r="J49" s="61" t="s">
        <v>30</v>
      </c>
      <c r="K49" s="58">
        <f>+K48</f>
        <v>2154.9</v>
      </c>
      <c r="L49" s="1981"/>
      <c r="M49" s="2186"/>
      <c r="N49" s="1236"/>
      <c r="O49" s="1236"/>
    </row>
    <row r="50" spans="1:16" s="2" customFormat="1" ht="50.25" customHeight="1" x14ac:dyDescent="0.25">
      <c r="A50" s="1926" t="s">
        <v>18</v>
      </c>
      <c r="B50" s="1928" t="s">
        <v>18</v>
      </c>
      <c r="C50" s="1972" t="s">
        <v>47</v>
      </c>
      <c r="D50" s="743"/>
      <c r="E50" s="1930" t="s">
        <v>315</v>
      </c>
      <c r="F50" s="611"/>
      <c r="G50" s="2171">
        <v>12020101</v>
      </c>
      <c r="H50" s="1178" t="s">
        <v>23</v>
      </c>
      <c r="I50" s="2175" t="s">
        <v>123</v>
      </c>
      <c r="J50" s="66" t="s">
        <v>26</v>
      </c>
      <c r="K50" s="258">
        <v>321.2</v>
      </c>
      <c r="L50" s="1974" t="s">
        <v>317</v>
      </c>
      <c r="M50" s="482">
        <v>349</v>
      </c>
      <c r="N50" s="1235"/>
      <c r="O50" s="1238"/>
    </row>
    <row r="51" spans="1:16" s="3" customFormat="1" ht="16.5" customHeight="1" thickBot="1" x14ac:dyDescent="0.3">
      <c r="A51" s="1970"/>
      <c r="B51" s="1971"/>
      <c r="C51" s="1973"/>
      <c r="D51" s="744"/>
      <c r="E51" s="1931"/>
      <c r="F51" s="804"/>
      <c r="G51" s="2172"/>
      <c r="H51" s="1193"/>
      <c r="I51" s="2176"/>
      <c r="J51" s="61" t="s">
        <v>30</v>
      </c>
      <c r="K51" s="58">
        <f>+K50</f>
        <v>321.2</v>
      </c>
      <c r="L51" s="1975"/>
      <c r="M51" s="690"/>
      <c r="N51" s="1236"/>
      <c r="O51" s="1236"/>
    </row>
    <row r="52" spans="1:16" s="2" customFormat="1" ht="16.5" customHeight="1" thickBot="1" x14ac:dyDescent="0.3">
      <c r="A52" s="7" t="s">
        <v>18</v>
      </c>
      <c r="B52" s="8" t="s">
        <v>18</v>
      </c>
      <c r="C52" s="1962" t="s">
        <v>51</v>
      </c>
      <c r="D52" s="1962"/>
      <c r="E52" s="1963"/>
      <c r="F52" s="1963"/>
      <c r="G52" s="1963"/>
      <c r="H52" s="1963"/>
      <c r="I52" s="1964"/>
      <c r="J52" s="1964"/>
      <c r="K52" s="137">
        <f>K51+K49+K47+K45</f>
        <v>22702.3</v>
      </c>
      <c r="L52" s="1847"/>
      <c r="M52" s="1849"/>
      <c r="N52" s="1235"/>
      <c r="O52" s="1235"/>
      <c r="P52" s="3"/>
    </row>
    <row r="53" spans="1:16" s="2" customFormat="1" ht="16.5" customHeight="1" thickBot="1" x14ac:dyDescent="0.3">
      <c r="A53" s="72" t="s">
        <v>18</v>
      </c>
      <c r="B53" s="8" t="s">
        <v>41</v>
      </c>
      <c r="C53" s="1873" t="s">
        <v>52</v>
      </c>
      <c r="D53" s="1873"/>
      <c r="E53" s="1873"/>
      <c r="F53" s="1873"/>
      <c r="G53" s="1873"/>
      <c r="H53" s="1873"/>
      <c r="I53" s="1873"/>
      <c r="J53" s="1873"/>
      <c r="K53" s="1873"/>
      <c r="L53" s="1873"/>
      <c r="M53" s="1874"/>
      <c r="N53" s="1235"/>
      <c r="O53" s="1235"/>
    </row>
    <row r="54" spans="1:16" s="3" customFormat="1" ht="15" customHeight="1" x14ac:dyDescent="0.25">
      <c r="A54" s="1172" t="s">
        <v>18</v>
      </c>
      <c r="B54" s="1174" t="s">
        <v>41</v>
      </c>
      <c r="C54" s="73" t="s">
        <v>18</v>
      </c>
      <c r="D54" s="759"/>
      <c r="E54" s="1808" t="s">
        <v>53</v>
      </c>
      <c r="F54" s="1965" t="s">
        <v>181</v>
      </c>
      <c r="G54" s="780"/>
      <c r="H54" s="1780">
        <v>3</v>
      </c>
      <c r="I54" s="2175" t="s">
        <v>123</v>
      </c>
      <c r="J54" s="836" t="s">
        <v>26</v>
      </c>
      <c r="K54" s="87">
        <f>3327.2-2.6</f>
        <v>3324.6</v>
      </c>
      <c r="L54" s="75"/>
      <c r="M54" s="691"/>
      <c r="N54" s="1236"/>
      <c r="O54" s="1237"/>
    </row>
    <row r="55" spans="1:16" s="3" customFormat="1" ht="15" customHeight="1" x14ac:dyDescent="0.25">
      <c r="A55" s="1173"/>
      <c r="B55" s="1175"/>
      <c r="C55" s="499"/>
      <c r="D55" s="835"/>
      <c r="E55" s="1809"/>
      <c r="F55" s="1966"/>
      <c r="G55" s="781"/>
      <c r="H55" s="1042"/>
      <c r="I55" s="2189"/>
      <c r="J55" s="501" t="s">
        <v>24</v>
      </c>
      <c r="K55" s="149">
        <v>323</v>
      </c>
      <c r="L55" s="494"/>
      <c r="M55" s="557"/>
      <c r="N55" s="1236"/>
      <c r="O55" s="1236"/>
    </row>
    <row r="56" spans="1:16" s="3" customFormat="1" ht="15" customHeight="1" x14ac:dyDescent="0.25">
      <c r="A56" s="1173"/>
      <c r="B56" s="1175"/>
      <c r="C56" s="499"/>
      <c r="D56" s="835"/>
      <c r="E56" s="500"/>
      <c r="F56" s="1966"/>
      <c r="G56" s="781"/>
      <c r="H56" s="1042"/>
      <c r="I56" s="2189"/>
      <c r="J56" s="504" t="s">
        <v>56</v>
      </c>
      <c r="K56" s="505">
        <v>636.6</v>
      </c>
      <c r="L56" s="494"/>
      <c r="M56" s="557"/>
      <c r="N56" s="1236"/>
      <c r="O56" s="1236"/>
    </row>
    <row r="57" spans="1:16" s="3" customFormat="1" ht="15" customHeight="1" x14ac:dyDescent="0.25">
      <c r="A57" s="1173"/>
      <c r="B57" s="1175"/>
      <c r="C57" s="499"/>
      <c r="D57" s="835"/>
      <c r="E57" s="500"/>
      <c r="F57" s="1966"/>
      <c r="G57" s="781"/>
      <c r="H57" s="1042"/>
      <c r="I57" s="2189"/>
      <c r="J57" s="501" t="s">
        <v>132</v>
      </c>
      <c r="K57" s="503">
        <v>62</v>
      </c>
      <c r="L57" s="494"/>
      <c r="M57" s="557"/>
      <c r="N57" s="1236"/>
      <c r="O57" s="1236"/>
    </row>
    <row r="58" spans="1:16" s="3" customFormat="1" ht="15" customHeight="1" x14ac:dyDescent="0.25">
      <c r="A58" s="1173"/>
      <c r="B58" s="1175"/>
      <c r="C58" s="499"/>
      <c r="D58" s="835"/>
      <c r="E58" s="500"/>
      <c r="F58" s="1966"/>
      <c r="G58" s="781"/>
      <c r="H58" s="1042"/>
      <c r="I58" s="2189"/>
      <c r="J58" s="501" t="s">
        <v>43</v>
      </c>
      <c r="K58" s="502">
        <v>197.7</v>
      </c>
      <c r="L58" s="494"/>
      <c r="M58" s="557"/>
      <c r="N58" s="1236"/>
      <c r="O58" s="1236"/>
    </row>
    <row r="59" spans="1:16" s="3" customFormat="1" ht="15" customHeight="1" x14ac:dyDescent="0.25">
      <c r="A59" s="1173"/>
      <c r="B59" s="1175"/>
      <c r="C59" s="499"/>
      <c r="D59" s="835"/>
      <c r="E59" s="500"/>
      <c r="F59" s="1966"/>
      <c r="G59" s="781"/>
      <c r="H59" s="1042"/>
      <c r="I59" s="2189"/>
      <c r="J59" s="512" t="s">
        <v>58</v>
      </c>
      <c r="K59" s="514">
        <v>2.5</v>
      </c>
      <c r="L59" s="494"/>
      <c r="M59" s="557"/>
      <c r="N59" s="1236"/>
      <c r="O59" s="1236"/>
    </row>
    <row r="60" spans="1:16" s="3" customFormat="1" ht="24" customHeight="1" x14ac:dyDescent="0.25">
      <c r="A60" s="1173"/>
      <c r="B60" s="1175"/>
      <c r="C60" s="1207"/>
      <c r="D60" s="760" t="s">
        <v>18</v>
      </c>
      <c r="E60" s="1876" t="s">
        <v>260</v>
      </c>
      <c r="F60" s="1966"/>
      <c r="G60" s="2145">
        <v>12010304</v>
      </c>
      <c r="H60" s="1046"/>
      <c r="I60" s="2189"/>
      <c r="J60" s="17"/>
      <c r="K60" s="497"/>
      <c r="L60" s="49" t="s">
        <v>130</v>
      </c>
      <c r="M60" s="25">
        <v>82</v>
      </c>
      <c r="N60" s="1236"/>
      <c r="O60" s="1236"/>
    </row>
    <row r="61" spans="1:16" s="3" customFormat="1" ht="24" customHeight="1" x14ac:dyDescent="0.25">
      <c r="A61" s="1173"/>
      <c r="B61" s="1175"/>
      <c r="C61" s="1207"/>
      <c r="D61" s="750"/>
      <c r="E61" s="1877"/>
      <c r="F61" s="1966"/>
      <c r="G61" s="2140"/>
      <c r="H61" s="1046"/>
      <c r="I61" s="1653"/>
      <c r="J61" s="1144"/>
      <c r="K61" s="57"/>
      <c r="L61" s="507" t="s">
        <v>131</v>
      </c>
      <c r="M61" s="76">
        <v>59.5</v>
      </c>
      <c r="N61" s="1236"/>
      <c r="O61" s="1236"/>
    </row>
    <row r="62" spans="1:16" s="3" customFormat="1" ht="91.5" customHeight="1" x14ac:dyDescent="0.25">
      <c r="A62" s="1173"/>
      <c r="B62" s="1175"/>
      <c r="C62" s="1207"/>
      <c r="D62" s="760" t="s">
        <v>41</v>
      </c>
      <c r="E62" s="211" t="s">
        <v>331</v>
      </c>
      <c r="F62" s="1966"/>
      <c r="G62" s="781">
        <v>12010301</v>
      </c>
      <c r="H62" s="1046"/>
      <c r="I62" s="1653"/>
      <c r="J62" s="17"/>
      <c r="K62" s="838"/>
      <c r="L62" s="837" t="s">
        <v>332</v>
      </c>
      <c r="M62" s="705" t="s">
        <v>213</v>
      </c>
      <c r="N62" s="1236"/>
      <c r="O62" s="1236"/>
    </row>
    <row r="63" spans="1:16" s="3" customFormat="1" ht="30" customHeight="1" x14ac:dyDescent="0.25">
      <c r="A63" s="1173"/>
      <c r="B63" s="1175"/>
      <c r="C63" s="1207"/>
      <c r="D63" s="750"/>
      <c r="E63" s="21"/>
      <c r="F63" s="1966"/>
      <c r="G63" s="781"/>
      <c r="H63" s="1046"/>
      <c r="I63" s="1653"/>
      <c r="J63" s="17"/>
      <c r="K63" s="364"/>
      <c r="L63" s="727" t="s">
        <v>133</v>
      </c>
      <c r="M63" s="692">
        <v>10</v>
      </c>
      <c r="N63" s="1236"/>
      <c r="O63" s="1236"/>
    </row>
    <row r="64" spans="1:16" s="3" customFormat="1" ht="30" customHeight="1" x14ac:dyDescent="0.25">
      <c r="A64" s="1173"/>
      <c r="B64" s="1175"/>
      <c r="C64" s="1207"/>
      <c r="D64" s="750"/>
      <c r="E64" s="21"/>
      <c r="F64" s="1966"/>
      <c r="G64" s="781"/>
      <c r="H64" s="1046"/>
      <c r="I64" s="1653"/>
      <c r="J64" s="17"/>
      <c r="K64" s="364"/>
      <c r="L64" s="1220" t="s">
        <v>232</v>
      </c>
      <c r="M64" s="693">
        <v>2</v>
      </c>
      <c r="N64" s="1236"/>
      <c r="O64" s="1236"/>
    </row>
    <row r="65" spans="1:15" s="3" customFormat="1" ht="30" customHeight="1" x14ac:dyDescent="0.25">
      <c r="A65" s="1173"/>
      <c r="B65" s="1175"/>
      <c r="C65" s="1207"/>
      <c r="D65" s="750"/>
      <c r="E65" s="21"/>
      <c r="F65" s="1966"/>
      <c r="G65" s="781"/>
      <c r="H65" s="1046"/>
      <c r="I65" s="1653"/>
      <c r="J65" s="17"/>
      <c r="K65" s="838"/>
      <c r="L65" s="1219" t="s">
        <v>233</v>
      </c>
      <c r="M65" s="693">
        <v>1</v>
      </c>
      <c r="N65" s="1236"/>
      <c r="O65" s="1236"/>
    </row>
    <row r="66" spans="1:15" s="3" customFormat="1" ht="16.5" customHeight="1" x14ac:dyDescent="0.25">
      <c r="A66" s="1173"/>
      <c r="B66" s="1175"/>
      <c r="C66" s="1207"/>
      <c r="D66" s="750"/>
      <c r="E66" s="21"/>
      <c r="F66" s="1966"/>
      <c r="G66" s="781"/>
      <c r="H66" s="1046"/>
      <c r="I66" s="1653"/>
      <c r="J66" s="17"/>
      <c r="K66" s="838"/>
      <c r="L66" s="2187" t="s">
        <v>134</v>
      </c>
      <c r="M66" s="1226">
        <v>180</v>
      </c>
      <c r="N66" s="1236"/>
      <c r="O66" s="1236"/>
    </row>
    <row r="67" spans="1:15" s="3" customFormat="1" ht="16.5" customHeight="1" x14ac:dyDescent="0.25">
      <c r="A67" s="1173"/>
      <c r="B67" s="1175"/>
      <c r="C67" s="1207"/>
      <c r="D67" s="750"/>
      <c r="E67" s="21"/>
      <c r="F67" s="1966"/>
      <c r="G67" s="781"/>
      <c r="H67" s="1046"/>
      <c r="I67" s="1653"/>
      <c r="J67" s="17"/>
      <c r="K67" s="838"/>
      <c r="L67" s="2188"/>
      <c r="M67" s="25"/>
      <c r="N67" s="1236"/>
      <c r="O67" s="1236"/>
    </row>
    <row r="68" spans="1:15" s="3" customFormat="1" ht="27.75" customHeight="1" x14ac:dyDescent="0.25">
      <c r="A68" s="1173"/>
      <c r="B68" s="1175"/>
      <c r="C68" s="1207"/>
      <c r="D68" s="750"/>
      <c r="E68" s="21"/>
      <c r="F68" s="1966"/>
      <c r="G68" s="781"/>
      <c r="H68" s="1046"/>
      <c r="I68" s="1653"/>
      <c r="J68" s="1224"/>
      <c r="K68" s="838"/>
      <c r="L68" s="49" t="s">
        <v>59</v>
      </c>
      <c r="M68" s="1226" t="s">
        <v>212</v>
      </c>
      <c r="N68" s="1236"/>
      <c r="O68" s="1236"/>
    </row>
    <row r="69" spans="1:15" s="3" customFormat="1" ht="40.5" customHeight="1" x14ac:dyDescent="0.25">
      <c r="A69" s="1173"/>
      <c r="B69" s="1175"/>
      <c r="C69" s="1207"/>
      <c r="D69" s="750"/>
      <c r="E69" s="21"/>
      <c r="F69" s="1966"/>
      <c r="G69" s="781"/>
      <c r="H69" s="1046"/>
      <c r="I69" s="1653"/>
      <c r="J69" s="1224"/>
      <c r="K69" s="838"/>
      <c r="L69" s="728" t="s">
        <v>169</v>
      </c>
      <c r="M69" s="694">
        <v>250</v>
      </c>
      <c r="N69" s="1236"/>
      <c r="O69" s="1236"/>
    </row>
    <row r="70" spans="1:15" s="3" customFormat="1" ht="27.75" customHeight="1" x14ac:dyDescent="0.25">
      <c r="A70" s="1173"/>
      <c r="B70" s="1175"/>
      <c r="C70" s="1207"/>
      <c r="D70" s="750"/>
      <c r="E70" s="1877" t="s">
        <v>247</v>
      </c>
      <c r="F70" s="1966"/>
      <c r="G70" s="2129">
        <v>12010319</v>
      </c>
      <c r="H70" s="1046"/>
      <c r="I70" s="1653"/>
      <c r="J70" s="1226" t="s">
        <v>85</v>
      </c>
      <c r="K70" s="56">
        <v>43.1</v>
      </c>
      <c r="L70" s="1803" t="s">
        <v>248</v>
      </c>
      <c r="M70" s="695" t="s">
        <v>155</v>
      </c>
      <c r="N70" s="1236"/>
      <c r="O70" s="1236"/>
    </row>
    <row r="71" spans="1:15" s="3" customFormat="1" ht="18" customHeight="1" x14ac:dyDescent="0.25">
      <c r="A71" s="1173"/>
      <c r="B71" s="1175"/>
      <c r="C71" s="474"/>
      <c r="D71" s="750"/>
      <c r="E71" s="1878"/>
      <c r="F71" s="1966"/>
      <c r="G71" s="2131"/>
      <c r="H71" s="1046"/>
      <c r="I71" s="1653"/>
      <c r="J71" s="541"/>
      <c r="K71" s="842"/>
      <c r="L71" s="1825"/>
      <c r="M71" s="25"/>
      <c r="N71" s="1236"/>
      <c r="O71" s="1236"/>
    </row>
    <row r="72" spans="1:15" s="3" customFormat="1" ht="48.75" customHeight="1" x14ac:dyDescent="0.25">
      <c r="A72" s="1173"/>
      <c r="B72" s="1175"/>
      <c r="C72" s="1207"/>
      <c r="D72" s="750"/>
      <c r="E72" s="1156" t="s">
        <v>296</v>
      </c>
      <c r="F72" s="1179"/>
      <c r="G72" s="1110">
        <v>12010320</v>
      </c>
      <c r="H72" s="1046"/>
      <c r="I72" s="1653"/>
      <c r="J72" s="1040" t="s">
        <v>85</v>
      </c>
      <c r="K72" s="1062">
        <v>7.3</v>
      </c>
      <c r="L72" s="1147" t="s">
        <v>248</v>
      </c>
      <c r="M72" s="17">
        <v>3</v>
      </c>
      <c r="N72" s="1236"/>
      <c r="O72" s="1236"/>
    </row>
    <row r="73" spans="1:15" s="3" customFormat="1" ht="56.25" customHeight="1" x14ac:dyDescent="0.25">
      <c r="A73" s="1173"/>
      <c r="B73" s="1175"/>
      <c r="C73" s="1207"/>
      <c r="D73" s="760" t="s">
        <v>45</v>
      </c>
      <c r="E73" s="211" t="s">
        <v>261</v>
      </c>
      <c r="F73" s="445"/>
      <c r="G73" s="1199">
        <v>12010302</v>
      </c>
      <c r="H73" s="1046"/>
      <c r="I73" s="1653"/>
      <c r="J73" s="17"/>
      <c r="K73" s="57"/>
      <c r="L73" s="1139" t="s">
        <v>197</v>
      </c>
      <c r="M73" s="696" t="s">
        <v>135</v>
      </c>
      <c r="N73" s="1236"/>
      <c r="O73" s="1236"/>
    </row>
    <row r="74" spans="1:15" s="3" customFormat="1" ht="15.75" customHeight="1" x14ac:dyDescent="0.25">
      <c r="A74" s="1173"/>
      <c r="B74" s="1175"/>
      <c r="C74" s="1207"/>
      <c r="D74" s="750"/>
      <c r="E74" s="21"/>
      <c r="F74" s="445"/>
      <c r="G74" s="1200"/>
      <c r="H74" s="1046"/>
      <c r="I74" s="1653"/>
      <c r="J74" s="17"/>
      <c r="K74" s="57"/>
      <c r="L74" s="1803" t="s">
        <v>136</v>
      </c>
      <c r="M74" s="696" t="s">
        <v>137</v>
      </c>
      <c r="N74" s="1236"/>
      <c r="O74" s="1236"/>
    </row>
    <row r="75" spans="1:15" s="3" customFormat="1" ht="15.75" customHeight="1" x14ac:dyDescent="0.25">
      <c r="A75" s="1173"/>
      <c r="B75" s="1175"/>
      <c r="C75" s="1207"/>
      <c r="D75" s="750"/>
      <c r="E75" s="21"/>
      <c r="F75" s="445"/>
      <c r="G75" s="1200"/>
      <c r="H75" s="1046"/>
      <c r="I75" s="1653"/>
      <c r="J75" s="17"/>
      <c r="K75" s="57"/>
      <c r="L75" s="1825"/>
      <c r="M75" s="688"/>
      <c r="N75" s="1236"/>
      <c r="O75" s="1236"/>
    </row>
    <row r="76" spans="1:15" s="3" customFormat="1" ht="31.5" customHeight="1" x14ac:dyDescent="0.25">
      <c r="A76" s="1173"/>
      <c r="B76" s="1175"/>
      <c r="C76" s="1207"/>
      <c r="D76" s="750"/>
      <c r="E76" s="109"/>
      <c r="F76" s="445"/>
      <c r="G76" s="1201"/>
      <c r="H76" s="1046"/>
      <c r="I76" s="1653"/>
      <c r="J76" s="541"/>
      <c r="K76" s="543"/>
      <c r="L76" s="1139" t="s">
        <v>242</v>
      </c>
      <c r="M76" s="696" t="s">
        <v>241</v>
      </c>
      <c r="N76" s="1236"/>
      <c r="O76" s="1236"/>
    </row>
    <row r="77" spans="1:15" s="3" customFormat="1" ht="56.25" customHeight="1" x14ac:dyDescent="0.25">
      <c r="A77" s="1173"/>
      <c r="B77" s="1175"/>
      <c r="C77" s="1207"/>
      <c r="D77" s="760" t="s">
        <v>47</v>
      </c>
      <c r="E77" s="1155" t="s">
        <v>60</v>
      </c>
      <c r="F77" s="445"/>
      <c r="G77" s="781">
        <v>12010305</v>
      </c>
      <c r="H77" s="1046"/>
      <c r="I77" s="1653"/>
      <c r="J77" s="17"/>
      <c r="K77" s="80"/>
      <c r="L77" s="77" t="s">
        <v>170</v>
      </c>
      <c r="M77" s="30">
        <v>6</v>
      </c>
      <c r="N77" s="1236"/>
      <c r="O77" s="1236"/>
    </row>
    <row r="78" spans="1:15" s="3" customFormat="1" ht="42.6" customHeight="1" x14ac:dyDescent="0.25">
      <c r="A78" s="1541"/>
      <c r="B78" s="1542"/>
      <c r="C78" s="1554"/>
      <c r="D78" s="750"/>
      <c r="E78" s="1539"/>
      <c r="F78" s="445"/>
      <c r="G78" s="781"/>
      <c r="H78" s="1046"/>
      <c r="I78" s="1653"/>
      <c r="J78" s="17"/>
      <c r="K78" s="80"/>
      <c r="L78" s="49" t="s">
        <v>214</v>
      </c>
      <c r="M78" s="25">
        <v>3</v>
      </c>
      <c r="N78" s="1236"/>
      <c r="O78" s="1236"/>
    </row>
    <row r="79" spans="1:15" s="3" customFormat="1" ht="27" customHeight="1" x14ac:dyDescent="0.25">
      <c r="A79" s="1641"/>
      <c r="B79" s="1643"/>
      <c r="C79" s="1654"/>
      <c r="D79" s="750"/>
      <c r="E79" s="1635"/>
      <c r="F79" s="445"/>
      <c r="G79" s="781"/>
      <c r="H79" s="1046"/>
      <c r="I79" s="1653"/>
      <c r="J79" s="17"/>
      <c r="K79" s="560"/>
      <c r="L79" s="403" t="s">
        <v>222</v>
      </c>
      <c r="M79" s="698">
        <v>352</v>
      </c>
      <c r="N79" s="1236"/>
      <c r="O79" s="1236"/>
    </row>
    <row r="80" spans="1:15" s="3" customFormat="1" ht="45.75" customHeight="1" x14ac:dyDescent="0.25">
      <c r="A80" s="1644"/>
      <c r="B80" s="1645"/>
      <c r="C80" s="264"/>
      <c r="D80" s="751"/>
      <c r="E80" s="109"/>
      <c r="F80" s="1342"/>
      <c r="G80" s="782"/>
      <c r="H80" s="1047"/>
      <c r="I80" s="1652"/>
      <c r="J80" s="25"/>
      <c r="K80" s="1774"/>
      <c r="L80" s="49" t="s">
        <v>138</v>
      </c>
      <c r="M80" s="25">
        <v>12</v>
      </c>
      <c r="N80" s="1236"/>
      <c r="O80" s="1236"/>
    </row>
    <row r="81" spans="1:15" s="3" customFormat="1" ht="67.5" customHeight="1" x14ac:dyDescent="0.25">
      <c r="A81" s="1173"/>
      <c r="B81" s="1175"/>
      <c r="C81" s="1207"/>
      <c r="D81" s="750"/>
      <c r="E81" s="21"/>
      <c r="F81" s="445"/>
      <c r="G81" s="781"/>
      <c r="H81" s="1046"/>
      <c r="I81" s="1653"/>
      <c r="J81" s="17"/>
      <c r="K81" s="81"/>
      <c r="L81" s="49" t="s">
        <v>139</v>
      </c>
      <c r="M81" s="25">
        <v>18</v>
      </c>
      <c r="N81" s="1236"/>
      <c r="O81" s="1236"/>
    </row>
    <row r="82" spans="1:15" s="3" customFormat="1" ht="27" customHeight="1" x14ac:dyDescent="0.25">
      <c r="A82" s="1173"/>
      <c r="B82" s="1175"/>
      <c r="C82" s="1207"/>
      <c r="D82" s="750"/>
      <c r="E82" s="21"/>
      <c r="F82" s="445"/>
      <c r="G82" s="781"/>
      <c r="H82" s="1046"/>
      <c r="I82" s="1653"/>
      <c r="J82" s="17"/>
      <c r="K82" s="81"/>
      <c r="L82" s="1805" t="s">
        <v>140</v>
      </c>
      <c r="M82" s="1208">
        <v>12</v>
      </c>
      <c r="N82" s="1236"/>
      <c r="O82" s="1236"/>
    </row>
    <row r="83" spans="1:15" s="3" customFormat="1" ht="17.45" customHeight="1" x14ac:dyDescent="0.25">
      <c r="A83" s="1173"/>
      <c r="B83" s="1175"/>
      <c r="C83" s="1207"/>
      <c r="D83" s="750"/>
      <c r="E83" s="21"/>
      <c r="F83" s="445"/>
      <c r="G83" s="781"/>
      <c r="H83" s="1046"/>
      <c r="I83" s="1653"/>
      <c r="J83" s="17"/>
      <c r="K83" s="81"/>
      <c r="L83" s="1823"/>
      <c r="M83" s="17"/>
      <c r="N83" s="1236"/>
      <c r="O83" s="1236"/>
    </row>
    <row r="84" spans="1:15" s="3" customFormat="1" ht="45" customHeight="1" x14ac:dyDescent="0.25">
      <c r="A84" s="1173"/>
      <c r="B84" s="1175"/>
      <c r="C84" s="1207"/>
      <c r="D84" s="750"/>
      <c r="E84" s="263" t="s">
        <v>226</v>
      </c>
      <c r="F84" s="445"/>
      <c r="G84" s="801">
        <v>12010315</v>
      </c>
      <c r="H84" s="1046"/>
      <c r="I84" s="1653"/>
      <c r="J84" s="17"/>
      <c r="K84" s="515"/>
      <c r="L84" s="263" t="s">
        <v>227</v>
      </c>
      <c r="M84" s="699">
        <v>3</v>
      </c>
      <c r="N84" s="1236"/>
      <c r="O84" s="1236"/>
    </row>
    <row r="85" spans="1:15" s="3" customFormat="1" ht="44.25" customHeight="1" x14ac:dyDescent="0.25">
      <c r="A85" s="1173"/>
      <c r="B85" s="1175"/>
      <c r="C85" s="1207"/>
      <c r="D85" s="750"/>
      <c r="E85" s="263" t="s">
        <v>228</v>
      </c>
      <c r="F85" s="445"/>
      <c r="G85" s="782">
        <v>12010316</v>
      </c>
      <c r="H85" s="1046"/>
      <c r="I85" s="1653"/>
      <c r="J85" s="17"/>
      <c r="K85" s="515"/>
      <c r="L85" s="263" t="s">
        <v>229</v>
      </c>
      <c r="M85" s="699">
        <v>3</v>
      </c>
      <c r="N85" s="1236"/>
      <c r="O85" s="1236"/>
    </row>
    <row r="86" spans="1:15" s="3" customFormat="1" ht="18.75" customHeight="1" x14ac:dyDescent="0.25">
      <c r="A86" s="1173"/>
      <c r="B86" s="1175"/>
      <c r="C86" s="1207"/>
      <c r="D86" s="750"/>
      <c r="E86" s="1877" t="s">
        <v>333</v>
      </c>
      <c r="F86" s="445"/>
      <c r="G86" s="781"/>
      <c r="H86" s="1046"/>
      <c r="I86" s="1653"/>
      <c r="J86" s="17"/>
      <c r="K86" s="291"/>
      <c r="L86" s="1806" t="s">
        <v>141</v>
      </c>
      <c r="M86" s="17">
        <v>40</v>
      </c>
      <c r="N86" s="1236"/>
      <c r="O86" s="1236"/>
    </row>
    <row r="87" spans="1:15" s="3" customFormat="1" ht="60.75" customHeight="1" x14ac:dyDescent="0.25">
      <c r="A87" s="1173"/>
      <c r="B87" s="1175"/>
      <c r="C87" s="1207"/>
      <c r="D87" s="750"/>
      <c r="E87" s="1878"/>
      <c r="F87" s="445"/>
      <c r="G87" s="781"/>
      <c r="H87" s="1046"/>
      <c r="I87" s="1653"/>
      <c r="J87" s="17"/>
      <c r="K87" s="81"/>
      <c r="L87" s="1806"/>
      <c r="M87" s="17"/>
      <c r="N87" s="1236"/>
      <c r="O87" s="1236"/>
    </row>
    <row r="88" spans="1:15" s="3" customFormat="1" ht="24.75" customHeight="1" x14ac:dyDescent="0.25">
      <c r="A88" s="1173"/>
      <c r="B88" s="1175"/>
      <c r="C88" s="1207"/>
      <c r="D88" s="750"/>
      <c r="E88" s="1876" t="s">
        <v>257</v>
      </c>
      <c r="F88" s="445"/>
      <c r="G88" s="2129">
        <v>12010318</v>
      </c>
      <c r="H88" s="1046"/>
      <c r="I88" s="1653"/>
      <c r="J88" s="1208" t="s">
        <v>299</v>
      </c>
      <c r="K88" s="1230">
        <v>16.5</v>
      </c>
      <c r="L88" s="1805" t="s">
        <v>258</v>
      </c>
      <c r="M88" s="1208">
        <v>104</v>
      </c>
      <c r="N88" s="1236"/>
      <c r="O88" s="1236"/>
    </row>
    <row r="89" spans="1:15" s="3" customFormat="1" ht="24.75" customHeight="1" x14ac:dyDescent="0.25">
      <c r="A89" s="1173"/>
      <c r="B89" s="1175"/>
      <c r="C89" s="1207"/>
      <c r="D89" s="751"/>
      <c r="E89" s="1878"/>
      <c r="F89" s="445"/>
      <c r="G89" s="2131"/>
      <c r="H89" s="1046"/>
      <c r="I89" s="1653"/>
      <c r="J89" s="30" t="s">
        <v>26</v>
      </c>
      <c r="K89" s="1231">
        <v>3</v>
      </c>
      <c r="L89" s="1823"/>
      <c r="M89" s="25"/>
      <c r="N89" s="1236"/>
      <c r="O89" s="1236"/>
    </row>
    <row r="90" spans="1:15" s="3" customFormat="1" ht="68.25" customHeight="1" x14ac:dyDescent="0.25">
      <c r="A90" s="1173"/>
      <c r="B90" s="1175"/>
      <c r="C90" s="1207"/>
      <c r="D90" s="750" t="s">
        <v>50</v>
      </c>
      <c r="E90" s="1877" t="s">
        <v>262</v>
      </c>
      <c r="F90" s="445"/>
      <c r="G90" s="1200">
        <v>12010303</v>
      </c>
      <c r="H90" s="1046"/>
      <c r="I90" s="1653"/>
      <c r="J90" s="17"/>
      <c r="K90" s="291"/>
      <c r="L90" s="49" t="s">
        <v>334</v>
      </c>
      <c r="M90" s="1227" t="s">
        <v>142</v>
      </c>
      <c r="N90" s="1236"/>
      <c r="O90" s="1236"/>
    </row>
    <row r="91" spans="1:15" s="3" customFormat="1" ht="16.5" customHeight="1" x14ac:dyDescent="0.25">
      <c r="A91" s="1173"/>
      <c r="B91" s="1175"/>
      <c r="C91" s="1207"/>
      <c r="D91" s="750"/>
      <c r="E91" s="1877"/>
      <c r="F91" s="445"/>
      <c r="G91" s="1200"/>
      <c r="H91" s="1046"/>
      <c r="I91" s="1653"/>
      <c r="J91" s="17"/>
      <c r="K91" s="81"/>
      <c r="L91" s="379" t="s">
        <v>130</v>
      </c>
      <c r="M91" s="700">
        <v>74</v>
      </c>
      <c r="N91" s="1236"/>
      <c r="O91" s="1236"/>
    </row>
    <row r="92" spans="1:15" s="3" customFormat="1" ht="15" customHeight="1" x14ac:dyDescent="0.25">
      <c r="A92" s="1173"/>
      <c r="B92" s="1175"/>
      <c r="C92" s="1207"/>
      <c r="D92" s="750"/>
      <c r="E92" s="1877"/>
      <c r="F92" s="445"/>
      <c r="G92" s="1200"/>
      <c r="H92" s="1046"/>
      <c r="I92" s="1653"/>
      <c r="J92" s="17"/>
      <c r="K92" s="81"/>
      <c r="L92" s="2106" t="s">
        <v>133</v>
      </c>
      <c r="M92" s="693">
        <v>4</v>
      </c>
      <c r="N92" s="1236"/>
      <c r="O92" s="1236"/>
    </row>
    <row r="93" spans="1:15" s="3" customFormat="1" ht="14.25" customHeight="1" x14ac:dyDescent="0.25">
      <c r="A93" s="1173"/>
      <c r="B93" s="1175"/>
      <c r="C93" s="1207"/>
      <c r="D93" s="750"/>
      <c r="E93" s="1877"/>
      <c r="F93" s="445"/>
      <c r="G93" s="1200"/>
      <c r="H93" s="1046"/>
      <c r="I93" s="1653"/>
      <c r="J93" s="17"/>
      <c r="K93" s="81"/>
      <c r="L93" s="2107"/>
      <c r="M93" s="701"/>
      <c r="N93" s="1236"/>
      <c r="O93" s="1236"/>
    </row>
    <row r="94" spans="1:15" s="3" customFormat="1" ht="29.25" customHeight="1" x14ac:dyDescent="0.25">
      <c r="A94" s="1173"/>
      <c r="B94" s="1175"/>
      <c r="C94" s="1207"/>
      <c r="D94" s="760" t="s">
        <v>82</v>
      </c>
      <c r="E94" s="1876" t="s">
        <v>263</v>
      </c>
      <c r="F94" s="445"/>
      <c r="G94" s="2129">
        <v>12010306</v>
      </c>
      <c r="H94" s="1046"/>
      <c r="I94" s="1653"/>
      <c r="J94" s="17"/>
      <c r="K94" s="57"/>
      <c r="L94" s="77" t="s">
        <v>144</v>
      </c>
      <c r="M94" s="699">
        <v>40</v>
      </c>
      <c r="N94" s="1236"/>
      <c r="O94" s="1236"/>
    </row>
    <row r="95" spans="1:15" s="3" customFormat="1" ht="21" customHeight="1" x14ac:dyDescent="0.25">
      <c r="A95" s="1173"/>
      <c r="B95" s="1175"/>
      <c r="C95" s="1207"/>
      <c r="D95" s="750"/>
      <c r="E95" s="1877"/>
      <c r="F95" s="445"/>
      <c r="G95" s="2130"/>
      <c r="H95" s="1046"/>
      <c r="I95" s="1653"/>
      <c r="J95" s="17"/>
      <c r="K95" s="57"/>
      <c r="L95" s="1805" t="s">
        <v>143</v>
      </c>
      <c r="M95" s="1208">
        <v>74</v>
      </c>
      <c r="N95" s="1236"/>
      <c r="O95" s="1237"/>
    </row>
    <row r="96" spans="1:15" s="3" customFormat="1" ht="21" customHeight="1" x14ac:dyDescent="0.25">
      <c r="A96" s="1173"/>
      <c r="B96" s="1175"/>
      <c r="C96" s="1207"/>
      <c r="D96" s="750"/>
      <c r="E96" s="1877"/>
      <c r="F96" s="445"/>
      <c r="G96" s="2130"/>
      <c r="H96" s="1046"/>
      <c r="I96" s="1653"/>
      <c r="J96" s="17"/>
      <c r="K96" s="57"/>
      <c r="L96" s="1806"/>
      <c r="M96" s="17"/>
      <c r="N96" s="1236"/>
      <c r="O96" s="1236"/>
    </row>
    <row r="97" spans="1:15" s="3" customFormat="1" ht="13.9" customHeight="1" x14ac:dyDescent="0.25">
      <c r="A97" s="1173"/>
      <c r="B97" s="1175"/>
      <c r="C97" s="1207"/>
      <c r="D97" s="751"/>
      <c r="E97" s="1878"/>
      <c r="F97" s="445"/>
      <c r="G97" s="2131"/>
      <c r="H97" s="1046"/>
      <c r="I97" s="1653"/>
      <c r="J97" s="841"/>
      <c r="K97" s="543"/>
      <c r="L97" s="1823"/>
      <c r="M97" s="25"/>
      <c r="N97" s="1236"/>
      <c r="O97" s="1236"/>
    </row>
    <row r="98" spans="1:15" s="3" customFormat="1" ht="14.25" customHeight="1" x14ac:dyDescent="0.25">
      <c r="A98" s="1173"/>
      <c r="B98" s="1175"/>
      <c r="C98" s="1207"/>
      <c r="D98" s="750" t="s">
        <v>83</v>
      </c>
      <c r="E98" s="1876" t="s">
        <v>264</v>
      </c>
      <c r="F98" s="805"/>
      <c r="G98" s="2129">
        <v>12010307</v>
      </c>
      <c r="H98" s="1046"/>
      <c r="I98" s="1653"/>
      <c r="J98" s="17"/>
      <c r="K98" s="82"/>
      <c r="L98" s="49" t="s">
        <v>144</v>
      </c>
      <c r="M98" s="17">
        <v>22</v>
      </c>
      <c r="N98" s="1236"/>
      <c r="O98" s="1236"/>
    </row>
    <row r="99" spans="1:15" s="3" customFormat="1" ht="14.25" customHeight="1" x14ac:dyDescent="0.25">
      <c r="A99" s="1173"/>
      <c r="B99" s="1175"/>
      <c r="C99" s="1207"/>
      <c r="D99" s="750"/>
      <c r="E99" s="1877"/>
      <c r="F99" s="805"/>
      <c r="G99" s="2130"/>
      <c r="H99" s="1046"/>
      <c r="I99" s="1653"/>
      <c r="J99" s="17"/>
      <c r="K99" s="82"/>
      <c r="L99" s="1805" t="s">
        <v>143</v>
      </c>
      <c r="M99" s="1208">
        <v>71</v>
      </c>
      <c r="N99" s="1236"/>
      <c r="O99" s="1236"/>
    </row>
    <row r="100" spans="1:15" s="3" customFormat="1" ht="36.75" customHeight="1" x14ac:dyDescent="0.25">
      <c r="A100" s="1173"/>
      <c r="B100" s="1175"/>
      <c r="C100" s="1207"/>
      <c r="D100" s="750"/>
      <c r="E100" s="21"/>
      <c r="F100" s="805"/>
      <c r="G100" s="2130"/>
      <c r="H100" s="1046"/>
      <c r="I100" s="1653"/>
      <c r="J100" s="17"/>
      <c r="K100" s="82"/>
      <c r="L100" s="1823"/>
      <c r="M100" s="702"/>
      <c r="N100" s="1236"/>
      <c r="O100" s="1236"/>
    </row>
    <row r="101" spans="1:15" s="3" customFormat="1" ht="15" customHeight="1" x14ac:dyDescent="0.25">
      <c r="A101" s="1173"/>
      <c r="B101" s="1175"/>
      <c r="C101" s="1207"/>
      <c r="D101" s="750"/>
      <c r="E101" s="21"/>
      <c r="F101" s="805"/>
      <c r="G101" s="2130"/>
      <c r="H101" s="1046"/>
      <c r="I101" s="1653"/>
      <c r="J101" s="17"/>
      <c r="K101" s="82"/>
      <c r="L101" s="1803" t="s">
        <v>145</v>
      </c>
      <c r="M101" s="696" t="s">
        <v>71</v>
      </c>
      <c r="N101" s="1236"/>
      <c r="O101" s="1236"/>
    </row>
    <row r="102" spans="1:15" s="3" customFormat="1" ht="38.450000000000003" customHeight="1" x14ac:dyDescent="0.25">
      <c r="A102" s="1173"/>
      <c r="B102" s="1175"/>
      <c r="C102" s="1207"/>
      <c r="D102" s="750"/>
      <c r="E102" s="21"/>
      <c r="F102" s="805"/>
      <c r="G102" s="1200"/>
      <c r="H102" s="1046"/>
      <c r="I102" s="1653"/>
      <c r="J102" s="17"/>
      <c r="K102" s="292"/>
      <c r="L102" s="1825"/>
      <c r="M102" s="25"/>
      <c r="N102" s="1236"/>
      <c r="O102" s="1236"/>
    </row>
    <row r="103" spans="1:15" s="3" customFormat="1" ht="53.25" customHeight="1" x14ac:dyDescent="0.25">
      <c r="A103" s="1173"/>
      <c r="B103" s="1175"/>
      <c r="C103" s="1207"/>
      <c r="D103" s="750"/>
      <c r="E103" s="21"/>
      <c r="F103" s="805"/>
      <c r="G103" s="1200"/>
      <c r="H103" s="1046"/>
      <c r="I103" s="1653"/>
      <c r="J103" s="17"/>
      <c r="K103" s="82"/>
      <c r="L103" s="379" t="s">
        <v>146</v>
      </c>
      <c r="M103" s="30">
        <v>40</v>
      </c>
      <c r="N103" s="1236"/>
      <c r="O103" s="1236"/>
    </row>
    <row r="104" spans="1:15" s="3" customFormat="1" ht="14.25" customHeight="1" x14ac:dyDescent="0.25">
      <c r="A104" s="1541"/>
      <c r="B104" s="1542"/>
      <c r="C104" s="1554"/>
      <c r="D104" s="750"/>
      <c r="E104" s="21"/>
      <c r="F104" s="805"/>
      <c r="G104" s="1547"/>
      <c r="H104" s="1046"/>
      <c r="I104" s="1653"/>
      <c r="J104" s="17"/>
      <c r="K104" s="487"/>
      <c r="L104" s="1811" t="s">
        <v>335</v>
      </c>
      <c r="M104" s="703" t="s">
        <v>105</v>
      </c>
      <c r="N104" s="1236"/>
      <c r="O104" s="1236"/>
    </row>
    <row r="105" spans="1:15" s="3" customFormat="1" ht="14.25" customHeight="1" x14ac:dyDescent="0.25">
      <c r="A105" s="1541"/>
      <c r="B105" s="1542"/>
      <c r="C105" s="474"/>
      <c r="D105" s="751"/>
      <c r="E105" s="109"/>
      <c r="F105" s="1555"/>
      <c r="G105" s="1548"/>
      <c r="H105" s="1046"/>
      <c r="I105" s="1653"/>
      <c r="J105" s="841"/>
      <c r="K105" s="843"/>
      <c r="L105" s="2180"/>
      <c r="M105" s="1444"/>
      <c r="N105" s="1236"/>
      <c r="O105" s="1236"/>
    </row>
    <row r="106" spans="1:15" s="85" customFormat="1" ht="30.75" customHeight="1" x14ac:dyDescent="0.25">
      <c r="A106" s="1641"/>
      <c r="B106" s="1643"/>
      <c r="C106" s="84"/>
      <c r="D106" s="214" t="s">
        <v>147</v>
      </c>
      <c r="E106" s="211" t="s">
        <v>65</v>
      </c>
      <c r="F106" s="1765"/>
      <c r="G106" s="2129">
        <v>12010308</v>
      </c>
      <c r="H106" s="1046"/>
      <c r="I106" s="1653"/>
      <c r="J106" s="17"/>
      <c r="K106" s="80"/>
      <c r="L106" s="49" t="s">
        <v>144</v>
      </c>
      <c r="M106" s="25">
        <v>45</v>
      </c>
      <c r="N106" s="1239"/>
      <c r="O106" s="1240"/>
    </row>
    <row r="107" spans="1:15" s="85" customFormat="1" ht="18" customHeight="1" x14ac:dyDescent="0.25">
      <c r="A107" s="86"/>
      <c r="B107" s="1643"/>
      <c r="C107" s="84"/>
      <c r="D107" s="46"/>
      <c r="E107" s="21"/>
      <c r="F107" s="805"/>
      <c r="G107" s="2130"/>
      <c r="H107" s="1046"/>
      <c r="I107" s="1653"/>
      <c r="J107" s="17"/>
      <c r="K107" s="80"/>
      <c r="L107" s="1806" t="s">
        <v>143</v>
      </c>
      <c r="M107" s="17">
        <v>77</v>
      </c>
      <c r="N107" s="1240"/>
      <c r="O107" s="1240"/>
    </row>
    <row r="108" spans="1:15" s="85" customFormat="1" ht="18" customHeight="1" x14ac:dyDescent="0.25">
      <c r="A108" s="86"/>
      <c r="B108" s="1643"/>
      <c r="C108" s="84"/>
      <c r="D108" s="46"/>
      <c r="E108" s="21"/>
      <c r="F108" s="805"/>
      <c r="G108" s="1343"/>
      <c r="H108" s="1046"/>
      <c r="I108" s="1653"/>
      <c r="J108" s="17"/>
      <c r="K108" s="80"/>
      <c r="L108" s="1806"/>
      <c r="M108" s="17"/>
      <c r="N108" s="1240"/>
      <c r="O108" s="1240"/>
    </row>
    <row r="109" spans="1:15" s="85" customFormat="1" ht="18" customHeight="1" x14ac:dyDescent="0.25">
      <c r="A109" s="1775"/>
      <c r="B109" s="1645"/>
      <c r="C109" s="1345"/>
      <c r="D109" s="43"/>
      <c r="E109" s="109"/>
      <c r="F109" s="1776"/>
      <c r="G109" s="1344"/>
      <c r="H109" s="1047"/>
      <c r="I109" s="1652"/>
      <c r="J109" s="25"/>
      <c r="K109" s="53"/>
      <c r="L109" s="1823"/>
      <c r="M109" s="25"/>
      <c r="N109" s="1240"/>
      <c r="O109" s="1240"/>
    </row>
    <row r="110" spans="1:15" s="85" customFormat="1" ht="15.75" customHeight="1" x14ac:dyDescent="0.25">
      <c r="A110" s="86"/>
      <c r="B110" s="1175"/>
      <c r="C110" s="84"/>
      <c r="D110" s="46"/>
      <c r="E110" s="21"/>
      <c r="F110" s="805"/>
      <c r="G110" s="1343"/>
      <c r="H110" s="1046"/>
      <c r="I110" s="1653"/>
      <c r="J110" s="1138"/>
      <c r="K110" s="106"/>
      <c r="L110" s="1877" t="s">
        <v>215</v>
      </c>
      <c r="M110" s="17">
        <v>53</v>
      </c>
      <c r="N110" s="1240"/>
      <c r="O110" s="1240"/>
    </row>
    <row r="111" spans="1:15" s="85" customFormat="1" ht="15.75" customHeight="1" x14ac:dyDescent="0.25">
      <c r="A111" s="86"/>
      <c r="B111" s="1175"/>
      <c r="C111" s="84"/>
      <c r="D111" s="43"/>
      <c r="E111" s="109"/>
      <c r="F111" s="806"/>
      <c r="G111" s="1344"/>
      <c r="H111" s="1046"/>
      <c r="I111" s="1653"/>
      <c r="J111" s="219" t="s">
        <v>30</v>
      </c>
      <c r="K111" s="302">
        <f>SUM(K54:K110)</f>
        <v>4616.3</v>
      </c>
      <c r="L111" s="1878"/>
      <c r="M111" s="25"/>
      <c r="N111" s="1240"/>
      <c r="O111" s="1240"/>
    </row>
    <row r="112" spans="1:15" s="85" customFormat="1" ht="47.25" customHeight="1" x14ac:dyDescent="0.25">
      <c r="A112" s="1173"/>
      <c r="B112" s="1175"/>
      <c r="C112" s="84"/>
      <c r="D112" s="46" t="s">
        <v>148</v>
      </c>
      <c r="E112" s="211" t="s">
        <v>239</v>
      </c>
      <c r="F112" s="807"/>
      <c r="G112" s="1202">
        <v>12010317</v>
      </c>
      <c r="H112" s="1048"/>
      <c r="I112" s="687"/>
      <c r="J112" s="415" t="s">
        <v>26</v>
      </c>
      <c r="K112" s="316">
        <v>2.6</v>
      </c>
      <c r="L112" s="211" t="s">
        <v>336</v>
      </c>
      <c r="M112" s="415">
        <v>5</v>
      </c>
      <c r="N112" s="1240"/>
      <c r="O112" s="1240"/>
    </row>
    <row r="113" spans="1:21" s="85" customFormat="1" ht="17.25" customHeight="1" thickBot="1" x14ac:dyDescent="0.3">
      <c r="A113" s="86"/>
      <c r="B113" s="1175"/>
      <c r="C113" s="84"/>
      <c r="D113" s="123"/>
      <c r="E113" s="1946" t="s">
        <v>40</v>
      </c>
      <c r="F113" s="1947"/>
      <c r="G113" s="1947"/>
      <c r="H113" s="1947"/>
      <c r="I113" s="2181"/>
      <c r="J113" s="1948"/>
      <c r="K113" s="94">
        <f>K112+K111</f>
        <v>4618.9000000000005</v>
      </c>
      <c r="L113" s="257"/>
      <c r="M113" s="1209"/>
      <c r="N113" s="1240"/>
      <c r="O113" s="1240"/>
    </row>
    <row r="114" spans="1:21" s="92" customFormat="1" ht="47.25" customHeight="1" x14ac:dyDescent="0.25">
      <c r="A114" s="1952" t="s">
        <v>18</v>
      </c>
      <c r="B114" s="1954" t="s">
        <v>41</v>
      </c>
      <c r="C114" s="1956" t="s">
        <v>41</v>
      </c>
      <c r="D114" s="745"/>
      <c r="E114" s="1932" t="s">
        <v>66</v>
      </c>
      <c r="F114" s="1958" t="s">
        <v>182</v>
      </c>
      <c r="G114" s="2171">
        <v>12020102</v>
      </c>
      <c r="H114" s="1960" t="s">
        <v>23</v>
      </c>
      <c r="I114" s="245" t="s">
        <v>123</v>
      </c>
      <c r="J114" s="1221" t="s">
        <v>26</v>
      </c>
      <c r="K114" s="725">
        <v>236.9</v>
      </c>
      <c r="L114" s="1932" t="s">
        <v>165</v>
      </c>
      <c r="M114" s="1198">
        <v>60</v>
      </c>
      <c r="N114" s="1241"/>
      <c r="O114" s="1242"/>
      <c r="P114" s="99"/>
      <c r="Q114" s="99"/>
      <c r="R114" s="99"/>
    </row>
    <row r="115" spans="1:21" s="99" customFormat="1" ht="21.75" customHeight="1" thickBot="1" x14ac:dyDescent="0.3">
      <c r="A115" s="1953"/>
      <c r="B115" s="1955"/>
      <c r="C115" s="1957"/>
      <c r="D115" s="746"/>
      <c r="E115" s="1933"/>
      <c r="F115" s="1959"/>
      <c r="G115" s="2172"/>
      <c r="H115" s="1961"/>
      <c r="I115" s="394"/>
      <c r="J115" s="93" t="s">
        <v>30</v>
      </c>
      <c r="K115" s="94">
        <f>SUM(K114)</f>
        <v>236.9</v>
      </c>
      <c r="L115" s="1933"/>
      <c r="M115" s="704"/>
      <c r="N115" s="1243"/>
      <c r="O115" s="1243"/>
    </row>
    <row r="116" spans="1:21" s="2" customFormat="1" ht="42" customHeight="1" x14ac:dyDescent="0.25">
      <c r="A116" s="100" t="s">
        <v>18</v>
      </c>
      <c r="B116" s="101" t="s">
        <v>41</v>
      </c>
      <c r="C116" s="478" t="s">
        <v>45</v>
      </c>
      <c r="D116" s="738"/>
      <c r="E116" s="1906" t="s">
        <v>67</v>
      </c>
      <c r="F116" s="1194"/>
      <c r="G116" s="2130">
        <v>1201020101</v>
      </c>
      <c r="H116" s="119" t="s">
        <v>23</v>
      </c>
      <c r="I116" s="163" t="s">
        <v>123</v>
      </c>
      <c r="J116" s="1222" t="s">
        <v>26</v>
      </c>
      <c r="K116" s="508">
        <v>422.7</v>
      </c>
      <c r="L116" s="1141" t="s">
        <v>68</v>
      </c>
      <c r="M116" s="486">
        <v>77</v>
      </c>
      <c r="N116" s="1235"/>
      <c r="O116" s="1235"/>
    </row>
    <row r="117" spans="1:21" s="2" customFormat="1" ht="53.25" customHeight="1" x14ac:dyDescent="0.25">
      <c r="A117" s="104"/>
      <c r="B117" s="105"/>
      <c r="C117" s="1188"/>
      <c r="D117" s="739"/>
      <c r="E117" s="1906"/>
      <c r="F117" s="1194"/>
      <c r="G117" s="2130"/>
      <c r="H117" s="119"/>
      <c r="I117" s="163"/>
      <c r="J117" s="1206"/>
      <c r="K117" s="106"/>
      <c r="L117" s="77" t="s">
        <v>69</v>
      </c>
      <c r="M117" s="510">
        <v>208</v>
      </c>
      <c r="N117" s="1235"/>
      <c r="O117" s="1235"/>
    </row>
    <row r="118" spans="1:21" s="2" customFormat="1" ht="44.25" customHeight="1" x14ac:dyDescent="0.25">
      <c r="A118" s="104"/>
      <c r="B118" s="105"/>
      <c r="C118" s="14"/>
      <c r="D118" s="753"/>
      <c r="E118" s="1162"/>
      <c r="F118" s="1194"/>
      <c r="G118" s="2131"/>
      <c r="H118" s="119"/>
      <c r="I118" s="163"/>
      <c r="J118" s="1206"/>
      <c r="K118" s="80"/>
      <c r="L118" s="1139" t="s">
        <v>70</v>
      </c>
      <c r="M118" s="696" t="s">
        <v>72</v>
      </c>
      <c r="N118" s="1235"/>
      <c r="O118" s="1235"/>
      <c r="S118" s="3"/>
    </row>
    <row r="119" spans="1:21" s="2" customFormat="1" ht="102" customHeight="1" x14ac:dyDescent="0.25">
      <c r="A119" s="104"/>
      <c r="B119" s="105"/>
      <c r="C119" s="1188"/>
      <c r="D119" s="762" t="s">
        <v>18</v>
      </c>
      <c r="E119" s="77" t="s">
        <v>149</v>
      </c>
      <c r="F119" s="1216"/>
      <c r="G119" s="1201">
        <v>1201020101</v>
      </c>
      <c r="H119" s="119"/>
      <c r="I119" s="1206"/>
      <c r="J119" s="1206"/>
      <c r="K119" s="291"/>
      <c r="L119" s="379" t="s">
        <v>337</v>
      </c>
      <c r="M119" s="705" t="s">
        <v>206</v>
      </c>
      <c r="N119" s="1235"/>
      <c r="O119" s="1235"/>
      <c r="S119" s="3"/>
      <c r="T119" s="3"/>
      <c r="U119" s="3"/>
    </row>
    <row r="120" spans="1:21" s="2" customFormat="1" ht="62.25" customHeight="1" x14ac:dyDescent="0.25">
      <c r="A120" s="104"/>
      <c r="B120" s="105"/>
      <c r="C120" s="14"/>
      <c r="D120" s="762" t="s">
        <v>41</v>
      </c>
      <c r="E120" s="49" t="s">
        <v>150</v>
      </c>
      <c r="F120" s="783" t="s">
        <v>185</v>
      </c>
      <c r="G120" s="1200">
        <v>1201020102</v>
      </c>
      <c r="H120" s="119"/>
      <c r="I120" s="163"/>
      <c r="J120" s="1206"/>
      <c r="K120" s="80"/>
      <c r="L120" s="1148" t="s">
        <v>207</v>
      </c>
      <c r="M120" s="702">
        <v>20</v>
      </c>
      <c r="N120" s="1235"/>
      <c r="O120" s="1235"/>
    </row>
    <row r="121" spans="1:21" s="2" customFormat="1" ht="80.25" customHeight="1" x14ac:dyDescent="0.25">
      <c r="A121" s="104"/>
      <c r="B121" s="105"/>
      <c r="C121" s="14"/>
      <c r="D121" s="762" t="s">
        <v>45</v>
      </c>
      <c r="E121" s="49" t="s">
        <v>151</v>
      </c>
      <c r="F121" s="1216"/>
      <c r="G121" s="801">
        <v>1201020103</v>
      </c>
      <c r="H121" s="119"/>
      <c r="I121" s="163"/>
      <c r="J121" s="1206"/>
      <c r="K121" s="80"/>
      <c r="L121" s="49" t="s">
        <v>339</v>
      </c>
      <c r="M121" s="1227">
        <v>34</v>
      </c>
      <c r="N121" s="1235"/>
      <c r="O121" s="1235"/>
      <c r="R121" s="3"/>
      <c r="S121" s="3"/>
    </row>
    <row r="122" spans="1:21" s="2" customFormat="1" ht="56.25" customHeight="1" x14ac:dyDescent="0.25">
      <c r="A122" s="104"/>
      <c r="B122" s="105"/>
      <c r="C122" s="14"/>
      <c r="D122" s="762" t="s">
        <v>47</v>
      </c>
      <c r="E122" s="49" t="s">
        <v>152</v>
      </c>
      <c r="F122" s="1216" t="s">
        <v>176</v>
      </c>
      <c r="G122" s="1200">
        <v>1201020106</v>
      </c>
      <c r="H122" s="119"/>
      <c r="I122" s="163"/>
      <c r="J122" s="1206"/>
      <c r="K122" s="57"/>
      <c r="L122" s="118" t="s">
        <v>70</v>
      </c>
      <c r="M122" s="702">
        <v>40</v>
      </c>
      <c r="N122" s="1235"/>
      <c r="O122" s="1235"/>
      <c r="T122" s="3"/>
    </row>
    <row r="123" spans="1:21" s="2" customFormat="1" ht="78.75" customHeight="1" x14ac:dyDescent="0.25">
      <c r="A123" s="104"/>
      <c r="B123" s="105"/>
      <c r="C123" s="14"/>
      <c r="D123" s="762" t="s">
        <v>50</v>
      </c>
      <c r="E123" s="109" t="s">
        <v>172</v>
      </c>
      <c r="F123" s="1216" t="s">
        <v>175</v>
      </c>
      <c r="G123" s="801">
        <v>1201020104</v>
      </c>
      <c r="H123" s="119"/>
      <c r="I123" s="163"/>
      <c r="J123" s="1206"/>
      <c r="K123" s="80"/>
      <c r="L123" s="49" t="s">
        <v>338</v>
      </c>
      <c r="M123" s="1227">
        <v>200</v>
      </c>
      <c r="N123" s="1235"/>
      <c r="O123" s="1235"/>
      <c r="P123" s="3"/>
      <c r="R123" s="3"/>
    </row>
    <row r="124" spans="1:21" s="2" customFormat="1" ht="69.599999999999994" customHeight="1" x14ac:dyDescent="0.25">
      <c r="A124" s="1641"/>
      <c r="B124" s="1643"/>
      <c r="C124" s="474"/>
      <c r="D124" s="763" t="s">
        <v>82</v>
      </c>
      <c r="E124" s="110" t="s">
        <v>171</v>
      </c>
      <c r="F124" s="784" t="s">
        <v>183</v>
      </c>
      <c r="G124" s="801">
        <v>1201020107</v>
      </c>
      <c r="H124" s="1637"/>
      <c r="I124" s="163"/>
      <c r="J124" s="17"/>
      <c r="K124" s="111"/>
      <c r="L124" s="289" t="s">
        <v>341</v>
      </c>
      <c r="M124" s="700">
        <v>1</v>
      </c>
      <c r="N124" s="1235"/>
      <c r="O124" s="1235"/>
    </row>
    <row r="125" spans="1:21" s="2" customFormat="1" ht="39" customHeight="1" x14ac:dyDescent="0.25">
      <c r="A125" s="1173"/>
      <c r="B125" s="1175"/>
      <c r="C125" s="1207"/>
      <c r="D125" s="758" t="s">
        <v>83</v>
      </c>
      <c r="E125" s="1949" t="s">
        <v>73</v>
      </c>
      <c r="F125" s="1545" t="s">
        <v>177</v>
      </c>
      <c r="G125" s="2130">
        <v>1201020108</v>
      </c>
      <c r="H125" s="1159"/>
      <c r="I125" s="163"/>
      <c r="J125" s="17"/>
      <c r="K125" s="115"/>
      <c r="L125" s="1949" t="s">
        <v>340</v>
      </c>
      <c r="M125" s="701">
        <v>20</v>
      </c>
      <c r="N125" s="1235"/>
      <c r="O125" s="1236"/>
    </row>
    <row r="126" spans="1:21" s="2" customFormat="1" ht="19.5" customHeight="1" thickBot="1" x14ac:dyDescent="0.3">
      <c r="A126" s="1180"/>
      <c r="B126" s="1181"/>
      <c r="C126" s="1213"/>
      <c r="D126" s="764"/>
      <c r="E126" s="1950"/>
      <c r="F126" s="1164"/>
      <c r="G126" s="2172"/>
      <c r="H126" s="1214"/>
      <c r="I126" s="398"/>
      <c r="J126" s="61" t="s">
        <v>30</v>
      </c>
      <c r="K126" s="58">
        <f>SUM(K116:K125)</f>
        <v>422.7</v>
      </c>
      <c r="L126" s="1950"/>
      <c r="M126" s="1209"/>
      <c r="N126" s="1235"/>
      <c r="O126" s="1238"/>
    </row>
    <row r="127" spans="1:21" s="2" customFormat="1" ht="21.75" customHeight="1" x14ac:dyDescent="0.25">
      <c r="A127" s="100" t="s">
        <v>18</v>
      </c>
      <c r="B127" s="101" t="s">
        <v>41</v>
      </c>
      <c r="C127" s="478" t="s">
        <v>47</v>
      </c>
      <c r="D127" s="738"/>
      <c r="E127" s="1943" t="s">
        <v>74</v>
      </c>
      <c r="F127" s="1945" t="s">
        <v>179</v>
      </c>
      <c r="G127" s="1294"/>
      <c r="H127" s="225" t="s">
        <v>23</v>
      </c>
      <c r="I127" s="2158" t="s">
        <v>123</v>
      </c>
      <c r="J127" s="1296"/>
      <c r="K127" s="11"/>
      <c r="L127" s="1807"/>
      <c r="M127" s="482"/>
      <c r="N127" s="1235"/>
      <c r="O127" s="1235"/>
    </row>
    <row r="128" spans="1:21" s="2" customFormat="1" ht="21.75" customHeight="1" x14ac:dyDescent="0.25">
      <c r="A128" s="104"/>
      <c r="B128" s="105"/>
      <c r="C128" s="1483"/>
      <c r="D128" s="1349"/>
      <c r="E128" s="2199"/>
      <c r="F128" s="2179"/>
      <c r="G128" s="1293"/>
      <c r="H128" s="119"/>
      <c r="I128" s="2138"/>
      <c r="J128" s="25"/>
      <c r="K128" s="322"/>
      <c r="L128" s="1823"/>
      <c r="M128" s="25"/>
      <c r="N128" s="1235"/>
      <c r="O128" s="1235"/>
    </row>
    <row r="129" spans="1:20" s="2" customFormat="1" ht="53.25" customHeight="1" x14ac:dyDescent="0.25">
      <c r="A129" s="104"/>
      <c r="B129" s="105"/>
      <c r="C129" s="1188"/>
      <c r="D129" s="1348" t="s">
        <v>18</v>
      </c>
      <c r="E129" s="118" t="s">
        <v>76</v>
      </c>
      <c r="F129" s="1347"/>
      <c r="G129" s="1293">
        <v>12010202</v>
      </c>
      <c r="H129" s="255"/>
      <c r="I129" s="163"/>
      <c r="J129" s="1298" t="s">
        <v>26</v>
      </c>
      <c r="K129" s="322">
        <v>23.5</v>
      </c>
      <c r="L129" s="49" t="s">
        <v>75</v>
      </c>
      <c r="M129" s="25">
        <v>20</v>
      </c>
      <c r="N129" s="1235"/>
      <c r="O129" s="1236"/>
      <c r="R129" s="3"/>
    </row>
    <row r="130" spans="1:20" s="2" customFormat="1" ht="57.75" customHeight="1" x14ac:dyDescent="0.25">
      <c r="A130" s="104"/>
      <c r="B130" s="105"/>
      <c r="C130" s="1188"/>
      <c r="D130" s="739" t="s">
        <v>41</v>
      </c>
      <c r="E130" s="494" t="s">
        <v>342</v>
      </c>
      <c r="F130" s="786"/>
      <c r="G130" s="1200">
        <v>12010213</v>
      </c>
      <c r="H130" s="119"/>
      <c r="I130" s="1206"/>
      <c r="J130" s="1205" t="s">
        <v>26</v>
      </c>
      <c r="K130" s="18">
        <v>8.5</v>
      </c>
      <c r="L130" s="1147" t="s">
        <v>343</v>
      </c>
      <c r="M130" s="689" t="s">
        <v>22</v>
      </c>
      <c r="N130" s="1235"/>
      <c r="O130" s="1236"/>
      <c r="P130" s="3"/>
    </row>
    <row r="131" spans="1:20" s="2" customFormat="1" ht="15.75" customHeight="1" x14ac:dyDescent="0.25">
      <c r="A131" s="1927"/>
      <c r="B131" s="1929"/>
      <c r="C131" s="474"/>
      <c r="D131" s="760" t="s">
        <v>45</v>
      </c>
      <c r="E131" s="1805" t="s">
        <v>78</v>
      </c>
      <c r="F131" s="427"/>
      <c r="G131" s="2129">
        <v>12010205</v>
      </c>
      <c r="H131" s="256"/>
      <c r="I131" s="247"/>
      <c r="J131" s="1205" t="s">
        <v>26</v>
      </c>
      <c r="K131" s="376">
        <v>42.8</v>
      </c>
      <c r="L131" s="1803" t="s">
        <v>154</v>
      </c>
      <c r="M131" s="696" t="s">
        <v>155</v>
      </c>
      <c r="N131" s="1235"/>
      <c r="O131" s="1236"/>
    </row>
    <row r="132" spans="1:20" s="2" customFormat="1" ht="15.75" customHeight="1" x14ac:dyDescent="0.25">
      <c r="A132" s="1927"/>
      <c r="B132" s="1929"/>
      <c r="C132" s="474"/>
      <c r="D132" s="750"/>
      <c r="E132" s="1806"/>
      <c r="F132" s="427"/>
      <c r="G132" s="2130"/>
      <c r="H132" s="256"/>
      <c r="I132" s="247"/>
      <c r="J132" s="17" t="s">
        <v>43</v>
      </c>
      <c r="K132" s="149">
        <v>214</v>
      </c>
      <c r="L132" s="1824"/>
      <c r="M132" s="689"/>
      <c r="N132" s="1235"/>
      <c r="O132" s="1236"/>
    </row>
    <row r="133" spans="1:20" s="2" customFormat="1" ht="15.75" customHeight="1" x14ac:dyDescent="0.25">
      <c r="A133" s="1927"/>
      <c r="B133" s="1929"/>
      <c r="C133" s="474" t="s">
        <v>194</v>
      </c>
      <c r="D133" s="751"/>
      <c r="E133" s="1823"/>
      <c r="F133" s="549"/>
      <c r="G133" s="2131"/>
      <c r="H133" s="256"/>
      <c r="I133" s="247"/>
      <c r="J133" s="30" t="s">
        <v>43</v>
      </c>
      <c r="K133" s="297">
        <v>10.7</v>
      </c>
      <c r="L133" s="1825"/>
      <c r="M133" s="688"/>
      <c r="N133" s="1235"/>
      <c r="O133" s="1235"/>
      <c r="Q133" s="3"/>
    </row>
    <row r="134" spans="1:20" s="2" customFormat="1" ht="105.6" customHeight="1" x14ac:dyDescent="0.25">
      <c r="A134" s="104"/>
      <c r="B134" s="105"/>
      <c r="C134" s="1188"/>
      <c r="D134" s="739" t="s">
        <v>47</v>
      </c>
      <c r="E134" s="1938" t="s">
        <v>188</v>
      </c>
      <c r="F134" s="1996" t="s">
        <v>178</v>
      </c>
      <c r="G134" s="1199">
        <v>12010206</v>
      </c>
      <c r="H134" s="160"/>
      <c r="I134" s="393"/>
      <c r="J134" s="17" t="s">
        <v>26</v>
      </c>
      <c r="K134" s="18">
        <v>112</v>
      </c>
      <c r="L134" s="1147" t="s">
        <v>154</v>
      </c>
      <c r="M134" s="689" t="s">
        <v>80</v>
      </c>
      <c r="N134" s="1235"/>
      <c r="O134" s="1235"/>
      <c r="T134" s="3"/>
    </row>
    <row r="135" spans="1:20" s="2" customFormat="1" ht="16.5" customHeight="1" thickBot="1" x14ac:dyDescent="0.3">
      <c r="A135" s="1180"/>
      <c r="B135" s="1181"/>
      <c r="C135" s="1183"/>
      <c r="D135" s="744"/>
      <c r="E135" s="1939"/>
      <c r="F135" s="1910"/>
      <c r="G135" s="1218"/>
      <c r="H135" s="1176"/>
      <c r="I135" s="394"/>
      <c r="J135" s="93" t="s">
        <v>30</v>
      </c>
      <c r="K135" s="94">
        <f>SUM(K127:K134)</f>
        <v>411.5</v>
      </c>
      <c r="L135" s="377"/>
      <c r="M135" s="707"/>
      <c r="N135" s="1235"/>
      <c r="O135" s="1235"/>
    </row>
    <row r="136" spans="1:20" s="2" customFormat="1" ht="27" customHeight="1" x14ac:dyDescent="0.25">
      <c r="A136" s="1926" t="s">
        <v>18</v>
      </c>
      <c r="B136" s="1928" t="s">
        <v>41</v>
      </c>
      <c r="C136" s="1182" t="s">
        <v>50</v>
      </c>
      <c r="D136" s="743"/>
      <c r="E136" s="1930" t="s">
        <v>79</v>
      </c>
      <c r="F136" s="808"/>
      <c r="G136" s="2171">
        <v>12010203</v>
      </c>
      <c r="H136" s="485" t="s">
        <v>80</v>
      </c>
      <c r="I136" s="2173" t="s">
        <v>156</v>
      </c>
      <c r="J136" s="1211" t="s">
        <v>26</v>
      </c>
      <c r="K136" s="373">
        <v>139.9</v>
      </c>
      <c r="L136" s="730" t="s">
        <v>81</v>
      </c>
      <c r="M136" s="708">
        <v>22</v>
      </c>
      <c r="N136" s="1235"/>
      <c r="O136" s="1235"/>
    </row>
    <row r="137" spans="1:20" s="2" customFormat="1" ht="43.15" customHeight="1" x14ac:dyDescent="0.25">
      <c r="A137" s="1927"/>
      <c r="B137" s="1929"/>
      <c r="C137" s="474"/>
      <c r="D137" s="740"/>
      <c r="E137" s="1877"/>
      <c r="F137" s="427"/>
      <c r="G137" s="2130"/>
      <c r="H137" s="1192"/>
      <c r="I137" s="2174"/>
      <c r="J137" s="550" t="s">
        <v>43</v>
      </c>
      <c r="K137" s="492">
        <v>117.1</v>
      </c>
      <c r="L137" s="731" t="s">
        <v>166</v>
      </c>
      <c r="M137" s="709">
        <v>10</v>
      </c>
      <c r="N137" s="1235"/>
      <c r="O137" s="1235"/>
    </row>
    <row r="138" spans="1:20" s="2" customFormat="1" ht="14.25" customHeight="1" x14ac:dyDescent="0.25">
      <c r="A138" s="1927"/>
      <c r="B138" s="1929"/>
      <c r="C138" s="474"/>
      <c r="D138" s="740"/>
      <c r="E138" s="1877"/>
      <c r="F138" s="427"/>
      <c r="G138" s="1200"/>
      <c r="H138" s="1192"/>
      <c r="I138" s="35"/>
      <c r="J138" s="1205"/>
      <c r="K138" s="296"/>
      <c r="L138" s="1803" t="s">
        <v>211</v>
      </c>
      <c r="M138" s="710">
        <v>28</v>
      </c>
      <c r="N138" s="1235"/>
      <c r="O138" s="1235"/>
    </row>
    <row r="139" spans="1:20" s="2" customFormat="1" ht="16.5" customHeight="1" thickBot="1" x14ac:dyDescent="0.3">
      <c r="A139" s="1173"/>
      <c r="B139" s="1175"/>
      <c r="C139" s="474"/>
      <c r="D139" s="740"/>
      <c r="E139" s="1931"/>
      <c r="F139" s="427"/>
      <c r="G139" s="1200"/>
      <c r="H139" s="1192"/>
      <c r="I139" s="35"/>
      <c r="J139" s="69" t="s">
        <v>30</v>
      </c>
      <c r="K139" s="58">
        <f>SUM(K136:K138)</f>
        <v>257</v>
      </c>
      <c r="L139" s="1804"/>
      <c r="M139" s="713"/>
      <c r="N139" s="1235"/>
      <c r="O139" s="1235"/>
    </row>
    <row r="140" spans="1:20" s="2" customFormat="1" ht="44.25" customHeight="1" x14ac:dyDescent="0.25">
      <c r="A140" s="1172" t="s">
        <v>18</v>
      </c>
      <c r="B140" s="1174" t="s">
        <v>41</v>
      </c>
      <c r="C140" s="1182" t="s">
        <v>82</v>
      </c>
      <c r="D140" s="743"/>
      <c r="E140" s="1932" t="s">
        <v>173</v>
      </c>
      <c r="F140" s="808"/>
      <c r="G140" s="2171">
        <v>1201020109</v>
      </c>
      <c r="H140" s="1934">
        <v>3</v>
      </c>
      <c r="I140" s="2175" t="s">
        <v>123</v>
      </c>
      <c r="J140" s="1211" t="s">
        <v>26</v>
      </c>
      <c r="K140" s="133">
        <v>3.5</v>
      </c>
      <c r="L140" s="1142" t="s">
        <v>174</v>
      </c>
      <c r="M140" s="1228">
        <v>2</v>
      </c>
      <c r="N140" s="1235"/>
      <c r="O140" s="1235"/>
    </row>
    <row r="141" spans="1:20" s="2" customFormat="1" ht="16.5" customHeight="1" thickBot="1" x14ac:dyDescent="0.3">
      <c r="A141" s="1173"/>
      <c r="B141" s="1175"/>
      <c r="C141" s="1183"/>
      <c r="D141" s="744"/>
      <c r="E141" s="1933"/>
      <c r="F141" s="809"/>
      <c r="G141" s="2172"/>
      <c r="H141" s="1935"/>
      <c r="I141" s="2176"/>
      <c r="J141" s="93" t="s">
        <v>30</v>
      </c>
      <c r="K141" s="58">
        <f>K140</f>
        <v>3.5</v>
      </c>
      <c r="L141" s="1141"/>
      <c r="M141" s="1224"/>
      <c r="N141" s="1235"/>
      <c r="O141" s="1235"/>
    </row>
    <row r="142" spans="1:20" s="2" customFormat="1" ht="16.5" customHeight="1" x14ac:dyDescent="0.25">
      <c r="A142" s="1897" t="s">
        <v>18</v>
      </c>
      <c r="B142" s="1899" t="s">
        <v>41</v>
      </c>
      <c r="C142" s="2146" t="s">
        <v>83</v>
      </c>
      <c r="D142" s="769"/>
      <c r="E142" s="1891" t="s">
        <v>193</v>
      </c>
      <c r="F142" s="1958"/>
      <c r="G142" s="2171">
        <v>12010210</v>
      </c>
      <c r="H142" s="1895">
        <v>3</v>
      </c>
      <c r="I142" s="2158" t="s">
        <v>123</v>
      </c>
      <c r="J142" s="1143" t="s">
        <v>26</v>
      </c>
      <c r="K142" s="432">
        <v>1</v>
      </c>
      <c r="L142" s="733" t="s">
        <v>192</v>
      </c>
      <c r="M142" s="176">
        <v>1</v>
      </c>
      <c r="N142" s="1235"/>
      <c r="O142" s="1235"/>
    </row>
    <row r="143" spans="1:20" s="2" customFormat="1" ht="15" customHeight="1" x14ac:dyDescent="0.25">
      <c r="A143" s="1898"/>
      <c r="B143" s="1900"/>
      <c r="C143" s="2147"/>
      <c r="D143" s="750"/>
      <c r="E143" s="1892"/>
      <c r="F143" s="2148"/>
      <c r="G143" s="2130"/>
      <c r="H143" s="1896"/>
      <c r="I143" s="2138"/>
      <c r="J143" s="480" t="s">
        <v>85</v>
      </c>
      <c r="K143" s="142"/>
      <c r="L143" s="1805" t="s">
        <v>191</v>
      </c>
      <c r="M143" s="2177"/>
      <c r="N143" s="1235"/>
      <c r="O143" s="1235"/>
    </row>
    <row r="144" spans="1:20" s="2" customFormat="1" ht="15" customHeight="1" thickBot="1" x14ac:dyDescent="0.3">
      <c r="A144" s="2087"/>
      <c r="B144" s="2088"/>
      <c r="C144" s="2166"/>
      <c r="D144" s="761"/>
      <c r="E144" s="2090"/>
      <c r="F144" s="1959"/>
      <c r="G144" s="2172"/>
      <c r="H144" s="2092"/>
      <c r="I144" s="2159"/>
      <c r="J144" s="618" t="s">
        <v>30</v>
      </c>
      <c r="K144" s="58">
        <f>K143+K142</f>
        <v>1</v>
      </c>
      <c r="L144" s="1826"/>
      <c r="M144" s="2178"/>
      <c r="N144" s="1235"/>
      <c r="O144" s="1235"/>
      <c r="P144" s="3"/>
    </row>
    <row r="145" spans="1:16" s="2" customFormat="1" ht="105" customHeight="1" x14ac:dyDescent="0.25">
      <c r="A145" s="1897" t="s">
        <v>18</v>
      </c>
      <c r="B145" s="1899" t="s">
        <v>41</v>
      </c>
      <c r="C145" s="2146" t="s">
        <v>147</v>
      </c>
      <c r="D145" s="769"/>
      <c r="E145" s="1925" t="s">
        <v>319</v>
      </c>
      <c r="F145" s="1958"/>
      <c r="G145" s="2171">
        <v>12010216</v>
      </c>
      <c r="H145" s="1895">
        <v>3</v>
      </c>
      <c r="I145" s="2158" t="s">
        <v>123</v>
      </c>
      <c r="J145" s="1143" t="s">
        <v>26</v>
      </c>
      <c r="K145" s="293">
        <v>5</v>
      </c>
      <c r="L145" s="1142" t="s">
        <v>192</v>
      </c>
      <c r="M145" s="482">
        <v>1</v>
      </c>
      <c r="N145" s="1235"/>
      <c r="O145" s="1235"/>
    </row>
    <row r="146" spans="1:16" s="2" customFormat="1" ht="15" customHeight="1" thickBot="1" x14ac:dyDescent="0.3">
      <c r="A146" s="1898"/>
      <c r="B146" s="1900"/>
      <c r="C146" s="2147"/>
      <c r="D146" s="750"/>
      <c r="E146" s="1892"/>
      <c r="F146" s="2148"/>
      <c r="G146" s="2172"/>
      <c r="H146" s="1896"/>
      <c r="I146" s="2159"/>
      <c r="J146" s="61" t="s">
        <v>30</v>
      </c>
      <c r="K146" s="27">
        <f t="shared" ref="K146" si="0">+K145</f>
        <v>5</v>
      </c>
      <c r="L146" s="1141"/>
      <c r="M146" s="17"/>
      <c r="N146" s="1235"/>
      <c r="O146" s="1235"/>
    </row>
    <row r="147" spans="1:16" s="2" customFormat="1" ht="26.25" customHeight="1" x14ac:dyDescent="0.25">
      <c r="A147" s="1897" t="s">
        <v>18</v>
      </c>
      <c r="B147" s="1899" t="s">
        <v>41</v>
      </c>
      <c r="C147" s="2146" t="s">
        <v>148</v>
      </c>
      <c r="D147" s="769"/>
      <c r="E147" s="1891" t="s">
        <v>266</v>
      </c>
      <c r="F147" s="1958"/>
      <c r="G147" s="2171">
        <v>12010217</v>
      </c>
      <c r="H147" s="1895">
        <v>5</v>
      </c>
      <c r="I147" s="2158" t="s">
        <v>314</v>
      </c>
      <c r="J147" s="617" t="s">
        <v>26</v>
      </c>
      <c r="K147" s="459">
        <v>126.6</v>
      </c>
      <c r="L147" s="734" t="s">
        <v>244</v>
      </c>
      <c r="M147" s="482">
        <v>2</v>
      </c>
      <c r="N147" s="1235"/>
      <c r="O147" s="1235"/>
    </row>
    <row r="148" spans="1:16" s="2" customFormat="1" ht="26.25" customHeight="1" x14ac:dyDescent="0.25">
      <c r="A148" s="1898"/>
      <c r="B148" s="1900"/>
      <c r="C148" s="2147"/>
      <c r="D148" s="750"/>
      <c r="E148" s="1892"/>
      <c r="F148" s="2148"/>
      <c r="G148" s="2130"/>
      <c r="H148" s="1896"/>
      <c r="I148" s="2138"/>
      <c r="J148" s="615"/>
      <c r="K148" s="297"/>
      <c r="L148" s="735" t="s">
        <v>245</v>
      </c>
      <c r="M148" s="1208">
        <v>1</v>
      </c>
      <c r="N148" s="1235"/>
      <c r="O148" s="1235"/>
    </row>
    <row r="149" spans="1:16" s="2" customFormat="1" ht="15" customHeight="1" thickBot="1" x14ac:dyDescent="0.3">
      <c r="A149" s="1898"/>
      <c r="B149" s="1900"/>
      <c r="C149" s="2147"/>
      <c r="D149" s="761"/>
      <c r="E149" s="1892"/>
      <c r="F149" s="2148"/>
      <c r="G149" s="2172"/>
      <c r="H149" s="1896"/>
      <c r="I149" s="2159"/>
      <c r="J149" s="461" t="s">
        <v>30</v>
      </c>
      <c r="K149" s="94">
        <f>K148+K147</f>
        <v>126.6</v>
      </c>
      <c r="L149" s="736"/>
      <c r="M149" s="17"/>
      <c r="N149" s="1235"/>
      <c r="O149" s="1235"/>
    </row>
    <row r="150" spans="1:16" s="2" customFormat="1" ht="16.5" customHeight="1" thickBot="1" x14ac:dyDescent="0.3">
      <c r="A150" s="7" t="s">
        <v>18</v>
      </c>
      <c r="B150" s="8" t="s">
        <v>41</v>
      </c>
      <c r="C150" s="1846" t="s">
        <v>51</v>
      </c>
      <c r="D150" s="1846"/>
      <c r="E150" s="1846"/>
      <c r="F150" s="1846"/>
      <c r="G150" s="1846"/>
      <c r="H150" s="1846"/>
      <c r="I150" s="1846"/>
      <c r="J150" s="1846"/>
      <c r="K150" s="137">
        <f>K141+K139+K135+K126+K115+K113+K144+K146+K149</f>
        <v>6083.1000000000013</v>
      </c>
      <c r="L150" s="1847"/>
      <c r="M150" s="1849"/>
      <c r="N150" s="1235"/>
      <c r="O150" s="1235"/>
      <c r="P150" s="2" t="s">
        <v>194</v>
      </c>
    </row>
    <row r="151" spans="1:16" s="2" customFormat="1" ht="30.75" customHeight="1" thickBot="1" x14ac:dyDescent="0.3">
      <c r="A151" s="72" t="s">
        <v>18</v>
      </c>
      <c r="B151" s="8" t="s">
        <v>45</v>
      </c>
      <c r="C151" s="2151" t="s">
        <v>86</v>
      </c>
      <c r="D151" s="2151"/>
      <c r="E151" s="2151"/>
      <c r="F151" s="2151"/>
      <c r="G151" s="2151"/>
      <c r="H151" s="2151"/>
      <c r="I151" s="2151"/>
      <c r="J151" s="2151"/>
      <c r="K151" s="2151"/>
      <c r="L151" s="2151"/>
      <c r="M151" s="2152"/>
      <c r="N151" s="1235"/>
      <c r="O151" s="1235"/>
    </row>
    <row r="152" spans="1:16" s="3" customFormat="1" ht="54.75" customHeight="1" x14ac:dyDescent="0.25">
      <c r="A152" s="1777" t="s">
        <v>18</v>
      </c>
      <c r="B152" s="1778" t="s">
        <v>45</v>
      </c>
      <c r="C152" s="1779" t="s">
        <v>18</v>
      </c>
      <c r="D152" s="1533"/>
      <c r="E152" s="375" t="s">
        <v>87</v>
      </c>
      <c r="F152" s="1534"/>
      <c r="G152" s="1535"/>
      <c r="H152" s="1041"/>
      <c r="I152" s="1052"/>
      <c r="J152" s="239"/>
      <c r="K152" s="449"/>
      <c r="L152" s="286"/>
      <c r="M152" s="716"/>
      <c r="N152" s="1236"/>
      <c r="O152" s="1236"/>
    </row>
    <row r="153" spans="1:16" s="3" customFormat="1" ht="56.25" customHeight="1" x14ac:dyDescent="0.25">
      <c r="A153" s="1541"/>
      <c r="B153" s="1542"/>
      <c r="C153" s="168"/>
      <c r="D153" s="774" t="s">
        <v>18</v>
      </c>
      <c r="E153" s="1501" t="s">
        <v>236</v>
      </c>
      <c r="F153" s="811"/>
      <c r="G153" s="1505">
        <v>12010114</v>
      </c>
      <c r="H153" s="1531" t="s">
        <v>80</v>
      </c>
      <c r="I153" s="687" t="s">
        <v>156</v>
      </c>
      <c r="J153" s="1532" t="s">
        <v>26</v>
      </c>
      <c r="K153" s="270">
        <v>640</v>
      </c>
      <c r="L153" s="235" t="s">
        <v>345</v>
      </c>
      <c r="M153" s="687">
        <v>100</v>
      </c>
      <c r="N153" s="1236"/>
      <c r="O153" s="1236"/>
    </row>
    <row r="154" spans="1:16" s="3" customFormat="1" ht="57" customHeight="1" x14ac:dyDescent="0.25">
      <c r="A154" s="1173"/>
      <c r="B154" s="1175"/>
      <c r="C154" s="138"/>
      <c r="D154" s="773" t="s">
        <v>41</v>
      </c>
      <c r="E154" s="1350" t="s">
        <v>272</v>
      </c>
      <c r="F154" s="1536"/>
      <c r="G154" s="1293">
        <v>12010123</v>
      </c>
      <c r="H154" s="1351">
        <v>6</v>
      </c>
      <c r="I154" s="1352" t="s">
        <v>156</v>
      </c>
      <c r="J154" s="1353" t="s">
        <v>26</v>
      </c>
      <c r="K154" s="1333">
        <v>13.2</v>
      </c>
      <c r="L154" s="1354" t="s">
        <v>344</v>
      </c>
      <c r="M154" s="702">
        <v>22.5</v>
      </c>
      <c r="N154" s="1236"/>
      <c r="O154" s="1236"/>
    </row>
    <row r="155" spans="1:16" s="99" customFormat="1" ht="23.25" customHeight="1" x14ac:dyDescent="0.25">
      <c r="A155" s="454"/>
      <c r="B155" s="407"/>
      <c r="C155" s="408"/>
      <c r="D155" s="779" t="s">
        <v>45</v>
      </c>
      <c r="E155" s="1892" t="s">
        <v>187</v>
      </c>
      <c r="F155" s="812"/>
      <c r="G155" s="2130">
        <v>12010215</v>
      </c>
      <c r="H155" s="1042">
        <v>1</v>
      </c>
      <c r="I155" s="2149" t="s">
        <v>158</v>
      </c>
      <c r="J155" s="2104" t="s">
        <v>26</v>
      </c>
      <c r="K155" s="1912">
        <v>320</v>
      </c>
      <c r="L155" s="1161" t="s">
        <v>346</v>
      </c>
      <c r="M155" s="718">
        <v>2</v>
      </c>
      <c r="N155" s="1243"/>
      <c r="O155" s="1243"/>
    </row>
    <row r="156" spans="1:16" s="99" customFormat="1" ht="24" customHeight="1" x14ac:dyDescent="0.25">
      <c r="A156" s="454"/>
      <c r="B156" s="409"/>
      <c r="C156" s="408"/>
      <c r="D156" s="778"/>
      <c r="E156" s="1892"/>
      <c r="F156" s="812"/>
      <c r="G156" s="2131"/>
      <c r="H156" s="1043"/>
      <c r="I156" s="2150"/>
      <c r="J156" s="2104"/>
      <c r="K156" s="1912"/>
      <c r="L156" s="380"/>
      <c r="M156" s="718"/>
      <c r="N156" s="1243"/>
      <c r="O156" s="1243"/>
    </row>
    <row r="157" spans="1:16" s="3" customFormat="1" ht="40.5" customHeight="1" x14ac:dyDescent="0.25">
      <c r="A157" s="1173"/>
      <c r="B157" s="1175"/>
      <c r="C157" s="138"/>
      <c r="D157" s="773" t="s">
        <v>47</v>
      </c>
      <c r="E157" s="1915" t="s">
        <v>190</v>
      </c>
      <c r="F157" s="2167"/>
      <c r="G157" s="2129">
        <v>12010123</v>
      </c>
      <c r="H157" s="1044">
        <v>3</v>
      </c>
      <c r="I157" s="1053" t="s">
        <v>123</v>
      </c>
      <c r="J157" s="1050" t="s">
        <v>26</v>
      </c>
      <c r="K157" s="423">
        <v>6.3</v>
      </c>
      <c r="L157" s="381" t="s">
        <v>88</v>
      </c>
      <c r="M157" s="326">
        <v>1</v>
      </c>
      <c r="N157" s="1236"/>
      <c r="O157" s="1236"/>
    </row>
    <row r="158" spans="1:16" s="3" customFormat="1" ht="54" customHeight="1" x14ac:dyDescent="0.25">
      <c r="A158" s="1173"/>
      <c r="B158" s="1175"/>
      <c r="C158" s="138"/>
      <c r="D158" s="773"/>
      <c r="E158" s="1916"/>
      <c r="F158" s="2168"/>
      <c r="G158" s="2131"/>
      <c r="H158" s="1045" t="s">
        <v>80</v>
      </c>
      <c r="I158" s="1212" t="s">
        <v>156</v>
      </c>
      <c r="J158" s="1050" t="s">
        <v>26</v>
      </c>
      <c r="K158" s="423">
        <v>176.3</v>
      </c>
      <c r="L158" s="382" t="s">
        <v>189</v>
      </c>
      <c r="M158" s="326">
        <v>2</v>
      </c>
      <c r="N158" s="1236"/>
      <c r="O158" s="1236"/>
    </row>
    <row r="159" spans="1:16" s="3" customFormat="1" ht="33.75" customHeight="1" x14ac:dyDescent="0.25">
      <c r="A159" s="1173"/>
      <c r="B159" s="1175"/>
      <c r="C159" s="621"/>
      <c r="D159" s="776" t="s">
        <v>50</v>
      </c>
      <c r="E159" s="1919" t="s">
        <v>234</v>
      </c>
      <c r="F159" s="1223" t="s">
        <v>89</v>
      </c>
      <c r="G159" s="2129">
        <v>12010119</v>
      </c>
      <c r="H159" s="1046">
        <v>5</v>
      </c>
      <c r="I159" s="2136" t="s">
        <v>157</v>
      </c>
      <c r="J159" s="1051" t="s">
        <v>26</v>
      </c>
      <c r="K159" s="317">
        <v>34.799999999999997</v>
      </c>
      <c r="L159" s="682" t="s">
        <v>84</v>
      </c>
      <c r="M159" s="719">
        <v>1</v>
      </c>
      <c r="N159" s="1236"/>
      <c r="O159" s="1236"/>
    </row>
    <row r="160" spans="1:16" s="3" customFormat="1" ht="18" customHeight="1" x14ac:dyDescent="0.25">
      <c r="A160" s="1173"/>
      <c r="B160" s="1175"/>
      <c r="C160" s="168"/>
      <c r="D160" s="774"/>
      <c r="E160" s="2099"/>
      <c r="F160" s="614"/>
      <c r="G160" s="2131"/>
      <c r="H160" s="1047"/>
      <c r="I160" s="2137"/>
      <c r="J160" s="146" t="s">
        <v>85</v>
      </c>
      <c r="K160" s="317" t="s">
        <v>194</v>
      </c>
      <c r="L160" s="235"/>
      <c r="M160" s="224"/>
      <c r="N160" s="1236"/>
      <c r="O160" s="1236"/>
    </row>
    <row r="161" spans="1:20" s="3" customFormat="1" ht="15.75" customHeight="1" x14ac:dyDescent="0.25">
      <c r="A161" s="1173"/>
      <c r="B161" s="1175"/>
      <c r="C161" s="621"/>
      <c r="D161" s="772" t="s">
        <v>82</v>
      </c>
      <c r="E161" s="1906" t="s">
        <v>238</v>
      </c>
      <c r="F161" s="811" t="s">
        <v>89</v>
      </c>
      <c r="G161" s="2169">
        <v>12010118</v>
      </c>
      <c r="H161" s="1048">
        <v>5</v>
      </c>
      <c r="I161" s="2138" t="s">
        <v>157</v>
      </c>
      <c r="J161" s="359" t="s">
        <v>26</v>
      </c>
      <c r="K161" s="315">
        <v>13.5</v>
      </c>
      <c r="L161" s="682" t="s">
        <v>84</v>
      </c>
      <c r="M161" s="719">
        <v>1</v>
      </c>
      <c r="N161" s="1236"/>
      <c r="O161" s="1244"/>
    </row>
    <row r="162" spans="1:20" s="3" customFormat="1" ht="30.75" customHeight="1" x14ac:dyDescent="0.25">
      <c r="A162" s="1173"/>
      <c r="B162" s="1175"/>
      <c r="C162" s="621"/>
      <c r="D162" s="772"/>
      <c r="E162" s="1906"/>
      <c r="F162" s="811"/>
      <c r="G162" s="2170"/>
      <c r="H162" s="1049"/>
      <c r="I162" s="2138"/>
      <c r="J162" s="412" t="s">
        <v>85</v>
      </c>
      <c r="K162" s="416"/>
      <c r="L162" s="608"/>
      <c r="M162" s="720"/>
      <c r="N162" s="1236"/>
      <c r="O162" s="1244"/>
    </row>
    <row r="163" spans="1:20" s="3" customFormat="1" ht="15.75" customHeight="1" x14ac:dyDescent="0.25">
      <c r="A163" s="1173"/>
      <c r="B163" s="1175"/>
      <c r="C163" s="621"/>
      <c r="D163" s="772"/>
      <c r="E163" s="1906"/>
      <c r="F163" s="811"/>
      <c r="G163" s="2170"/>
      <c r="H163" s="1049"/>
      <c r="I163" s="21"/>
      <c r="J163" s="288"/>
      <c r="K163" s="558"/>
      <c r="L163" s="608"/>
      <c r="M163" s="720"/>
      <c r="N163" s="1236"/>
      <c r="O163" s="1244"/>
    </row>
    <row r="164" spans="1:20" s="1" customFormat="1" ht="27.75" customHeight="1" x14ac:dyDescent="0.2">
      <c r="A164" s="86"/>
      <c r="B164" s="1175"/>
      <c r="C164" s="1207"/>
      <c r="D164" s="760" t="s">
        <v>83</v>
      </c>
      <c r="E164" s="1799" t="s">
        <v>231</v>
      </c>
      <c r="F164" s="2160"/>
      <c r="G164" s="2145">
        <v>12010117</v>
      </c>
      <c r="H164" s="2162">
        <v>6</v>
      </c>
      <c r="I164" s="2149" t="s">
        <v>156</v>
      </c>
      <c r="J164" s="481" t="s">
        <v>26</v>
      </c>
      <c r="K164" s="47">
        <f>105-10.6</f>
        <v>94.4</v>
      </c>
      <c r="L164" s="1037" t="s">
        <v>230</v>
      </c>
      <c r="M164" s="415">
        <v>8</v>
      </c>
      <c r="N164" s="1245"/>
      <c r="O164" s="1246"/>
      <c r="Q164" s="145"/>
      <c r="T164" s="145"/>
    </row>
    <row r="165" spans="1:20" s="1" customFormat="1" ht="27.75" customHeight="1" x14ac:dyDescent="0.2">
      <c r="A165" s="86"/>
      <c r="B165" s="1175"/>
      <c r="C165" s="1207"/>
      <c r="D165" s="750"/>
      <c r="E165" s="1967"/>
      <c r="F165" s="2161"/>
      <c r="G165" s="2141"/>
      <c r="H165" s="2163"/>
      <c r="I165" s="2150"/>
      <c r="J165" s="481" t="s">
        <v>293</v>
      </c>
      <c r="K165" s="47">
        <v>10.6</v>
      </c>
      <c r="L165" s="207"/>
      <c r="M165" s="224"/>
      <c r="N165" s="1245"/>
      <c r="O165" s="1246"/>
      <c r="Q165" s="145"/>
      <c r="T165" s="145"/>
    </row>
    <row r="166" spans="1:20" s="2" customFormat="1" ht="16.5" customHeight="1" thickBot="1" x14ac:dyDescent="0.3">
      <c r="A166" s="1180"/>
      <c r="B166" s="1181"/>
      <c r="C166" s="622"/>
      <c r="D166" s="775"/>
      <c r="E166" s="2155" t="s">
        <v>40</v>
      </c>
      <c r="F166" s="2156"/>
      <c r="G166" s="2156"/>
      <c r="H166" s="2156"/>
      <c r="I166" s="2156"/>
      <c r="J166" s="2157"/>
      <c r="K166" s="577">
        <f>SUM(K153:K165)</f>
        <v>1309.0999999999999</v>
      </c>
      <c r="L166" s="2143"/>
      <c r="M166" s="2144"/>
      <c r="N166" s="1235"/>
      <c r="O166" s="1235"/>
    </row>
    <row r="167" spans="1:20" s="2" customFormat="1" ht="16.5" customHeight="1" thickBot="1" x14ac:dyDescent="0.3">
      <c r="A167" s="7" t="s">
        <v>18</v>
      </c>
      <c r="B167" s="150" t="s">
        <v>45</v>
      </c>
      <c r="C167" s="1886" t="s">
        <v>51</v>
      </c>
      <c r="D167" s="1846"/>
      <c r="E167" s="1846"/>
      <c r="F167" s="1846"/>
      <c r="G167" s="1846"/>
      <c r="H167" s="1846"/>
      <c r="I167" s="1846"/>
      <c r="J167" s="1887"/>
      <c r="K167" s="151">
        <f t="shared" ref="K167" si="1">K166</f>
        <v>1309.0999999999999</v>
      </c>
      <c r="L167" s="1847"/>
      <c r="M167" s="1849"/>
      <c r="N167" s="1235"/>
      <c r="O167" s="1235"/>
    </row>
    <row r="168" spans="1:20" s="1" customFormat="1" ht="16.5" customHeight="1" thickBot="1" x14ac:dyDescent="0.25">
      <c r="A168" s="7" t="s">
        <v>18</v>
      </c>
      <c r="B168" s="150" t="s">
        <v>47</v>
      </c>
      <c r="C168" s="1872" t="s">
        <v>91</v>
      </c>
      <c r="D168" s="1873"/>
      <c r="E168" s="1873"/>
      <c r="F168" s="1873"/>
      <c r="G168" s="1873"/>
      <c r="H168" s="1873"/>
      <c r="I168" s="1873"/>
      <c r="J168" s="1873"/>
      <c r="K168" s="1873"/>
      <c r="L168" s="1873"/>
      <c r="M168" s="1874"/>
      <c r="N168" s="1247"/>
      <c r="O168" s="1247"/>
      <c r="Q168" s="145"/>
    </row>
    <row r="169" spans="1:20" s="1" customFormat="1" ht="16.5" customHeight="1" x14ac:dyDescent="0.2">
      <c r="A169" s="1172" t="s">
        <v>18</v>
      </c>
      <c r="B169" s="1174" t="s">
        <v>47</v>
      </c>
      <c r="C169" s="1182" t="s">
        <v>18</v>
      </c>
      <c r="D169" s="743"/>
      <c r="E169" s="152" t="s">
        <v>92</v>
      </c>
      <c r="F169" s="814"/>
      <c r="G169" s="797"/>
      <c r="H169" s="153"/>
      <c r="I169" s="163"/>
      <c r="J169" s="154"/>
      <c r="K169" s="102"/>
      <c r="L169" s="155"/>
      <c r="M169" s="482"/>
      <c r="N169" s="1247"/>
      <c r="O169" s="1247"/>
      <c r="P169" s="145"/>
    </row>
    <row r="170" spans="1:20" s="1" customFormat="1" ht="16.5" customHeight="1" x14ac:dyDescent="0.2">
      <c r="A170" s="1173"/>
      <c r="B170" s="1175"/>
      <c r="C170" s="474"/>
      <c r="D170" s="740" t="s">
        <v>18</v>
      </c>
      <c r="E170" s="1799" t="s">
        <v>217</v>
      </c>
      <c r="F170" s="2153"/>
      <c r="G170" s="2140">
        <v>12030101</v>
      </c>
      <c r="H170" s="153">
        <v>1</v>
      </c>
      <c r="I170" s="159" t="s">
        <v>158</v>
      </c>
      <c r="J170" s="139" t="s">
        <v>26</v>
      </c>
      <c r="K170" s="149">
        <v>350</v>
      </c>
      <c r="L170" s="468" t="s">
        <v>216</v>
      </c>
      <c r="M170" s="1204">
        <v>20</v>
      </c>
      <c r="N170" s="1247"/>
      <c r="O170" s="1247"/>
    </row>
    <row r="171" spans="1:20" s="1" customFormat="1" ht="16.5" customHeight="1" x14ac:dyDescent="0.2">
      <c r="A171" s="1173"/>
      <c r="B171" s="1175"/>
      <c r="C171" s="474"/>
      <c r="D171" s="740"/>
      <c r="E171" s="1800"/>
      <c r="F171" s="2153"/>
      <c r="G171" s="2140"/>
      <c r="H171" s="160"/>
      <c r="I171" s="393"/>
      <c r="J171" s="1208" t="s">
        <v>43</v>
      </c>
      <c r="K171" s="149">
        <v>350</v>
      </c>
      <c r="L171" s="469"/>
      <c r="M171" s="1206"/>
      <c r="N171" s="1247"/>
      <c r="O171" s="1247"/>
    </row>
    <row r="172" spans="1:20" s="1" customFormat="1" ht="15" customHeight="1" x14ac:dyDescent="0.2">
      <c r="A172" s="1173"/>
      <c r="B172" s="1175"/>
      <c r="C172" s="474"/>
      <c r="D172" s="741"/>
      <c r="E172" s="1967"/>
      <c r="F172" s="1210"/>
      <c r="G172" s="2141"/>
      <c r="H172" s="419"/>
      <c r="I172" s="418"/>
      <c r="J172" s="48" t="s">
        <v>30</v>
      </c>
      <c r="K172" s="302">
        <f>SUM(K170:K171)</f>
        <v>700</v>
      </c>
      <c r="L172" s="470"/>
      <c r="M172" s="721"/>
      <c r="N172" s="1247"/>
      <c r="O172" s="1247"/>
      <c r="S172" s="145"/>
    </row>
    <row r="173" spans="1:20" s="1" customFormat="1" ht="18" customHeight="1" x14ac:dyDescent="0.2">
      <c r="A173" s="1173"/>
      <c r="B173" s="1175"/>
      <c r="C173" s="474"/>
      <c r="D173" s="740" t="s">
        <v>41</v>
      </c>
      <c r="E173" s="1877" t="s">
        <v>259</v>
      </c>
      <c r="F173" s="2153" t="s">
        <v>186</v>
      </c>
      <c r="G173" s="2145">
        <v>12030104</v>
      </c>
      <c r="H173" s="119">
        <v>5</v>
      </c>
      <c r="I173" s="2138" t="s">
        <v>157</v>
      </c>
      <c r="J173" s="473" t="s">
        <v>26</v>
      </c>
      <c r="K173" s="345">
        <v>160</v>
      </c>
      <c r="L173" s="1156" t="s">
        <v>93</v>
      </c>
      <c r="M173" s="486">
        <v>50</v>
      </c>
      <c r="N173" s="1247"/>
      <c r="O173" s="1247"/>
      <c r="S173" s="145"/>
    </row>
    <row r="174" spans="1:20" s="1" customFormat="1" ht="18" customHeight="1" x14ac:dyDescent="0.2">
      <c r="A174" s="1173"/>
      <c r="B174" s="1175"/>
      <c r="C174" s="474"/>
      <c r="D174" s="740"/>
      <c r="E174" s="1877"/>
      <c r="F174" s="2153"/>
      <c r="G174" s="2140"/>
      <c r="H174" s="119"/>
      <c r="I174" s="2138"/>
      <c r="J174" s="609" t="s">
        <v>293</v>
      </c>
      <c r="K174" s="156">
        <v>209.3</v>
      </c>
      <c r="L174" s="1156"/>
      <c r="M174" s="486"/>
      <c r="N174" s="1247"/>
      <c r="O174" s="1247"/>
      <c r="S174" s="145"/>
    </row>
    <row r="175" spans="1:20" s="1" customFormat="1" ht="18" customHeight="1" x14ac:dyDescent="0.2">
      <c r="A175" s="1173"/>
      <c r="B175" s="1175"/>
      <c r="C175" s="474"/>
      <c r="D175" s="740"/>
      <c r="E175" s="1877"/>
      <c r="F175" s="2153"/>
      <c r="G175" s="2140"/>
      <c r="H175" s="160"/>
      <c r="I175" s="2138"/>
      <c r="J175" s="139" t="s">
        <v>299</v>
      </c>
      <c r="K175" s="31">
        <v>1664.1</v>
      </c>
      <c r="L175" s="1156"/>
      <c r="M175" s="486"/>
      <c r="N175" s="1247"/>
      <c r="O175" s="1247"/>
    </row>
    <row r="176" spans="1:20" s="1" customFormat="1" ht="15" customHeight="1" x14ac:dyDescent="0.2">
      <c r="A176" s="605"/>
      <c r="B176" s="606"/>
      <c r="C176" s="248"/>
      <c r="D176" s="741"/>
      <c r="E176" s="1878"/>
      <c r="F176" s="2154"/>
      <c r="G176" s="2141"/>
      <c r="H176" s="419"/>
      <c r="I176" s="418"/>
      <c r="J176" s="48" t="s">
        <v>30</v>
      </c>
      <c r="K176" s="302">
        <f>SUM(K173:K175)</f>
        <v>2033.3999999999999</v>
      </c>
      <c r="L176" s="470"/>
      <c r="M176" s="721"/>
      <c r="N176" s="1247"/>
      <c r="O176" s="1247"/>
    </row>
    <row r="177" spans="1:19" s="1" customFormat="1" ht="18" customHeight="1" x14ac:dyDescent="0.2">
      <c r="A177" s="323" t="s">
        <v>18</v>
      </c>
      <c r="B177" s="451" t="s">
        <v>47</v>
      </c>
      <c r="C177" s="452" t="s">
        <v>41</v>
      </c>
      <c r="D177" s="749"/>
      <c r="E177" s="2165" t="s">
        <v>94</v>
      </c>
      <c r="F177" s="2164" t="s">
        <v>179</v>
      </c>
      <c r="G177" s="1551"/>
      <c r="H177" s="620" t="s">
        <v>23</v>
      </c>
      <c r="I177" s="2136" t="s">
        <v>159</v>
      </c>
      <c r="J177" s="1553"/>
      <c r="K177" s="140"/>
      <c r="L177" s="1549"/>
      <c r="M177" s="1553"/>
      <c r="N177" s="1247"/>
      <c r="O177" s="1246"/>
    </row>
    <row r="178" spans="1:19" s="1" customFormat="1" ht="18" customHeight="1" x14ac:dyDescent="0.2">
      <c r="A178" s="1541"/>
      <c r="B178" s="1542"/>
      <c r="C178" s="168"/>
      <c r="D178" s="747"/>
      <c r="E178" s="1827"/>
      <c r="F178" s="2153"/>
      <c r="G178" s="1552"/>
      <c r="H178" s="1546"/>
      <c r="I178" s="2138"/>
      <c r="J178" s="17"/>
      <c r="K178" s="57"/>
      <c r="L178" s="1550"/>
      <c r="M178" s="17"/>
      <c r="N178" s="1247"/>
      <c r="O178" s="1247"/>
    </row>
    <row r="179" spans="1:19" s="1" customFormat="1" ht="18" customHeight="1" x14ac:dyDescent="0.2">
      <c r="A179" s="1541"/>
      <c r="B179" s="1542"/>
      <c r="C179" s="168"/>
      <c r="D179" s="747"/>
      <c r="E179" s="1828"/>
      <c r="F179" s="2153"/>
      <c r="G179" s="1552"/>
      <c r="H179" s="1546"/>
      <c r="I179" s="163"/>
      <c r="J179" s="17" t="s">
        <v>132</v>
      </c>
      <c r="K179" s="52">
        <v>794.2</v>
      </c>
      <c r="L179" s="1550"/>
      <c r="M179" s="17"/>
      <c r="N179" s="1247"/>
      <c r="O179" s="1247"/>
    </row>
    <row r="180" spans="1:19" s="1" customFormat="1" ht="22.5" customHeight="1" x14ac:dyDescent="0.2">
      <c r="A180" s="1541"/>
      <c r="B180" s="1542"/>
      <c r="C180" s="168"/>
      <c r="D180" s="776" t="s">
        <v>18</v>
      </c>
      <c r="E180" s="1805" t="s">
        <v>95</v>
      </c>
      <c r="F180" s="2153"/>
      <c r="G180" s="2145">
        <v>12030202</v>
      </c>
      <c r="H180" s="1546"/>
      <c r="I180" s="163"/>
      <c r="J180" s="1553" t="s">
        <v>56</v>
      </c>
      <c r="K180" s="592">
        <v>400</v>
      </c>
      <c r="L180" s="272" t="s">
        <v>96</v>
      </c>
      <c r="M180" s="550">
        <v>40</v>
      </c>
      <c r="N180" s="1247"/>
      <c r="O180" s="1247"/>
    </row>
    <row r="181" spans="1:19" s="1" customFormat="1" ht="22.5" customHeight="1" x14ac:dyDescent="0.2">
      <c r="A181" s="1641"/>
      <c r="B181" s="1643"/>
      <c r="C181" s="168"/>
      <c r="D181" s="774"/>
      <c r="E181" s="1823"/>
      <c r="F181" s="1656"/>
      <c r="G181" s="2141"/>
      <c r="H181" s="254"/>
      <c r="I181" s="163"/>
      <c r="J181" s="25"/>
      <c r="K181" s="453"/>
      <c r="L181" s="289"/>
      <c r="M181" s="722"/>
      <c r="N181" s="1247"/>
      <c r="O181" s="1247"/>
      <c r="S181" s="145"/>
    </row>
    <row r="182" spans="1:19" s="1" customFormat="1" ht="35.25" customHeight="1" x14ac:dyDescent="0.2">
      <c r="A182" s="1479"/>
      <c r="B182" s="1481"/>
      <c r="C182" s="168"/>
      <c r="D182" s="747" t="s">
        <v>41</v>
      </c>
      <c r="E182" s="1806" t="s">
        <v>97</v>
      </c>
      <c r="F182" s="1634"/>
      <c r="G182" s="2140">
        <v>12030203</v>
      </c>
      <c r="H182" s="1486"/>
      <c r="I182" s="1653"/>
      <c r="J182" s="17" t="s">
        <v>56</v>
      </c>
      <c r="K182" s="588">
        <v>380</v>
      </c>
      <c r="L182" s="1824" t="s">
        <v>167</v>
      </c>
      <c r="M182" s="171">
        <v>130</v>
      </c>
      <c r="N182" s="1247"/>
      <c r="O182" s="1247"/>
      <c r="P182" s="1" t="s">
        <v>194</v>
      </c>
      <c r="Q182" s="1" t="s">
        <v>194</v>
      </c>
    </row>
    <row r="183" spans="1:19" s="1" customFormat="1" ht="35.25" customHeight="1" x14ac:dyDescent="0.2">
      <c r="A183" s="1541"/>
      <c r="B183" s="1542"/>
      <c r="C183" s="168"/>
      <c r="D183" s="1538"/>
      <c r="E183" s="1823"/>
      <c r="F183" s="815"/>
      <c r="G183" s="2141"/>
      <c r="H183" s="1546"/>
      <c r="I183" s="163"/>
      <c r="J183" s="25"/>
      <c r="K183" s="337"/>
      <c r="L183" s="1825"/>
      <c r="M183" s="25"/>
      <c r="N183" s="1247"/>
      <c r="O183" s="1247"/>
    </row>
    <row r="184" spans="1:19" s="1" customFormat="1" ht="27.75" customHeight="1" x14ac:dyDescent="0.2">
      <c r="A184" s="1641"/>
      <c r="B184" s="1643"/>
      <c r="C184" s="168"/>
      <c r="D184" s="772" t="s">
        <v>45</v>
      </c>
      <c r="E184" s="1806" t="s">
        <v>98</v>
      </c>
      <c r="F184" s="1634"/>
      <c r="G184" s="2140">
        <v>12030204</v>
      </c>
      <c r="H184" s="1637"/>
      <c r="I184" s="163"/>
      <c r="J184" s="17" t="s">
        <v>56</v>
      </c>
      <c r="K184" s="335">
        <v>16</v>
      </c>
      <c r="L184" s="1824" t="s">
        <v>168</v>
      </c>
      <c r="M184" s="723">
        <v>50</v>
      </c>
      <c r="N184" s="1247"/>
      <c r="O184" s="1247"/>
    </row>
    <row r="185" spans="1:19" s="1" customFormat="1" ht="27.75" customHeight="1" x14ac:dyDescent="0.2">
      <c r="A185" s="1644"/>
      <c r="B185" s="1645"/>
      <c r="C185" s="1773"/>
      <c r="D185" s="774"/>
      <c r="E185" s="1823"/>
      <c r="F185" s="1636"/>
      <c r="G185" s="2141"/>
      <c r="H185" s="254"/>
      <c r="I185" s="1346"/>
      <c r="J185" s="25"/>
      <c r="K185" s="337"/>
      <c r="L185" s="1825"/>
      <c r="M185" s="25"/>
      <c r="N185" s="1247"/>
      <c r="O185" s="1247"/>
      <c r="P185" s="145"/>
      <c r="Q185" s="145"/>
    </row>
    <row r="186" spans="1:19" s="1" customFormat="1" ht="24.75" customHeight="1" x14ac:dyDescent="0.2">
      <c r="A186" s="1173"/>
      <c r="B186" s="1175"/>
      <c r="C186" s="168"/>
      <c r="D186" s="747" t="s">
        <v>47</v>
      </c>
      <c r="E186" s="1806" t="s">
        <v>99</v>
      </c>
      <c r="F186" s="815"/>
      <c r="G186" s="2140">
        <v>12030205</v>
      </c>
      <c r="H186" s="1159"/>
      <c r="I186" s="163"/>
      <c r="J186" s="17" t="s">
        <v>56</v>
      </c>
      <c r="K186" s="335">
        <v>190</v>
      </c>
      <c r="L186" s="1824" t="s">
        <v>100</v>
      </c>
      <c r="M186" s="171">
        <v>86</v>
      </c>
      <c r="N186" s="1247"/>
      <c r="O186" s="1247"/>
      <c r="Q186" s="145"/>
    </row>
    <row r="187" spans="1:19" s="1" customFormat="1" ht="24.75" customHeight="1" x14ac:dyDescent="0.2">
      <c r="A187" s="1173"/>
      <c r="B187" s="1175"/>
      <c r="C187" s="168"/>
      <c r="D187" s="747"/>
      <c r="E187" s="1823"/>
      <c r="F187" s="815"/>
      <c r="G187" s="2141"/>
      <c r="H187" s="1159"/>
      <c r="I187" s="163"/>
      <c r="J187" s="25"/>
      <c r="K187" s="337"/>
      <c r="L187" s="1825"/>
      <c r="M187" s="722"/>
      <c r="N187" s="1247"/>
      <c r="O187" s="1247"/>
      <c r="Q187" s="145"/>
    </row>
    <row r="188" spans="1:19" s="1" customFormat="1" ht="44.25" customHeight="1" x14ac:dyDescent="0.2">
      <c r="A188" s="1173"/>
      <c r="B188" s="1175"/>
      <c r="C188" s="168"/>
      <c r="D188" s="777" t="s">
        <v>50</v>
      </c>
      <c r="E188" s="1140" t="s">
        <v>101</v>
      </c>
      <c r="F188" s="815"/>
      <c r="G188" s="796">
        <v>12030206</v>
      </c>
      <c r="H188" s="1159"/>
      <c r="I188" s="163"/>
      <c r="J188" s="25" t="s">
        <v>43</v>
      </c>
      <c r="K188" s="339">
        <v>6.6</v>
      </c>
      <c r="L188" s="83"/>
      <c r="M188" s="17"/>
      <c r="N188" s="1247"/>
      <c r="O188" s="1247"/>
    </row>
    <row r="189" spans="1:19" s="1" customFormat="1" ht="22.5" customHeight="1" x14ac:dyDescent="0.2">
      <c r="A189" s="1173"/>
      <c r="B189" s="1175"/>
      <c r="C189" s="168"/>
      <c r="D189" s="747" t="s">
        <v>82</v>
      </c>
      <c r="E189" s="1805" t="s">
        <v>102</v>
      </c>
      <c r="F189" s="815"/>
      <c r="G189" s="2140">
        <v>12030207</v>
      </c>
      <c r="H189" s="1159"/>
      <c r="I189" s="163"/>
      <c r="J189" s="1208" t="s">
        <v>56</v>
      </c>
      <c r="K189" s="1232">
        <v>130</v>
      </c>
      <c r="L189" s="1803" t="s">
        <v>103</v>
      </c>
      <c r="M189" s="550">
        <v>100</v>
      </c>
      <c r="N189" s="1247"/>
      <c r="O189" s="1248"/>
      <c r="P189" s="343"/>
    </row>
    <row r="190" spans="1:19" s="1" customFormat="1" ht="22.5" customHeight="1" x14ac:dyDescent="0.2">
      <c r="A190" s="86"/>
      <c r="B190" s="1175"/>
      <c r="C190" s="168"/>
      <c r="D190" s="747"/>
      <c r="E190" s="1806"/>
      <c r="F190" s="815"/>
      <c r="G190" s="2140"/>
      <c r="H190" s="1159"/>
      <c r="I190" s="163"/>
      <c r="J190" s="17"/>
      <c r="K190" s="334"/>
      <c r="L190" s="1824"/>
      <c r="M190" s="723"/>
      <c r="N190" s="1247"/>
      <c r="O190" s="1249"/>
      <c r="P190" s="343"/>
      <c r="Q190" s="145"/>
    </row>
    <row r="191" spans="1:19" s="1" customFormat="1" ht="13.5" customHeight="1" thickBot="1" x14ac:dyDescent="0.25">
      <c r="A191" s="175" t="s">
        <v>194</v>
      </c>
      <c r="B191" s="1181"/>
      <c r="C191" s="238"/>
      <c r="D191" s="748"/>
      <c r="E191" s="1826"/>
      <c r="F191" s="816"/>
      <c r="G191" s="2142"/>
      <c r="H191" s="1214"/>
      <c r="I191" s="398"/>
      <c r="J191" s="61" t="s">
        <v>30</v>
      </c>
      <c r="K191" s="58">
        <f>SUM(K177:K189)</f>
        <v>1916.8</v>
      </c>
      <c r="L191" s="1804"/>
      <c r="M191" s="1209"/>
      <c r="N191" s="1247"/>
      <c r="O191" s="1246"/>
    </row>
    <row r="192" spans="1:19" s="1" customFormat="1" ht="54.75" customHeight="1" x14ac:dyDescent="0.2">
      <c r="A192" s="323" t="s">
        <v>18</v>
      </c>
      <c r="B192" s="451" t="s">
        <v>47</v>
      </c>
      <c r="C192" s="452" t="s">
        <v>45</v>
      </c>
      <c r="D192" s="749"/>
      <c r="E192" s="1662" t="s">
        <v>104</v>
      </c>
      <c r="F192" s="815"/>
      <c r="G192" s="1616"/>
      <c r="H192" s="620">
        <v>1</v>
      </c>
      <c r="I192" s="2136" t="s">
        <v>159</v>
      </c>
      <c r="J192" s="1621"/>
      <c r="K192" s="140"/>
      <c r="L192" s="1612"/>
      <c r="M192" s="1621"/>
      <c r="N192" s="1247"/>
      <c r="O192" s="1246"/>
    </row>
    <row r="193" spans="1:23" s="1" customFormat="1" ht="25.5" customHeight="1" x14ac:dyDescent="0.2">
      <c r="A193" s="1564"/>
      <c r="B193" s="1566"/>
      <c r="C193" s="168"/>
      <c r="D193" s="747"/>
      <c r="E193" s="2116" t="s">
        <v>273</v>
      </c>
      <c r="F193" s="1595"/>
      <c r="G193" s="1617"/>
      <c r="H193" s="1576"/>
      <c r="I193" s="2138"/>
      <c r="J193" s="17" t="s">
        <v>24</v>
      </c>
      <c r="K193" s="57">
        <v>50</v>
      </c>
      <c r="L193" s="1613"/>
      <c r="M193" s="17"/>
      <c r="N193" s="1247"/>
      <c r="O193" s="1247"/>
    </row>
    <row r="194" spans="1:23" s="1" customFormat="1" ht="16.5" customHeight="1" thickBot="1" x14ac:dyDescent="0.25">
      <c r="A194" s="1564"/>
      <c r="B194" s="1566"/>
      <c r="C194" s="168"/>
      <c r="D194" s="747"/>
      <c r="E194" s="2116"/>
      <c r="F194" s="1595"/>
      <c r="G194" s="1617"/>
      <c r="H194" s="1576"/>
      <c r="I194" s="163"/>
      <c r="J194" s="1663" t="s">
        <v>30</v>
      </c>
      <c r="K194" s="1664">
        <f>K193</f>
        <v>50</v>
      </c>
      <c r="L194" s="1613"/>
      <c r="M194" s="17"/>
      <c r="N194" s="1247"/>
      <c r="O194" s="1247"/>
    </row>
    <row r="195" spans="1:23" s="2" customFormat="1" ht="16.5" customHeight="1" thickBot="1" x14ac:dyDescent="0.3">
      <c r="A195" s="7" t="s">
        <v>18</v>
      </c>
      <c r="B195" s="8" t="s">
        <v>47</v>
      </c>
      <c r="C195" s="1846" t="s">
        <v>51</v>
      </c>
      <c r="D195" s="1846"/>
      <c r="E195" s="1846"/>
      <c r="F195" s="1846"/>
      <c r="G195" s="1846"/>
      <c r="H195" s="1846"/>
      <c r="I195" s="1846"/>
      <c r="J195" s="1846"/>
      <c r="K195" s="182">
        <f>K191+K176+K172+K194</f>
        <v>4700.2</v>
      </c>
      <c r="L195" s="1847"/>
      <c r="M195" s="1849"/>
      <c r="N195" s="1235"/>
      <c r="O195" s="1235"/>
    </row>
    <row r="196" spans="1:23" s="1" customFormat="1" ht="16.5" customHeight="1" thickBot="1" x14ac:dyDescent="0.25">
      <c r="A196" s="1180" t="s">
        <v>18</v>
      </c>
      <c r="B196" s="183"/>
      <c r="C196" s="1850" t="s">
        <v>106</v>
      </c>
      <c r="D196" s="1850"/>
      <c r="E196" s="1850"/>
      <c r="F196" s="1850"/>
      <c r="G196" s="1850"/>
      <c r="H196" s="1850"/>
      <c r="I196" s="1850"/>
      <c r="J196" s="1850"/>
      <c r="K196" s="184">
        <f>K195+K167+K150+K52</f>
        <v>34794.699999999997</v>
      </c>
      <c r="L196" s="1851"/>
      <c r="M196" s="1853"/>
      <c r="N196" s="1247"/>
      <c r="O196" s="1247"/>
    </row>
    <row r="197" spans="1:23" s="2" customFormat="1" ht="16.5" customHeight="1" thickBot="1" x14ac:dyDescent="0.3">
      <c r="A197" s="185" t="s">
        <v>107</v>
      </c>
      <c r="B197" s="1832" t="s">
        <v>108</v>
      </c>
      <c r="C197" s="1833"/>
      <c r="D197" s="1833"/>
      <c r="E197" s="1833"/>
      <c r="F197" s="1833"/>
      <c r="G197" s="1833"/>
      <c r="H197" s="1833"/>
      <c r="I197" s="1833"/>
      <c r="J197" s="1833"/>
      <c r="K197" s="186">
        <f t="shared" ref="K197" si="2">K196</f>
        <v>34794.699999999997</v>
      </c>
      <c r="L197" s="1834"/>
      <c r="M197" s="1836"/>
      <c r="N197" s="1236"/>
      <c r="O197" s="1235"/>
    </row>
    <row r="198" spans="1:23" s="1" customFormat="1" ht="18" customHeight="1" x14ac:dyDescent="0.2">
      <c r="A198" s="2139" t="s">
        <v>353</v>
      </c>
      <c r="B198" s="2139"/>
      <c r="C198" s="2139"/>
      <c r="D198" s="2139"/>
      <c r="E198" s="2139"/>
      <c r="F198" s="2139"/>
      <c r="G198" s="2139"/>
      <c r="H198" s="2139"/>
      <c r="I198" s="2139"/>
      <c r="J198" s="2139"/>
      <c r="K198" s="2139"/>
      <c r="L198" s="2139"/>
      <c r="M198" s="2139"/>
      <c r="N198" s="1250"/>
      <c r="O198" s="1250"/>
      <c r="P198" s="908"/>
      <c r="Q198" s="908"/>
      <c r="R198" s="908"/>
      <c r="S198" s="908"/>
      <c r="T198" s="908"/>
      <c r="U198" s="908"/>
      <c r="V198" s="908"/>
      <c r="W198" s="908"/>
    </row>
    <row r="199" spans="1:23" s="145" customFormat="1" ht="24.75" customHeight="1" thickBot="1" x14ac:dyDescent="0.25">
      <c r="A199" s="455"/>
      <c r="B199" s="466"/>
      <c r="C199" s="1837" t="s">
        <v>109</v>
      </c>
      <c r="D199" s="1837"/>
      <c r="E199" s="1837"/>
      <c r="F199" s="1837"/>
      <c r="G199" s="1837"/>
      <c r="H199" s="1837"/>
      <c r="I199" s="1837"/>
      <c r="J199" s="1837"/>
      <c r="K199" s="1838"/>
      <c r="L199" s="187"/>
      <c r="M199" s="466"/>
      <c r="N199" s="1246"/>
      <c r="O199" s="1246"/>
    </row>
    <row r="200" spans="1:23" s="92" customFormat="1" ht="55.5" customHeight="1" thickBot="1" x14ac:dyDescent="0.3">
      <c r="A200" s="195"/>
      <c r="B200" s="2096" t="s">
        <v>110</v>
      </c>
      <c r="C200" s="2097"/>
      <c r="D200" s="2097"/>
      <c r="E200" s="2097"/>
      <c r="F200" s="2097"/>
      <c r="G200" s="2097"/>
      <c r="H200" s="2097"/>
      <c r="I200" s="2097"/>
      <c r="J200" s="2098"/>
      <c r="K200" s="1126" t="s">
        <v>288</v>
      </c>
      <c r="L200" s="1151"/>
      <c r="M200" s="1151"/>
      <c r="N200" s="1241"/>
      <c r="O200" s="1241"/>
      <c r="S200" s="99"/>
    </row>
    <row r="201" spans="1:23" s="2" customFormat="1" ht="15.75" customHeight="1" thickBot="1" x14ac:dyDescent="0.3">
      <c r="A201" s="226"/>
      <c r="B201" s="1857" t="s">
        <v>113</v>
      </c>
      <c r="C201" s="1858"/>
      <c r="D201" s="1858"/>
      <c r="E201" s="1858"/>
      <c r="F201" s="1858"/>
      <c r="G201" s="1858"/>
      <c r="H201" s="1858"/>
      <c r="I201" s="1858"/>
      <c r="J201" s="1859"/>
      <c r="K201" s="1127">
        <f>SUM(K202:K208)</f>
        <v>19132.799999999996</v>
      </c>
      <c r="L201" s="1149"/>
      <c r="M201" s="1149"/>
      <c r="N201" s="1235"/>
      <c r="O201" s="1235"/>
    </row>
    <row r="202" spans="1:23" s="2" customFormat="1" ht="15.75" customHeight="1" x14ac:dyDescent="0.25">
      <c r="A202" s="226"/>
      <c r="B202" s="1860" t="s">
        <v>114</v>
      </c>
      <c r="C202" s="1861"/>
      <c r="D202" s="1861"/>
      <c r="E202" s="1861"/>
      <c r="F202" s="1861"/>
      <c r="G202" s="1861"/>
      <c r="H202" s="1861"/>
      <c r="I202" s="1861"/>
      <c r="J202" s="1862"/>
      <c r="K202" s="1128">
        <f>SUMIF(J14:J191,"SB",K14:K191)</f>
        <v>10245.899999999998</v>
      </c>
      <c r="L202" s="1153"/>
      <c r="M202" s="1153"/>
      <c r="N202" s="1235"/>
      <c r="O202" s="1236"/>
    </row>
    <row r="203" spans="1:23" s="2" customFormat="1" ht="15.75" customHeight="1" x14ac:dyDescent="0.25">
      <c r="A203" s="226"/>
      <c r="B203" s="1840" t="s">
        <v>294</v>
      </c>
      <c r="C203" s="1841"/>
      <c r="D203" s="1841"/>
      <c r="E203" s="1841"/>
      <c r="F203" s="1841"/>
      <c r="G203" s="1841"/>
      <c r="H203" s="1841"/>
      <c r="I203" s="1841"/>
      <c r="J203" s="1842"/>
      <c r="K203" s="1129">
        <f>SUMIF(J14:J195,"SB(l)",K14:K195)</f>
        <v>278.89999999999998</v>
      </c>
      <c r="L203" s="1153"/>
      <c r="M203" s="1153"/>
      <c r="N203" s="1235"/>
      <c r="O203" s="1236"/>
    </row>
    <row r="204" spans="1:23" s="2" customFormat="1" ht="17.25" customHeight="1" x14ac:dyDescent="0.25">
      <c r="A204" s="226"/>
      <c r="B204" s="1840" t="s">
        <v>308</v>
      </c>
      <c r="C204" s="1841"/>
      <c r="D204" s="1841"/>
      <c r="E204" s="1841"/>
      <c r="F204" s="1841"/>
      <c r="G204" s="1841"/>
      <c r="H204" s="1841"/>
      <c r="I204" s="1841"/>
      <c r="J204" s="1842"/>
      <c r="K204" s="1129">
        <f>SUMIF(J14:J196,"SB(esa)",K14:K196)</f>
        <v>198.9</v>
      </c>
      <c r="L204" s="1153"/>
      <c r="M204" s="1153"/>
      <c r="N204" s="1235"/>
      <c r="O204" s="1236"/>
    </row>
    <row r="205" spans="1:23" s="2" customFormat="1" ht="18" customHeight="1" x14ac:dyDescent="0.25">
      <c r="A205" s="226"/>
      <c r="B205" s="1840" t="s">
        <v>347</v>
      </c>
      <c r="C205" s="1841"/>
      <c r="D205" s="1841"/>
      <c r="E205" s="1841"/>
      <c r="F205" s="1841"/>
      <c r="G205" s="1841"/>
      <c r="H205" s="1841"/>
      <c r="I205" s="1841"/>
      <c r="J205" s="1842"/>
      <c r="K205" s="1129">
        <f>SUMIF(J15:J197,"sb(es)",K15:K197)</f>
        <v>1687.3999999999999</v>
      </c>
      <c r="L205" s="1153"/>
      <c r="M205" s="1153"/>
      <c r="N205" s="1235"/>
      <c r="O205" s="1236"/>
    </row>
    <row r="206" spans="1:23" s="2" customFormat="1" ht="15.75" customHeight="1" x14ac:dyDescent="0.25">
      <c r="A206" s="226"/>
      <c r="B206" s="1840" t="s">
        <v>115</v>
      </c>
      <c r="C206" s="1841"/>
      <c r="D206" s="1841"/>
      <c r="E206" s="1841"/>
      <c r="F206" s="1841"/>
      <c r="G206" s="1841"/>
      <c r="H206" s="1841"/>
      <c r="I206" s="1841"/>
      <c r="J206" s="1842"/>
      <c r="K206" s="1129">
        <f>SUMIF(J14:J191,"SB(SP)",K14:K191)</f>
        <v>1752.6</v>
      </c>
      <c r="L206" s="1153"/>
      <c r="M206" s="1150"/>
      <c r="N206" s="1235"/>
      <c r="O206" s="1236"/>
      <c r="P206" s="3"/>
    </row>
    <row r="207" spans="1:23" s="2" customFormat="1" ht="15.75" customHeight="1" x14ac:dyDescent="0.25">
      <c r="A207" s="226"/>
      <c r="B207" s="1840" t="s">
        <v>295</v>
      </c>
      <c r="C207" s="1841"/>
      <c r="D207" s="1841"/>
      <c r="E207" s="1841"/>
      <c r="F207" s="1841"/>
      <c r="G207" s="1841"/>
      <c r="H207" s="1841"/>
      <c r="I207" s="1841"/>
      <c r="J207" s="1842"/>
      <c r="K207" s="1129">
        <f>SUMIF(J14:J191,"sb(spl)",K14:K191)</f>
        <v>856.2</v>
      </c>
      <c r="L207" s="1150"/>
      <c r="M207" s="1150"/>
      <c r="N207" s="1235"/>
      <c r="O207" s="1866"/>
      <c r="P207" s="1867"/>
    </row>
    <row r="208" spans="1:23" s="2" customFormat="1" ht="15.75" customHeight="1" thickBot="1" x14ac:dyDescent="0.3">
      <c r="A208" s="226"/>
      <c r="B208" s="1863" t="s">
        <v>116</v>
      </c>
      <c r="C208" s="1864"/>
      <c r="D208" s="1864"/>
      <c r="E208" s="1864"/>
      <c r="F208" s="1864"/>
      <c r="G208" s="1864"/>
      <c r="H208" s="1864"/>
      <c r="I208" s="1864"/>
      <c r="J208" s="1865"/>
      <c r="K208" s="1130">
        <f>SUMIF(J16:J193,"SB(VB)",K16:K193)</f>
        <v>4112.8999999999996</v>
      </c>
      <c r="L208" s="1153"/>
      <c r="M208" s="1150"/>
      <c r="N208" s="1236"/>
      <c r="O208" s="1866"/>
      <c r="P208" s="1867"/>
    </row>
    <row r="209" spans="1:16" s="2" customFormat="1" ht="15.75" customHeight="1" thickBot="1" x14ac:dyDescent="0.3">
      <c r="A209" s="226"/>
      <c r="B209" s="1857" t="s">
        <v>117</v>
      </c>
      <c r="C209" s="1858"/>
      <c r="D209" s="1858"/>
      <c r="E209" s="1858"/>
      <c r="F209" s="1858"/>
      <c r="G209" s="1858"/>
      <c r="H209" s="1858"/>
      <c r="I209" s="1858"/>
      <c r="J209" s="1859"/>
      <c r="K209" s="1127">
        <f>SUM(K210:K212)</f>
        <v>15661.900000000001</v>
      </c>
      <c r="L209" s="341"/>
      <c r="M209" s="1149"/>
      <c r="N209" s="1235"/>
      <c r="O209" s="1235"/>
      <c r="P209" s="3"/>
    </row>
    <row r="210" spans="1:16" s="2" customFormat="1" ht="15.75" customHeight="1" x14ac:dyDescent="0.25">
      <c r="A210" s="226"/>
      <c r="B210" s="1860" t="s">
        <v>118</v>
      </c>
      <c r="C210" s="1861"/>
      <c r="D210" s="1861"/>
      <c r="E210" s="1861"/>
      <c r="F210" s="1861"/>
      <c r="G210" s="1861"/>
      <c r="H210" s="1861"/>
      <c r="I210" s="1861"/>
      <c r="J210" s="1862"/>
      <c r="K210" s="1304">
        <f>SUMIF(J14:J191,"LRVB",K14:K191)</f>
        <v>15609.000000000002</v>
      </c>
      <c r="L210" s="195"/>
      <c r="M210" s="1150"/>
      <c r="N210" s="1235"/>
      <c r="O210" s="1235"/>
    </row>
    <row r="211" spans="1:16" s="2" customFormat="1" ht="15.75" customHeight="1" x14ac:dyDescent="0.25">
      <c r="A211" s="226"/>
      <c r="B211" s="1840" t="s">
        <v>246</v>
      </c>
      <c r="C211" s="1841"/>
      <c r="D211" s="1841"/>
      <c r="E211" s="1841"/>
      <c r="F211" s="1841"/>
      <c r="G211" s="1841"/>
      <c r="H211" s="1841"/>
      <c r="I211" s="1841"/>
      <c r="J211" s="1842"/>
      <c r="K211" s="1130">
        <f>SUMIF(J14:J191,"es",K14:K191)</f>
        <v>50.4</v>
      </c>
      <c r="L211" s="195"/>
      <c r="M211" s="1150"/>
      <c r="N211" s="1235"/>
      <c r="O211" s="1235"/>
    </row>
    <row r="212" spans="1:16" s="2" customFormat="1" ht="15.75" customHeight="1" thickBot="1" x14ac:dyDescent="0.3">
      <c r="A212" s="226"/>
      <c r="B212" s="1863" t="s">
        <v>119</v>
      </c>
      <c r="C212" s="1864"/>
      <c r="D212" s="1864"/>
      <c r="E212" s="1864"/>
      <c r="F212" s="1864"/>
      <c r="G212" s="1864"/>
      <c r="H212" s="1864"/>
      <c r="I212" s="1864"/>
      <c r="J212" s="1865"/>
      <c r="K212" s="1303">
        <f>SUMIF(J14:J191,"KT",K14:K191)</f>
        <v>2.5</v>
      </c>
      <c r="L212" s="195"/>
      <c r="M212" s="1150"/>
      <c r="N212" s="1235"/>
      <c r="O212" s="1235"/>
    </row>
    <row r="213" spans="1:16" s="2" customFormat="1" ht="15.75" customHeight="1" thickBot="1" x14ac:dyDescent="0.3">
      <c r="A213" s="226"/>
      <c r="B213" s="1843" t="s">
        <v>120</v>
      </c>
      <c r="C213" s="1844"/>
      <c r="D213" s="1844"/>
      <c r="E213" s="1844"/>
      <c r="F213" s="1844"/>
      <c r="G213" s="1844"/>
      <c r="H213" s="1844"/>
      <c r="I213" s="1844"/>
      <c r="J213" s="1845"/>
      <c r="K213" s="1132">
        <f>K201+K209</f>
        <v>34794.699999999997</v>
      </c>
      <c r="L213" s="333"/>
      <c r="M213" s="1149"/>
      <c r="N213" s="1235"/>
      <c r="O213" s="1235"/>
    </row>
    <row r="214" spans="1:16" s="1" customFormat="1" ht="16.5" customHeight="1" x14ac:dyDescent="0.2">
      <c r="A214" s="200"/>
      <c r="B214" s="197"/>
      <c r="C214" s="198"/>
      <c r="D214" s="198"/>
      <c r="E214" s="199"/>
      <c r="F214" s="817"/>
      <c r="G214" s="791"/>
      <c r="H214" s="389"/>
      <c r="I214" s="399"/>
      <c r="J214" s="200"/>
      <c r="K214" s="268"/>
      <c r="L214" s="201"/>
      <c r="M214" s="200"/>
      <c r="N214" s="1247"/>
      <c r="O214" s="1247"/>
    </row>
    <row r="215" spans="1:16" x14ac:dyDescent="0.25">
      <c r="F215" s="2121" t="s">
        <v>348</v>
      </c>
      <c r="G215" s="2121"/>
      <c r="H215" s="2121"/>
      <c r="I215" s="2121"/>
      <c r="J215" s="2121"/>
      <c r="K215" s="366"/>
    </row>
    <row r="219" spans="1:16" x14ac:dyDescent="0.25">
      <c r="I219" s="401"/>
      <c r="K219" s="367"/>
    </row>
    <row r="222" spans="1:16" x14ac:dyDescent="0.25">
      <c r="K222" s="367"/>
    </row>
  </sheetData>
  <mergeCells count="247">
    <mergeCell ref="K2:M2"/>
    <mergeCell ref="L34:L35"/>
    <mergeCell ref="G48:G49"/>
    <mergeCell ref="G50:G51"/>
    <mergeCell ref="H140:H141"/>
    <mergeCell ref="H145:H146"/>
    <mergeCell ref="I145:I146"/>
    <mergeCell ref="E54:E55"/>
    <mergeCell ref="L138:L139"/>
    <mergeCell ref="L125:L126"/>
    <mergeCell ref="E125:E126"/>
    <mergeCell ref="G131:G133"/>
    <mergeCell ref="G136:G137"/>
    <mergeCell ref="I127:I128"/>
    <mergeCell ref="L131:L133"/>
    <mergeCell ref="I142:I144"/>
    <mergeCell ref="E7:E9"/>
    <mergeCell ref="F7:F9"/>
    <mergeCell ref="H7:H9"/>
    <mergeCell ref="J7:J9"/>
    <mergeCell ref="H46:H47"/>
    <mergeCell ref="E38:E44"/>
    <mergeCell ref="E45:J45"/>
    <mergeCell ref="I38:I39"/>
    <mergeCell ref="E34:E35"/>
    <mergeCell ref="F23:F26"/>
    <mergeCell ref="G38:G42"/>
    <mergeCell ref="E14:E15"/>
    <mergeCell ref="K7:K9"/>
    <mergeCell ref="L8:L9"/>
    <mergeCell ref="L127:L128"/>
    <mergeCell ref="E127:E128"/>
    <mergeCell ref="I32:I33"/>
    <mergeCell ref="I7:I9"/>
    <mergeCell ref="C52:J52"/>
    <mergeCell ref="E90:E93"/>
    <mergeCell ref="E94:E97"/>
    <mergeCell ref="E116:E117"/>
    <mergeCell ref="L52:M52"/>
    <mergeCell ref="M32:M33"/>
    <mergeCell ref="A10:M10"/>
    <mergeCell ref="I36:I37"/>
    <mergeCell ref="E16:E19"/>
    <mergeCell ref="A36:A37"/>
    <mergeCell ref="A38:A39"/>
    <mergeCell ref="A46:A47"/>
    <mergeCell ref="B46:B47"/>
    <mergeCell ref="B38:B39"/>
    <mergeCell ref="F38:F44"/>
    <mergeCell ref="F34:F35"/>
    <mergeCell ref="F36:F37"/>
    <mergeCell ref="L38:L39"/>
    <mergeCell ref="C7:C9"/>
    <mergeCell ref="M48:M49"/>
    <mergeCell ref="H38:H44"/>
    <mergeCell ref="L74:L75"/>
    <mergeCell ref="C53:M53"/>
    <mergeCell ref="E60:E61"/>
    <mergeCell ref="L66:L67"/>
    <mergeCell ref="I54:I60"/>
    <mergeCell ref="E70:E71"/>
    <mergeCell ref="F54:F71"/>
    <mergeCell ref="G60:G61"/>
    <mergeCell ref="G70:G71"/>
    <mergeCell ref="E46:E47"/>
    <mergeCell ref="F46:F47"/>
    <mergeCell ref="L40:L41"/>
    <mergeCell ref="M40:M41"/>
    <mergeCell ref="L42:L43"/>
    <mergeCell ref="M42:M43"/>
    <mergeCell ref="I50:I51"/>
    <mergeCell ref="E48:E49"/>
    <mergeCell ref="I48:I49"/>
    <mergeCell ref="L48:L49"/>
    <mergeCell ref="L70:L71"/>
    <mergeCell ref="C46:C47"/>
    <mergeCell ref="A50:A51"/>
    <mergeCell ref="B50:B51"/>
    <mergeCell ref="C50:C51"/>
    <mergeCell ref="E50:E51"/>
    <mergeCell ref="L50:L51"/>
    <mergeCell ref="L114:L115"/>
    <mergeCell ref="L99:L100"/>
    <mergeCell ref="L101:L102"/>
    <mergeCell ref="L104:L105"/>
    <mergeCell ref="E113:J113"/>
    <mergeCell ref="L107:L109"/>
    <mergeCell ref="L110:L111"/>
    <mergeCell ref="L95:L97"/>
    <mergeCell ref="L82:L83"/>
    <mergeCell ref="L92:L93"/>
    <mergeCell ref="E86:E87"/>
    <mergeCell ref="L86:L87"/>
    <mergeCell ref="L88:L89"/>
    <mergeCell ref="E88:E89"/>
    <mergeCell ref="E98:E99"/>
    <mergeCell ref="G94:G97"/>
    <mergeCell ref="G98:G101"/>
    <mergeCell ref="G88:G89"/>
    <mergeCell ref="G106:G107"/>
    <mergeCell ref="A114:A115"/>
    <mergeCell ref="B114:B115"/>
    <mergeCell ref="C114:C115"/>
    <mergeCell ref="E114:E115"/>
    <mergeCell ref="F114:F115"/>
    <mergeCell ref="H114:H115"/>
    <mergeCell ref="E134:E135"/>
    <mergeCell ref="F134:F135"/>
    <mergeCell ref="G114:G115"/>
    <mergeCell ref="G116:G118"/>
    <mergeCell ref="G125:G126"/>
    <mergeCell ref="F127:F128"/>
    <mergeCell ref="A131:A133"/>
    <mergeCell ref="B131:B133"/>
    <mergeCell ref="E131:E133"/>
    <mergeCell ref="A136:A138"/>
    <mergeCell ref="B136:B138"/>
    <mergeCell ref="E136:E139"/>
    <mergeCell ref="E142:E144"/>
    <mergeCell ref="C150:J150"/>
    <mergeCell ref="C168:M168"/>
    <mergeCell ref="J155:J156"/>
    <mergeCell ref="K155:K156"/>
    <mergeCell ref="E155:E156"/>
    <mergeCell ref="E140:E141"/>
    <mergeCell ref="L143:L144"/>
    <mergeCell ref="G157:G158"/>
    <mergeCell ref="G159:G160"/>
    <mergeCell ref="G161:G163"/>
    <mergeCell ref="G140:G141"/>
    <mergeCell ref="G142:G144"/>
    <mergeCell ref="G155:G156"/>
    <mergeCell ref="G145:G146"/>
    <mergeCell ref="G147:G149"/>
    <mergeCell ref="I136:I137"/>
    <mergeCell ref="I140:I141"/>
    <mergeCell ref="A147:A149"/>
    <mergeCell ref="B147:B149"/>
    <mergeCell ref="M143:M144"/>
    <mergeCell ref="H142:H144"/>
    <mergeCell ref="A142:A144"/>
    <mergeCell ref="B142:B144"/>
    <mergeCell ref="C142:C144"/>
    <mergeCell ref="F142:F144"/>
    <mergeCell ref="F157:F158"/>
    <mergeCell ref="G170:G172"/>
    <mergeCell ref="G173:G176"/>
    <mergeCell ref="A145:A146"/>
    <mergeCell ref="B145:B146"/>
    <mergeCell ref="O207:O208"/>
    <mergeCell ref="G182:G183"/>
    <mergeCell ref="I147:I149"/>
    <mergeCell ref="C199:K199"/>
    <mergeCell ref="L197:M197"/>
    <mergeCell ref="C195:J195"/>
    <mergeCell ref="L195:M195"/>
    <mergeCell ref="C196:J196"/>
    <mergeCell ref="L196:M196"/>
    <mergeCell ref="E164:E165"/>
    <mergeCell ref="F164:F165"/>
    <mergeCell ref="G164:G165"/>
    <mergeCell ref="H164:H165"/>
    <mergeCell ref="I164:I165"/>
    <mergeCell ref="C147:C149"/>
    <mergeCell ref="E147:E149"/>
    <mergeCell ref="F147:F149"/>
    <mergeCell ref="H147:H149"/>
    <mergeCell ref="F177:F180"/>
    <mergeCell ref="E177:E179"/>
    <mergeCell ref="E180:E181"/>
    <mergeCell ref="E173:E176"/>
    <mergeCell ref="E157:E158"/>
    <mergeCell ref="E170:E172"/>
    <mergeCell ref="I177:I178"/>
    <mergeCell ref="G180:G181"/>
    <mergeCell ref="I173:I175"/>
    <mergeCell ref="B197:J197"/>
    <mergeCell ref="L167:M167"/>
    <mergeCell ref="E182:E183"/>
    <mergeCell ref="L150:M150"/>
    <mergeCell ref="C145:C146"/>
    <mergeCell ref="E145:E146"/>
    <mergeCell ref="F145:F146"/>
    <mergeCell ref="I155:I156"/>
    <mergeCell ref="C151:M151"/>
    <mergeCell ref="I192:I193"/>
    <mergeCell ref="E193:E194"/>
    <mergeCell ref="F170:F171"/>
    <mergeCell ref="F173:F176"/>
    <mergeCell ref="E166:J166"/>
    <mergeCell ref="A7:A9"/>
    <mergeCell ref="B7:B9"/>
    <mergeCell ref="D7:D9"/>
    <mergeCell ref="B36:B37"/>
    <mergeCell ref="L7:M7"/>
    <mergeCell ref="P207:P208"/>
    <mergeCell ref="I159:I160"/>
    <mergeCell ref="I161:I162"/>
    <mergeCell ref="E184:E185"/>
    <mergeCell ref="L184:L185"/>
    <mergeCell ref="E189:E191"/>
    <mergeCell ref="L189:L191"/>
    <mergeCell ref="E186:E187"/>
    <mergeCell ref="L186:L187"/>
    <mergeCell ref="C167:J167"/>
    <mergeCell ref="A198:M198"/>
    <mergeCell ref="G184:G185"/>
    <mergeCell ref="G186:G187"/>
    <mergeCell ref="G189:G191"/>
    <mergeCell ref="L182:L183"/>
    <mergeCell ref="E159:E160"/>
    <mergeCell ref="L166:M166"/>
    <mergeCell ref="E161:E163"/>
    <mergeCell ref="B205:J205"/>
    <mergeCell ref="B200:J200"/>
    <mergeCell ref="B206:J206"/>
    <mergeCell ref="B207:J207"/>
    <mergeCell ref="B208:J208"/>
    <mergeCell ref="B209:J209"/>
    <mergeCell ref="K1:M1"/>
    <mergeCell ref="A3:M3"/>
    <mergeCell ref="I14:I16"/>
    <mergeCell ref="G7:G9"/>
    <mergeCell ref="G23:G24"/>
    <mergeCell ref="G32:G33"/>
    <mergeCell ref="G34:G35"/>
    <mergeCell ref="G36:G37"/>
    <mergeCell ref="A11:M11"/>
    <mergeCell ref="B12:M12"/>
    <mergeCell ref="C13:M13"/>
    <mergeCell ref="L21:L22"/>
    <mergeCell ref="L30:L31"/>
    <mergeCell ref="E36:E37"/>
    <mergeCell ref="E32:E33"/>
    <mergeCell ref="L32:L33"/>
    <mergeCell ref="A4:M4"/>
    <mergeCell ref="A5:M5"/>
    <mergeCell ref="A6:M6"/>
    <mergeCell ref="F215:J215"/>
    <mergeCell ref="B210:J210"/>
    <mergeCell ref="B211:J211"/>
    <mergeCell ref="B212:J212"/>
    <mergeCell ref="B213:J213"/>
    <mergeCell ref="B204:J204"/>
    <mergeCell ref="B203:J203"/>
    <mergeCell ref="B202:J202"/>
    <mergeCell ref="B201:J201"/>
  </mergeCells>
  <printOptions horizontalCentered="1"/>
  <pageMargins left="0.78740157480314965" right="0" top="0.39370078740157483" bottom="0.39370078740157483" header="0.39370078740157483" footer="0.39370078740157483"/>
  <pageSetup paperSize="9" scale="84" fitToHeight="0" orientation="portrait" r:id="rId1"/>
  <rowBreaks count="5" manualBreakCount="5">
    <brk id="26" max="12" man="1"/>
    <brk id="52" max="12" man="1"/>
    <brk id="80" max="12" man="1"/>
    <brk id="109" max="12" man="1"/>
    <brk id="126" max="1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21"/>
  <sheetViews>
    <sheetView zoomScaleNormal="100" zoomScaleSheetLayoutView="80" workbookViewId="0"/>
  </sheetViews>
  <sheetFormatPr defaultColWidth="9.140625" defaultRowHeight="15" x14ac:dyDescent="0.25"/>
  <cols>
    <col min="1" max="4" width="3.28515625" style="276" customWidth="1"/>
    <col min="5" max="5" width="25.28515625" style="269" customWidth="1"/>
    <col min="6" max="6" width="4" style="1629" customWidth="1"/>
    <col min="7" max="7" width="4.42578125" style="800" customWidth="1"/>
    <col min="8" max="8" width="3.140625" style="431" customWidth="1"/>
    <col min="9" max="9" width="12" style="400" customWidth="1"/>
    <col min="10" max="10" width="7.5703125" style="269" customWidth="1"/>
    <col min="11" max="11" width="9.42578125" style="276" customWidth="1"/>
    <col min="12" max="12" width="9.5703125" style="276" customWidth="1"/>
    <col min="13" max="13" width="8.140625" style="276" customWidth="1"/>
    <col min="14" max="14" width="24.28515625" style="269" customWidth="1"/>
    <col min="15" max="15" width="5.42578125" style="276" customWidth="1"/>
    <col min="16" max="17" width="9.140625" style="1251"/>
    <col min="18" max="16384" width="9.140625" style="269"/>
  </cols>
  <sheetData>
    <row r="1" spans="1:20" s="266" customFormat="1" ht="30" customHeight="1" x14ac:dyDescent="0.25">
      <c r="B1" s="737"/>
      <c r="C1" s="737"/>
      <c r="D1" s="737"/>
      <c r="E1" s="737"/>
      <c r="F1" s="803"/>
      <c r="G1" s="802"/>
      <c r="H1" s="737"/>
      <c r="I1" s="737"/>
      <c r="J1" s="737"/>
      <c r="K1" s="2213" t="s">
        <v>287</v>
      </c>
      <c r="L1" s="2213"/>
      <c r="M1" s="2213"/>
      <c r="N1" s="2213"/>
      <c r="O1" s="2213"/>
      <c r="P1" s="1233"/>
      <c r="Q1" s="1233"/>
    </row>
    <row r="2" spans="1:20" s="266" customFormat="1" ht="17.25" customHeight="1" x14ac:dyDescent="0.2">
      <c r="A2" s="2123" t="s">
        <v>275</v>
      </c>
      <c r="B2" s="2123"/>
      <c r="C2" s="2123"/>
      <c r="D2" s="2123"/>
      <c r="E2" s="2123"/>
      <c r="F2" s="2123"/>
      <c r="G2" s="2123"/>
      <c r="H2" s="2123"/>
      <c r="I2" s="2123"/>
      <c r="J2" s="2123"/>
      <c r="K2" s="2123"/>
      <c r="L2" s="2123"/>
      <c r="M2" s="2123"/>
      <c r="N2" s="2123"/>
      <c r="O2" s="2123"/>
      <c r="P2" s="1233"/>
      <c r="Q2" s="1233"/>
    </row>
    <row r="3" spans="1:20" s="267" customFormat="1" ht="16.5" customHeight="1" x14ac:dyDescent="0.25">
      <c r="A3" s="2020" t="s">
        <v>0</v>
      </c>
      <c r="B3" s="2020"/>
      <c r="C3" s="2020"/>
      <c r="D3" s="2020"/>
      <c r="E3" s="2020"/>
      <c r="F3" s="2020"/>
      <c r="G3" s="2020"/>
      <c r="H3" s="2020"/>
      <c r="I3" s="2020"/>
      <c r="J3" s="2020"/>
      <c r="K3" s="2020"/>
      <c r="L3" s="2020"/>
      <c r="M3" s="2020"/>
      <c r="N3" s="2020"/>
      <c r="O3" s="2020"/>
      <c r="P3" s="1234"/>
      <c r="Q3" s="1234"/>
    </row>
    <row r="4" spans="1:20" s="267" customFormat="1" ht="16.5" customHeight="1" x14ac:dyDescent="0.25">
      <c r="A4" s="2021" t="s">
        <v>1</v>
      </c>
      <c r="B4" s="2021"/>
      <c r="C4" s="2021"/>
      <c r="D4" s="2021"/>
      <c r="E4" s="2021"/>
      <c r="F4" s="2021"/>
      <c r="G4" s="2021"/>
      <c r="H4" s="2021"/>
      <c r="I4" s="2021"/>
      <c r="J4" s="2021"/>
      <c r="K4" s="2021"/>
      <c r="L4" s="2021"/>
      <c r="M4" s="2021"/>
      <c r="N4" s="2021"/>
      <c r="O4" s="2021"/>
      <c r="P4" s="1234"/>
      <c r="Q4" s="1234"/>
    </row>
    <row r="5" spans="1:20" s="2" customFormat="1" ht="21.75" customHeight="1" thickBot="1" x14ac:dyDescent="0.25">
      <c r="A5" s="2022" t="s">
        <v>2</v>
      </c>
      <c r="B5" s="2022"/>
      <c r="C5" s="2022"/>
      <c r="D5" s="2022"/>
      <c r="E5" s="2022"/>
      <c r="F5" s="2022"/>
      <c r="G5" s="2022"/>
      <c r="H5" s="2022"/>
      <c r="I5" s="2022"/>
      <c r="J5" s="2022"/>
      <c r="K5" s="2022"/>
      <c r="L5" s="2022"/>
      <c r="M5" s="2022"/>
      <c r="N5" s="2022"/>
      <c r="O5" s="2022"/>
      <c r="P5" s="1235"/>
      <c r="Q5" s="1235"/>
    </row>
    <row r="6" spans="1:20" s="3" customFormat="1" ht="42" customHeight="1" x14ac:dyDescent="0.25">
      <c r="A6" s="2023" t="s">
        <v>3</v>
      </c>
      <c r="B6" s="2026" t="s">
        <v>4</v>
      </c>
      <c r="C6" s="2029" t="s">
        <v>5</v>
      </c>
      <c r="D6" s="2029" t="s">
        <v>284</v>
      </c>
      <c r="E6" s="2032" t="s">
        <v>6</v>
      </c>
      <c r="F6" s="2035" t="s">
        <v>7</v>
      </c>
      <c r="G6" s="2126" t="s">
        <v>276</v>
      </c>
      <c r="H6" s="2038" t="s">
        <v>8</v>
      </c>
      <c r="I6" s="2202" t="s">
        <v>121</v>
      </c>
      <c r="J6" s="1997" t="s">
        <v>9</v>
      </c>
      <c r="K6" s="2231" t="s">
        <v>282</v>
      </c>
      <c r="L6" s="2234" t="s">
        <v>350</v>
      </c>
      <c r="M6" s="2210" t="s">
        <v>290</v>
      </c>
      <c r="N6" s="2054" t="s">
        <v>12</v>
      </c>
      <c r="O6" s="2056"/>
      <c r="P6" s="1236"/>
      <c r="Q6" s="1236"/>
    </row>
    <row r="7" spans="1:20" s="3" customFormat="1" ht="16.5" customHeight="1" x14ac:dyDescent="0.25">
      <c r="A7" s="2024"/>
      <c r="B7" s="2027"/>
      <c r="C7" s="2030"/>
      <c r="D7" s="2030"/>
      <c r="E7" s="2033"/>
      <c r="F7" s="2036"/>
      <c r="G7" s="2127"/>
      <c r="H7" s="2039"/>
      <c r="I7" s="2203"/>
      <c r="J7" s="1998"/>
      <c r="K7" s="2232"/>
      <c r="L7" s="2235"/>
      <c r="M7" s="2211"/>
      <c r="N7" s="2208" t="s">
        <v>6</v>
      </c>
      <c r="O7" s="685" t="s">
        <v>13</v>
      </c>
      <c r="P7" s="1236"/>
      <c r="Q7" s="1236"/>
    </row>
    <row r="8" spans="1:20" s="3" customFormat="1" ht="72.75" customHeight="1" thickBot="1" x14ac:dyDescent="0.3">
      <c r="A8" s="2025"/>
      <c r="B8" s="2028"/>
      <c r="C8" s="2031"/>
      <c r="D8" s="2031"/>
      <c r="E8" s="2034"/>
      <c r="F8" s="2037"/>
      <c r="G8" s="2128"/>
      <c r="H8" s="2040"/>
      <c r="I8" s="2204"/>
      <c r="J8" s="1999"/>
      <c r="K8" s="2233"/>
      <c r="L8" s="2236"/>
      <c r="M8" s="2212"/>
      <c r="N8" s="2209"/>
      <c r="O8" s="5" t="s">
        <v>14</v>
      </c>
      <c r="P8" s="1236"/>
      <c r="Q8" s="1236"/>
    </row>
    <row r="9" spans="1:20" s="2" customFormat="1" ht="15.75" customHeight="1" x14ac:dyDescent="0.25">
      <c r="A9" s="2041" t="s">
        <v>16</v>
      </c>
      <c r="B9" s="2042"/>
      <c r="C9" s="2042"/>
      <c r="D9" s="2042"/>
      <c r="E9" s="2042"/>
      <c r="F9" s="2042"/>
      <c r="G9" s="2042"/>
      <c r="H9" s="2042"/>
      <c r="I9" s="2042"/>
      <c r="J9" s="2042"/>
      <c r="K9" s="2042"/>
      <c r="L9" s="2042"/>
      <c r="M9" s="2042"/>
      <c r="N9" s="2042"/>
      <c r="O9" s="2043"/>
      <c r="P9" s="1235"/>
      <c r="Q9" s="1235"/>
    </row>
    <row r="10" spans="1:20" s="2" customFormat="1" ht="16.5" customHeight="1" thickBot="1" x14ac:dyDescent="0.3">
      <c r="A10" s="2044" t="s">
        <v>17</v>
      </c>
      <c r="B10" s="2045"/>
      <c r="C10" s="2045"/>
      <c r="D10" s="2045"/>
      <c r="E10" s="2045"/>
      <c r="F10" s="2045"/>
      <c r="G10" s="2045"/>
      <c r="H10" s="2045"/>
      <c r="I10" s="2045"/>
      <c r="J10" s="2045"/>
      <c r="K10" s="2045"/>
      <c r="L10" s="2045"/>
      <c r="M10" s="2045"/>
      <c r="N10" s="2045"/>
      <c r="O10" s="2046"/>
      <c r="P10" s="1235"/>
      <c r="Q10" s="1235"/>
      <c r="T10" s="3"/>
    </row>
    <row r="11" spans="1:20" s="3" customFormat="1" ht="16.5" customHeight="1" thickBot="1" x14ac:dyDescent="0.3">
      <c r="A11" s="6" t="s">
        <v>18</v>
      </c>
      <c r="B11" s="2047" t="s">
        <v>19</v>
      </c>
      <c r="C11" s="2047"/>
      <c r="D11" s="2047"/>
      <c r="E11" s="2047"/>
      <c r="F11" s="2047"/>
      <c r="G11" s="2047"/>
      <c r="H11" s="2047"/>
      <c r="I11" s="2047"/>
      <c r="J11" s="2047"/>
      <c r="K11" s="2047"/>
      <c r="L11" s="2047"/>
      <c r="M11" s="2047"/>
      <c r="N11" s="2047"/>
      <c r="O11" s="2048"/>
      <c r="P11" s="1236"/>
      <c r="Q11" s="1236"/>
    </row>
    <row r="12" spans="1:20" s="3" customFormat="1" ht="16.5" customHeight="1" thickBot="1" x14ac:dyDescent="0.3">
      <c r="A12" s="7" t="s">
        <v>18</v>
      </c>
      <c r="B12" s="8" t="s">
        <v>18</v>
      </c>
      <c r="C12" s="2049" t="s">
        <v>20</v>
      </c>
      <c r="D12" s="2049"/>
      <c r="E12" s="2049"/>
      <c r="F12" s="2049"/>
      <c r="G12" s="2049"/>
      <c r="H12" s="2049"/>
      <c r="I12" s="2050"/>
      <c r="J12" s="2050"/>
      <c r="K12" s="2050"/>
      <c r="L12" s="2050"/>
      <c r="M12" s="2050"/>
      <c r="N12" s="2050"/>
      <c r="O12" s="2051"/>
      <c r="P12" s="1236"/>
      <c r="Q12" s="1236"/>
    </row>
    <row r="13" spans="1:20" s="3" customFormat="1" ht="15" customHeight="1" x14ac:dyDescent="0.25">
      <c r="A13" s="1577" t="s">
        <v>18</v>
      </c>
      <c r="B13" s="9" t="s">
        <v>18</v>
      </c>
      <c r="C13" s="10" t="s">
        <v>18</v>
      </c>
      <c r="D13" s="752"/>
      <c r="E13" s="2052" t="s">
        <v>21</v>
      </c>
      <c r="F13" s="611"/>
      <c r="G13" s="1605"/>
      <c r="H13" s="485" t="s">
        <v>23</v>
      </c>
      <c r="I13" s="2124" t="s">
        <v>123</v>
      </c>
      <c r="J13" s="833" t="s">
        <v>26</v>
      </c>
      <c r="K13" s="87">
        <v>3570.8</v>
      </c>
      <c r="L13" s="926">
        <v>3570.8</v>
      </c>
      <c r="M13" s="1320"/>
      <c r="N13" s="1584"/>
      <c r="O13" s="1582"/>
      <c r="P13" s="1236"/>
      <c r="Q13" s="1236"/>
    </row>
    <row r="14" spans="1:20" s="3" customFormat="1" ht="15" customHeight="1" x14ac:dyDescent="0.25">
      <c r="A14" s="1564"/>
      <c r="B14" s="13"/>
      <c r="C14" s="14"/>
      <c r="D14" s="753"/>
      <c r="E14" s="2053"/>
      <c r="F14" s="1618"/>
      <c r="G14" s="1609"/>
      <c r="H14" s="1571"/>
      <c r="I14" s="2125"/>
      <c r="J14" s="692" t="s">
        <v>293</v>
      </c>
      <c r="K14" s="502">
        <v>59</v>
      </c>
      <c r="L14" s="965">
        <v>59</v>
      </c>
      <c r="M14" s="1666"/>
      <c r="N14" s="1619"/>
      <c r="O14" s="1589"/>
      <c r="P14" s="1236"/>
      <c r="Q14" s="1236"/>
    </row>
    <row r="15" spans="1:20" s="3" customFormat="1" ht="57" customHeight="1" x14ac:dyDescent="0.25">
      <c r="A15" s="1564"/>
      <c r="B15" s="13"/>
      <c r="C15" s="14"/>
      <c r="D15" s="753" t="s">
        <v>18</v>
      </c>
      <c r="E15" s="1800" t="s">
        <v>25</v>
      </c>
      <c r="F15" s="1618"/>
      <c r="G15" s="1609" t="s">
        <v>277</v>
      </c>
      <c r="H15" s="1571"/>
      <c r="I15" s="2125"/>
      <c r="J15" s="1621" t="s">
        <v>24</v>
      </c>
      <c r="K15" s="491">
        <v>715.9</v>
      </c>
      <c r="L15" s="927">
        <v>715.9</v>
      </c>
      <c r="M15" s="1667"/>
      <c r="N15" s="107" t="s">
        <v>162</v>
      </c>
      <c r="O15" s="472">
        <v>5</v>
      </c>
      <c r="P15" s="1236"/>
      <c r="Q15" s="1236"/>
    </row>
    <row r="16" spans="1:20" s="3" customFormat="1" ht="42" customHeight="1" x14ac:dyDescent="0.25">
      <c r="A16" s="1564" t="s">
        <v>194</v>
      </c>
      <c r="B16" s="13"/>
      <c r="C16" s="14"/>
      <c r="D16" s="753"/>
      <c r="E16" s="1800"/>
      <c r="F16" s="1618"/>
      <c r="G16" s="1609"/>
      <c r="H16" s="1571"/>
      <c r="I16" s="35"/>
      <c r="J16" s="17"/>
      <c r="K16" s="24"/>
      <c r="L16" s="929"/>
      <c r="M16" s="1668"/>
      <c r="N16" s="143" t="s">
        <v>161</v>
      </c>
      <c r="O16" s="1588">
        <v>180</v>
      </c>
      <c r="P16" s="1236"/>
      <c r="Q16" s="1236"/>
    </row>
    <row r="17" spans="1:17" s="3" customFormat="1" ht="54" customHeight="1" x14ac:dyDescent="0.25">
      <c r="A17" s="1564"/>
      <c r="B17" s="13"/>
      <c r="C17" s="14"/>
      <c r="D17" s="753"/>
      <c r="E17" s="1800"/>
      <c r="F17" s="1618"/>
      <c r="G17" s="1609"/>
      <c r="H17" s="1571"/>
      <c r="I17" s="35"/>
      <c r="J17" s="17"/>
      <c r="K17" s="18"/>
      <c r="L17" s="928"/>
      <c r="M17" s="22"/>
      <c r="N17" s="143" t="s">
        <v>163</v>
      </c>
      <c r="O17" s="1588">
        <v>20</v>
      </c>
      <c r="P17" s="1236"/>
      <c r="Q17" s="1236"/>
    </row>
    <row r="18" spans="1:17" s="3" customFormat="1" ht="31.5" customHeight="1" x14ac:dyDescent="0.25">
      <c r="A18" s="1641"/>
      <c r="B18" s="13"/>
      <c r="C18" s="14"/>
      <c r="D18" s="1781"/>
      <c r="E18" s="1800"/>
      <c r="F18" s="1659"/>
      <c r="G18" s="1650"/>
      <c r="H18" s="1647"/>
      <c r="I18" s="35"/>
      <c r="J18" s="17"/>
      <c r="K18" s="18"/>
      <c r="L18" s="928"/>
      <c r="M18" s="22"/>
      <c r="N18" s="261" t="s">
        <v>27</v>
      </c>
      <c r="O18" s="472">
        <v>2426</v>
      </c>
      <c r="P18" s="1236"/>
      <c r="Q18" s="1237"/>
    </row>
    <row r="19" spans="1:17" s="3" customFormat="1" ht="39.75" customHeight="1" x14ac:dyDescent="0.25">
      <c r="A19" s="1564"/>
      <c r="B19" s="13"/>
      <c r="C19" s="14"/>
      <c r="D19" s="753"/>
      <c r="E19" s="21"/>
      <c r="F19" s="1618"/>
      <c r="G19" s="1609"/>
      <c r="H19" s="1571"/>
      <c r="I19" s="35"/>
      <c r="J19" s="17"/>
      <c r="K19" s="18"/>
      <c r="L19" s="928"/>
      <c r="M19" s="22"/>
      <c r="N19" s="1314" t="s">
        <v>28</v>
      </c>
      <c r="O19" s="1317">
        <v>7963</v>
      </c>
      <c r="P19" s="1236"/>
      <c r="Q19" s="1237"/>
    </row>
    <row r="20" spans="1:17" s="3" customFormat="1" ht="38.25" customHeight="1" x14ac:dyDescent="0.25">
      <c r="A20" s="1564"/>
      <c r="B20" s="13"/>
      <c r="C20" s="14"/>
      <c r="D20" s="753"/>
      <c r="E20" s="21"/>
      <c r="F20" s="1618"/>
      <c r="G20" s="1609"/>
      <c r="H20" s="1571"/>
      <c r="I20" s="35"/>
      <c r="J20" s="25"/>
      <c r="K20" s="322"/>
      <c r="L20" s="930"/>
      <c r="M20" s="916"/>
      <c r="N20" s="2012" t="s">
        <v>29</v>
      </c>
      <c r="O20" s="1589">
        <v>83</v>
      </c>
      <c r="P20" s="1236"/>
      <c r="Q20" s="1237"/>
    </row>
    <row r="21" spans="1:17" s="3" customFormat="1" ht="17.25" customHeight="1" x14ac:dyDescent="0.25">
      <c r="A21" s="1564"/>
      <c r="B21" s="13"/>
      <c r="C21" s="1568"/>
      <c r="D21" s="754"/>
      <c r="E21" s="1562"/>
      <c r="F21" s="614"/>
      <c r="G21" s="1610"/>
      <c r="H21" s="253"/>
      <c r="I21" s="484"/>
      <c r="J21" s="37" t="s">
        <v>30</v>
      </c>
      <c r="K21" s="302">
        <f>SUM(K13:K20)</f>
        <v>4345.7</v>
      </c>
      <c r="L21" s="932">
        <f>SUM(L13:L20)</f>
        <v>4345.7</v>
      </c>
      <c r="M21" s="918"/>
      <c r="N21" s="2134"/>
      <c r="O21" s="51"/>
      <c r="P21" s="1236"/>
      <c r="Q21" s="1236"/>
    </row>
    <row r="22" spans="1:17" s="3" customFormat="1" ht="39" customHeight="1" x14ac:dyDescent="0.25">
      <c r="A22" s="1564"/>
      <c r="B22" s="13"/>
      <c r="C22" s="14"/>
      <c r="D22" s="755" t="s">
        <v>41</v>
      </c>
      <c r="E22" s="211" t="s">
        <v>31</v>
      </c>
      <c r="F22" s="2013" t="s">
        <v>180</v>
      </c>
      <c r="G22" s="2129">
        <v>12020105</v>
      </c>
      <c r="H22" s="252" t="s">
        <v>23</v>
      </c>
      <c r="I22" s="483" t="s">
        <v>123</v>
      </c>
      <c r="J22" s="693" t="s">
        <v>24</v>
      </c>
      <c r="K22" s="491">
        <v>2020.5</v>
      </c>
      <c r="L22" s="927">
        <v>2020.5</v>
      </c>
      <c r="M22" s="1667"/>
      <c r="N22" s="1037" t="s">
        <v>32</v>
      </c>
      <c r="O22" s="1723">
        <f>O23+O24+O25+O26+O27+O28+O29</f>
        <v>750</v>
      </c>
      <c r="P22" s="1236"/>
      <c r="Q22" s="1237"/>
    </row>
    <row r="23" spans="1:17" s="3" customFormat="1" ht="54.75" customHeight="1" x14ac:dyDescent="0.25">
      <c r="A23" s="1564"/>
      <c r="B23" s="13"/>
      <c r="C23" s="14"/>
      <c r="D23" s="753"/>
      <c r="E23" s="21"/>
      <c r="F23" s="2014"/>
      <c r="G23" s="2130"/>
      <c r="H23" s="1571"/>
      <c r="I23" s="67"/>
      <c r="J23" s="17"/>
      <c r="K23" s="24"/>
      <c r="L23" s="929"/>
      <c r="M23" s="1668"/>
      <c r="N23" s="249" t="s">
        <v>124</v>
      </c>
      <c r="O23" s="233">
        <v>533</v>
      </c>
      <c r="P23" s="1236"/>
      <c r="Q23" s="1237"/>
    </row>
    <row r="24" spans="1:17" s="3" customFormat="1" ht="54" customHeight="1" x14ac:dyDescent="0.25">
      <c r="A24" s="1564"/>
      <c r="B24" s="13"/>
      <c r="C24" s="14"/>
      <c r="D24" s="753"/>
      <c r="E24" s="21"/>
      <c r="F24" s="2014"/>
      <c r="G24" s="1609"/>
      <c r="H24" s="1571"/>
      <c r="I24" s="67"/>
      <c r="J24" s="17"/>
      <c r="K24" s="52"/>
      <c r="L24" s="937"/>
      <c r="M24" s="1669"/>
      <c r="N24" s="1563" t="s">
        <v>125</v>
      </c>
      <c r="O24" s="1723">
        <v>85</v>
      </c>
      <c r="P24" s="1236"/>
      <c r="Q24" s="1236"/>
    </row>
    <row r="25" spans="1:17" s="3" customFormat="1" ht="52.5" customHeight="1" x14ac:dyDescent="0.25">
      <c r="A25" s="1564"/>
      <c r="B25" s="13"/>
      <c r="C25" s="14"/>
      <c r="D25" s="753"/>
      <c r="E25" s="21"/>
      <c r="F25" s="2014"/>
      <c r="G25" s="1609"/>
      <c r="H25" s="1571"/>
      <c r="I25" s="67"/>
      <c r="J25" s="17"/>
      <c r="K25" s="52"/>
      <c r="L25" s="937"/>
      <c r="M25" s="1669"/>
      <c r="N25" s="1563" t="s">
        <v>126</v>
      </c>
      <c r="O25" s="1723">
        <v>55</v>
      </c>
      <c r="P25" s="1236"/>
      <c r="Q25" s="1236"/>
    </row>
    <row r="26" spans="1:17" s="3" customFormat="1" ht="53.25" customHeight="1" x14ac:dyDescent="0.25">
      <c r="A26" s="1641"/>
      <c r="B26" s="13"/>
      <c r="C26" s="14"/>
      <c r="D26" s="753"/>
      <c r="E26" s="21"/>
      <c r="F26" s="1340"/>
      <c r="G26" s="1650"/>
      <c r="H26" s="1647"/>
      <c r="I26" s="67"/>
      <c r="J26" s="17"/>
      <c r="K26" s="52"/>
      <c r="L26" s="937"/>
      <c r="M26" s="1669"/>
      <c r="N26" s="1563" t="s">
        <v>127</v>
      </c>
      <c r="O26" s="233">
        <v>29</v>
      </c>
      <c r="P26" s="1236"/>
      <c r="Q26" s="1236"/>
    </row>
    <row r="27" spans="1:17" s="3" customFormat="1" ht="83.25" customHeight="1" x14ac:dyDescent="0.25">
      <c r="A27" s="1564"/>
      <c r="B27" s="13"/>
      <c r="C27" s="14"/>
      <c r="D27" s="753"/>
      <c r="E27" s="21"/>
      <c r="F27" s="1340"/>
      <c r="G27" s="1609"/>
      <c r="H27" s="1571"/>
      <c r="I27" s="67"/>
      <c r="J27" s="17"/>
      <c r="K27" s="52"/>
      <c r="L27" s="937"/>
      <c r="M27" s="923"/>
      <c r="N27" s="1563" t="s">
        <v>128</v>
      </c>
      <c r="O27" s="233">
        <v>20</v>
      </c>
      <c r="P27" s="1236"/>
      <c r="Q27" s="1236"/>
    </row>
    <row r="28" spans="1:17" s="3" customFormat="1" ht="95.25" customHeight="1" x14ac:dyDescent="0.25">
      <c r="A28" s="1564"/>
      <c r="B28" s="13"/>
      <c r="C28" s="14"/>
      <c r="D28" s="753"/>
      <c r="E28" s="21"/>
      <c r="F28" s="1340"/>
      <c r="G28" s="801">
        <v>12010313</v>
      </c>
      <c r="H28" s="1571"/>
      <c r="I28" s="35"/>
      <c r="J28" s="17"/>
      <c r="K28" s="52"/>
      <c r="L28" s="937"/>
      <c r="M28" s="1669"/>
      <c r="N28" s="1563" t="s">
        <v>129</v>
      </c>
      <c r="O28" s="1723">
        <v>20</v>
      </c>
      <c r="P28" s="1236"/>
      <c r="Q28" s="1236"/>
    </row>
    <row r="29" spans="1:17" s="3" customFormat="1" ht="41.25" customHeight="1" x14ac:dyDescent="0.25">
      <c r="A29" s="1641"/>
      <c r="B29" s="13"/>
      <c r="C29" s="14"/>
      <c r="D29" s="753"/>
      <c r="E29" s="21"/>
      <c r="F29" s="1340"/>
      <c r="G29" s="1650"/>
      <c r="H29" s="1647"/>
      <c r="I29" s="67"/>
      <c r="J29" s="25"/>
      <c r="K29" s="52"/>
      <c r="L29" s="937"/>
      <c r="M29" s="923"/>
      <c r="N29" s="2011" t="s">
        <v>330</v>
      </c>
      <c r="O29" s="1724">
        <v>8</v>
      </c>
      <c r="P29" s="1236"/>
      <c r="Q29" s="1236"/>
    </row>
    <row r="30" spans="1:17" s="3" customFormat="1" ht="16.5" customHeight="1" x14ac:dyDescent="0.25">
      <c r="A30" s="1644"/>
      <c r="B30" s="1318"/>
      <c r="C30" s="1319"/>
      <c r="D30" s="754"/>
      <c r="E30" s="109"/>
      <c r="F30" s="1766"/>
      <c r="G30" s="1651"/>
      <c r="H30" s="253"/>
      <c r="I30" s="484"/>
      <c r="J30" s="37" t="s">
        <v>30</v>
      </c>
      <c r="K30" s="302">
        <f>SUM(K22:K29)</f>
        <v>2020.5</v>
      </c>
      <c r="L30" s="932">
        <f>SUM(L22:L29)</f>
        <v>2020.5</v>
      </c>
      <c r="M30" s="918"/>
      <c r="N30" s="2135"/>
      <c r="O30" s="233"/>
      <c r="P30" s="1236"/>
      <c r="Q30" s="1236"/>
    </row>
    <row r="31" spans="1:17" s="3" customFormat="1" ht="32.25" customHeight="1" x14ac:dyDescent="0.25">
      <c r="A31" s="1564"/>
      <c r="B31" s="13"/>
      <c r="C31" s="14"/>
      <c r="D31" s="753" t="s">
        <v>45</v>
      </c>
      <c r="E31" s="1800" t="s">
        <v>33</v>
      </c>
      <c r="F31" s="1618"/>
      <c r="G31" s="2130">
        <v>12020106</v>
      </c>
      <c r="H31" s="1571" t="s">
        <v>23</v>
      </c>
      <c r="I31" s="2174" t="s">
        <v>123</v>
      </c>
      <c r="J31" s="25" t="s">
        <v>24</v>
      </c>
      <c r="K31" s="115">
        <v>342.5</v>
      </c>
      <c r="L31" s="933">
        <v>342.5</v>
      </c>
      <c r="M31" s="919"/>
      <c r="N31" s="2011" t="s">
        <v>34</v>
      </c>
      <c r="O31" s="2007">
        <v>36</v>
      </c>
      <c r="P31" s="1236"/>
      <c r="Q31" s="1236"/>
    </row>
    <row r="32" spans="1:17" s="3" customFormat="1" ht="16.5" customHeight="1" x14ac:dyDescent="0.25">
      <c r="A32" s="1564"/>
      <c r="B32" s="13"/>
      <c r="C32" s="1568"/>
      <c r="D32" s="754"/>
      <c r="E32" s="1967"/>
      <c r="F32" s="614"/>
      <c r="G32" s="2131"/>
      <c r="H32" s="253"/>
      <c r="I32" s="2201"/>
      <c r="J32" s="37" t="s">
        <v>30</v>
      </c>
      <c r="K32" s="302">
        <f>+K31</f>
        <v>342.5</v>
      </c>
      <c r="L32" s="932">
        <f>+L31</f>
        <v>342.5</v>
      </c>
      <c r="M32" s="918"/>
      <c r="N32" s="2016"/>
      <c r="O32" s="2008"/>
      <c r="P32" s="1236"/>
      <c r="Q32" s="1236"/>
    </row>
    <row r="33" spans="1:20" s="3" customFormat="1" ht="39.75" customHeight="1" x14ac:dyDescent="0.25">
      <c r="A33" s="1564"/>
      <c r="B33" s="13"/>
      <c r="C33" s="14"/>
      <c r="D33" s="753" t="s">
        <v>47</v>
      </c>
      <c r="E33" s="1877" t="s">
        <v>35</v>
      </c>
      <c r="F33" s="2182" t="s">
        <v>175</v>
      </c>
      <c r="G33" s="2132" t="s">
        <v>278</v>
      </c>
      <c r="H33" s="1571" t="s">
        <v>23</v>
      </c>
      <c r="I33" s="35" t="s">
        <v>123</v>
      </c>
      <c r="J33" s="25" t="s">
        <v>24</v>
      </c>
      <c r="K33" s="296">
        <v>373.4</v>
      </c>
      <c r="L33" s="934">
        <v>373.4</v>
      </c>
      <c r="M33" s="920"/>
      <c r="N33" s="2011" t="s">
        <v>36</v>
      </c>
      <c r="O33" s="43" t="s">
        <v>203</v>
      </c>
      <c r="P33" s="1236"/>
      <c r="Q33" s="1236"/>
    </row>
    <row r="34" spans="1:20" s="3" customFormat="1" ht="16.5" customHeight="1" x14ac:dyDescent="0.25">
      <c r="A34" s="1564"/>
      <c r="B34" s="13"/>
      <c r="C34" s="14"/>
      <c r="D34" s="753"/>
      <c r="E34" s="1877"/>
      <c r="F34" s="2183"/>
      <c r="G34" s="2133"/>
      <c r="H34" s="1571"/>
      <c r="I34" s="35"/>
      <c r="J34" s="37" t="s">
        <v>30</v>
      </c>
      <c r="K34" s="27">
        <f>+K33</f>
        <v>373.4</v>
      </c>
      <c r="L34" s="931">
        <f>+L33</f>
        <v>373.4</v>
      </c>
      <c r="M34" s="917"/>
      <c r="N34" s="2011"/>
      <c r="O34" s="46" t="s">
        <v>205</v>
      </c>
      <c r="P34" s="1236"/>
      <c r="Q34" s="1236"/>
    </row>
    <row r="35" spans="1:20" s="3" customFormat="1" ht="36.75" customHeight="1" x14ac:dyDescent="0.25">
      <c r="A35" s="1927"/>
      <c r="B35" s="1929"/>
      <c r="C35" s="1624"/>
      <c r="D35" s="756" t="s">
        <v>50</v>
      </c>
      <c r="E35" s="1876" t="s">
        <v>37</v>
      </c>
      <c r="F35" s="2184" t="s">
        <v>175</v>
      </c>
      <c r="G35" s="2132" t="s">
        <v>279</v>
      </c>
      <c r="H35" s="620">
        <v>3</v>
      </c>
      <c r="I35" s="2136" t="s">
        <v>123</v>
      </c>
      <c r="J35" s="25" t="s">
        <v>26</v>
      </c>
      <c r="K35" s="47">
        <v>92.8</v>
      </c>
      <c r="L35" s="935">
        <v>92.8</v>
      </c>
      <c r="M35" s="921"/>
      <c r="N35" s="1632" t="s">
        <v>164</v>
      </c>
      <c r="O35" s="1588">
        <v>1510</v>
      </c>
      <c r="P35" s="1236"/>
      <c r="Q35" s="1237"/>
    </row>
    <row r="36" spans="1:20" s="3" customFormat="1" ht="21" customHeight="1" x14ac:dyDescent="0.25">
      <c r="A36" s="1927"/>
      <c r="B36" s="1929"/>
      <c r="C36" s="474"/>
      <c r="D36" s="757"/>
      <c r="E36" s="1878"/>
      <c r="F36" s="2183"/>
      <c r="G36" s="2133"/>
      <c r="H36" s="254"/>
      <c r="I36" s="2137"/>
      <c r="J36" s="48" t="s">
        <v>30</v>
      </c>
      <c r="K36" s="302">
        <f>+K35</f>
        <v>92.8</v>
      </c>
      <c r="L36" s="932">
        <f>+L35</f>
        <v>92.8</v>
      </c>
      <c r="M36" s="918"/>
      <c r="N36" s="207"/>
      <c r="O36" s="51"/>
      <c r="P36" s="1236"/>
      <c r="Q36" s="1236"/>
    </row>
    <row r="37" spans="1:20" s="2" customFormat="1" ht="21.75" customHeight="1" x14ac:dyDescent="0.25">
      <c r="A37" s="1927"/>
      <c r="B37" s="1929"/>
      <c r="C37" s="1624"/>
      <c r="D37" s="758" t="s">
        <v>82</v>
      </c>
      <c r="E37" s="1877" t="s">
        <v>240</v>
      </c>
      <c r="F37" s="1996" t="s">
        <v>184</v>
      </c>
      <c r="G37" s="2130" t="s">
        <v>280</v>
      </c>
      <c r="H37" s="1896" t="s">
        <v>23</v>
      </c>
      <c r="I37" s="2138" t="s">
        <v>123</v>
      </c>
      <c r="J37" s="1767" t="s">
        <v>24</v>
      </c>
      <c r="K37" s="559">
        <v>287.60000000000002</v>
      </c>
      <c r="L37" s="532">
        <v>287.60000000000002</v>
      </c>
      <c r="M37" s="990"/>
      <c r="N37" s="1919" t="s">
        <v>38</v>
      </c>
      <c r="O37" s="1032">
        <v>108</v>
      </c>
      <c r="P37" s="1235"/>
      <c r="Q37" s="1235"/>
    </row>
    <row r="38" spans="1:20" s="2" customFormat="1" ht="33" customHeight="1" x14ac:dyDescent="0.25">
      <c r="A38" s="1927"/>
      <c r="B38" s="1929"/>
      <c r="C38" s="1624"/>
      <c r="D38" s="758"/>
      <c r="E38" s="1877"/>
      <c r="F38" s="1996"/>
      <c r="G38" s="2130"/>
      <c r="H38" s="1896"/>
      <c r="I38" s="2138"/>
      <c r="J38" s="495" t="s">
        <v>307</v>
      </c>
      <c r="K38" s="491">
        <v>198.9</v>
      </c>
      <c r="L38" s="927">
        <v>198.9</v>
      </c>
      <c r="M38" s="1667"/>
      <c r="N38" s="1919"/>
      <c r="O38" s="1032"/>
      <c r="P38" s="1238"/>
      <c r="Q38" s="1236"/>
      <c r="R38" s="3"/>
    </row>
    <row r="39" spans="1:20" s="2" customFormat="1" ht="14.25" customHeight="1" x14ac:dyDescent="0.25">
      <c r="A39" s="1564"/>
      <c r="B39" s="1566"/>
      <c r="C39" s="1624"/>
      <c r="D39" s="758"/>
      <c r="E39" s="1877"/>
      <c r="F39" s="1996"/>
      <c r="G39" s="2130"/>
      <c r="H39" s="1896"/>
      <c r="I39" s="163"/>
      <c r="J39" s="495" t="s">
        <v>299</v>
      </c>
      <c r="K39" s="376">
        <v>6.8</v>
      </c>
      <c r="L39" s="1396">
        <v>6.8</v>
      </c>
      <c r="M39" s="1670"/>
      <c r="N39" s="2011" t="s">
        <v>301</v>
      </c>
      <c r="O39" s="2007">
        <v>28</v>
      </c>
      <c r="P39" s="1238"/>
      <c r="Q39" s="1237"/>
      <c r="R39" s="328"/>
      <c r="S39" s="3"/>
    </row>
    <row r="40" spans="1:20" s="2" customFormat="1" ht="14.25" customHeight="1" x14ac:dyDescent="0.25">
      <c r="A40" s="1564"/>
      <c r="B40" s="1566"/>
      <c r="C40" s="1624"/>
      <c r="D40" s="758"/>
      <c r="E40" s="1877"/>
      <c r="F40" s="1996"/>
      <c r="G40" s="2130"/>
      <c r="H40" s="1896"/>
      <c r="I40" s="163"/>
      <c r="J40" s="17"/>
      <c r="K40" s="52"/>
      <c r="L40" s="937"/>
      <c r="M40" s="1669"/>
      <c r="N40" s="2192"/>
      <c r="O40" s="2214"/>
      <c r="P40" s="1238"/>
      <c r="Q40" s="1237"/>
      <c r="R40" s="3"/>
      <c r="S40" s="3"/>
      <c r="T40" s="3"/>
    </row>
    <row r="41" spans="1:20" s="2" customFormat="1" ht="13.5" customHeight="1" x14ac:dyDescent="0.25">
      <c r="A41" s="1564"/>
      <c r="B41" s="1566"/>
      <c r="C41" s="1624"/>
      <c r="D41" s="758"/>
      <c r="E41" s="1877"/>
      <c r="F41" s="1996"/>
      <c r="G41" s="2130"/>
      <c r="H41" s="1896"/>
      <c r="I41" s="163"/>
      <c r="J41" s="834"/>
      <c r="K41" s="52"/>
      <c r="L41" s="937"/>
      <c r="M41" s="1669"/>
      <c r="N41" s="2194" t="s">
        <v>302</v>
      </c>
      <c r="O41" s="2007">
        <v>40</v>
      </c>
      <c r="P41" s="1238"/>
      <c r="Q41" s="1237"/>
      <c r="R41" s="3"/>
      <c r="S41" s="3"/>
    </row>
    <row r="42" spans="1:20" s="2" customFormat="1" ht="13.5" customHeight="1" x14ac:dyDescent="0.25">
      <c r="A42" s="1564"/>
      <c r="B42" s="1566"/>
      <c r="C42" s="1624"/>
      <c r="D42" s="758"/>
      <c r="E42" s="1877"/>
      <c r="F42" s="1996"/>
      <c r="G42" s="1609"/>
      <c r="H42" s="1896"/>
      <c r="I42" s="163"/>
      <c r="J42" s="17"/>
      <c r="K42" s="52"/>
      <c r="L42" s="937"/>
      <c r="M42" s="1669"/>
      <c r="N42" s="2195"/>
      <c r="O42" s="2214"/>
      <c r="P42" s="1238"/>
      <c r="Q42" s="1237"/>
      <c r="R42" s="3"/>
      <c r="S42" s="3"/>
      <c r="T42" s="3"/>
    </row>
    <row r="43" spans="1:20" s="2" customFormat="1" ht="17.25" customHeight="1" x14ac:dyDescent="0.25">
      <c r="A43" s="1564"/>
      <c r="B43" s="1566"/>
      <c r="C43" s="1624"/>
      <c r="D43" s="758"/>
      <c r="E43" s="1877"/>
      <c r="F43" s="1996"/>
      <c r="G43" s="1610"/>
      <c r="H43" s="1896"/>
      <c r="I43" s="163"/>
      <c r="J43" s="26" t="s">
        <v>30</v>
      </c>
      <c r="K43" s="27">
        <f>SUM(K37:K42)</f>
        <v>493.3</v>
      </c>
      <c r="L43" s="931">
        <f>SUM(L37:L42)</f>
        <v>493.3</v>
      </c>
      <c r="M43" s="917"/>
      <c r="N43" s="1559" t="s">
        <v>223</v>
      </c>
      <c r="O43" s="1556">
        <v>40</v>
      </c>
      <c r="P43" s="1235"/>
      <c r="Q43" s="1235"/>
    </row>
    <row r="44" spans="1:20" s="2" customFormat="1" ht="17.25" customHeight="1" x14ac:dyDescent="0.25">
      <c r="A44" s="1573"/>
      <c r="B44" s="1574"/>
      <c r="C44" s="264"/>
      <c r="D44" s="757"/>
      <c r="E44" s="2205" t="s">
        <v>40</v>
      </c>
      <c r="F44" s="2206"/>
      <c r="G44" s="2206"/>
      <c r="H44" s="2206"/>
      <c r="I44" s="2206"/>
      <c r="J44" s="2207"/>
      <c r="K44" s="302">
        <f>K43+K36+K34+K32+K30+K21</f>
        <v>7668.2</v>
      </c>
      <c r="L44" s="932">
        <f>L43+L36+L34+L32+L30+L21</f>
        <v>7668.2</v>
      </c>
      <c r="M44" s="918"/>
      <c r="N44" s="1563"/>
      <c r="O44" s="1557"/>
      <c r="P44" s="1235"/>
      <c r="Q44" s="1236"/>
      <c r="T44" s="3"/>
    </row>
    <row r="45" spans="1:20" s="3" customFormat="1" ht="64.5" customHeight="1" x14ac:dyDescent="0.25">
      <c r="A45" s="1927" t="s">
        <v>18</v>
      </c>
      <c r="B45" s="1929" t="s">
        <v>18</v>
      </c>
      <c r="C45" s="1988" t="s">
        <v>41</v>
      </c>
      <c r="D45" s="739"/>
      <c r="E45" s="1877" t="s">
        <v>42</v>
      </c>
      <c r="F45" s="2190"/>
      <c r="G45" s="1608">
        <v>12020109</v>
      </c>
      <c r="H45" s="1992" t="s">
        <v>23</v>
      </c>
      <c r="I45" s="35" t="s">
        <v>123</v>
      </c>
      <c r="J45" s="17" t="s">
        <v>43</v>
      </c>
      <c r="K45" s="52">
        <v>12558</v>
      </c>
      <c r="L45" s="937">
        <v>12558</v>
      </c>
      <c r="M45" s="923"/>
      <c r="N45" s="1619" t="s">
        <v>44</v>
      </c>
      <c r="O45" s="1589">
        <v>6852</v>
      </c>
      <c r="P45" s="1236"/>
      <c r="Q45" s="1236"/>
    </row>
    <row r="46" spans="1:20" s="3" customFormat="1" ht="16.5" customHeight="1" thickBot="1" x14ac:dyDescent="0.3">
      <c r="A46" s="1970"/>
      <c r="B46" s="1971"/>
      <c r="C46" s="1989"/>
      <c r="D46" s="742"/>
      <c r="E46" s="1931"/>
      <c r="F46" s="2191"/>
      <c r="G46" s="1606"/>
      <c r="H46" s="1993"/>
      <c r="I46" s="361"/>
      <c r="J46" s="61" t="s">
        <v>30</v>
      </c>
      <c r="K46" s="58">
        <f>+K45</f>
        <v>12558</v>
      </c>
      <c r="L46" s="936">
        <f>+L45</f>
        <v>12558</v>
      </c>
      <c r="M46" s="922"/>
      <c r="N46" s="210"/>
      <c r="O46" s="295"/>
      <c r="P46" s="1236"/>
      <c r="Q46" s="1236"/>
    </row>
    <row r="47" spans="1:20" s="3" customFormat="1" ht="33" customHeight="1" x14ac:dyDescent="0.25">
      <c r="A47" s="1577" t="s">
        <v>18</v>
      </c>
      <c r="B47" s="9" t="s">
        <v>18</v>
      </c>
      <c r="C47" s="478" t="s">
        <v>45</v>
      </c>
      <c r="D47" s="738"/>
      <c r="E47" s="1930" t="s">
        <v>46</v>
      </c>
      <c r="F47" s="611"/>
      <c r="G47" s="2171" t="s">
        <v>281</v>
      </c>
      <c r="H47" s="225" t="s">
        <v>23</v>
      </c>
      <c r="I47" s="2158" t="s">
        <v>123</v>
      </c>
      <c r="J47" s="1620" t="s">
        <v>43</v>
      </c>
      <c r="K47" s="301">
        <v>2154.9</v>
      </c>
      <c r="L47" s="938">
        <v>2154.9</v>
      </c>
      <c r="M47" s="924"/>
      <c r="N47" s="1980" t="s">
        <v>44</v>
      </c>
      <c r="O47" s="1986">
        <v>1952</v>
      </c>
      <c r="P47" s="1236"/>
      <c r="Q47" s="1236"/>
    </row>
    <row r="48" spans="1:20" s="3" customFormat="1" ht="16.5" customHeight="1" thickBot="1" x14ac:dyDescent="0.3">
      <c r="A48" s="1565"/>
      <c r="B48" s="64"/>
      <c r="C48" s="1569"/>
      <c r="D48" s="742"/>
      <c r="E48" s="1931"/>
      <c r="F48" s="804"/>
      <c r="G48" s="2172"/>
      <c r="H48" s="1572"/>
      <c r="I48" s="2159"/>
      <c r="J48" s="61" t="s">
        <v>30</v>
      </c>
      <c r="K48" s="58">
        <f>+K47</f>
        <v>2154.9</v>
      </c>
      <c r="L48" s="936">
        <f>+L47</f>
        <v>2154.9</v>
      </c>
      <c r="M48" s="922"/>
      <c r="N48" s="1981"/>
      <c r="O48" s="1987"/>
      <c r="P48" s="1236"/>
      <c r="Q48" s="1236"/>
    </row>
    <row r="49" spans="1:18" s="2" customFormat="1" ht="50.25" customHeight="1" x14ac:dyDescent="0.25">
      <c r="A49" s="1926" t="s">
        <v>18</v>
      </c>
      <c r="B49" s="1928" t="s">
        <v>18</v>
      </c>
      <c r="C49" s="1972" t="s">
        <v>47</v>
      </c>
      <c r="D49" s="743"/>
      <c r="E49" s="1930" t="s">
        <v>315</v>
      </c>
      <c r="F49" s="611"/>
      <c r="G49" s="2171">
        <v>12020101</v>
      </c>
      <c r="H49" s="1586" t="s">
        <v>23</v>
      </c>
      <c r="I49" s="2175" t="s">
        <v>123</v>
      </c>
      <c r="J49" s="66" t="s">
        <v>26</v>
      </c>
      <c r="K49" s="258">
        <v>321.2</v>
      </c>
      <c r="L49" s="939">
        <v>321.2</v>
      </c>
      <c r="M49" s="925"/>
      <c r="N49" s="1974" t="s">
        <v>317</v>
      </c>
      <c r="O49" s="1582">
        <v>349</v>
      </c>
      <c r="P49" s="1235"/>
      <c r="Q49" s="1238"/>
    </row>
    <row r="50" spans="1:18" s="3" customFormat="1" ht="16.5" customHeight="1" thickBot="1" x14ac:dyDescent="0.3">
      <c r="A50" s="1970"/>
      <c r="B50" s="1971"/>
      <c r="C50" s="1973"/>
      <c r="D50" s="744"/>
      <c r="E50" s="1931"/>
      <c r="F50" s="804"/>
      <c r="G50" s="2172"/>
      <c r="H50" s="1572"/>
      <c r="I50" s="2176"/>
      <c r="J50" s="61" t="s">
        <v>30</v>
      </c>
      <c r="K50" s="58">
        <f>+K49</f>
        <v>321.2</v>
      </c>
      <c r="L50" s="936">
        <f>+L49</f>
        <v>321.2</v>
      </c>
      <c r="M50" s="922"/>
      <c r="N50" s="1975"/>
      <c r="O50" s="1583"/>
      <c r="P50" s="1236"/>
      <c r="Q50" s="1236"/>
    </row>
    <row r="51" spans="1:18" s="2" customFormat="1" ht="16.5" customHeight="1" thickBot="1" x14ac:dyDescent="0.3">
      <c r="A51" s="7" t="s">
        <v>18</v>
      </c>
      <c r="B51" s="8" t="s">
        <v>18</v>
      </c>
      <c r="C51" s="1962" t="s">
        <v>51</v>
      </c>
      <c r="D51" s="1962"/>
      <c r="E51" s="1963"/>
      <c r="F51" s="1963"/>
      <c r="G51" s="1963"/>
      <c r="H51" s="1963"/>
      <c r="I51" s="1964"/>
      <c r="J51" s="1964"/>
      <c r="K51" s="137">
        <f>K50+K48+K46+K44</f>
        <v>22702.3</v>
      </c>
      <c r="L51" s="940">
        <f>L50+L48+L46+L44</f>
        <v>22702.3</v>
      </c>
      <c r="M51" s="1394"/>
      <c r="N51" s="1847"/>
      <c r="O51" s="1849"/>
      <c r="P51" s="1235"/>
      <c r="Q51" s="1235"/>
      <c r="R51" s="3"/>
    </row>
    <row r="52" spans="1:18" s="2" customFormat="1" ht="16.5" customHeight="1" thickBot="1" x14ac:dyDescent="0.3">
      <c r="A52" s="72" t="s">
        <v>18</v>
      </c>
      <c r="B52" s="8" t="s">
        <v>41</v>
      </c>
      <c r="C52" s="1873" t="s">
        <v>52</v>
      </c>
      <c r="D52" s="1873"/>
      <c r="E52" s="1873"/>
      <c r="F52" s="1873"/>
      <c r="G52" s="1873"/>
      <c r="H52" s="1873"/>
      <c r="I52" s="1873"/>
      <c r="J52" s="1873"/>
      <c r="K52" s="1873"/>
      <c r="L52" s="1873"/>
      <c r="M52" s="1873"/>
      <c r="N52" s="1873"/>
      <c r="O52" s="1874"/>
      <c r="P52" s="1235"/>
      <c r="Q52" s="1235"/>
    </row>
    <row r="53" spans="1:18" s="3" customFormat="1" ht="15" customHeight="1" x14ac:dyDescent="0.25">
      <c r="A53" s="1640" t="s">
        <v>18</v>
      </c>
      <c r="B53" s="1642" t="s">
        <v>41</v>
      </c>
      <c r="C53" s="73" t="s">
        <v>18</v>
      </c>
      <c r="D53" s="759"/>
      <c r="E53" s="1808" t="s">
        <v>53</v>
      </c>
      <c r="F53" s="1965" t="s">
        <v>181</v>
      </c>
      <c r="G53" s="780"/>
      <c r="H53" s="1780">
        <v>3</v>
      </c>
      <c r="I53" s="2175" t="s">
        <v>123</v>
      </c>
      <c r="J53" s="836" t="s">
        <v>26</v>
      </c>
      <c r="K53" s="87">
        <f>3327.2-2.6</f>
        <v>3324.6</v>
      </c>
      <c r="L53" s="926">
        <f>3327.2-2.6</f>
        <v>3324.6</v>
      </c>
      <c r="M53" s="1320"/>
      <c r="N53" s="1725"/>
      <c r="O53" s="1740"/>
      <c r="P53" s="1236"/>
      <c r="Q53" s="1237"/>
    </row>
    <row r="54" spans="1:18" s="3" customFormat="1" ht="15" customHeight="1" x14ac:dyDescent="0.25">
      <c r="A54" s="1641"/>
      <c r="B54" s="1643"/>
      <c r="C54" s="499"/>
      <c r="D54" s="835"/>
      <c r="E54" s="1809"/>
      <c r="F54" s="1966"/>
      <c r="G54" s="781"/>
      <c r="H54" s="1042"/>
      <c r="I54" s="2189"/>
      <c r="J54" s="501" t="s">
        <v>24</v>
      </c>
      <c r="K54" s="149">
        <v>323</v>
      </c>
      <c r="L54" s="1007">
        <v>323</v>
      </c>
      <c r="M54" s="1001"/>
      <c r="N54" s="1726"/>
      <c r="O54" s="1032"/>
      <c r="P54" s="1236"/>
      <c r="Q54" s="1236"/>
    </row>
    <row r="55" spans="1:18" s="3" customFormat="1" ht="15" customHeight="1" x14ac:dyDescent="0.25">
      <c r="A55" s="1641"/>
      <c r="B55" s="1643"/>
      <c r="C55" s="499"/>
      <c r="D55" s="835"/>
      <c r="E55" s="500"/>
      <c r="F55" s="1966"/>
      <c r="G55" s="781"/>
      <c r="H55" s="1042"/>
      <c r="I55" s="2189"/>
      <c r="J55" s="504" t="s">
        <v>56</v>
      </c>
      <c r="K55" s="505">
        <v>636.6</v>
      </c>
      <c r="L55" s="966">
        <v>636.6</v>
      </c>
      <c r="M55" s="942"/>
      <c r="N55" s="1726"/>
      <c r="O55" s="1032"/>
      <c r="P55" s="1236"/>
      <c r="Q55" s="1236"/>
    </row>
    <row r="56" spans="1:18" s="3" customFormat="1" ht="15" customHeight="1" x14ac:dyDescent="0.25">
      <c r="A56" s="1641"/>
      <c r="B56" s="1643"/>
      <c r="C56" s="499"/>
      <c r="D56" s="835"/>
      <c r="E56" s="500"/>
      <c r="F56" s="1966"/>
      <c r="G56" s="781"/>
      <c r="H56" s="1042"/>
      <c r="I56" s="2189"/>
      <c r="J56" s="501" t="s">
        <v>132</v>
      </c>
      <c r="K56" s="502">
        <v>62</v>
      </c>
      <c r="L56" s="965">
        <v>62</v>
      </c>
      <c r="M56" s="1666"/>
      <c r="N56" s="1726"/>
      <c r="O56" s="1032"/>
      <c r="P56" s="1236"/>
      <c r="Q56" s="1236"/>
    </row>
    <row r="57" spans="1:18" s="3" customFormat="1" ht="15" customHeight="1" x14ac:dyDescent="0.25">
      <c r="A57" s="1641"/>
      <c r="B57" s="1643"/>
      <c r="C57" s="499"/>
      <c r="D57" s="835"/>
      <c r="E57" s="500"/>
      <c r="F57" s="1966"/>
      <c r="G57" s="781"/>
      <c r="H57" s="1042"/>
      <c r="I57" s="2189"/>
      <c r="J57" s="501" t="s">
        <v>43</v>
      </c>
      <c r="K57" s="502">
        <v>197.7</v>
      </c>
      <c r="L57" s="965">
        <v>197.7</v>
      </c>
      <c r="M57" s="1673"/>
      <c r="N57" s="1726"/>
      <c r="O57" s="1032"/>
      <c r="P57" s="1236"/>
      <c r="Q57" s="1236"/>
    </row>
    <row r="58" spans="1:18" s="3" customFormat="1" ht="15" customHeight="1" x14ac:dyDescent="0.25">
      <c r="A58" s="1641"/>
      <c r="B58" s="1643"/>
      <c r="C58" s="499"/>
      <c r="D58" s="835"/>
      <c r="E58" s="500"/>
      <c r="F58" s="1966"/>
      <c r="G58" s="781"/>
      <c r="H58" s="1042"/>
      <c r="I58" s="2189"/>
      <c r="J58" s="512" t="s">
        <v>58</v>
      </c>
      <c r="K58" s="513">
        <v>2.5</v>
      </c>
      <c r="L58" s="967">
        <v>2.5</v>
      </c>
      <c r="M58" s="1674"/>
      <c r="N58" s="1726"/>
      <c r="O58" s="1032"/>
      <c r="P58" s="1236"/>
      <c r="Q58" s="1236"/>
    </row>
    <row r="59" spans="1:18" s="3" customFormat="1" ht="24" customHeight="1" x14ac:dyDescent="0.25">
      <c r="A59" s="1641"/>
      <c r="B59" s="1643"/>
      <c r="C59" s="1654"/>
      <c r="D59" s="760" t="s">
        <v>18</v>
      </c>
      <c r="E59" s="1876" t="s">
        <v>260</v>
      </c>
      <c r="F59" s="1966"/>
      <c r="G59" s="2145">
        <v>12010304</v>
      </c>
      <c r="H59" s="1046"/>
      <c r="I59" s="2189"/>
      <c r="J59" s="17"/>
      <c r="K59" s="120"/>
      <c r="L59" s="968"/>
      <c r="M59" s="1675"/>
      <c r="N59" s="207" t="s">
        <v>130</v>
      </c>
      <c r="O59" s="51">
        <v>82</v>
      </c>
      <c r="P59" s="1236"/>
      <c r="Q59" s="1236"/>
    </row>
    <row r="60" spans="1:18" s="3" customFormat="1" ht="24" customHeight="1" x14ac:dyDescent="0.25">
      <c r="A60" s="1641"/>
      <c r="B60" s="1643"/>
      <c r="C60" s="1654"/>
      <c r="D60" s="750"/>
      <c r="E60" s="1877"/>
      <c r="F60" s="1966"/>
      <c r="G60" s="2140"/>
      <c r="H60" s="1046"/>
      <c r="I60" s="1796"/>
      <c r="J60" s="1633"/>
      <c r="K60" s="52"/>
      <c r="L60" s="937"/>
      <c r="M60" s="1669"/>
      <c r="N60" s="1037" t="s">
        <v>131</v>
      </c>
      <c r="O60" s="1741">
        <v>59.5</v>
      </c>
      <c r="P60" s="1236"/>
      <c r="Q60" s="1236"/>
    </row>
    <row r="61" spans="1:18" s="3" customFormat="1" ht="91.5" customHeight="1" x14ac:dyDescent="0.25">
      <c r="A61" s="1641"/>
      <c r="B61" s="1643"/>
      <c r="C61" s="1654"/>
      <c r="D61" s="760" t="s">
        <v>41</v>
      </c>
      <c r="E61" s="211" t="s">
        <v>331</v>
      </c>
      <c r="F61" s="1966"/>
      <c r="G61" s="781">
        <v>12010301</v>
      </c>
      <c r="H61" s="1046"/>
      <c r="I61" s="1796"/>
      <c r="J61" s="17"/>
      <c r="K61" s="364"/>
      <c r="L61" s="1694"/>
      <c r="M61" s="1676"/>
      <c r="N61" s="1727" t="s">
        <v>332</v>
      </c>
      <c r="O61" s="1537" t="s">
        <v>213</v>
      </c>
      <c r="P61" s="1236"/>
      <c r="Q61" s="1236"/>
    </row>
    <row r="62" spans="1:18" s="3" customFormat="1" ht="30" customHeight="1" x14ac:dyDescent="0.25">
      <c r="A62" s="1641"/>
      <c r="B62" s="1643"/>
      <c r="C62" s="1654"/>
      <c r="D62" s="750"/>
      <c r="E62" s="21"/>
      <c r="F62" s="1966"/>
      <c r="G62" s="781"/>
      <c r="H62" s="1046"/>
      <c r="I62" s="1796"/>
      <c r="J62" s="17"/>
      <c r="K62" s="364"/>
      <c r="L62" s="1694"/>
      <c r="M62" s="1677"/>
      <c r="N62" s="1728" t="s">
        <v>133</v>
      </c>
      <c r="O62" s="1742">
        <v>10</v>
      </c>
      <c r="P62" s="1236"/>
      <c r="Q62" s="1236"/>
    </row>
    <row r="63" spans="1:18" s="3" customFormat="1" ht="30" customHeight="1" x14ac:dyDescent="0.25">
      <c r="A63" s="1641"/>
      <c r="B63" s="1643"/>
      <c r="C63" s="1654"/>
      <c r="D63" s="750"/>
      <c r="E63" s="21"/>
      <c r="F63" s="1966"/>
      <c r="G63" s="781"/>
      <c r="H63" s="1046"/>
      <c r="I63" s="1796"/>
      <c r="J63" s="17"/>
      <c r="K63" s="364"/>
      <c r="L63" s="1694"/>
      <c r="M63" s="1677"/>
      <c r="N63" s="1733" t="s">
        <v>232</v>
      </c>
      <c r="O63" s="1743">
        <v>2</v>
      </c>
      <c r="P63" s="1236"/>
      <c r="Q63" s="1236"/>
    </row>
    <row r="64" spans="1:18" s="3" customFormat="1" ht="30" customHeight="1" x14ac:dyDescent="0.25">
      <c r="A64" s="1641"/>
      <c r="B64" s="1643"/>
      <c r="C64" s="1654"/>
      <c r="D64" s="750"/>
      <c r="E64" s="21"/>
      <c r="F64" s="1966"/>
      <c r="G64" s="781"/>
      <c r="H64" s="1046"/>
      <c r="I64" s="1796"/>
      <c r="J64" s="17"/>
      <c r="K64" s="364"/>
      <c r="L64" s="1694"/>
      <c r="M64" s="1676"/>
      <c r="N64" s="1732" t="s">
        <v>233</v>
      </c>
      <c r="O64" s="1743">
        <v>1</v>
      </c>
      <c r="P64" s="1236"/>
      <c r="Q64" s="1236"/>
    </row>
    <row r="65" spans="1:17" s="3" customFormat="1" ht="16.5" customHeight="1" x14ac:dyDescent="0.25">
      <c r="A65" s="1641"/>
      <c r="B65" s="1643"/>
      <c r="C65" s="1654"/>
      <c r="D65" s="750"/>
      <c r="E65" s="21"/>
      <c r="F65" s="1966"/>
      <c r="G65" s="781"/>
      <c r="H65" s="1046"/>
      <c r="I65" s="1796"/>
      <c r="J65" s="17"/>
      <c r="K65" s="364"/>
      <c r="L65" s="1694"/>
      <c r="M65" s="1676"/>
      <c r="N65" s="2093" t="s">
        <v>134</v>
      </c>
      <c r="O65" s="1744">
        <v>180</v>
      </c>
      <c r="P65" s="1236"/>
      <c r="Q65" s="1236"/>
    </row>
    <row r="66" spans="1:17" s="3" customFormat="1" ht="16.5" customHeight="1" x14ac:dyDescent="0.25">
      <c r="A66" s="1641"/>
      <c r="B66" s="1643"/>
      <c r="C66" s="1654"/>
      <c r="D66" s="750"/>
      <c r="E66" s="21"/>
      <c r="F66" s="1966"/>
      <c r="G66" s="781"/>
      <c r="H66" s="1046"/>
      <c r="I66" s="1796"/>
      <c r="J66" s="17"/>
      <c r="K66" s="364"/>
      <c r="L66" s="1694"/>
      <c r="M66" s="1676"/>
      <c r="N66" s="2218"/>
      <c r="O66" s="51"/>
      <c r="P66" s="1236"/>
      <c r="Q66" s="1236"/>
    </row>
    <row r="67" spans="1:17" s="3" customFormat="1" ht="27.75" customHeight="1" x14ac:dyDescent="0.25">
      <c r="A67" s="1641"/>
      <c r="B67" s="1643"/>
      <c r="C67" s="1654"/>
      <c r="D67" s="750"/>
      <c r="E67" s="21"/>
      <c r="F67" s="1966"/>
      <c r="G67" s="781"/>
      <c r="H67" s="1046"/>
      <c r="I67" s="1796"/>
      <c r="J67" s="1657"/>
      <c r="K67" s="364"/>
      <c r="L67" s="1694"/>
      <c r="M67" s="1676"/>
      <c r="N67" s="207" t="s">
        <v>59</v>
      </c>
      <c r="O67" s="204" t="s">
        <v>212</v>
      </c>
      <c r="P67" s="1236"/>
      <c r="Q67" s="1236"/>
    </row>
    <row r="68" spans="1:17" s="3" customFormat="1" ht="40.5" customHeight="1" x14ac:dyDescent="0.25">
      <c r="A68" s="1644"/>
      <c r="B68" s="1645"/>
      <c r="C68" s="264"/>
      <c r="D68" s="751"/>
      <c r="E68" s="109"/>
      <c r="F68" s="1342"/>
      <c r="G68" s="782"/>
      <c r="H68" s="1047"/>
      <c r="I68" s="1795"/>
      <c r="J68" s="1660"/>
      <c r="K68" s="362"/>
      <c r="L68" s="1768"/>
      <c r="M68" s="1769"/>
      <c r="N68" s="1783" t="s">
        <v>169</v>
      </c>
      <c r="O68" s="1784">
        <v>250</v>
      </c>
      <c r="P68" s="1236"/>
      <c r="Q68" s="1236"/>
    </row>
    <row r="69" spans="1:17" s="3" customFormat="1" ht="27.75" customHeight="1" x14ac:dyDescent="0.25">
      <c r="A69" s="1564"/>
      <c r="B69" s="1566"/>
      <c r="C69" s="1624"/>
      <c r="D69" s="750"/>
      <c r="E69" s="1877" t="s">
        <v>247</v>
      </c>
      <c r="F69" s="445"/>
      <c r="G69" s="2130">
        <v>12010319</v>
      </c>
      <c r="H69" s="1046"/>
      <c r="I69" s="1796"/>
      <c r="J69" s="1657" t="s">
        <v>85</v>
      </c>
      <c r="K69" s="24">
        <v>43.1</v>
      </c>
      <c r="L69" s="929">
        <v>43.1</v>
      </c>
      <c r="M69" s="1668"/>
      <c r="N69" s="2219" t="s">
        <v>248</v>
      </c>
      <c r="O69" s="1782" t="s">
        <v>155</v>
      </c>
      <c r="P69" s="1236"/>
      <c r="Q69" s="1236"/>
    </row>
    <row r="70" spans="1:17" s="3" customFormat="1" ht="18" customHeight="1" x14ac:dyDescent="0.25">
      <c r="A70" s="1564"/>
      <c r="B70" s="1566"/>
      <c r="C70" s="474"/>
      <c r="D70" s="750"/>
      <c r="E70" s="1878"/>
      <c r="F70" s="445"/>
      <c r="G70" s="2131"/>
      <c r="H70" s="1046"/>
      <c r="I70" s="1796"/>
      <c r="J70" s="541"/>
      <c r="K70" s="1671"/>
      <c r="L70" s="1695"/>
      <c r="M70" s="1678"/>
      <c r="N70" s="2220"/>
      <c r="O70" s="51"/>
      <c r="P70" s="1236"/>
      <c r="Q70" s="1236"/>
    </row>
    <row r="71" spans="1:17" s="3" customFormat="1" ht="48.75" customHeight="1" x14ac:dyDescent="0.25">
      <c r="A71" s="1564"/>
      <c r="B71" s="1566"/>
      <c r="C71" s="1624"/>
      <c r="D71" s="750"/>
      <c r="E71" s="1558" t="s">
        <v>296</v>
      </c>
      <c r="F71" s="1585"/>
      <c r="G71" s="1110">
        <v>12010320</v>
      </c>
      <c r="H71" s="1046"/>
      <c r="I71" s="1796"/>
      <c r="J71" s="1040" t="s">
        <v>85</v>
      </c>
      <c r="K71" s="1672">
        <v>7.3</v>
      </c>
      <c r="L71" s="1696">
        <v>7.3</v>
      </c>
      <c r="M71" s="1679"/>
      <c r="N71" s="598" t="s">
        <v>248</v>
      </c>
      <c r="O71" s="1589">
        <v>3</v>
      </c>
      <c r="P71" s="1236"/>
      <c r="Q71" s="1236"/>
    </row>
    <row r="72" spans="1:17" s="3" customFormat="1" ht="56.25" customHeight="1" x14ac:dyDescent="0.25">
      <c r="A72" s="1564"/>
      <c r="B72" s="1566"/>
      <c r="C72" s="1624"/>
      <c r="D72" s="760" t="s">
        <v>45</v>
      </c>
      <c r="E72" s="211" t="s">
        <v>261</v>
      </c>
      <c r="F72" s="445"/>
      <c r="G72" s="1608">
        <v>12010302</v>
      </c>
      <c r="H72" s="1046"/>
      <c r="I72" s="1796"/>
      <c r="J72" s="17"/>
      <c r="K72" s="52"/>
      <c r="L72" s="937"/>
      <c r="M72" s="1669"/>
      <c r="N72" s="1729" t="s">
        <v>197</v>
      </c>
      <c r="O72" s="214" t="s">
        <v>135</v>
      </c>
      <c r="P72" s="1236"/>
      <c r="Q72" s="1236"/>
    </row>
    <row r="73" spans="1:17" s="3" customFormat="1" ht="15.75" customHeight="1" x14ac:dyDescent="0.25">
      <c r="A73" s="1564"/>
      <c r="B73" s="1566"/>
      <c r="C73" s="1624"/>
      <c r="D73" s="750"/>
      <c r="E73" s="21"/>
      <c r="F73" s="445"/>
      <c r="G73" s="1609"/>
      <c r="H73" s="1046"/>
      <c r="I73" s="1796"/>
      <c r="J73" s="17"/>
      <c r="K73" s="52"/>
      <c r="L73" s="937"/>
      <c r="M73" s="1669"/>
      <c r="N73" s="2221" t="s">
        <v>136</v>
      </c>
      <c r="O73" s="214" t="s">
        <v>137</v>
      </c>
      <c r="P73" s="1236"/>
      <c r="Q73" s="1236"/>
    </row>
    <row r="74" spans="1:17" s="3" customFormat="1" ht="15.75" customHeight="1" x14ac:dyDescent="0.25">
      <c r="A74" s="1564"/>
      <c r="B74" s="1566"/>
      <c r="C74" s="1624"/>
      <c r="D74" s="750"/>
      <c r="E74" s="21"/>
      <c r="F74" s="445"/>
      <c r="G74" s="1609"/>
      <c r="H74" s="1046"/>
      <c r="I74" s="1796"/>
      <c r="J74" s="17"/>
      <c r="K74" s="52"/>
      <c r="L74" s="937"/>
      <c r="M74" s="1669"/>
      <c r="N74" s="2220"/>
      <c r="O74" s="43"/>
      <c r="P74" s="1236"/>
      <c r="Q74" s="1236"/>
    </row>
    <row r="75" spans="1:17" s="3" customFormat="1" ht="31.5" customHeight="1" x14ac:dyDescent="0.25">
      <c r="A75" s="1564"/>
      <c r="B75" s="1566"/>
      <c r="C75" s="1624"/>
      <c r="D75" s="750"/>
      <c r="E75" s="109"/>
      <c r="F75" s="445"/>
      <c r="G75" s="1610"/>
      <c r="H75" s="1046"/>
      <c r="I75" s="1796"/>
      <c r="J75" s="541"/>
      <c r="K75" s="542"/>
      <c r="L75" s="973"/>
      <c r="M75" s="1680"/>
      <c r="N75" s="1729" t="s">
        <v>242</v>
      </c>
      <c r="O75" s="214" t="s">
        <v>241</v>
      </c>
      <c r="P75" s="1236"/>
      <c r="Q75" s="1236"/>
    </row>
    <row r="76" spans="1:17" s="3" customFormat="1" ht="56.25" customHeight="1" x14ac:dyDescent="0.25">
      <c r="A76" s="1564"/>
      <c r="B76" s="1566"/>
      <c r="C76" s="1624"/>
      <c r="D76" s="760" t="s">
        <v>47</v>
      </c>
      <c r="E76" s="1561" t="s">
        <v>60</v>
      </c>
      <c r="F76" s="445"/>
      <c r="G76" s="781">
        <v>12010305</v>
      </c>
      <c r="H76" s="1046"/>
      <c r="I76" s="1796"/>
      <c r="J76" s="17"/>
      <c r="K76" s="106"/>
      <c r="L76" s="971"/>
      <c r="M76" s="1681"/>
      <c r="N76" s="107" t="s">
        <v>170</v>
      </c>
      <c r="O76" s="472">
        <v>6</v>
      </c>
      <c r="P76" s="1236"/>
      <c r="Q76" s="1236"/>
    </row>
    <row r="77" spans="1:17" s="3" customFormat="1" ht="42.6" customHeight="1" x14ac:dyDescent="0.25">
      <c r="A77" s="1564"/>
      <c r="B77" s="1566"/>
      <c r="C77" s="1624"/>
      <c r="D77" s="750"/>
      <c r="E77" s="1558"/>
      <c r="F77" s="445"/>
      <c r="G77" s="781"/>
      <c r="H77" s="1046"/>
      <c r="I77" s="1796"/>
      <c r="J77" s="17"/>
      <c r="K77" s="106"/>
      <c r="L77" s="971"/>
      <c r="M77" s="1681"/>
      <c r="N77" s="207" t="s">
        <v>214</v>
      </c>
      <c r="O77" s="51">
        <v>3</v>
      </c>
      <c r="P77" s="1236"/>
      <c r="Q77" s="1236"/>
    </row>
    <row r="78" spans="1:17" s="3" customFormat="1" ht="27" customHeight="1" x14ac:dyDescent="0.25">
      <c r="A78" s="1641"/>
      <c r="B78" s="1643"/>
      <c r="C78" s="1654"/>
      <c r="D78" s="750"/>
      <c r="E78" s="1635"/>
      <c r="F78" s="445"/>
      <c r="G78" s="781"/>
      <c r="H78" s="1046"/>
      <c r="I78" s="1796"/>
      <c r="J78" s="17"/>
      <c r="K78" s="839"/>
      <c r="L78" s="1404"/>
      <c r="M78" s="1785"/>
      <c r="N78" s="1730" t="s">
        <v>222</v>
      </c>
      <c r="O78" s="1745">
        <v>352</v>
      </c>
      <c r="P78" s="1236"/>
      <c r="Q78" s="1236"/>
    </row>
    <row r="79" spans="1:17" s="3" customFormat="1" ht="44.25" customHeight="1" x14ac:dyDescent="0.25">
      <c r="A79" s="1641"/>
      <c r="B79" s="1643"/>
      <c r="C79" s="1654"/>
      <c r="D79" s="750"/>
      <c r="E79" s="21"/>
      <c r="F79" s="445"/>
      <c r="G79" s="781"/>
      <c r="H79" s="1046"/>
      <c r="I79" s="1796"/>
      <c r="J79" s="17"/>
      <c r="K79" s="291"/>
      <c r="L79" s="974"/>
      <c r="M79" s="1682"/>
      <c r="N79" s="207" t="s">
        <v>138</v>
      </c>
      <c r="O79" s="51">
        <v>12</v>
      </c>
      <c r="P79" s="1236"/>
      <c r="Q79" s="1236"/>
    </row>
    <row r="80" spans="1:17" s="3" customFormat="1" ht="67.5" customHeight="1" x14ac:dyDescent="0.25">
      <c r="A80" s="1564"/>
      <c r="B80" s="1566"/>
      <c r="C80" s="1624"/>
      <c r="D80" s="750"/>
      <c r="E80" s="21"/>
      <c r="F80" s="445"/>
      <c r="G80" s="781"/>
      <c r="H80" s="1046"/>
      <c r="I80" s="1796"/>
      <c r="J80" s="17"/>
      <c r="K80" s="291"/>
      <c r="L80" s="974"/>
      <c r="M80" s="1682"/>
      <c r="N80" s="207" t="s">
        <v>139</v>
      </c>
      <c r="O80" s="51">
        <v>18</v>
      </c>
      <c r="P80" s="1236"/>
      <c r="Q80" s="1236"/>
    </row>
    <row r="81" spans="1:17" s="3" customFormat="1" ht="27" customHeight="1" x14ac:dyDescent="0.25">
      <c r="A81" s="1564"/>
      <c r="B81" s="1566"/>
      <c r="C81" s="1624"/>
      <c r="D81" s="750"/>
      <c r="E81" s="21"/>
      <c r="F81" s="445"/>
      <c r="G81" s="781"/>
      <c r="H81" s="1046"/>
      <c r="I81" s="1796"/>
      <c r="J81" s="17"/>
      <c r="K81" s="291"/>
      <c r="L81" s="974"/>
      <c r="M81" s="1682"/>
      <c r="N81" s="2215" t="s">
        <v>140</v>
      </c>
      <c r="O81" s="1588">
        <v>12</v>
      </c>
      <c r="P81" s="1236"/>
      <c r="Q81" s="1236"/>
    </row>
    <row r="82" spans="1:17" s="3" customFormat="1" ht="17.45" customHeight="1" x14ac:dyDescent="0.25">
      <c r="A82" s="1564"/>
      <c r="B82" s="1566"/>
      <c r="C82" s="1624"/>
      <c r="D82" s="750"/>
      <c r="E82" s="21"/>
      <c r="F82" s="445"/>
      <c r="G82" s="781"/>
      <c r="H82" s="1046"/>
      <c r="I82" s="1796"/>
      <c r="J82" s="17"/>
      <c r="K82" s="291"/>
      <c r="L82" s="974"/>
      <c r="M82" s="1682"/>
      <c r="N82" s="2016"/>
      <c r="O82" s="1589"/>
      <c r="P82" s="1236"/>
      <c r="Q82" s="1236"/>
    </row>
    <row r="83" spans="1:17" s="3" customFormat="1" ht="45" customHeight="1" x14ac:dyDescent="0.25">
      <c r="A83" s="1564"/>
      <c r="B83" s="1566"/>
      <c r="C83" s="1624"/>
      <c r="D83" s="750"/>
      <c r="E83" s="263" t="s">
        <v>226</v>
      </c>
      <c r="F83" s="445"/>
      <c r="G83" s="801">
        <v>12010315</v>
      </c>
      <c r="H83" s="1046"/>
      <c r="I83" s="1796"/>
      <c r="J83" s="17"/>
      <c r="K83" s="315"/>
      <c r="L83" s="972"/>
      <c r="M83" s="1683"/>
      <c r="N83" s="384" t="s">
        <v>227</v>
      </c>
      <c r="O83" s="1262">
        <v>3</v>
      </c>
      <c r="P83" s="1236"/>
      <c r="Q83" s="1236"/>
    </row>
    <row r="84" spans="1:17" s="3" customFormat="1" ht="44.25" customHeight="1" x14ac:dyDescent="0.25">
      <c r="A84" s="1564"/>
      <c r="B84" s="1566"/>
      <c r="C84" s="1624"/>
      <c r="D84" s="750"/>
      <c r="E84" s="263" t="s">
        <v>228</v>
      </c>
      <c r="F84" s="445"/>
      <c r="G84" s="782">
        <v>12010316</v>
      </c>
      <c r="H84" s="1046"/>
      <c r="I84" s="1796"/>
      <c r="J84" s="17"/>
      <c r="K84" s="315"/>
      <c r="L84" s="972"/>
      <c r="M84" s="1683"/>
      <c r="N84" s="384" t="s">
        <v>229</v>
      </c>
      <c r="O84" s="1262">
        <v>3</v>
      </c>
      <c r="P84" s="1236"/>
      <c r="Q84" s="1236"/>
    </row>
    <row r="85" spans="1:17" s="3" customFormat="1" ht="18.75" customHeight="1" x14ac:dyDescent="0.25">
      <c r="A85" s="1564"/>
      <c r="B85" s="1566"/>
      <c r="C85" s="1624"/>
      <c r="D85" s="750"/>
      <c r="E85" s="1877" t="s">
        <v>333</v>
      </c>
      <c r="F85" s="445"/>
      <c r="G85" s="781"/>
      <c r="H85" s="1046"/>
      <c r="I85" s="1796"/>
      <c r="J85" s="17"/>
      <c r="K85" s="291"/>
      <c r="L85" s="974"/>
      <c r="M85" s="950"/>
      <c r="N85" s="2011" t="s">
        <v>141</v>
      </c>
      <c r="O85" s="1589">
        <v>40</v>
      </c>
      <c r="P85" s="1236"/>
      <c r="Q85" s="1236"/>
    </row>
    <row r="86" spans="1:17" s="3" customFormat="1" ht="60.75" customHeight="1" x14ac:dyDescent="0.25">
      <c r="A86" s="1564"/>
      <c r="B86" s="1566"/>
      <c r="C86" s="1624"/>
      <c r="D86" s="750"/>
      <c r="E86" s="1878"/>
      <c r="F86" s="445"/>
      <c r="G86" s="781"/>
      <c r="H86" s="1046"/>
      <c r="I86" s="1796"/>
      <c r="J86" s="17"/>
      <c r="K86" s="291"/>
      <c r="L86" s="974"/>
      <c r="M86" s="1682"/>
      <c r="N86" s="2011"/>
      <c r="O86" s="1589"/>
      <c r="P86" s="1236"/>
      <c r="Q86" s="1236"/>
    </row>
    <row r="87" spans="1:17" s="3" customFormat="1" ht="24.75" customHeight="1" x14ac:dyDescent="0.25">
      <c r="A87" s="1564"/>
      <c r="B87" s="1566"/>
      <c r="C87" s="1624"/>
      <c r="D87" s="750"/>
      <c r="E87" s="1876" t="s">
        <v>257</v>
      </c>
      <c r="F87" s="445"/>
      <c r="G87" s="2129">
        <v>12010318</v>
      </c>
      <c r="H87" s="1046"/>
      <c r="I87" s="1796"/>
      <c r="J87" s="1621" t="s">
        <v>299</v>
      </c>
      <c r="K87" s="1003">
        <v>16.5</v>
      </c>
      <c r="L87" s="1010">
        <v>16.5</v>
      </c>
      <c r="M87" s="1230"/>
      <c r="N87" s="2215" t="s">
        <v>258</v>
      </c>
      <c r="O87" s="1588">
        <v>104</v>
      </c>
      <c r="P87" s="1236"/>
      <c r="Q87" s="1236"/>
    </row>
    <row r="88" spans="1:17" s="3" customFormat="1" ht="24.75" customHeight="1" x14ac:dyDescent="0.25">
      <c r="A88" s="1641"/>
      <c r="B88" s="1643"/>
      <c r="C88" s="474"/>
      <c r="D88" s="751"/>
      <c r="E88" s="1878"/>
      <c r="F88" s="445"/>
      <c r="G88" s="2131"/>
      <c r="H88" s="1046"/>
      <c r="I88" s="1796"/>
      <c r="J88" s="30" t="s">
        <v>26</v>
      </c>
      <c r="K88" s="305">
        <v>3</v>
      </c>
      <c r="L88" s="1697">
        <v>3</v>
      </c>
      <c r="M88" s="1684"/>
      <c r="N88" s="2016"/>
      <c r="O88" s="51"/>
      <c r="P88" s="1236"/>
      <c r="Q88" s="1236"/>
    </row>
    <row r="89" spans="1:17" s="3" customFormat="1" ht="68.25" customHeight="1" x14ac:dyDescent="0.25">
      <c r="A89" s="1564"/>
      <c r="B89" s="1566"/>
      <c r="C89" s="1624"/>
      <c r="D89" s="750" t="s">
        <v>50</v>
      </c>
      <c r="E89" s="1877" t="s">
        <v>262</v>
      </c>
      <c r="F89" s="445"/>
      <c r="G89" s="1609">
        <v>12010303</v>
      </c>
      <c r="H89" s="1046"/>
      <c r="I89" s="1796"/>
      <c r="J89" s="17"/>
      <c r="K89" s="291"/>
      <c r="L89" s="974"/>
      <c r="M89" s="950"/>
      <c r="N89" s="207" t="s">
        <v>334</v>
      </c>
      <c r="O89" s="1557" t="s">
        <v>142</v>
      </c>
      <c r="P89" s="1236"/>
      <c r="Q89" s="1236"/>
    </row>
    <row r="90" spans="1:17" s="3" customFormat="1" ht="16.5" customHeight="1" x14ac:dyDescent="0.25">
      <c r="A90" s="1564"/>
      <c r="B90" s="1566"/>
      <c r="C90" s="1624"/>
      <c r="D90" s="750"/>
      <c r="E90" s="1877"/>
      <c r="F90" s="445"/>
      <c r="G90" s="1609"/>
      <c r="H90" s="1046"/>
      <c r="I90" s="1796"/>
      <c r="J90" s="17"/>
      <c r="K90" s="291"/>
      <c r="L90" s="974"/>
      <c r="M90" s="1682"/>
      <c r="N90" s="1731" t="s">
        <v>130</v>
      </c>
      <c r="O90" s="1746">
        <v>74</v>
      </c>
      <c r="P90" s="1236"/>
      <c r="Q90" s="1236"/>
    </row>
    <row r="91" spans="1:17" s="3" customFormat="1" ht="15" customHeight="1" x14ac:dyDescent="0.25">
      <c r="A91" s="1564"/>
      <c r="B91" s="1566"/>
      <c r="C91" s="1624"/>
      <c r="D91" s="750"/>
      <c r="E91" s="1877"/>
      <c r="F91" s="445"/>
      <c r="G91" s="1609"/>
      <c r="H91" s="1046"/>
      <c r="I91" s="1796"/>
      <c r="J91" s="17"/>
      <c r="K91" s="291"/>
      <c r="L91" s="974"/>
      <c r="M91" s="1682"/>
      <c r="N91" s="2216" t="s">
        <v>133</v>
      </c>
      <c r="O91" s="1743">
        <v>4</v>
      </c>
      <c r="P91" s="1236"/>
      <c r="Q91" s="1236"/>
    </row>
    <row r="92" spans="1:17" s="3" customFormat="1" ht="14.25" customHeight="1" x14ac:dyDescent="0.25">
      <c r="A92" s="1564"/>
      <c r="B92" s="1566"/>
      <c r="C92" s="1624"/>
      <c r="D92" s="750"/>
      <c r="E92" s="1877"/>
      <c r="F92" s="445"/>
      <c r="G92" s="1609"/>
      <c r="H92" s="1046"/>
      <c r="I92" s="1796"/>
      <c r="J92" s="17"/>
      <c r="K92" s="291"/>
      <c r="L92" s="974"/>
      <c r="M92" s="1682"/>
      <c r="N92" s="2217"/>
      <c r="O92" s="1747"/>
      <c r="P92" s="1236"/>
      <c r="Q92" s="1236"/>
    </row>
    <row r="93" spans="1:17" s="3" customFormat="1" ht="29.25" customHeight="1" x14ac:dyDescent="0.25">
      <c r="A93" s="1641"/>
      <c r="B93" s="1643"/>
      <c r="C93" s="1654"/>
      <c r="D93" s="760" t="s">
        <v>82</v>
      </c>
      <c r="E93" s="1876" t="s">
        <v>263</v>
      </c>
      <c r="F93" s="445"/>
      <c r="G93" s="2129">
        <v>12010306</v>
      </c>
      <c r="H93" s="1046"/>
      <c r="I93" s="1796"/>
      <c r="J93" s="17"/>
      <c r="K93" s="52"/>
      <c r="L93" s="937"/>
      <c r="M93" s="1669"/>
      <c r="N93" s="107" t="s">
        <v>144</v>
      </c>
      <c r="O93" s="1262">
        <v>40</v>
      </c>
      <c r="P93" s="1236"/>
      <c r="Q93" s="1236"/>
    </row>
    <row r="94" spans="1:17" s="3" customFormat="1" ht="21" customHeight="1" x14ac:dyDescent="0.25">
      <c r="A94" s="1641"/>
      <c r="B94" s="1643"/>
      <c r="C94" s="1654"/>
      <c r="D94" s="750"/>
      <c r="E94" s="1877"/>
      <c r="F94" s="445"/>
      <c r="G94" s="2130"/>
      <c r="H94" s="1046"/>
      <c r="I94" s="1796"/>
      <c r="J94" s="17"/>
      <c r="K94" s="52"/>
      <c r="L94" s="937"/>
      <c r="M94" s="1669"/>
      <c r="N94" s="2215" t="s">
        <v>143</v>
      </c>
      <c r="O94" s="1638">
        <v>74</v>
      </c>
      <c r="P94" s="1236"/>
      <c r="Q94" s="1237"/>
    </row>
    <row r="95" spans="1:17" s="3" customFormat="1" ht="21" customHeight="1" x14ac:dyDescent="0.25">
      <c r="A95" s="1641"/>
      <c r="B95" s="1643"/>
      <c r="C95" s="1654"/>
      <c r="D95" s="750"/>
      <c r="E95" s="1877"/>
      <c r="F95" s="445"/>
      <c r="G95" s="2130"/>
      <c r="H95" s="1046"/>
      <c r="I95" s="1796"/>
      <c r="J95" s="17"/>
      <c r="K95" s="52"/>
      <c r="L95" s="937"/>
      <c r="M95" s="1669"/>
      <c r="N95" s="2011"/>
      <c r="O95" s="1639"/>
      <c r="P95" s="1236"/>
      <c r="Q95" s="1236"/>
    </row>
    <row r="96" spans="1:17" s="3" customFormat="1" ht="13.9" customHeight="1" x14ac:dyDescent="0.25">
      <c r="A96" s="1644"/>
      <c r="B96" s="1645"/>
      <c r="C96" s="264"/>
      <c r="D96" s="751"/>
      <c r="E96" s="1878"/>
      <c r="F96" s="1342"/>
      <c r="G96" s="2131"/>
      <c r="H96" s="1047"/>
      <c r="I96" s="1795"/>
      <c r="J96" s="1770"/>
      <c r="K96" s="1786"/>
      <c r="L96" s="1787"/>
      <c r="M96" s="1788"/>
      <c r="N96" s="2016"/>
      <c r="O96" s="51"/>
      <c r="P96" s="1236"/>
      <c r="Q96" s="1236"/>
    </row>
    <row r="97" spans="1:17" s="3" customFormat="1" ht="14.25" customHeight="1" x14ac:dyDescent="0.25">
      <c r="A97" s="1564"/>
      <c r="B97" s="1566"/>
      <c r="C97" s="1624"/>
      <c r="D97" s="750" t="s">
        <v>83</v>
      </c>
      <c r="E97" s="1877" t="s">
        <v>264</v>
      </c>
      <c r="F97" s="805"/>
      <c r="G97" s="2130">
        <v>12010307</v>
      </c>
      <c r="H97" s="1046"/>
      <c r="I97" s="1796"/>
      <c r="J97" s="17"/>
      <c r="K97" s="292"/>
      <c r="L97" s="975"/>
      <c r="M97" s="1685"/>
      <c r="N97" s="207" t="s">
        <v>144</v>
      </c>
      <c r="O97" s="1589">
        <v>22</v>
      </c>
      <c r="P97" s="1236"/>
      <c r="Q97" s="1236"/>
    </row>
    <row r="98" spans="1:17" s="3" customFormat="1" ht="14.25" customHeight="1" x14ac:dyDescent="0.25">
      <c r="A98" s="1564"/>
      <c r="B98" s="1566"/>
      <c r="C98" s="1624"/>
      <c r="D98" s="750"/>
      <c r="E98" s="1877"/>
      <c r="F98" s="805"/>
      <c r="G98" s="2130"/>
      <c r="H98" s="1046"/>
      <c r="I98" s="1796"/>
      <c r="J98" s="17"/>
      <c r="K98" s="292"/>
      <c r="L98" s="975"/>
      <c r="M98" s="1685"/>
      <c r="N98" s="2215" t="s">
        <v>143</v>
      </c>
      <c r="O98" s="1588">
        <v>71</v>
      </c>
      <c r="P98" s="1236"/>
      <c r="Q98" s="1236"/>
    </row>
    <row r="99" spans="1:17" s="3" customFormat="1" ht="36.75" customHeight="1" x14ac:dyDescent="0.25">
      <c r="A99" s="1564"/>
      <c r="B99" s="1566"/>
      <c r="C99" s="1624"/>
      <c r="D99" s="750"/>
      <c r="E99" s="21"/>
      <c r="F99" s="805"/>
      <c r="G99" s="2130"/>
      <c r="H99" s="1046"/>
      <c r="I99" s="1796"/>
      <c r="J99" s="17"/>
      <c r="K99" s="292"/>
      <c r="L99" s="975"/>
      <c r="M99" s="1685"/>
      <c r="N99" s="2016"/>
      <c r="O99" s="1748"/>
      <c r="P99" s="1236"/>
      <c r="Q99" s="1236"/>
    </row>
    <row r="100" spans="1:17" s="3" customFormat="1" ht="15" customHeight="1" x14ac:dyDescent="0.25">
      <c r="A100" s="1564"/>
      <c r="B100" s="1566"/>
      <c r="C100" s="1624"/>
      <c r="D100" s="750"/>
      <c r="E100" s="21"/>
      <c r="F100" s="805"/>
      <c r="G100" s="2130"/>
      <c r="H100" s="1046"/>
      <c r="I100" s="1796"/>
      <c r="J100" s="17"/>
      <c r="K100" s="292"/>
      <c r="L100" s="975"/>
      <c r="M100" s="1685"/>
      <c r="N100" s="2221" t="s">
        <v>145</v>
      </c>
      <c r="O100" s="214" t="s">
        <v>71</v>
      </c>
      <c r="P100" s="1236"/>
      <c r="Q100" s="1236"/>
    </row>
    <row r="101" spans="1:17" s="3" customFormat="1" ht="38.450000000000003" customHeight="1" x14ac:dyDescent="0.25">
      <c r="A101" s="1564"/>
      <c r="B101" s="1566"/>
      <c r="C101" s="1624"/>
      <c r="D101" s="750"/>
      <c r="E101" s="21"/>
      <c r="F101" s="805"/>
      <c r="G101" s="1609"/>
      <c r="H101" s="1046"/>
      <c r="I101" s="1796"/>
      <c r="J101" s="17"/>
      <c r="K101" s="292"/>
      <c r="L101" s="975"/>
      <c r="M101" s="951"/>
      <c r="N101" s="2220"/>
      <c r="O101" s="51"/>
      <c r="P101" s="1236"/>
      <c r="Q101" s="1236"/>
    </row>
    <row r="102" spans="1:17" s="3" customFormat="1" ht="53.25" customHeight="1" x14ac:dyDescent="0.25">
      <c r="A102" s="1564"/>
      <c r="B102" s="1566"/>
      <c r="C102" s="1624"/>
      <c r="D102" s="750"/>
      <c r="E102" s="21"/>
      <c r="F102" s="805"/>
      <c r="G102" s="1609"/>
      <c r="H102" s="1046"/>
      <c r="I102" s="1796"/>
      <c r="J102" s="17"/>
      <c r="K102" s="292"/>
      <c r="L102" s="975"/>
      <c r="M102" s="1685"/>
      <c r="N102" s="1731" t="s">
        <v>146</v>
      </c>
      <c r="O102" s="472">
        <v>40</v>
      </c>
      <c r="P102" s="1236"/>
      <c r="Q102" s="1236"/>
    </row>
    <row r="103" spans="1:17" s="3" customFormat="1" ht="14.25" customHeight="1" x14ac:dyDescent="0.25">
      <c r="A103" s="1564"/>
      <c r="B103" s="1566"/>
      <c r="C103" s="1624"/>
      <c r="D103" s="750"/>
      <c r="E103" s="21"/>
      <c r="F103" s="805"/>
      <c r="G103" s="1609"/>
      <c r="H103" s="1046"/>
      <c r="I103" s="1796"/>
      <c r="J103" s="17"/>
      <c r="K103" s="387"/>
      <c r="L103" s="1698"/>
      <c r="M103" s="1686"/>
      <c r="N103" s="2226" t="s">
        <v>335</v>
      </c>
      <c r="O103" s="1749" t="s">
        <v>105</v>
      </c>
      <c r="P103" s="1236"/>
      <c r="Q103" s="1236"/>
    </row>
    <row r="104" spans="1:17" s="3" customFormat="1" ht="14.25" customHeight="1" x14ac:dyDescent="0.25">
      <c r="A104" s="1641"/>
      <c r="B104" s="1643"/>
      <c r="C104" s="474"/>
      <c r="D104" s="751"/>
      <c r="E104" s="109"/>
      <c r="F104" s="1555"/>
      <c r="G104" s="1610"/>
      <c r="H104" s="1046"/>
      <c r="I104" s="1796"/>
      <c r="J104" s="841"/>
      <c r="K104" s="1789"/>
      <c r="L104" s="1790"/>
      <c r="M104" s="1791"/>
      <c r="N104" s="2227"/>
      <c r="O104" s="1750"/>
      <c r="P104" s="1236"/>
      <c r="Q104" s="1236"/>
    </row>
    <row r="105" spans="1:17" s="85" customFormat="1" ht="32.25" customHeight="1" x14ac:dyDescent="0.25">
      <c r="A105" s="1564"/>
      <c r="B105" s="1566"/>
      <c r="C105" s="84"/>
      <c r="D105" s="46" t="s">
        <v>147</v>
      </c>
      <c r="E105" s="21" t="s">
        <v>65</v>
      </c>
      <c r="F105" s="1555"/>
      <c r="G105" s="2130">
        <v>12010308</v>
      </c>
      <c r="H105" s="1046"/>
      <c r="I105" s="1796"/>
      <c r="J105" s="17"/>
      <c r="K105" s="106"/>
      <c r="L105" s="971"/>
      <c r="M105" s="1681"/>
      <c r="N105" s="207" t="s">
        <v>144</v>
      </c>
      <c r="O105" s="51">
        <v>45</v>
      </c>
      <c r="P105" s="1239"/>
      <c r="Q105" s="1240"/>
    </row>
    <row r="106" spans="1:17" s="85" customFormat="1" ht="18" customHeight="1" x14ac:dyDescent="0.25">
      <c r="A106" s="86"/>
      <c r="B106" s="1566"/>
      <c r="C106" s="84"/>
      <c r="D106" s="46"/>
      <c r="E106" s="21"/>
      <c r="F106" s="805"/>
      <c r="G106" s="2130"/>
      <c r="H106" s="1046"/>
      <c r="I106" s="1796"/>
      <c r="J106" s="17"/>
      <c r="K106" s="106"/>
      <c r="L106" s="971"/>
      <c r="M106" s="1681"/>
      <c r="N106" s="2011" t="s">
        <v>143</v>
      </c>
      <c r="O106" s="1589">
        <v>77</v>
      </c>
      <c r="P106" s="1240"/>
      <c r="Q106" s="1240"/>
    </row>
    <row r="107" spans="1:17" s="85" customFormat="1" ht="18" customHeight="1" x14ac:dyDescent="0.25">
      <c r="A107" s="86"/>
      <c r="B107" s="1566"/>
      <c r="C107" s="84"/>
      <c r="D107" s="46"/>
      <c r="E107" s="21"/>
      <c r="F107" s="805"/>
      <c r="G107" s="1343"/>
      <c r="H107" s="1046"/>
      <c r="I107" s="1796"/>
      <c r="J107" s="17"/>
      <c r="K107" s="106"/>
      <c r="L107" s="971"/>
      <c r="M107" s="1681"/>
      <c r="N107" s="2011"/>
      <c r="O107" s="1589"/>
      <c r="P107" s="1240"/>
      <c r="Q107" s="1240"/>
    </row>
    <row r="108" spans="1:17" s="85" customFormat="1" ht="18" customHeight="1" x14ac:dyDescent="0.25">
      <c r="A108" s="86"/>
      <c r="B108" s="1566"/>
      <c r="C108" s="84"/>
      <c r="D108" s="46"/>
      <c r="E108" s="21"/>
      <c r="F108" s="805"/>
      <c r="G108" s="1343"/>
      <c r="H108" s="1046"/>
      <c r="I108" s="1796"/>
      <c r="J108" s="17"/>
      <c r="K108" s="106"/>
      <c r="L108" s="971"/>
      <c r="M108" s="1681"/>
      <c r="N108" s="2016"/>
      <c r="O108" s="51"/>
      <c r="P108" s="1240"/>
      <c r="Q108" s="1240"/>
    </row>
    <row r="109" spans="1:17" s="85" customFormat="1" ht="15.75" customHeight="1" x14ac:dyDescent="0.25">
      <c r="A109" s="86"/>
      <c r="B109" s="1566"/>
      <c r="C109" s="84"/>
      <c r="D109" s="46"/>
      <c r="E109" s="21"/>
      <c r="F109" s="805"/>
      <c r="G109" s="1343"/>
      <c r="H109" s="1046"/>
      <c r="I109" s="1796"/>
      <c r="J109" s="1601"/>
      <c r="K109" s="106"/>
      <c r="L109" s="971"/>
      <c r="M109" s="947"/>
      <c r="N109" s="1919" t="s">
        <v>215</v>
      </c>
      <c r="O109" s="1589">
        <v>53</v>
      </c>
      <c r="P109" s="1240"/>
      <c r="Q109" s="1240"/>
    </row>
    <row r="110" spans="1:17" s="85" customFormat="1" ht="15.75" customHeight="1" x14ac:dyDescent="0.25">
      <c r="A110" s="86"/>
      <c r="B110" s="1566"/>
      <c r="C110" s="84"/>
      <c r="D110" s="43"/>
      <c r="E110" s="109"/>
      <c r="F110" s="806"/>
      <c r="G110" s="1344"/>
      <c r="H110" s="1046"/>
      <c r="I110" s="1796"/>
      <c r="J110" s="219" t="s">
        <v>30</v>
      </c>
      <c r="K110" s="302">
        <f>SUM(K53:K109)</f>
        <v>4616.3</v>
      </c>
      <c r="L110" s="932">
        <f>SUM(L53:L109)</f>
        <v>4616.3</v>
      </c>
      <c r="M110" s="918"/>
      <c r="N110" s="2099"/>
      <c r="O110" s="51"/>
      <c r="P110" s="1240"/>
      <c r="Q110" s="1240"/>
    </row>
    <row r="111" spans="1:17" s="85" customFormat="1" ht="47.25" customHeight="1" x14ac:dyDescent="0.25">
      <c r="A111" s="1564"/>
      <c r="B111" s="1566"/>
      <c r="C111" s="84"/>
      <c r="D111" s="46" t="s">
        <v>148</v>
      </c>
      <c r="E111" s="211" t="s">
        <v>239</v>
      </c>
      <c r="F111" s="807"/>
      <c r="G111" s="1110">
        <v>12010317</v>
      </c>
      <c r="H111" s="1048"/>
      <c r="I111" s="486"/>
      <c r="J111" s="415" t="s">
        <v>26</v>
      </c>
      <c r="K111" s="316">
        <v>2.6</v>
      </c>
      <c r="L111" s="995">
        <v>2.6</v>
      </c>
      <c r="M111" s="1688"/>
      <c r="N111" s="147" t="s">
        <v>336</v>
      </c>
      <c r="O111" s="467">
        <v>5</v>
      </c>
      <c r="P111" s="1240"/>
      <c r="Q111" s="1240"/>
    </row>
    <row r="112" spans="1:17" s="85" customFormat="1" ht="17.25" customHeight="1" thickBot="1" x14ac:dyDescent="0.3">
      <c r="A112" s="86"/>
      <c r="B112" s="1566"/>
      <c r="C112" s="84"/>
      <c r="D112" s="123"/>
      <c r="E112" s="1946" t="s">
        <v>40</v>
      </c>
      <c r="F112" s="1947"/>
      <c r="G112" s="1947"/>
      <c r="H112" s="1947"/>
      <c r="I112" s="1947"/>
      <c r="J112" s="1948"/>
      <c r="K112" s="94">
        <f>K111+K110</f>
        <v>4618.9000000000005</v>
      </c>
      <c r="L112" s="977">
        <f>L111+L110</f>
        <v>4618.9000000000005</v>
      </c>
      <c r="M112" s="953"/>
      <c r="N112" s="1734"/>
      <c r="O112" s="295"/>
      <c r="P112" s="1240"/>
      <c r="Q112" s="1240"/>
    </row>
    <row r="113" spans="1:23" s="92" customFormat="1" ht="47.25" customHeight="1" x14ac:dyDescent="0.25">
      <c r="A113" s="1952" t="s">
        <v>18</v>
      </c>
      <c r="B113" s="1954" t="s">
        <v>41</v>
      </c>
      <c r="C113" s="1956" t="s">
        <v>41</v>
      </c>
      <c r="D113" s="745"/>
      <c r="E113" s="1932" t="s">
        <v>66</v>
      </c>
      <c r="F113" s="1958" t="s">
        <v>182</v>
      </c>
      <c r="G113" s="2171">
        <v>12020102</v>
      </c>
      <c r="H113" s="1960" t="s">
        <v>23</v>
      </c>
      <c r="I113" s="245" t="s">
        <v>123</v>
      </c>
      <c r="J113" s="1615" t="s">
        <v>26</v>
      </c>
      <c r="K113" s="725">
        <v>236.9</v>
      </c>
      <c r="L113" s="978">
        <v>236.9</v>
      </c>
      <c r="M113" s="954"/>
      <c r="N113" s="2222" t="s">
        <v>165</v>
      </c>
      <c r="O113" s="1751">
        <v>60</v>
      </c>
      <c r="P113" s="1241"/>
      <c r="Q113" s="1242"/>
      <c r="R113" s="99"/>
      <c r="S113" s="99"/>
      <c r="T113" s="99"/>
    </row>
    <row r="114" spans="1:23" s="99" customFormat="1" ht="21.75" customHeight="1" thickBot="1" x14ac:dyDescent="0.3">
      <c r="A114" s="1953"/>
      <c r="B114" s="1955"/>
      <c r="C114" s="1957"/>
      <c r="D114" s="746"/>
      <c r="E114" s="1933"/>
      <c r="F114" s="1959"/>
      <c r="G114" s="2172"/>
      <c r="H114" s="1961"/>
      <c r="I114" s="394"/>
      <c r="J114" s="93" t="s">
        <v>30</v>
      </c>
      <c r="K114" s="94">
        <f>SUM(K113)</f>
        <v>236.9</v>
      </c>
      <c r="L114" s="977">
        <f>SUM(L113)</f>
        <v>236.9</v>
      </c>
      <c r="M114" s="953"/>
      <c r="N114" s="2223"/>
      <c r="O114" s="1752"/>
      <c r="P114" s="1243"/>
      <c r="Q114" s="1243"/>
    </row>
    <row r="115" spans="1:23" s="2" customFormat="1" ht="42" customHeight="1" x14ac:dyDescent="0.25">
      <c r="A115" s="100" t="s">
        <v>18</v>
      </c>
      <c r="B115" s="101" t="s">
        <v>41</v>
      </c>
      <c r="C115" s="478" t="s">
        <v>45</v>
      </c>
      <c r="D115" s="738"/>
      <c r="E115" s="1942" t="s">
        <v>67</v>
      </c>
      <c r="F115" s="1630"/>
      <c r="G115" s="2171">
        <v>1201020101</v>
      </c>
      <c r="H115" s="225" t="s">
        <v>23</v>
      </c>
      <c r="I115" s="1771" t="s">
        <v>123</v>
      </c>
      <c r="J115" s="1615" t="s">
        <v>26</v>
      </c>
      <c r="K115" s="1593">
        <v>422.7</v>
      </c>
      <c r="L115" s="1385">
        <v>422.7</v>
      </c>
      <c r="M115" s="1689"/>
      <c r="N115" s="1581" t="s">
        <v>68</v>
      </c>
      <c r="O115" s="231">
        <v>77</v>
      </c>
      <c r="P115" s="1235"/>
      <c r="Q115" s="1235"/>
    </row>
    <row r="116" spans="1:23" s="2" customFormat="1" ht="53.25" customHeight="1" x14ac:dyDescent="0.25">
      <c r="A116" s="104"/>
      <c r="B116" s="105"/>
      <c r="C116" s="1568"/>
      <c r="D116" s="739"/>
      <c r="E116" s="1906"/>
      <c r="F116" s="1575"/>
      <c r="G116" s="2130"/>
      <c r="H116" s="119"/>
      <c r="I116" s="163"/>
      <c r="J116" s="1611"/>
      <c r="K116" s="106"/>
      <c r="L116" s="971"/>
      <c r="M116" s="947"/>
      <c r="N116" s="107" t="s">
        <v>69</v>
      </c>
      <c r="O116" s="204">
        <v>208</v>
      </c>
      <c r="P116" s="1235"/>
      <c r="Q116" s="1235"/>
    </row>
    <row r="117" spans="1:23" s="2" customFormat="1" ht="44.25" customHeight="1" x14ac:dyDescent="0.25">
      <c r="A117" s="104"/>
      <c r="B117" s="105"/>
      <c r="C117" s="1646"/>
      <c r="D117" s="754"/>
      <c r="E117" s="1591"/>
      <c r="F117" s="1648"/>
      <c r="G117" s="2131"/>
      <c r="H117" s="119"/>
      <c r="I117" s="163"/>
      <c r="J117" s="1653"/>
      <c r="K117" s="106"/>
      <c r="L117" s="971"/>
      <c r="M117" s="1681"/>
      <c r="N117" s="1731" t="s">
        <v>70</v>
      </c>
      <c r="O117" s="1537" t="s">
        <v>72</v>
      </c>
      <c r="P117" s="1235"/>
      <c r="Q117" s="1235"/>
      <c r="U117" s="3"/>
    </row>
    <row r="118" spans="1:23" s="2" customFormat="1" ht="102" customHeight="1" x14ac:dyDescent="0.25">
      <c r="A118" s="104"/>
      <c r="B118" s="105"/>
      <c r="C118" s="1568"/>
      <c r="D118" s="754" t="s">
        <v>18</v>
      </c>
      <c r="E118" s="49" t="s">
        <v>149</v>
      </c>
      <c r="F118" s="1658"/>
      <c r="G118" s="1610">
        <v>1201020101</v>
      </c>
      <c r="H118" s="119"/>
      <c r="I118" s="1611"/>
      <c r="J118" s="1611"/>
      <c r="K118" s="291"/>
      <c r="L118" s="974"/>
      <c r="M118" s="950"/>
      <c r="N118" s="1735" t="s">
        <v>337</v>
      </c>
      <c r="O118" s="43" t="s">
        <v>206</v>
      </c>
      <c r="P118" s="1235"/>
      <c r="Q118" s="1235"/>
      <c r="U118" s="3"/>
      <c r="V118" s="3"/>
      <c r="W118" s="3"/>
    </row>
    <row r="119" spans="1:23" s="2" customFormat="1" ht="62.25" customHeight="1" x14ac:dyDescent="0.25">
      <c r="A119" s="104"/>
      <c r="B119" s="105"/>
      <c r="C119" s="14"/>
      <c r="D119" s="762" t="s">
        <v>41</v>
      </c>
      <c r="E119" s="49" t="s">
        <v>150</v>
      </c>
      <c r="F119" s="783" t="s">
        <v>185</v>
      </c>
      <c r="G119" s="1609">
        <v>1201020102</v>
      </c>
      <c r="H119" s="119"/>
      <c r="I119" s="163"/>
      <c r="J119" s="1611"/>
      <c r="K119" s="106"/>
      <c r="L119" s="971"/>
      <c r="M119" s="1681"/>
      <c r="N119" s="1735" t="s">
        <v>207</v>
      </c>
      <c r="O119" s="1748">
        <v>20</v>
      </c>
      <c r="P119" s="1235"/>
      <c r="Q119" s="1235"/>
    </row>
    <row r="120" spans="1:23" s="2" customFormat="1" ht="80.25" customHeight="1" x14ac:dyDescent="0.25">
      <c r="A120" s="104"/>
      <c r="B120" s="105"/>
      <c r="C120" s="14"/>
      <c r="D120" s="762" t="s">
        <v>45</v>
      </c>
      <c r="E120" s="49" t="s">
        <v>151</v>
      </c>
      <c r="F120" s="1631"/>
      <c r="G120" s="801">
        <v>1201020103</v>
      </c>
      <c r="H120" s="119"/>
      <c r="I120" s="163"/>
      <c r="J120" s="1611"/>
      <c r="K120" s="106"/>
      <c r="L120" s="971"/>
      <c r="M120" s="1681"/>
      <c r="N120" s="207" t="s">
        <v>339</v>
      </c>
      <c r="O120" s="1557">
        <v>34</v>
      </c>
      <c r="P120" s="1235"/>
      <c r="Q120" s="1235"/>
      <c r="T120" s="3"/>
      <c r="U120" s="3"/>
    </row>
    <row r="121" spans="1:23" s="2" customFormat="1" ht="56.25" customHeight="1" x14ac:dyDescent="0.25">
      <c r="A121" s="104"/>
      <c r="B121" s="105"/>
      <c r="C121" s="14"/>
      <c r="D121" s="762" t="s">
        <v>47</v>
      </c>
      <c r="E121" s="49" t="s">
        <v>152</v>
      </c>
      <c r="F121" s="1631" t="s">
        <v>176</v>
      </c>
      <c r="G121" s="1609">
        <v>1201020106</v>
      </c>
      <c r="H121" s="119"/>
      <c r="I121" s="163"/>
      <c r="J121" s="1611"/>
      <c r="K121" s="52"/>
      <c r="L121" s="937"/>
      <c r="M121" s="1669"/>
      <c r="N121" s="1314" t="s">
        <v>70</v>
      </c>
      <c r="O121" s="1748">
        <v>40</v>
      </c>
      <c r="P121" s="1235"/>
      <c r="Q121" s="1235"/>
      <c r="V121" s="3"/>
    </row>
    <row r="122" spans="1:23" s="2" customFormat="1" ht="78.75" customHeight="1" x14ac:dyDescent="0.25">
      <c r="A122" s="1323"/>
      <c r="B122" s="1324"/>
      <c r="C122" s="1319"/>
      <c r="D122" s="762" t="s">
        <v>50</v>
      </c>
      <c r="E122" s="109" t="s">
        <v>172</v>
      </c>
      <c r="F122" s="1661" t="s">
        <v>175</v>
      </c>
      <c r="G122" s="801">
        <v>1201020104</v>
      </c>
      <c r="H122" s="255"/>
      <c r="I122" s="1346"/>
      <c r="J122" s="1652"/>
      <c r="K122" s="54"/>
      <c r="L122" s="976"/>
      <c r="M122" s="1687"/>
      <c r="N122" s="207" t="s">
        <v>338</v>
      </c>
      <c r="O122" s="1649">
        <v>200</v>
      </c>
      <c r="P122" s="1235"/>
      <c r="Q122" s="1235"/>
      <c r="R122" s="3"/>
      <c r="T122" s="3"/>
    </row>
    <row r="123" spans="1:23" s="2" customFormat="1" ht="69.599999999999994" customHeight="1" x14ac:dyDescent="0.25">
      <c r="A123" s="1564"/>
      <c r="B123" s="1566"/>
      <c r="C123" s="474"/>
      <c r="D123" s="757" t="s">
        <v>82</v>
      </c>
      <c r="E123" s="1453" t="s">
        <v>171</v>
      </c>
      <c r="F123" s="1772" t="s">
        <v>183</v>
      </c>
      <c r="G123" s="1610">
        <v>1201020107</v>
      </c>
      <c r="H123" s="1576"/>
      <c r="I123" s="163"/>
      <c r="J123" s="17"/>
      <c r="K123" s="24"/>
      <c r="L123" s="929"/>
      <c r="M123" s="1668"/>
      <c r="N123" s="1736" t="s">
        <v>341</v>
      </c>
      <c r="O123" s="1746">
        <v>1</v>
      </c>
      <c r="P123" s="1235"/>
      <c r="Q123" s="1235"/>
    </row>
    <row r="124" spans="1:23" s="2" customFormat="1" ht="39" customHeight="1" x14ac:dyDescent="0.25">
      <c r="A124" s="1564"/>
      <c r="B124" s="1566"/>
      <c r="C124" s="1624"/>
      <c r="D124" s="758" t="s">
        <v>83</v>
      </c>
      <c r="E124" s="1949" t="s">
        <v>73</v>
      </c>
      <c r="F124" s="1575" t="s">
        <v>177</v>
      </c>
      <c r="G124" s="2130">
        <v>1201020108</v>
      </c>
      <c r="H124" s="1576"/>
      <c r="I124" s="163"/>
      <c r="J124" s="17"/>
      <c r="K124" s="115"/>
      <c r="L124" s="933"/>
      <c r="M124" s="919"/>
      <c r="N124" s="2224" t="s">
        <v>340</v>
      </c>
      <c r="O124" s="1747">
        <v>20</v>
      </c>
      <c r="P124" s="1235"/>
      <c r="Q124" s="1236"/>
    </row>
    <row r="125" spans="1:23" s="2" customFormat="1" ht="19.5" customHeight="1" thickBot="1" x14ac:dyDescent="0.3">
      <c r="A125" s="1565"/>
      <c r="B125" s="1567"/>
      <c r="C125" s="1625"/>
      <c r="D125" s="764"/>
      <c r="E125" s="1950"/>
      <c r="F125" s="1592"/>
      <c r="G125" s="2172"/>
      <c r="H125" s="1604"/>
      <c r="I125" s="398"/>
      <c r="J125" s="61" t="s">
        <v>30</v>
      </c>
      <c r="K125" s="58">
        <f>SUM(K115:K124)</f>
        <v>422.7</v>
      </c>
      <c r="L125" s="936">
        <f>SUM(L115:L124)</f>
        <v>422.7</v>
      </c>
      <c r="M125" s="922"/>
      <c r="N125" s="2225"/>
      <c r="O125" s="295"/>
      <c r="P125" s="1235"/>
      <c r="Q125" s="1238"/>
    </row>
    <row r="126" spans="1:23" s="2" customFormat="1" ht="21.75" customHeight="1" x14ac:dyDescent="0.25">
      <c r="A126" s="100" t="s">
        <v>18</v>
      </c>
      <c r="B126" s="101" t="s">
        <v>41</v>
      </c>
      <c r="C126" s="478" t="s">
        <v>47</v>
      </c>
      <c r="D126" s="738"/>
      <c r="E126" s="1943" t="s">
        <v>74</v>
      </c>
      <c r="F126" s="1945" t="s">
        <v>179</v>
      </c>
      <c r="G126" s="1605"/>
      <c r="H126" s="225" t="s">
        <v>23</v>
      </c>
      <c r="I126" s="2158" t="s">
        <v>123</v>
      </c>
      <c r="J126" s="1607"/>
      <c r="K126" s="941"/>
      <c r="L126" s="980"/>
      <c r="M126" s="1690"/>
      <c r="N126" s="1974"/>
      <c r="O126" s="1582"/>
      <c r="P126" s="1235"/>
      <c r="Q126" s="1235"/>
    </row>
    <row r="127" spans="1:23" s="2" customFormat="1" ht="21.75" customHeight="1" x14ac:dyDescent="0.25">
      <c r="A127" s="104"/>
      <c r="B127" s="105"/>
      <c r="C127" s="1568"/>
      <c r="D127" s="1349"/>
      <c r="E127" s="2199"/>
      <c r="F127" s="2179"/>
      <c r="G127" s="1610"/>
      <c r="H127" s="119"/>
      <c r="I127" s="2138"/>
      <c r="J127" s="25"/>
      <c r="K127" s="322"/>
      <c r="L127" s="930"/>
      <c r="M127" s="916"/>
      <c r="N127" s="2016"/>
      <c r="O127" s="51"/>
      <c r="P127" s="1235"/>
      <c r="Q127" s="1235"/>
    </row>
    <row r="128" spans="1:23" s="2" customFormat="1" ht="53.25" customHeight="1" x14ac:dyDescent="0.25">
      <c r="A128" s="104"/>
      <c r="B128" s="105"/>
      <c r="C128" s="1568"/>
      <c r="D128" s="1348" t="s">
        <v>18</v>
      </c>
      <c r="E128" s="118" t="s">
        <v>76</v>
      </c>
      <c r="F128" s="1347"/>
      <c r="G128" s="1610">
        <v>12010202</v>
      </c>
      <c r="H128" s="255"/>
      <c r="I128" s="163"/>
      <c r="J128" s="1614" t="s">
        <v>26</v>
      </c>
      <c r="K128" s="322">
        <v>23.5</v>
      </c>
      <c r="L128" s="930">
        <v>23.5</v>
      </c>
      <c r="M128" s="916"/>
      <c r="N128" s="207" t="s">
        <v>75</v>
      </c>
      <c r="O128" s="51">
        <v>20</v>
      </c>
      <c r="P128" s="1235"/>
      <c r="Q128" s="1236"/>
      <c r="T128" s="3"/>
    </row>
    <row r="129" spans="1:22" s="2" customFormat="1" ht="57.75" customHeight="1" x14ac:dyDescent="0.25">
      <c r="A129" s="104"/>
      <c r="B129" s="105"/>
      <c r="C129" s="1568"/>
      <c r="D129" s="739" t="s">
        <v>41</v>
      </c>
      <c r="E129" s="494" t="s">
        <v>342</v>
      </c>
      <c r="F129" s="786"/>
      <c r="G129" s="1609">
        <v>12010213</v>
      </c>
      <c r="H129" s="119"/>
      <c r="I129" s="1611"/>
      <c r="J129" s="1614" t="s">
        <v>26</v>
      </c>
      <c r="K129" s="18">
        <v>8.5</v>
      </c>
      <c r="L129" s="928">
        <v>8.5</v>
      </c>
      <c r="M129" s="914"/>
      <c r="N129" s="598" t="s">
        <v>343</v>
      </c>
      <c r="O129" s="46" t="s">
        <v>22</v>
      </c>
      <c r="P129" s="1235"/>
      <c r="Q129" s="1236"/>
      <c r="R129" s="3"/>
    </row>
    <row r="130" spans="1:22" s="2" customFormat="1" ht="15.75" customHeight="1" x14ac:dyDescent="0.25">
      <c r="A130" s="1927"/>
      <c r="B130" s="1929"/>
      <c r="C130" s="474"/>
      <c r="D130" s="760" t="s">
        <v>45</v>
      </c>
      <c r="E130" s="1805" t="s">
        <v>78</v>
      </c>
      <c r="F130" s="427"/>
      <c r="G130" s="2129">
        <v>12010205</v>
      </c>
      <c r="H130" s="256"/>
      <c r="I130" s="247"/>
      <c r="J130" s="1614" t="s">
        <v>26</v>
      </c>
      <c r="K130" s="376">
        <v>42.8</v>
      </c>
      <c r="L130" s="1396">
        <v>42.8</v>
      </c>
      <c r="M130" s="1691"/>
      <c r="N130" s="2221" t="s">
        <v>154</v>
      </c>
      <c r="O130" s="214" t="s">
        <v>155</v>
      </c>
      <c r="P130" s="1235"/>
      <c r="Q130" s="1236"/>
      <c r="U130" s="3"/>
    </row>
    <row r="131" spans="1:22" s="2" customFormat="1" ht="15.75" customHeight="1" x14ac:dyDescent="0.25">
      <c r="A131" s="1927"/>
      <c r="B131" s="1929"/>
      <c r="C131" s="474"/>
      <c r="D131" s="750"/>
      <c r="E131" s="1806"/>
      <c r="F131" s="427"/>
      <c r="G131" s="2130"/>
      <c r="H131" s="256"/>
      <c r="I131" s="247"/>
      <c r="J131" s="17" t="s">
        <v>43</v>
      </c>
      <c r="K131" s="149">
        <v>214</v>
      </c>
      <c r="L131" s="1007">
        <v>214</v>
      </c>
      <c r="M131" s="1001"/>
      <c r="N131" s="2219"/>
      <c r="O131" s="46"/>
      <c r="P131" s="1235"/>
      <c r="Q131" s="1236"/>
    </row>
    <row r="132" spans="1:22" s="2" customFormat="1" ht="15.75" customHeight="1" x14ac:dyDescent="0.25">
      <c r="A132" s="1927"/>
      <c r="B132" s="1929"/>
      <c r="C132" s="474" t="s">
        <v>194</v>
      </c>
      <c r="D132" s="751"/>
      <c r="E132" s="1823"/>
      <c r="F132" s="549"/>
      <c r="G132" s="2131"/>
      <c r="H132" s="256"/>
      <c r="I132" s="247"/>
      <c r="J132" s="30" t="s">
        <v>43</v>
      </c>
      <c r="K132" s="297">
        <v>10.7</v>
      </c>
      <c r="L132" s="986">
        <v>10.7</v>
      </c>
      <c r="M132" s="964"/>
      <c r="N132" s="2220"/>
      <c r="O132" s="43"/>
      <c r="P132" s="1235"/>
      <c r="Q132" s="1235"/>
      <c r="S132" s="3"/>
    </row>
    <row r="133" spans="1:22" s="2" customFormat="1" ht="105.6" customHeight="1" x14ac:dyDescent="0.25">
      <c r="A133" s="104"/>
      <c r="B133" s="105"/>
      <c r="C133" s="1568"/>
      <c r="D133" s="739" t="s">
        <v>47</v>
      </c>
      <c r="E133" s="1938" t="s">
        <v>188</v>
      </c>
      <c r="F133" s="1940" t="s">
        <v>178</v>
      </c>
      <c r="G133" s="1609">
        <v>12010206</v>
      </c>
      <c r="H133" s="160"/>
      <c r="I133" s="393"/>
      <c r="J133" s="17" t="s">
        <v>26</v>
      </c>
      <c r="K133" s="18">
        <v>112</v>
      </c>
      <c r="L133" s="928">
        <v>112</v>
      </c>
      <c r="M133" s="914"/>
      <c r="N133" s="598" t="s">
        <v>154</v>
      </c>
      <c r="O133" s="46" t="s">
        <v>80</v>
      </c>
      <c r="P133" s="1235"/>
      <c r="Q133" s="1235"/>
      <c r="V133" s="3"/>
    </row>
    <row r="134" spans="1:22" s="2" customFormat="1" ht="16.5" customHeight="1" thickBot="1" x14ac:dyDescent="0.3">
      <c r="A134" s="1565"/>
      <c r="B134" s="1567"/>
      <c r="C134" s="1580"/>
      <c r="D134" s="744"/>
      <c r="E134" s="1939"/>
      <c r="F134" s="1941"/>
      <c r="G134" s="1606"/>
      <c r="H134" s="1587"/>
      <c r="I134" s="394"/>
      <c r="J134" s="93" t="s">
        <v>30</v>
      </c>
      <c r="K134" s="94">
        <f>SUM(K126:K133)</f>
        <v>411.5</v>
      </c>
      <c r="L134" s="977">
        <f>SUM(L126:L133)</f>
        <v>411.5</v>
      </c>
      <c r="M134" s="953"/>
      <c r="N134" s="1737"/>
      <c r="O134" s="123"/>
      <c r="P134" s="1235"/>
      <c r="Q134" s="1235"/>
    </row>
    <row r="135" spans="1:22" s="2" customFormat="1" ht="27" customHeight="1" x14ac:dyDescent="0.25">
      <c r="A135" s="1926" t="s">
        <v>18</v>
      </c>
      <c r="B135" s="1928" t="s">
        <v>41</v>
      </c>
      <c r="C135" s="1579" t="s">
        <v>50</v>
      </c>
      <c r="D135" s="743"/>
      <c r="E135" s="1930" t="s">
        <v>79</v>
      </c>
      <c r="F135" s="808"/>
      <c r="G135" s="2171">
        <v>12010203</v>
      </c>
      <c r="H135" s="485" t="s">
        <v>80</v>
      </c>
      <c r="I135" s="2173" t="s">
        <v>156</v>
      </c>
      <c r="J135" s="1607" t="s">
        <v>26</v>
      </c>
      <c r="K135" s="301">
        <v>139.9</v>
      </c>
      <c r="L135" s="938">
        <v>139.9</v>
      </c>
      <c r="M135" s="959"/>
      <c r="N135" s="125" t="s">
        <v>81</v>
      </c>
      <c r="O135" s="128">
        <v>22</v>
      </c>
      <c r="P135" s="1235"/>
      <c r="Q135" s="1235"/>
    </row>
    <row r="136" spans="1:22" s="2" customFormat="1" ht="43.15" customHeight="1" x14ac:dyDescent="0.25">
      <c r="A136" s="1927"/>
      <c r="B136" s="1929"/>
      <c r="C136" s="474"/>
      <c r="D136" s="740"/>
      <c r="E136" s="1877"/>
      <c r="F136" s="427"/>
      <c r="G136" s="2130"/>
      <c r="H136" s="1571"/>
      <c r="I136" s="2174"/>
      <c r="J136" s="550" t="s">
        <v>43</v>
      </c>
      <c r="K136" s="491">
        <v>117.1</v>
      </c>
      <c r="L136" s="927">
        <v>117.1</v>
      </c>
      <c r="M136" s="1667"/>
      <c r="N136" s="144" t="s">
        <v>166</v>
      </c>
      <c r="O136" s="230">
        <v>10</v>
      </c>
      <c r="P136" s="1235"/>
      <c r="Q136" s="1235"/>
    </row>
    <row r="137" spans="1:22" s="2" customFormat="1" ht="14.25" customHeight="1" x14ac:dyDescent="0.25">
      <c r="A137" s="1927"/>
      <c r="B137" s="1929"/>
      <c r="C137" s="474"/>
      <c r="D137" s="740"/>
      <c r="E137" s="1877"/>
      <c r="F137" s="427"/>
      <c r="G137" s="1609"/>
      <c r="H137" s="1571"/>
      <c r="I137" s="35"/>
      <c r="J137" s="1614"/>
      <c r="K137" s="296"/>
      <c r="L137" s="934"/>
      <c r="M137" s="920"/>
      <c r="N137" s="2221" t="s">
        <v>211</v>
      </c>
      <c r="O137" s="132">
        <v>28</v>
      </c>
      <c r="P137" s="1235"/>
      <c r="Q137" s="1235"/>
    </row>
    <row r="138" spans="1:22" s="2" customFormat="1" ht="16.5" customHeight="1" thickBot="1" x14ac:dyDescent="0.3">
      <c r="A138" s="1564"/>
      <c r="B138" s="1566"/>
      <c r="C138" s="474"/>
      <c r="D138" s="740"/>
      <c r="E138" s="1931"/>
      <c r="F138" s="427"/>
      <c r="G138" s="1609"/>
      <c r="H138" s="1571"/>
      <c r="I138" s="35"/>
      <c r="J138" s="69" t="s">
        <v>30</v>
      </c>
      <c r="K138" s="58">
        <f>SUM(K135:K137)</f>
        <v>257</v>
      </c>
      <c r="L138" s="936">
        <f>SUM(L135:L137)</f>
        <v>257</v>
      </c>
      <c r="M138" s="922"/>
      <c r="N138" s="2228"/>
      <c r="O138" s="619"/>
      <c r="P138" s="1235"/>
      <c r="Q138" s="1235"/>
    </row>
    <row r="139" spans="1:22" s="2" customFormat="1" ht="44.25" customHeight="1" x14ac:dyDescent="0.25">
      <c r="A139" s="1577" t="s">
        <v>18</v>
      </c>
      <c r="B139" s="1578" t="s">
        <v>41</v>
      </c>
      <c r="C139" s="1579" t="s">
        <v>82</v>
      </c>
      <c r="D139" s="743"/>
      <c r="E139" s="1932" t="s">
        <v>173</v>
      </c>
      <c r="F139" s="808"/>
      <c r="G139" s="2171">
        <v>1201020109</v>
      </c>
      <c r="H139" s="1934">
        <v>3</v>
      </c>
      <c r="I139" s="2175" t="s">
        <v>123</v>
      </c>
      <c r="J139" s="1607" t="s">
        <v>26</v>
      </c>
      <c r="K139" s="133">
        <v>3.5</v>
      </c>
      <c r="L139" s="982">
        <v>3.5</v>
      </c>
      <c r="M139" s="960"/>
      <c r="N139" s="1581" t="s">
        <v>174</v>
      </c>
      <c r="O139" s="1753">
        <v>2</v>
      </c>
      <c r="P139" s="1235"/>
      <c r="Q139" s="1235"/>
    </row>
    <row r="140" spans="1:22" s="2" customFormat="1" ht="16.5" customHeight="1" thickBot="1" x14ac:dyDescent="0.3">
      <c r="A140" s="1564"/>
      <c r="B140" s="1566"/>
      <c r="C140" s="1580"/>
      <c r="D140" s="744"/>
      <c r="E140" s="1933"/>
      <c r="F140" s="809"/>
      <c r="G140" s="2172"/>
      <c r="H140" s="1935"/>
      <c r="I140" s="2176"/>
      <c r="J140" s="93" t="s">
        <v>30</v>
      </c>
      <c r="K140" s="58">
        <f>K139</f>
        <v>3.5</v>
      </c>
      <c r="L140" s="936">
        <f>L139</f>
        <v>3.5</v>
      </c>
      <c r="M140" s="922"/>
      <c r="N140" s="1559"/>
      <c r="O140" s="1556"/>
      <c r="P140" s="1235"/>
      <c r="Q140" s="1235"/>
    </row>
    <row r="141" spans="1:22" s="2" customFormat="1" ht="16.5" customHeight="1" x14ac:dyDescent="0.25">
      <c r="A141" s="1897" t="s">
        <v>18</v>
      </c>
      <c r="B141" s="1899" t="s">
        <v>41</v>
      </c>
      <c r="C141" s="2146" t="s">
        <v>83</v>
      </c>
      <c r="D141" s="769"/>
      <c r="E141" s="1891" t="s">
        <v>193</v>
      </c>
      <c r="F141" s="1958"/>
      <c r="G141" s="2171">
        <v>12010210</v>
      </c>
      <c r="H141" s="1895">
        <v>3</v>
      </c>
      <c r="I141" s="2158" t="s">
        <v>123</v>
      </c>
      <c r="J141" s="1602" t="s">
        <v>26</v>
      </c>
      <c r="K141" s="432">
        <v>1</v>
      </c>
      <c r="L141" s="1699">
        <v>1</v>
      </c>
      <c r="M141" s="1692"/>
      <c r="N141" s="265" t="s">
        <v>192</v>
      </c>
      <c r="O141" s="178">
        <v>1</v>
      </c>
      <c r="P141" s="1235"/>
      <c r="Q141" s="1235"/>
    </row>
    <row r="142" spans="1:22" s="2" customFormat="1" ht="15" customHeight="1" x14ac:dyDescent="0.25">
      <c r="A142" s="1898"/>
      <c r="B142" s="1900"/>
      <c r="C142" s="2147"/>
      <c r="D142" s="750"/>
      <c r="E142" s="1892"/>
      <c r="F142" s="2148"/>
      <c r="G142" s="2130"/>
      <c r="H142" s="1896"/>
      <c r="I142" s="2138"/>
      <c r="J142" s="480" t="s">
        <v>85</v>
      </c>
      <c r="K142" s="142"/>
      <c r="L142" s="1009"/>
      <c r="M142" s="1693"/>
      <c r="N142" s="2215" t="s">
        <v>191</v>
      </c>
      <c r="O142" s="1923"/>
      <c r="P142" s="1235"/>
      <c r="Q142" s="1235"/>
      <c r="R142" s="3"/>
    </row>
    <row r="143" spans="1:22" s="2" customFormat="1" ht="15" customHeight="1" thickBot="1" x14ac:dyDescent="0.3">
      <c r="A143" s="2087"/>
      <c r="B143" s="2088"/>
      <c r="C143" s="2166"/>
      <c r="D143" s="761"/>
      <c r="E143" s="2090"/>
      <c r="F143" s="1959"/>
      <c r="G143" s="2172"/>
      <c r="H143" s="2092"/>
      <c r="I143" s="2159"/>
      <c r="J143" s="618" t="s">
        <v>30</v>
      </c>
      <c r="K143" s="58">
        <f>K142+K141</f>
        <v>1</v>
      </c>
      <c r="L143" s="936">
        <f>L142+L141</f>
        <v>1</v>
      </c>
      <c r="M143" s="922"/>
      <c r="N143" s="1975"/>
      <c r="O143" s="2229"/>
      <c r="P143" s="1235"/>
      <c r="Q143" s="1235"/>
      <c r="R143" s="3"/>
    </row>
    <row r="144" spans="1:22" s="2" customFormat="1" ht="105" customHeight="1" x14ac:dyDescent="0.25">
      <c r="A144" s="1897" t="s">
        <v>18</v>
      </c>
      <c r="B144" s="1899" t="s">
        <v>41</v>
      </c>
      <c r="C144" s="2146" t="s">
        <v>147</v>
      </c>
      <c r="D144" s="769"/>
      <c r="E144" s="1925" t="s">
        <v>319</v>
      </c>
      <c r="F144" s="1958"/>
      <c r="G144" s="2171">
        <v>12010216</v>
      </c>
      <c r="H144" s="1895">
        <v>3</v>
      </c>
      <c r="I144" s="2158" t="s">
        <v>123</v>
      </c>
      <c r="J144" s="1602" t="s">
        <v>26</v>
      </c>
      <c r="K144" s="293">
        <v>5</v>
      </c>
      <c r="L144" s="984">
        <v>5</v>
      </c>
      <c r="M144" s="962"/>
      <c r="N144" s="1581" t="s">
        <v>192</v>
      </c>
      <c r="O144" s="1582">
        <v>1</v>
      </c>
      <c r="P144" s="1235"/>
      <c r="Q144" s="1235"/>
    </row>
    <row r="145" spans="1:18" s="2" customFormat="1" ht="15" customHeight="1" thickBot="1" x14ac:dyDescent="0.3">
      <c r="A145" s="1898"/>
      <c r="B145" s="1900"/>
      <c r="C145" s="2147"/>
      <c r="D145" s="750"/>
      <c r="E145" s="1892"/>
      <c r="F145" s="2148"/>
      <c r="G145" s="2172"/>
      <c r="H145" s="1896"/>
      <c r="I145" s="2159"/>
      <c r="J145" s="61" t="s">
        <v>30</v>
      </c>
      <c r="K145" s="27">
        <f t="shared" ref="K145" si="0">+K144</f>
        <v>5</v>
      </c>
      <c r="L145" s="931">
        <f t="shared" ref="L145" si="1">+L144</f>
        <v>5</v>
      </c>
      <c r="M145" s="917"/>
      <c r="N145" s="1559"/>
      <c r="O145" s="1589"/>
      <c r="P145" s="1235"/>
      <c r="Q145" s="1235"/>
    </row>
    <row r="146" spans="1:18" s="2" customFormat="1" ht="26.25" customHeight="1" x14ac:dyDescent="0.25">
      <c r="A146" s="1897" t="s">
        <v>18</v>
      </c>
      <c r="B146" s="1899" t="s">
        <v>41</v>
      </c>
      <c r="C146" s="2146" t="s">
        <v>148</v>
      </c>
      <c r="D146" s="769"/>
      <c r="E146" s="1891" t="s">
        <v>266</v>
      </c>
      <c r="F146" s="1958"/>
      <c r="G146" s="2171">
        <v>12010217</v>
      </c>
      <c r="H146" s="1895">
        <v>5</v>
      </c>
      <c r="I146" s="2158" t="s">
        <v>314</v>
      </c>
      <c r="J146" s="617" t="s">
        <v>26</v>
      </c>
      <c r="K146" s="459">
        <v>126.6</v>
      </c>
      <c r="L146" s="985">
        <v>126.6</v>
      </c>
      <c r="M146" s="963"/>
      <c r="N146" s="1738" t="s">
        <v>244</v>
      </c>
      <c r="O146" s="1582">
        <v>2</v>
      </c>
      <c r="P146" s="1235"/>
      <c r="Q146" s="1235"/>
    </row>
    <row r="147" spans="1:18" s="2" customFormat="1" ht="26.25" customHeight="1" x14ac:dyDescent="0.25">
      <c r="A147" s="1898"/>
      <c r="B147" s="1900"/>
      <c r="C147" s="2147"/>
      <c r="D147" s="750"/>
      <c r="E147" s="1892"/>
      <c r="F147" s="2148"/>
      <c r="G147" s="2130"/>
      <c r="H147" s="1896"/>
      <c r="I147" s="2138"/>
      <c r="J147" s="615"/>
      <c r="K147" s="297"/>
      <c r="L147" s="986"/>
      <c r="M147" s="964"/>
      <c r="N147" s="1739" t="s">
        <v>245</v>
      </c>
      <c r="O147" s="1588">
        <v>1</v>
      </c>
      <c r="P147" s="1235"/>
      <c r="Q147" s="1235"/>
    </row>
    <row r="148" spans="1:18" s="2" customFormat="1" ht="15" customHeight="1" thickBot="1" x14ac:dyDescent="0.3">
      <c r="A148" s="1898"/>
      <c r="B148" s="1900"/>
      <c r="C148" s="2147"/>
      <c r="D148" s="761"/>
      <c r="E148" s="1892"/>
      <c r="F148" s="2148"/>
      <c r="G148" s="2172"/>
      <c r="H148" s="1896"/>
      <c r="I148" s="2159"/>
      <c r="J148" s="461" t="s">
        <v>30</v>
      </c>
      <c r="K148" s="94">
        <f>K147+K146</f>
        <v>126.6</v>
      </c>
      <c r="L148" s="977">
        <f>L147+L146</f>
        <v>126.6</v>
      </c>
      <c r="M148" s="953"/>
      <c r="N148" s="544"/>
      <c r="O148" s="295"/>
      <c r="P148" s="1235"/>
      <c r="Q148" s="1235"/>
    </row>
    <row r="149" spans="1:18" s="2" customFormat="1" ht="16.5" customHeight="1" thickBot="1" x14ac:dyDescent="0.3">
      <c r="A149" s="7" t="s">
        <v>18</v>
      </c>
      <c r="B149" s="8" t="s">
        <v>41</v>
      </c>
      <c r="C149" s="1846" t="s">
        <v>51</v>
      </c>
      <c r="D149" s="1846"/>
      <c r="E149" s="1846"/>
      <c r="F149" s="1846"/>
      <c r="G149" s="1846"/>
      <c r="H149" s="1846"/>
      <c r="I149" s="1846"/>
      <c r="J149" s="1846"/>
      <c r="K149" s="137">
        <f>K140+K138+K134+K125+K114+K112+K143+K145+K148</f>
        <v>6083.1000000000013</v>
      </c>
      <c r="L149" s="940">
        <f>L140+L138+L134+L125+L114+L112+L143+L145+L148</f>
        <v>6083.1000000000013</v>
      </c>
      <c r="M149" s="1394"/>
      <c r="N149" s="1847"/>
      <c r="O149" s="1849"/>
      <c r="P149" s="1235"/>
      <c r="Q149" s="1235"/>
      <c r="R149" s="2" t="s">
        <v>194</v>
      </c>
    </row>
    <row r="150" spans="1:18" s="2" customFormat="1" ht="17.25" customHeight="1" thickBot="1" x14ac:dyDescent="0.3">
      <c r="A150" s="72" t="s">
        <v>18</v>
      </c>
      <c r="B150" s="8" t="s">
        <v>45</v>
      </c>
      <c r="C150" s="2151" t="s">
        <v>86</v>
      </c>
      <c r="D150" s="2151"/>
      <c r="E150" s="2151"/>
      <c r="F150" s="2151"/>
      <c r="G150" s="2151"/>
      <c r="H150" s="2151"/>
      <c r="I150" s="2151"/>
      <c r="J150" s="2151"/>
      <c r="K150" s="2151"/>
      <c r="L150" s="2151"/>
      <c r="M150" s="2151"/>
      <c r="N150" s="2151"/>
      <c r="O150" s="2152"/>
      <c r="P150" s="1235"/>
      <c r="Q150" s="1235"/>
    </row>
    <row r="151" spans="1:18" s="3" customFormat="1" ht="54.75" customHeight="1" x14ac:dyDescent="0.25">
      <c r="A151" s="1777" t="s">
        <v>18</v>
      </c>
      <c r="B151" s="1778" t="s">
        <v>45</v>
      </c>
      <c r="C151" s="1779" t="s">
        <v>18</v>
      </c>
      <c r="D151" s="1533"/>
      <c r="E151" s="375" t="s">
        <v>87</v>
      </c>
      <c r="F151" s="1534"/>
      <c r="G151" s="1535"/>
      <c r="H151" s="1041"/>
      <c r="I151" s="1052"/>
      <c r="J151" s="239"/>
      <c r="K151" s="449"/>
      <c r="L151" s="993"/>
      <c r="M151" s="987"/>
      <c r="N151" s="286"/>
      <c r="O151" s="1754"/>
      <c r="P151" s="1236"/>
      <c r="Q151" s="1236"/>
    </row>
    <row r="152" spans="1:18" s="3" customFormat="1" ht="56.25" customHeight="1" x14ac:dyDescent="0.25">
      <c r="A152" s="1564"/>
      <c r="B152" s="1566"/>
      <c r="C152" s="168"/>
      <c r="D152" s="774" t="s">
        <v>18</v>
      </c>
      <c r="E152" s="1603" t="s">
        <v>236</v>
      </c>
      <c r="F152" s="811"/>
      <c r="G152" s="1627">
        <v>12010114</v>
      </c>
      <c r="H152" s="1531" t="s">
        <v>80</v>
      </c>
      <c r="I152" s="687" t="s">
        <v>156</v>
      </c>
      <c r="J152" s="1532" t="s">
        <v>26</v>
      </c>
      <c r="K152" s="270">
        <v>640</v>
      </c>
      <c r="L152" s="994">
        <v>640</v>
      </c>
      <c r="M152" s="988"/>
      <c r="N152" s="235" t="s">
        <v>345</v>
      </c>
      <c r="O152" s="233">
        <v>100</v>
      </c>
      <c r="P152" s="1236"/>
      <c r="Q152" s="1236"/>
    </row>
    <row r="153" spans="1:18" s="3" customFormat="1" ht="57" customHeight="1" x14ac:dyDescent="0.25">
      <c r="A153" s="1641"/>
      <c r="B153" s="1643"/>
      <c r="C153" s="1792"/>
      <c r="D153" s="778" t="s">
        <v>41</v>
      </c>
      <c r="E153" s="1350" t="s">
        <v>272</v>
      </c>
      <c r="F153" s="1793"/>
      <c r="G153" s="1610">
        <v>12010123</v>
      </c>
      <c r="H153" s="1351">
        <v>6</v>
      </c>
      <c r="I153" s="1352" t="s">
        <v>156</v>
      </c>
      <c r="J153" s="1353" t="s">
        <v>26</v>
      </c>
      <c r="K153" s="1333">
        <v>13.2</v>
      </c>
      <c r="L153" s="1704">
        <v>13.2</v>
      </c>
      <c r="M153" s="1700"/>
      <c r="N153" s="1354" t="s">
        <v>344</v>
      </c>
      <c r="O153" s="1748">
        <v>22.5</v>
      </c>
      <c r="P153" s="1236"/>
      <c r="Q153" s="1236"/>
    </row>
    <row r="154" spans="1:18" s="99" customFormat="1" ht="23.25" customHeight="1" x14ac:dyDescent="0.25">
      <c r="A154" s="454"/>
      <c r="B154" s="407"/>
      <c r="C154" s="408"/>
      <c r="D154" s="773" t="s">
        <v>45</v>
      </c>
      <c r="E154" s="1892" t="s">
        <v>187</v>
      </c>
      <c r="F154" s="812"/>
      <c r="G154" s="2130">
        <v>12010215</v>
      </c>
      <c r="H154" s="1042">
        <v>1</v>
      </c>
      <c r="I154" s="2189" t="s">
        <v>158</v>
      </c>
      <c r="J154" s="2104" t="s">
        <v>26</v>
      </c>
      <c r="K154" s="1912">
        <v>320</v>
      </c>
      <c r="L154" s="2076">
        <v>320</v>
      </c>
      <c r="M154" s="1598"/>
      <c r="N154" s="1590" t="s">
        <v>346</v>
      </c>
      <c r="O154" s="1755">
        <v>2</v>
      </c>
      <c r="P154" s="1243"/>
      <c r="Q154" s="1243"/>
    </row>
    <row r="155" spans="1:18" s="99" customFormat="1" ht="24" customHeight="1" x14ac:dyDescent="0.25">
      <c r="A155" s="454"/>
      <c r="B155" s="409"/>
      <c r="C155" s="408"/>
      <c r="D155" s="778"/>
      <c r="E155" s="1892"/>
      <c r="F155" s="812"/>
      <c r="G155" s="2131"/>
      <c r="H155" s="1043"/>
      <c r="I155" s="2150"/>
      <c r="J155" s="2104"/>
      <c r="K155" s="1912"/>
      <c r="L155" s="2076"/>
      <c r="M155" s="1598"/>
      <c r="N155" s="380"/>
      <c r="O155" s="1755"/>
      <c r="P155" s="1243"/>
      <c r="Q155" s="1243"/>
    </row>
    <row r="156" spans="1:18" s="3" customFormat="1" ht="40.5" customHeight="1" x14ac:dyDescent="0.25">
      <c r="A156" s="1564"/>
      <c r="B156" s="1566"/>
      <c r="C156" s="138"/>
      <c r="D156" s="773" t="s">
        <v>47</v>
      </c>
      <c r="E156" s="1915" t="s">
        <v>190</v>
      </c>
      <c r="F156" s="2230"/>
      <c r="G156" s="2129">
        <v>12010123</v>
      </c>
      <c r="H156" s="1044">
        <v>3</v>
      </c>
      <c r="I156" s="1053" t="s">
        <v>123</v>
      </c>
      <c r="J156" s="1050" t="s">
        <v>26</v>
      </c>
      <c r="K156" s="423">
        <v>6.3</v>
      </c>
      <c r="L156" s="998">
        <v>6.3</v>
      </c>
      <c r="M156" s="992"/>
      <c r="N156" s="381" t="s">
        <v>88</v>
      </c>
      <c r="O156" s="1756">
        <v>1</v>
      </c>
      <c r="P156" s="1236"/>
      <c r="Q156" s="1236"/>
    </row>
    <row r="157" spans="1:18" s="3" customFormat="1" ht="54" customHeight="1" x14ac:dyDescent="0.25">
      <c r="A157" s="1564"/>
      <c r="B157" s="1566"/>
      <c r="C157" s="138"/>
      <c r="D157" s="773"/>
      <c r="E157" s="1916"/>
      <c r="F157" s="2168"/>
      <c r="G157" s="2131"/>
      <c r="H157" s="1045" t="s">
        <v>80</v>
      </c>
      <c r="I157" s="1626" t="s">
        <v>156</v>
      </c>
      <c r="J157" s="1050" t="s">
        <v>26</v>
      </c>
      <c r="K157" s="423">
        <v>176.3</v>
      </c>
      <c r="L157" s="998">
        <v>176.3</v>
      </c>
      <c r="M157" s="992"/>
      <c r="N157" s="382" t="s">
        <v>189</v>
      </c>
      <c r="O157" s="1756">
        <v>2</v>
      </c>
      <c r="P157" s="1236"/>
      <c r="Q157" s="1236"/>
    </row>
    <row r="158" spans="1:18" s="3" customFormat="1" ht="33.75" customHeight="1" x14ac:dyDescent="0.25">
      <c r="A158" s="1564"/>
      <c r="B158" s="1566"/>
      <c r="C158" s="621"/>
      <c r="D158" s="776" t="s">
        <v>50</v>
      </c>
      <c r="E158" s="1919" t="s">
        <v>234</v>
      </c>
      <c r="F158" s="1618" t="s">
        <v>89</v>
      </c>
      <c r="G158" s="2129">
        <v>12010119</v>
      </c>
      <c r="H158" s="1046">
        <v>5</v>
      </c>
      <c r="I158" s="2136" t="s">
        <v>157</v>
      </c>
      <c r="J158" s="1051" t="s">
        <v>26</v>
      </c>
      <c r="K158" s="317">
        <v>34.799999999999997</v>
      </c>
      <c r="L158" s="1467">
        <v>34.799999999999997</v>
      </c>
      <c r="M158" s="1468"/>
      <c r="N158" s="682" t="s">
        <v>84</v>
      </c>
      <c r="O158" s="1757">
        <v>1</v>
      </c>
      <c r="P158" s="1236"/>
      <c r="Q158" s="1236"/>
    </row>
    <row r="159" spans="1:18" s="3" customFormat="1" ht="18" customHeight="1" x14ac:dyDescent="0.25">
      <c r="A159" s="1564"/>
      <c r="B159" s="1566"/>
      <c r="C159" s="168"/>
      <c r="D159" s="774"/>
      <c r="E159" s="2099"/>
      <c r="F159" s="614"/>
      <c r="G159" s="2131"/>
      <c r="H159" s="1047"/>
      <c r="I159" s="2137"/>
      <c r="J159" s="146" t="s">
        <v>85</v>
      </c>
      <c r="K159" s="317" t="s">
        <v>194</v>
      </c>
      <c r="L159" s="1467" t="s">
        <v>194</v>
      </c>
      <c r="M159" s="1468"/>
      <c r="N159" s="235"/>
      <c r="O159" s="1758"/>
      <c r="P159" s="1236"/>
      <c r="Q159" s="1236"/>
    </row>
    <row r="160" spans="1:18" s="3" customFormat="1" ht="15.75" customHeight="1" x14ac:dyDescent="0.25">
      <c r="A160" s="1564"/>
      <c r="B160" s="1566"/>
      <c r="C160" s="621"/>
      <c r="D160" s="772" t="s">
        <v>82</v>
      </c>
      <c r="E160" s="1906" t="s">
        <v>238</v>
      </c>
      <c r="F160" s="811" t="s">
        <v>89</v>
      </c>
      <c r="G160" s="2169">
        <v>12010118</v>
      </c>
      <c r="H160" s="1048">
        <v>5</v>
      </c>
      <c r="I160" s="2138" t="s">
        <v>157</v>
      </c>
      <c r="J160" s="359" t="s">
        <v>26</v>
      </c>
      <c r="K160" s="315">
        <v>13.5</v>
      </c>
      <c r="L160" s="972">
        <v>13.5</v>
      </c>
      <c r="M160" s="948"/>
      <c r="N160" s="682" t="s">
        <v>84</v>
      </c>
      <c r="O160" s="1757">
        <v>1</v>
      </c>
      <c r="P160" s="1236"/>
      <c r="Q160" s="1244"/>
    </row>
    <row r="161" spans="1:22" s="3" customFormat="1" ht="30.75" customHeight="1" x14ac:dyDescent="0.25">
      <c r="A161" s="1564"/>
      <c r="B161" s="1566"/>
      <c r="C161" s="621"/>
      <c r="D161" s="772"/>
      <c r="E161" s="1906"/>
      <c r="F161" s="811"/>
      <c r="G161" s="2170"/>
      <c r="H161" s="1049"/>
      <c r="I161" s="2138"/>
      <c r="J161" s="412" t="s">
        <v>85</v>
      </c>
      <c r="K161" s="416"/>
      <c r="L161" s="1705"/>
      <c r="M161" s="1701"/>
      <c r="N161" s="608"/>
      <c r="O161" s="1466"/>
      <c r="P161" s="1236"/>
      <c r="Q161" s="1244"/>
    </row>
    <row r="162" spans="1:22" s="3" customFormat="1" ht="15.75" customHeight="1" x14ac:dyDescent="0.25">
      <c r="A162" s="1564"/>
      <c r="B162" s="1566"/>
      <c r="C162" s="621"/>
      <c r="D162" s="772"/>
      <c r="E162" s="1906"/>
      <c r="F162" s="811"/>
      <c r="G162" s="2170"/>
      <c r="H162" s="1049"/>
      <c r="I162" s="21"/>
      <c r="J162" s="288"/>
      <c r="K162" s="558"/>
      <c r="L162" s="996"/>
      <c r="M162" s="989"/>
      <c r="N162" s="608"/>
      <c r="O162" s="1466"/>
      <c r="P162" s="1236"/>
      <c r="Q162" s="1244"/>
    </row>
    <row r="163" spans="1:22" s="1" customFormat="1" ht="27.75" customHeight="1" x14ac:dyDescent="0.2">
      <c r="A163" s="86"/>
      <c r="B163" s="1566"/>
      <c r="C163" s="1624"/>
      <c r="D163" s="760" t="s">
        <v>83</v>
      </c>
      <c r="E163" s="1799" t="s">
        <v>231</v>
      </c>
      <c r="F163" s="2160"/>
      <c r="G163" s="2145">
        <v>12010117</v>
      </c>
      <c r="H163" s="2162">
        <v>6</v>
      </c>
      <c r="I163" s="2149" t="s">
        <v>156</v>
      </c>
      <c r="J163" s="481" t="s">
        <v>26</v>
      </c>
      <c r="K163" s="47">
        <f>105-10.6</f>
        <v>94.4</v>
      </c>
      <c r="L163" s="935">
        <f>105-10.6</f>
        <v>94.4</v>
      </c>
      <c r="M163" s="921"/>
      <c r="N163" s="1037" t="s">
        <v>230</v>
      </c>
      <c r="O163" s="467">
        <v>8</v>
      </c>
      <c r="P163" s="1245"/>
      <c r="Q163" s="1246"/>
      <c r="S163" s="145"/>
      <c r="V163" s="145"/>
    </row>
    <row r="164" spans="1:22" s="1" customFormat="1" ht="27.75" customHeight="1" x14ac:dyDescent="0.2">
      <c r="A164" s="86"/>
      <c r="B164" s="1566"/>
      <c r="C164" s="1624"/>
      <c r="D164" s="750"/>
      <c r="E164" s="1967"/>
      <c r="F164" s="2161"/>
      <c r="G164" s="2141"/>
      <c r="H164" s="2163"/>
      <c r="I164" s="2150"/>
      <c r="J164" s="481" t="s">
        <v>293</v>
      </c>
      <c r="K164" s="47">
        <v>10.6</v>
      </c>
      <c r="L164" s="935">
        <v>10.6</v>
      </c>
      <c r="M164" s="921"/>
      <c r="N164" s="207"/>
      <c r="O164" s="1758"/>
      <c r="P164" s="1245"/>
      <c r="Q164" s="1246"/>
      <c r="S164" s="145"/>
      <c r="V164" s="145"/>
    </row>
    <row r="165" spans="1:22" s="2" customFormat="1" ht="16.5" customHeight="1" thickBot="1" x14ac:dyDescent="0.3">
      <c r="A165" s="1565"/>
      <c r="B165" s="1567"/>
      <c r="C165" s="622"/>
      <c r="D165" s="775"/>
      <c r="E165" s="2155" t="s">
        <v>40</v>
      </c>
      <c r="F165" s="2156"/>
      <c r="G165" s="2156"/>
      <c r="H165" s="2156"/>
      <c r="I165" s="2156"/>
      <c r="J165" s="2157"/>
      <c r="K165" s="1665">
        <f>SUM(K152:K164)</f>
        <v>1309.0999999999999</v>
      </c>
      <c r="L165" s="1706">
        <f>SUM(L152:L164)</f>
        <v>1309.0999999999999</v>
      </c>
      <c r="M165" s="1702"/>
      <c r="N165" s="2143"/>
      <c r="O165" s="2144"/>
      <c r="P165" s="1235"/>
      <c r="Q165" s="1235"/>
    </row>
    <row r="166" spans="1:22" s="2" customFormat="1" ht="16.5" customHeight="1" thickBot="1" x14ac:dyDescent="0.3">
      <c r="A166" s="7" t="s">
        <v>18</v>
      </c>
      <c r="B166" s="150" t="s">
        <v>45</v>
      </c>
      <c r="C166" s="1886" t="s">
        <v>51</v>
      </c>
      <c r="D166" s="1846"/>
      <c r="E166" s="1846"/>
      <c r="F166" s="1846"/>
      <c r="G166" s="1846"/>
      <c r="H166" s="1846"/>
      <c r="I166" s="1846"/>
      <c r="J166" s="1887"/>
      <c r="K166" s="151">
        <f t="shared" ref="K166" si="2">K165</f>
        <v>1309.0999999999999</v>
      </c>
      <c r="L166" s="999">
        <f t="shared" ref="L166" si="3">L165</f>
        <v>1309.0999999999999</v>
      </c>
      <c r="M166" s="1703"/>
      <c r="N166" s="1847"/>
      <c r="O166" s="1849"/>
      <c r="P166" s="1235"/>
      <c r="Q166" s="1235"/>
    </row>
    <row r="167" spans="1:22" s="1" customFormat="1" ht="16.5" customHeight="1" thickBot="1" x14ac:dyDescent="0.25">
      <c r="A167" s="7" t="s">
        <v>18</v>
      </c>
      <c r="B167" s="150" t="s">
        <v>47</v>
      </c>
      <c r="C167" s="1872" t="s">
        <v>91</v>
      </c>
      <c r="D167" s="1873"/>
      <c r="E167" s="1873"/>
      <c r="F167" s="1873"/>
      <c r="G167" s="1873"/>
      <c r="H167" s="1873"/>
      <c r="I167" s="1873"/>
      <c r="J167" s="1873"/>
      <c r="K167" s="1873"/>
      <c r="L167" s="1873"/>
      <c r="M167" s="1873"/>
      <c r="N167" s="1873"/>
      <c r="O167" s="1874"/>
      <c r="P167" s="1247"/>
      <c r="Q167" s="1247"/>
      <c r="S167" s="145"/>
    </row>
    <row r="168" spans="1:22" s="1" customFormat="1" ht="16.5" customHeight="1" x14ac:dyDescent="0.2">
      <c r="A168" s="1577" t="s">
        <v>18</v>
      </c>
      <c r="B168" s="1578" t="s">
        <v>47</v>
      </c>
      <c r="C168" s="1579" t="s">
        <v>18</v>
      </c>
      <c r="D168" s="743"/>
      <c r="E168" s="152" t="s">
        <v>92</v>
      </c>
      <c r="F168" s="814"/>
      <c r="G168" s="797"/>
      <c r="H168" s="153"/>
      <c r="I168" s="163"/>
      <c r="J168" s="154"/>
      <c r="K168" s="102"/>
      <c r="L168" s="1006"/>
      <c r="M168" s="1000"/>
      <c r="N168" s="561"/>
      <c r="O168" s="1582"/>
      <c r="P168" s="1247"/>
      <c r="Q168" s="1247"/>
      <c r="R168" s="145"/>
    </row>
    <row r="169" spans="1:22" s="1" customFormat="1" ht="16.5" customHeight="1" x14ac:dyDescent="0.2">
      <c r="A169" s="1564"/>
      <c r="B169" s="1566"/>
      <c r="C169" s="474"/>
      <c r="D169" s="740" t="s">
        <v>18</v>
      </c>
      <c r="E169" s="1799" t="s">
        <v>217</v>
      </c>
      <c r="F169" s="2153"/>
      <c r="G169" s="2140">
        <v>12030101</v>
      </c>
      <c r="H169" s="153">
        <v>1</v>
      </c>
      <c r="I169" s="159" t="s">
        <v>158</v>
      </c>
      <c r="J169" s="139" t="s">
        <v>26</v>
      </c>
      <c r="K169" s="149">
        <v>350</v>
      </c>
      <c r="L169" s="1007">
        <v>350</v>
      </c>
      <c r="M169" s="1001"/>
      <c r="N169" s="1759" t="s">
        <v>216</v>
      </c>
      <c r="O169" s="1762">
        <v>20</v>
      </c>
      <c r="P169" s="1247"/>
      <c r="Q169" s="1247"/>
    </row>
    <row r="170" spans="1:22" s="1" customFormat="1" ht="16.5" customHeight="1" x14ac:dyDescent="0.2">
      <c r="A170" s="1564"/>
      <c r="B170" s="1566"/>
      <c r="C170" s="474"/>
      <c r="D170" s="740"/>
      <c r="E170" s="1800"/>
      <c r="F170" s="2153"/>
      <c r="G170" s="2140"/>
      <c r="H170" s="160"/>
      <c r="I170" s="393"/>
      <c r="J170" s="1621" t="s">
        <v>43</v>
      </c>
      <c r="K170" s="149">
        <v>350</v>
      </c>
      <c r="L170" s="1007">
        <v>350</v>
      </c>
      <c r="M170" s="1001"/>
      <c r="N170" s="1560"/>
      <c r="O170" s="1763"/>
      <c r="P170" s="1247"/>
      <c r="Q170" s="1247"/>
    </row>
    <row r="171" spans="1:22" s="1" customFormat="1" ht="15" customHeight="1" x14ac:dyDescent="0.2">
      <c r="A171" s="1564"/>
      <c r="B171" s="1566"/>
      <c r="C171" s="474"/>
      <c r="D171" s="741"/>
      <c r="E171" s="1967"/>
      <c r="F171" s="1623"/>
      <c r="G171" s="2141"/>
      <c r="H171" s="419"/>
      <c r="I171" s="418"/>
      <c r="J171" s="48" t="s">
        <v>30</v>
      </c>
      <c r="K171" s="302">
        <f>SUM(K169:K170)</f>
        <v>700</v>
      </c>
      <c r="L171" s="932">
        <f>SUM(L169:L170)</f>
        <v>700</v>
      </c>
      <c r="M171" s="918"/>
      <c r="N171" s="1628"/>
      <c r="O171" s="1764"/>
      <c r="P171" s="1247"/>
      <c r="Q171" s="1247"/>
      <c r="U171" s="145"/>
    </row>
    <row r="172" spans="1:22" s="1" customFormat="1" ht="18" customHeight="1" x14ac:dyDescent="0.2">
      <c r="A172" s="1564"/>
      <c r="B172" s="1566"/>
      <c r="C172" s="474"/>
      <c r="D172" s="740" t="s">
        <v>41</v>
      </c>
      <c r="E172" s="1877" t="s">
        <v>259</v>
      </c>
      <c r="F172" s="2153" t="s">
        <v>186</v>
      </c>
      <c r="G172" s="2145">
        <v>12030104</v>
      </c>
      <c r="H172" s="119">
        <v>5</v>
      </c>
      <c r="I172" s="2138" t="s">
        <v>157</v>
      </c>
      <c r="J172" s="473" t="s">
        <v>26</v>
      </c>
      <c r="K172" s="345">
        <v>160</v>
      </c>
      <c r="L172" s="970">
        <v>160</v>
      </c>
      <c r="M172" s="946"/>
      <c r="N172" s="1594" t="s">
        <v>93</v>
      </c>
      <c r="O172" s="593">
        <v>50</v>
      </c>
      <c r="P172" s="1247"/>
      <c r="Q172" s="1247"/>
      <c r="U172" s="145"/>
    </row>
    <row r="173" spans="1:22" s="1" customFormat="1" ht="18" customHeight="1" x14ac:dyDescent="0.2">
      <c r="A173" s="1564"/>
      <c r="B173" s="1566"/>
      <c r="C173" s="474"/>
      <c r="D173" s="740"/>
      <c r="E173" s="1877"/>
      <c r="F173" s="2153"/>
      <c r="G173" s="2140"/>
      <c r="H173" s="119"/>
      <c r="I173" s="2138"/>
      <c r="J173" s="609" t="s">
        <v>293</v>
      </c>
      <c r="K173" s="149">
        <v>209.3</v>
      </c>
      <c r="L173" s="1007">
        <v>209.3</v>
      </c>
      <c r="M173" s="1512"/>
      <c r="N173" s="1594"/>
      <c r="O173" s="593"/>
      <c r="P173" s="1247"/>
      <c r="Q173" s="1247"/>
      <c r="U173" s="145"/>
    </row>
    <row r="174" spans="1:22" s="1" customFormat="1" ht="18" customHeight="1" x14ac:dyDescent="0.2">
      <c r="A174" s="1564"/>
      <c r="B174" s="1566"/>
      <c r="C174" s="474"/>
      <c r="D174" s="740"/>
      <c r="E174" s="1877"/>
      <c r="F174" s="2153"/>
      <c r="G174" s="2140"/>
      <c r="H174" s="160"/>
      <c r="I174" s="2138"/>
      <c r="J174" s="139" t="s">
        <v>299</v>
      </c>
      <c r="K174" s="31">
        <v>1664.1</v>
      </c>
      <c r="L174" s="1008">
        <v>1664.1</v>
      </c>
      <c r="M174" s="1002"/>
      <c r="N174" s="1594"/>
      <c r="O174" s="593"/>
      <c r="P174" s="1247"/>
      <c r="Q174" s="1247"/>
    </row>
    <row r="175" spans="1:22" s="1" customFormat="1" ht="15" customHeight="1" x14ac:dyDescent="0.2">
      <c r="A175" s="1573"/>
      <c r="B175" s="1574"/>
      <c r="C175" s="248"/>
      <c r="D175" s="741"/>
      <c r="E175" s="1878"/>
      <c r="F175" s="2154"/>
      <c r="G175" s="2141"/>
      <c r="H175" s="419"/>
      <c r="I175" s="418"/>
      <c r="J175" s="48" t="s">
        <v>30</v>
      </c>
      <c r="K175" s="302">
        <f>SUM(K172:K174)</f>
        <v>2033.3999999999999</v>
      </c>
      <c r="L175" s="932">
        <f>SUM(L172:L174)</f>
        <v>2033.3999999999999</v>
      </c>
      <c r="M175" s="918"/>
      <c r="N175" s="1628"/>
      <c r="O175" s="1764"/>
      <c r="P175" s="1247"/>
      <c r="Q175" s="1247"/>
    </row>
    <row r="176" spans="1:22" s="1" customFormat="1" ht="18" customHeight="1" x14ac:dyDescent="0.2">
      <c r="A176" s="323" t="s">
        <v>18</v>
      </c>
      <c r="B176" s="451" t="s">
        <v>47</v>
      </c>
      <c r="C176" s="452" t="s">
        <v>41</v>
      </c>
      <c r="D176" s="749"/>
      <c r="E176" s="2165" t="s">
        <v>94</v>
      </c>
      <c r="F176" s="2164" t="s">
        <v>179</v>
      </c>
      <c r="G176" s="1616"/>
      <c r="H176" s="620" t="s">
        <v>23</v>
      </c>
      <c r="I176" s="2136" t="s">
        <v>159</v>
      </c>
      <c r="J176" s="1621"/>
      <c r="K176" s="142"/>
      <c r="L176" s="1009"/>
      <c r="M176" s="1708"/>
      <c r="N176" s="1760"/>
      <c r="O176" s="1588"/>
      <c r="P176" s="1247"/>
      <c r="Q176" s="1246"/>
    </row>
    <row r="177" spans="1:22" s="1" customFormat="1" ht="18" customHeight="1" x14ac:dyDescent="0.2">
      <c r="A177" s="1564"/>
      <c r="B177" s="1566"/>
      <c r="C177" s="168"/>
      <c r="D177" s="747"/>
      <c r="E177" s="1827"/>
      <c r="F177" s="2153"/>
      <c r="G177" s="1617"/>
      <c r="H177" s="1576"/>
      <c r="I177" s="2138"/>
      <c r="J177" s="17"/>
      <c r="K177" s="52"/>
      <c r="L177" s="937"/>
      <c r="M177" s="1669"/>
      <c r="N177" s="1570"/>
      <c r="O177" s="1589"/>
      <c r="P177" s="1247"/>
      <c r="Q177" s="1247"/>
    </row>
    <row r="178" spans="1:22" s="1" customFormat="1" ht="18" customHeight="1" x14ac:dyDescent="0.2">
      <c r="A178" s="1564"/>
      <c r="B178" s="1566"/>
      <c r="C178" s="168"/>
      <c r="D178" s="747"/>
      <c r="E178" s="1828"/>
      <c r="F178" s="2153"/>
      <c r="G178" s="1617"/>
      <c r="H178" s="1576"/>
      <c r="I178" s="163"/>
      <c r="J178" s="17" t="s">
        <v>132</v>
      </c>
      <c r="K178" s="52">
        <v>794.2</v>
      </c>
      <c r="L178" s="937">
        <v>794.2</v>
      </c>
      <c r="M178" s="923"/>
      <c r="N178" s="1570"/>
      <c r="O178" s="1589"/>
      <c r="P178" s="1247"/>
      <c r="Q178" s="1247"/>
    </row>
    <row r="179" spans="1:22" s="1" customFormat="1" ht="22.5" customHeight="1" x14ac:dyDescent="0.2">
      <c r="A179" s="1564"/>
      <c r="B179" s="1566"/>
      <c r="C179" s="168"/>
      <c r="D179" s="776" t="s">
        <v>18</v>
      </c>
      <c r="E179" s="1805" t="s">
        <v>95</v>
      </c>
      <c r="F179" s="2153"/>
      <c r="G179" s="2145">
        <v>12030202</v>
      </c>
      <c r="H179" s="1576"/>
      <c r="I179" s="163"/>
      <c r="J179" s="1621" t="s">
        <v>56</v>
      </c>
      <c r="K179" s="591">
        <v>400</v>
      </c>
      <c r="L179" s="1010">
        <v>400</v>
      </c>
      <c r="M179" s="1230"/>
      <c r="N179" s="1761" t="s">
        <v>96</v>
      </c>
      <c r="O179" s="174">
        <v>40</v>
      </c>
      <c r="P179" s="1247"/>
      <c r="Q179" s="1247"/>
    </row>
    <row r="180" spans="1:22" s="1" customFormat="1" ht="22.5" customHeight="1" x14ac:dyDescent="0.2">
      <c r="A180" s="1564"/>
      <c r="B180" s="1566"/>
      <c r="C180" s="168"/>
      <c r="D180" s="774"/>
      <c r="E180" s="1823"/>
      <c r="F180" s="1622"/>
      <c r="G180" s="2141"/>
      <c r="H180" s="1576"/>
      <c r="I180" s="163"/>
      <c r="J180" s="25"/>
      <c r="K180" s="453"/>
      <c r="L180" s="1337"/>
      <c r="M180" s="1338"/>
      <c r="N180" s="1736"/>
      <c r="O180" s="318"/>
      <c r="P180" s="1247"/>
      <c r="Q180" s="1247"/>
      <c r="U180" s="145"/>
    </row>
    <row r="181" spans="1:22" s="1" customFormat="1" ht="35.25" customHeight="1" x14ac:dyDescent="0.2">
      <c r="A181" s="1564"/>
      <c r="B181" s="1566"/>
      <c r="C181" s="168"/>
      <c r="D181" s="747" t="s">
        <v>41</v>
      </c>
      <c r="E181" s="1806" t="s">
        <v>97</v>
      </c>
      <c r="F181" s="1595"/>
      <c r="G181" s="2140">
        <v>12030203</v>
      </c>
      <c r="H181" s="1576"/>
      <c r="I181" s="1611"/>
      <c r="J181" s="17" t="s">
        <v>56</v>
      </c>
      <c r="K181" s="587">
        <v>380</v>
      </c>
      <c r="L181" s="1011">
        <v>380</v>
      </c>
      <c r="M181" s="1709"/>
      <c r="N181" s="2219" t="s">
        <v>167</v>
      </c>
      <c r="O181" s="171">
        <v>130</v>
      </c>
      <c r="P181" s="1247"/>
      <c r="Q181" s="1247"/>
      <c r="R181" s="1" t="s">
        <v>194</v>
      </c>
      <c r="S181" s="1" t="s">
        <v>194</v>
      </c>
    </row>
    <row r="182" spans="1:22" s="1" customFormat="1" ht="35.25" customHeight="1" x14ac:dyDescent="0.2">
      <c r="A182" s="1564"/>
      <c r="B182" s="1566"/>
      <c r="C182" s="168"/>
      <c r="D182" s="1538"/>
      <c r="E182" s="1823"/>
      <c r="F182" s="815"/>
      <c r="G182" s="2141"/>
      <c r="H182" s="1576"/>
      <c r="I182" s="163"/>
      <c r="J182" s="25"/>
      <c r="K182" s="337"/>
      <c r="L182" s="1717"/>
      <c r="M182" s="1710"/>
      <c r="N182" s="2220"/>
      <c r="O182" s="51"/>
      <c r="P182" s="1247"/>
      <c r="Q182" s="1247"/>
    </row>
    <row r="183" spans="1:22" s="1" customFormat="1" ht="27.75" customHeight="1" x14ac:dyDescent="0.2">
      <c r="A183" s="1564"/>
      <c r="B183" s="1566"/>
      <c r="C183" s="168"/>
      <c r="D183" s="772" t="s">
        <v>45</v>
      </c>
      <c r="E183" s="1806" t="s">
        <v>98</v>
      </c>
      <c r="F183" s="1595"/>
      <c r="G183" s="2140">
        <v>12030204</v>
      </c>
      <c r="H183" s="1576"/>
      <c r="I183" s="163"/>
      <c r="J183" s="17" t="s">
        <v>56</v>
      </c>
      <c r="K183" s="334">
        <v>16</v>
      </c>
      <c r="L183" s="1012">
        <v>16</v>
      </c>
      <c r="M183" s="1711"/>
      <c r="N183" s="2219" t="s">
        <v>168</v>
      </c>
      <c r="O183" s="171">
        <v>50</v>
      </c>
      <c r="P183" s="1247"/>
      <c r="Q183" s="1247"/>
    </row>
    <row r="184" spans="1:22" s="1" customFormat="1" ht="27.75" customHeight="1" x14ac:dyDescent="0.2">
      <c r="A184" s="1641"/>
      <c r="B184" s="1643"/>
      <c r="C184" s="168"/>
      <c r="D184" s="774"/>
      <c r="E184" s="1823"/>
      <c r="F184" s="1634"/>
      <c r="G184" s="2141"/>
      <c r="H184" s="1637"/>
      <c r="I184" s="163"/>
      <c r="J184" s="25"/>
      <c r="K184" s="337"/>
      <c r="L184" s="1717"/>
      <c r="M184" s="1710"/>
      <c r="N184" s="2220"/>
      <c r="O184" s="51"/>
      <c r="P184" s="1247"/>
      <c r="Q184" s="1247"/>
      <c r="R184" s="145"/>
      <c r="S184" s="145"/>
      <c r="V184" s="145"/>
    </row>
    <row r="185" spans="1:22" s="1" customFormat="1" ht="24.75" customHeight="1" x14ac:dyDescent="0.2">
      <c r="A185" s="1564"/>
      <c r="B185" s="1566"/>
      <c r="C185" s="168"/>
      <c r="D185" s="747" t="s">
        <v>47</v>
      </c>
      <c r="E185" s="1806" t="s">
        <v>99</v>
      </c>
      <c r="F185" s="1634"/>
      <c r="G185" s="2140">
        <v>12030205</v>
      </c>
      <c r="H185" s="1576"/>
      <c r="I185" s="163"/>
      <c r="J185" s="17" t="s">
        <v>56</v>
      </c>
      <c r="K185" s="334">
        <v>190</v>
      </c>
      <c r="L185" s="1012">
        <v>190</v>
      </c>
      <c r="M185" s="1711"/>
      <c r="N185" s="2219" t="s">
        <v>100</v>
      </c>
      <c r="O185" s="171">
        <v>86</v>
      </c>
      <c r="P185" s="1247"/>
      <c r="Q185" s="1247"/>
      <c r="S185" s="145"/>
    </row>
    <row r="186" spans="1:22" s="1" customFormat="1" ht="24.75" customHeight="1" x14ac:dyDescent="0.2">
      <c r="A186" s="1564"/>
      <c r="B186" s="1566"/>
      <c r="C186" s="168"/>
      <c r="D186" s="747"/>
      <c r="E186" s="1823"/>
      <c r="F186" s="815"/>
      <c r="G186" s="2141"/>
      <c r="H186" s="1576"/>
      <c r="I186" s="163"/>
      <c r="J186" s="25"/>
      <c r="K186" s="337"/>
      <c r="L186" s="1717"/>
      <c r="M186" s="1710"/>
      <c r="N186" s="2220"/>
      <c r="O186" s="318"/>
      <c r="P186" s="1247"/>
      <c r="Q186" s="1247"/>
      <c r="S186" s="145"/>
    </row>
    <row r="187" spans="1:22" s="1" customFormat="1" ht="44.25" customHeight="1" x14ac:dyDescent="0.2">
      <c r="A187" s="1644"/>
      <c r="B187" s="1645"/>
      <c r="C187" s="1773"/>
      <c r="D187" s="777" t="s">
        <v>50</v>
      </c>
      <c r="E187" s="1794" t="s">
        <v>101</v>
      </c>
      <c r="F187" s="1655"/>
      <c r="G187" s="796">
        <v>12030206</v>
      </c>
      <c r="H187" s="254"/>
      <c r="I187" s="1346"/>
      <c r="J187" s="25" t="s">
        <v>43</v>
      </c>
      <c r="K187" s="339">
        <v>6.6</v>
      </c>
      <c r="L187" s="1445">
        <v>6.6</v>
      </c>
      <c r="M187" s="1446"/>
      <c r="N187" s="207"/>
      <c r="O187" s="51"/>
      <c r="P187" s="1247"/>
      <c r="Q187" s="1247"/>
    </row>
    <row r="188" spans="1:22" s="1" customFormat="1" ht="22.5" customHeight="1" x14ac:dyDescent="0.2">
      <c r="A188" s="1564"/>
      <c r="B188" s="1566"/>
      <c r="C188" s="168"/>
      <c r="D188" s="747" t="s">
        <v>82</v>
      </c>
      <c r="E188" s="1806" t="s">
        <v>102</v>
      </c>
      <c r="F188" s="815"/>
      <c r="G188" s="2140">
        <v>12030207</v>
      </c>
      <c r="H188" s="1576"/>
      <c r="I188" s="163"/>
      <c r="J188" s="17" t="s">
        <v>56</v>
      </c>
      <c r="K188" s="334">
        <v>130</v>
      </c>
      <c r="L188" s="1012">
        <v>130</v>
      </c>
      <c r="M188" s="1711"/>
      <c r="N188" s="2219" t="s">
        <v>103</v>
      </c>
      <c r="O188" s="171">
        <v>100</v>
      </c>
      <c r="P188" s="1247"/>
      <c r="Q188" s="1248"/>
      <c r="R188" s="343"/>
    </row>
    <row r="189" spans="1:22" s="1" customFormat="1" ht="22.5" customHeight="1" x14ac:dyDescent="0.2">
      <c r="A189" s="86"/>
      <c r="B189" s="1566"/>
      <c r="C189" s="168"/>
      <c r="D189" s="747"/>
      <c r="E189" s="1806"/>
      <c r="F189" s="815"/>
      <c r="G189" s="2140"/>
      <c r="H189" s="1576"/>
      <c r="I189" s="163"/>
      <c r="J189" s="17"/>
      <c r="K189" s="334"/>
      <c r="L189" s="1012"/>
      <c r="M189" s="1005"/>
      <c r="N189" s="2219"/>
      <c r="O189" s="171"/>
      <c r="P189" s="1247"/>
      <c r="Q189" s="1249"/>
      <c r="R189" s="343"/>
      <c r="S189" s="145"/>
    </row>
    <row r="190" spans="1:22" s="1" customFormat="1" ht="13.5" customHeight="1" thickBot="1" x14ac:dyDescent="0.25">
      <c r="A190" s="175" t="s">
        <v>194</v>
      </c>
      <c r="B190" s="1567"/>
      <c r="C190" s="238"/>
      <c r="D190" s="748"/>
      <c r="E190" s="1826"/>
      <c r="F190" s="816"/>
      <c r="G190" s="2142"/>
      <c r="H190" s="1604"/>
      <c r="I190" s="398"/>
      <c r="J190" s="61" t="s">
        <v>30</v>
      </c>
      <c r="K190" s="58">
        <f>SUM(K176:K188)</f>
        <v>1916.8</v>
      </c>
      <c r="L190" s="936">
        <f>SUM(L176:L188)</f>
        <v>1916.8</v>
      </c>
      <c r="M190" s="922"/>
      <c r="N190" s="2228"/>
      <c r="O190" s="295"/>
      <c r="P190" s="1247"/>
      <c r="Q190" s="1246"/>
    </row>
    <row r="191" spans="1:22" s="1" customFormat="1" ht="54.75" customHeight="1" x14ac:dyDescent="0.2">
      <c r="A191" s="323" t="s">
        <v>18</v>
      </c>
      <c r="B191" s="451" t="s">
        <v>47</v>
      </c>
      <c r="C191" s="452" t="s">
        <v>45</v>
      </c>
      <c r="D191" s="749"/>
      <c r="E191" s="1662" t="s">
        <v>104</v>
      </c>
      <c r="F191" s="815"/>
      <c r="G191" s="1616"/>
      <c r="H191" s="620">
        <v>1</v>
      </c>
      <c r="I191" s="2136" t="s">
        <v>159</v>
      </c>
      <c r="J191" s="1621"/>
      <c r="K191" s="142"/>
      <c r="L191" s="1009"/>
      <c r="M191" s="1708"/>
      <c r="N191" s="1760"/>
      <c r="O191" s="1588"/>
      <c r="P191" s="1247"/>
      <c r="Q191" s="1246"/>
    </row>
    <row r="192" spans="1:22" s="1" customFormat="1" ht="25.5" customHeight="1" x14ac:dyDescent="0.2">
      <c r="A192" s="1564"/>
      <c r="B192" s="1566"/>
      <c r="C192" s="168"/>
      <c r="D192" s="747"/>
      <c r="E192" s="2116" t="s">
        <v>273</v>
      </c>
      <c r="F192" s="1595"/>
      <c r="G192" s="1617"/>
      <c r="H192" s="1576"/>
      <c r="I192" s="2138"/>
      <c r="J192" s="17" t="s">
        <v>24</v>
      </c>
      <c r="K192" s="52">
        <v>0</v>
      </c>
      <c r="L192" s="1718">
        <v>50</v>
      </c>
      <c r="M192" s="1712">
        <f>L192-K192</f>
        <v>50</v>
      </c>
      <c r="N192" s="1570"/>
      <c r="O192" s="1589"/>
      <c r="P192" s="1247"/>
      <c r="Q192" s="1247"/>
    </row>
    <row r="193" spans="1:25" s="1" customFormat="1" ht="16.5" customHeight="1" thickBot="1" x14ac:dyDescent="0.25">
      <c r="A193" s="1564"/>
      <c r="B193" s="1566"/>
      <c r="C193" s="168"/>
      <c r="D193" s="747"/>
      <c r="E193" s="2116"/>
      <c r="F193" s="1595"/>
      <c r="G193" s="1617"/>
      <c r="H193" s="1576"/>
      <c r="I193" s="163"/>
      <c r="J193" s="1663" t="s">
        <v>30</v>
      </c>
      <c r="K193" s="1707">
        <f>K192</f>
        <v>0</v>
      </c>
      <c r="L193" s="1719">
        <f>L192</f>
        <v>50</v>
      </c>
      <c r="M193" s="1713">
        <f>M192</f>
        <v>50</v>
      </c>
      <c r="N193" s="1570"/>
      <c r="O193" s="295"/>
      <c r="P193" s="1247"/>
      <c r="Q193" s="1247"/>
    </row>
    <row r="194" spans="1:25" s="2" customFormat="1" ht="16.5" customHeight="1" thickBot="1" x14ac:dyDescent="0.3">
      <c r="A194" s="7" t="s">
        <v>18</v>
      </c>
      <c r="B194" s="8" t="s">
        <v>47</v>
      </c>
      <c r="C194" s="1846" t="s">
        <v>51</v>
      </c>
      <c r="D194" s="1846"/>
      <c r="E194" s="1846"/>
      <c r="F194" s="1846"/>
      <c r="G194" s="1846"/>
      <c r="H194" s="1846"/>
      <c r="I194" s="1846"/>
      <c r="J194" s="1846"/>
      <c r="K194" s="182">
        <f>K190+K175+K171+K193</f>
        <v>4650.2</v>
      </c>
      <c r="L194" s="1013">
        <f>L190+L175+L171+L193</f>
        <v>4700.2</v>
      </c>
      <c r="M194" s="1714">
        <f>M190+M175+M171+M193</f>
        <v>50</v>
      </c>
      <c r="N194" s="1847"/>
      <c r="O194" s="1849"/>
      <c r="P194" s="1235"/>
      <c r="Q194" s="1235"/>
    </row>
    <row r="195" spans="1:25" s="1" customFormat="1" ht="16.5" customHeight="1" thickBot="1" x14ac:dyDescent="0.25">
      <c r="A195" s="1565" t="s">
        <v>18</v>
      </c>
      <c r="B195" s="183"/>
      <c r="C195" s="1850" t="s">
        <v>106</v>
      </c>
      <c r="D195" s="1850"/>
      <c r="E195" s="1850"/>
      <c r="F195" s="1850"/>
      <c r="G195" s="1850"/>
      <c r="H195" s="1850"/>
      <c r="I195" s="1850"/>
      <c r="J195" s="1850"/>
      <c r="K195" s="184">
        <f>K194+K166+K149+K51</f>
        <v>34744.699999999997</v>
      </c>
      <c r="L195" s="1014">
        <f>L194+L166+L149+L51</f>
        <v>34794.699999999997</v>
      </c>
      <c r="M195" s="1715">
        <f>M194+M166+M149+M51</f>
        <v>50</v>
      </c>
      <c r="N195" s="1851"/>
      <c r="O195" s="1853"/>
      <c r="P195" s="1247"/>
      <c r="Q195" s="1247"/>
    </row>
    <row r="196" spans="1:25" s="2" customFormat="1" ht="16.5" customHeight="1" thickBot="1" x14ac:dyDescent="0.3">
      <c r="A196" s="185" t="s">
        <v>107</v>
      </c>
      <c r="B196" s="1832" t="s">
        <v>108</v>
      </c>
      <c r="C196" s="1833"/>
      <c r="D196" s="1833"/>
      <c r="E196" s="1833"/>
      <c r="F196" s="1833"/>
      <c r="G196" s="1833"/>
      <c r="H196" s="1833"/>
      <c r="I196" s="1833"/>
      <c r="J196" s="1833"/>
      <c r="K196" s="186">
        <f t="shared" ref="K196" si="4">K195</f>
        <v>34744.699999999997</v>
      </c>
      <c r="L196" s="1015">
        <f t="shared" ref="L196:M196" si="5">L195</f>
        <v>34794.699999999997</v>
      </c>
      <c r="M196" s="1716">
        <f t="shared" si="5"/>
        <v>50</v>
      </c>
      <c r="N196" s="1834"/>
      <c r="O196" s="1836"/>
      <c r="P196" s="1236"/>
      <c r="Q196" s="1235"/>
    </row>
    <row r="197" spans="1:25" s="1" customFormat="1" ht="18" customHeight="1" x14ac:dyDescent="0.2">
      <c r="A197" s="2139" t="s">
        <v>353</v>
      </c>
      <c r="B197" s="2139"/>
      <c r="C197" s="2139"/>
      <c r="D197" s="2139"/>
      <c r="E197" s="2139"/>
      <c r="F197" s="2139"/>
      <c r="G197" s="2139"/>
      <c r="H197" s="2139"/>
      <c r="I197" s="2139"/>
      <c r="J197" s="2139"/>
      <c r="K197" s="2139"/>
      <c r="L197" s="2139"/>
      <c r="M197" s="2139"/>
      <c r="N197" s="2139"/>
      <c r="O197" s="2139"/>
      <c r="P197" s="1250"/>
      <c r="Q197" s="1250"/>
      <c r="R197" s="908"/>
      <c r="S197" s="908"/>
      <c r="T197" s="908"/>
      <c r="U197" s="908"/>
      <c r="V197" s="908"/>
      <c r="W197" s="908"/>
      <c r="X197" s="908"/>
      <c r="Y197" s="908"/>
    </row>
    <row r="198" spans="1:25" s="145" customFormat="1" ht="24.75" customHeight="1" thickBot="1" x14ac:dyDescent="0.25">
      <c r="A198" s="455"/>
      <c r="B198" s="466"/>
      <c r="C198" s="1837" t="s">
        <v>109</v>
      </c>
      <c r="D198" s="1837"/>
      <c r="E198" s="1837"/>
      <c r="F198" s="1837"/>
      <c r="G198" s="1837"/>
      <c r="H198" s="1837"/>
      <c r="I198" s="1837"/>
      <c r="J198" s="1837"/>
      <c r="K198" s="1838"/>
      <c r="L198" s="1599"/>
      <c r="M198" s="1599"/>
      <c r="N198" s="187"/>
      <c r="O198" s="466"/>
      <c r="P198" s="1246"/>
      <c r="Q198" s="1246"/>
    </row>
    <row r="199" spans="1:25" s="92" customFormat="1" ht="69" customHeight="1" thickBot="1" x14ac:dyDescent="0.3">
      <c r="A199" s="195"/>
      <c r="B199" s="2096" t="s">
        <v>110</v>
      </c>
      <c r="C199" s="2097"/>
      <c r="D199" s="2097"/>
      <c r="E199" s="2097"/>
      <c r="F199" s="2097"/>
      <c r="G199" s="2097"/>
      <c r="H199" s="2097"/>
      <c r="I199" s="2097"/>
      <c r="J199" s="2098"/>
      <c r="K199" s="1720" t="s">
        <v>288</v>
      </c>
      <c r="L199" s="1721" t="s">
        <v>352</v>
      </c>
      <c r="M199" s="1126" t="s">
        <v>290</v>
      </c>
      <c r="N199" s="1600"/>
      <c r="O199" s="1600"/>
      <c r="P199" s="1241"/>
      <c r="Q199" s="1241"/>
      <c r="U199" s="99"/>
    </row>
    <row r="200" spans="1:25" s="2" customFormat="1" ht="15.75" customHeight="1" thickBot="1" x14ac:dyDescent="0.3">
      <c r="A200" s="226"/>
      <c r="B200" s="1857" t="s">
        <v>113</v>
      </c>
      <c r="C200" s="1858"/>
      <c r="D200" s="1858"/>
      <c r="E200" s="1858"/>
      <c r="F200" s="1858"/>
      <c r="G200" s="1858"/>
      <c r="H200" s="1858"/>
      <c r="I200" s="1858"/>
      <c r="J200" s="1859"/>
      <c r="K200" s="1016">
        <f>SUM(K201:K207)</f>
        <v>19082.8</v>
      </c>
      <c r="L200" s="1019">
        <f>SUM(L201:L207)</f>
        <v>19132.799999999996</v>
      </c>
      <c r="M200" s="1127">
        <f>SUM(M201:M207)</f>
        <v>49.999999999999545</v>
      </c>
      <c r="N200" s="341"/>
      <c r="O200" s="341"/>
      <c r="P200" s="1798"/>
      <c r="Q200" s="1235"/>
    </row>
    <row r="201" spans="1:25" s="2" customFormat="1" ht="15.75" customHeight="1" x14ac:dyDescent="0.25">
      <c r="A201" s="226"/>
      <c r="B201" s="1860" t="s">
        <v>114</v>
      </c>
      <c r="C201" s="1861"/>
      <c r="D201" s="1861"/>
      <c r="E201" s="1861"/>
      <c r="F201" s="1861"/>
      <c r="G201" s="1861"/>
      <c r="H201" s="1861"/>
      <c r="I201" s="1861"/>
      <c r="J201" s="1862"/>
      <c r="K201" s="1115">
        <f>SUMIF(J13:J190,"SB",K13:K190)</f>
        <v>10245.899999999998</v>
      </c>
      <c r="L201" s="1020">
        <f>SUMIF(J13:J190,"SB",L13:L190)</f>
        <v>10245.899999999998</v>
      </c>
      <c r="M201" s="1128"/>
      <c r="N201" s="1797"/>
      <c r="O201" s="1797"/>
      <c r="P201" s="1798"/>
      <c r="Q201" s="1236"/>
    </row>
    <row r="202" spans="1:25" s="2" customFormat="1" ht="15.75" customHeight="1" x14ac:dyDescent="0.25">
      <c r="A202" s="226"/>
      <c r="B202" s="1840" t="s">
        <v>294</v>
      </c>
      <c r="C202" s="1841"/>
      <c r="D202" s="1841"/>
      <c r="E202" s="1841"/>
      <c r="F202" s="1841"/>
      <c r="G202" s="1841"/>
      <c r="H202" s="1841"/>
      <c r="I202" s="1841"/>
      <c r="J202" s="1842"/>
      <c r="K202" s="1017">
        <f>SUMIF(J13:J194,"SB(l)",K13:K194)</f>
        <v>278.89999999999998</v>
      </c>
      <c r="L202" s="1021">
        <f>SUMIF(J13:J194,"SB(l)",L13:L194)</f>
        <v>278.89999999999998</v>
      </c>
      <c r="M202" s="1129"/>
      <c r="N202" s="1797"/>
      <c r="O202" s="1797"/>
      <c r="P202" s="1798"/>
      <c r="Q202" s="1236"/>
    </row>
    <row r="203" spans="1:25" s="2" customFormat="1" ht="17.25" customHeight="1" x14ac:dyDescent="0.25">
      <c r="A203" s="226"/>
      <c r="B203" s="1840" t="s">
        <v>308</v>
      </c>
      <c r="C203" s="1841"/>
      <c r="D203" s="1841"/>
      <c r="E203" s="1841"/>
      <c r="F203" s="1841"/>
      <c r="G203" s="1841"/>
      <c r="H203" s="1841"/>
      <c r="I203" s="1841"/>
      <c r="J203" s="1842"/>
      <c r="K203" s="1017">
        <f>SUMIF(J13:J195,"SB(esa)",K13:K195)</f>
        <v>198.9</v>
      </c>
      <c r="L203" s="1021">
        <f>SUMIF(J13:J195,"SB(esa)",L13:L195)</f>
        <v>198.9</v>
      </c>
      <c r="M203" s="1129"/>
      <c r="N203" s="1797"/>
      <c r="O203" s="1797"/>
      <c r="P203" s="1798"/>
      <c r="Q203" s="1236"/>
    </row>
    <row r="204" spans="1:25" s="2" customFormat="1" ht="18" customHeight="1" x14ac:dyDescent="0.25">
      <c r="A204" s="226"/>
      <c r="B204" s="1840" t="s">
        <v>347</v>
      </c>
      <c r="C204" s="1841"/>
      <c r="D204" s="1841"/>
      <c r="E204" s="1841"/>
      <c r="F204" s="1841"/>
      <c r="G204" s="1841"/>
      <c r="H204" s="1841"/>
      <c r="I204" s="1841"/>
      <c r="J204" s="1842"/>
      <c r="K204" s="1017">
        <f>SUMIF(J14:J196,"sb(es)",K14:K196)</f>
        <v>1687.3999999999999</v>
      </c>
      <c r="L204" s="1021">
        <f>SUMIF(J14:J196,"sb(es)",L14:L196)</f>
        <v>1687.3999999999999</v>
      </c>
      <c r="M204" s="1129"/>
      <c r="N204" s="1598"/>
      <c r="O204" s="1598"/>
      <c r="P204" s="1235"/>
      <c r="Q204" s="1236"/>
    </row>
    <row r="205" spans="1:25" s="2" customFormat="1" ht="15.75" customHeight="1" x14ac:dyDescent="0.25">
      <c r="A205" s="226"/>
      <c r="B205" s="1840" t="s">
        <v>115</v>
      </c>
      <c r="C205" s="1841"/>
      <c r="D205" s="1841"/>
      <c r="E205" s="1841"/>
      <c r="F205" s="1841"/>
      <c r="G205" s="1841"/>
      <c r="H205" s="1841"/>
      <c r="I205" s="1841"/>
      <c r="J205" s="1842"/>
      <c r="K205" s="1017">
        <f>SUMIF(J13:J190,"SB(SP)",K13:K190)</f>
        <v>1752.6</v>
      </c>
      <c r="L205" s="1021">
        <f>SUMIF(J13:J190,"SB(SP)",L13:L190)</f>
        <v>1752.6</v>
      </c>
      <c r="M205" s="1129"/>
      <c r="N205" s="1598"/>
      <c r="O205" s="1596"/>
      <c r="P205" s="1235"/>
      <c r="Q205" s="1236"/>
      <c r="R205" s="3"/>
    </row>
    <row r="206" spans="1:25" s="2" customFormat="1" ht="15.75" customHeight="1" x14ac:dyDescent="0.25">
      <c r="A206" s="226"/>
      <c r="B206" s="1840" t="s">
        <v>295</v>
      </c>
      <c r="C206" s="1841"/>
      <c r="D206" s="1841"/>
      <c r="E206" s="1841"/>
      <c r="F206" s="1841"/>
      <c r="G206" s="1841"/>
      <c r="H206" s="1841"/>
      <c r="I206" s="1841"/>
      <c r="J206" s="1842"/>
      <c r="K206" s="1017">
        <f>SUMIF(J13:J190,"sb(spl)",K13:K190)</f>
        <v>856.2</v>
      </c>
      <c r="L206" s="1021">
        <f>SUMIF(J13:J190,"sb(spl)",L13:L190)</f>
        <v>856.2</v>
      </c>
      <c r="M206" s="1129"/>
      <c r="N206" s="1596"/>
      <c r="O206" s="1596"/>
      <c r="P206" s="1235"/>
      <c r="Q206" s="1866"/>
      <c r="R206" s="1867"/>
    </row>
    <row r="207" spans="1:25" s="2" customFormat="1" ht="15.75" customHeight="1" thickBot="1" x14ac:dyDescent="0.3">
      <c r="A207" s="226"/>
      <c r="B207" s="1863" t="s">
        <v>116</v>
      </c>
      <c r="C207" s="1864"/>
      <c r="D207" s="1864"/>
      <c r="E207" s="1864"/>
      <c r="F207" s="1864"/>
      <c r="G207" s="1864"/>
      <c r="H207" s="1864"/>
      <c r="I207" s="1864"/>
      <c r="J207" s="1865"/>
      <c r="K207" s="1117">
        <f>SUMIF(J15:J192,"SB(VB)",K15:K192)</f>
        <v>4062.9</v>
      </c>
      <c r="L207" s="1107">
        <f>SUMIF(J15:J192,"SB(VB)",L15:L192)</f>
        <v>4112.8999999999996</v>
      </c>
      <c r="M207" s="1130">
        <f>L207-K207</f>
        <v>49.999999999999545</v>
      </c>
      <c r="N207" s="1598"/>
      <c r="O207" s="1596"/>
      <c r="P207" s="1236"/>
      <c r="Q207" s="1866"/>
      <c r="R207" s="1867"/>
    </row>
    <row r="208" spans="1:25" s="2" customFormat="1" ht="15.75" customHeight="1" thickBot="1" x14ac:dyDescent="0.3">
      <c r="A208" s="226"/>
      <c r="B208" s="1857" t="s">
        <v>117</v>
      </c>
      <c r="C208" s="1858"/>
      <c r="D208" s="1858"/>
      <c r="E208" s="1858"/>
      <c r="F208" s="1858"/>
      <c r="G208" s="1858"/>
      <c r="H208" s="1858"/>
      <c r="I208" s="1858"/>
      <c r="J208" s="1859"/>
      <c r="K208" s="1016">
        <f>SUM(K209:K211)</f>
        <v>15661.900000000001</v>
      </c>
      <c r="L208" s="1019">
        <f>SUM(L209:L211)</f>
        <v>15661.900000000001</v>
      </c>
      <c r="M208" s="1127"/>
      <c r="N208" s="341"/>
      <c r="O208" s="1597"/>
      <c r="P208" s="1235"/>
      <c r="Q208" s="1235"/>
      <c r="R208" s="3"/>
    </row>
    <row r="209" spans="1:17" s="2" customFormat="1" ht="15.75" customHeight="1" x14ac:dyDescent="0.25">
      <c r="A209" s="226"/>
      <c r="B209" s="1860" t="s">
        <v>118</v>
      </c>
      <c r="C209" s="1861"/>
      <c r="D209" s="1861"/>
      <c r="E209" s="1861"/>
      <c r="F209" s="1861"/>
      <c r="G209" s="1861"/>
      <c r="H209" s="1861"/>
      <c r="I209" s="1861"/>
      <c r="J209" s="1862"/>
      <c r="K209" s="1125">
        <f>SUMIF(J13:J190,"LRVB",K13:K190)</f>
        <v>15609.000000000002</v>
      </c>
      <c r="L209" s="1722">
        <f>SUMIF(J13:J190,"LRVB",L13:L190)</f>
        <v>15609.000000000002</v>
      </c>
      <c r="M209" s="1304"/>
      <c r="N209" s="195"/>
      <c r="O209" s="1596"/>
      <c r="P209" s="1235"/>
      <c r="Q209" s="1235"/>
    </row>
    <row r="210" spans="1:17" s="2" customFormat="1" ht="15.75" customHeight="1" x14ac:dyDescent="0.25">
      <c r="A210" s="226"/>
      <c r="B210" s="1840" t="s">
        <v>246</v>
      </c>
      <c r="C210" s="1841"/>
      <c r="D210" s="1841"/>
      <c r="E210" s="1841"/>
      <c r="F210" s="1841"/>
      <c r="G210" s="1841"/>
      <c r="H210" s="1841"/>
      <c r="I210" s="1841"/>
      <c r="J210" s="1842"/>
      <c r="K210" s="1117">
        <f>SUMIF(J13:J190,"es",K13:K190)</f>
        <v>50.4</v>
      </c>
      <c r="L210" s="1107">
        <f>SUMIF(J13:J190,"es",L13:L190)</f>
        <v>50.4</v>
      </c>
      <c r="M210" s="1130"/>
      <c r="N210" s="195"/>
      <c r="O210" s="1596"/>
      <c r="P210" s="1235"/>
      <c r="Q210" s="1235"/>
    </row>
    <row r="211" spans="1:17" s="2" customFormat="1" ht="15.75" customHeight="1" thickBot="1" x14ac:dyDescent="0.3">
      <c r="A211" s="226"/>
      <c r="B211" s="1863" t="s">
        <v>119</v>
      </c>
      <c r="C211" s="1864"/>
      <c r="D211" s="1864"/>
      <c r="E211" s="1864"/>
      <c r="F211" s="1864"/>
      <c r="G211" s="1864"/>
      <c r="H211" s="1864"/>
      <c r="I211" s="1864"/>
      <c r="J211" s="1865"/>
      <c r="K211" s="1118">
        <f>SUMIF(J13:J190,"KT",K13:K190)</f>
        <v>2.5</v>
      </c>
      <c r="L211" s="1022">
        <f>SUMIF(J13:J190,"KT",L13:L190)</f>
        <v>2.5</v>
      </c>
      <c r="M211" s="1303"/>
      <c r="N211" s="195"/>
      <c r="O211" s="1596"/>
      <c r="P211" s="1235"/>
      <c r="Q211" s="1235"/>
    </row>
    <row r="212" spans="1:17" s="2" customFormat="1" ht="15.75" customHeight="1" thickBot="1" x14ac:dyDescent="0.3">
      <c r="A212" s="226"/>
      <c r="B212" s="1843" t="s">
        <v>120</v>
      </c>
      <c r="C212" s="1844"/>
      <c r="D212" s="1844"/>
      <c r="E212" s="1844"/>
      <c r="F212" s="1844"/>
      <c r="G212" s="1844"/>
      <c r="H212" s="1844"/>
      <c r="I212" s="1844"/>
      <c r="J212" s="1845"/>
      <c r="K212" s="1119">
        <f>K200+K208</f>
        <v>34744.699999999997</v>
      </c>
      <c r="L212" s="1023">
        <f>L200+L208</f>
        <v>34794.699999999997</v>
      </c>
      <c r="M212" s="1132">
        <f>M200+M208</f>
        <v>49.999999999999545</v>
      </c>
      <c r="N212" s="333"/>
      <c r="O212" s="1597"/>
      <c r="P212" s="1235"/>
      <c r="Q212" s="1235"/>
    </row>
    <row r="213" spans="1:17" s="1" customFormat="1" ht="16.5" customHeight="1" x14ac:dyDescent="0.2">
      <c r="A213" s="200"/>
      <c r="B213" s="197"/>
      <c r="C213" s="198"/>
      <c r="D213" s="198"/>
      <c r="E213" s="199"/>
      <c r="F213" s="817"/>
      <c r="G213" s="791"/>
      <c r="H213" s="389"/>
      <c r="I213" s="399"/>
      <c r="J213" s="200"/>
      <c r="K213" s="268"/>
      <c r="L213" s="268"/>
      <c r="M213" s="268"/>
      <c r="N213" s="201"/>
      <c r="O213" s="200"/>
      <c r="P213" s="1247"/>
      <c r="Q213" s="1247"/>
    </row>
    <row r="214" spans="1:17" x14ac:dyDescent="0.25">
      <c r="F214" s="2121" t="s">
        <v>348</v>
      </c>
      <c r="G214" s="2121"/>
      <c r="H214" s="2121"/>
      <c r="I214" s="2121"/>
      <c r="J214" s="2121"/>
      <c r="K214" s="366"/>
      <c r="L214" s="366"/>
      <c r="M214" s="366"/>
    </row>
    <row r="218" spans="1:17" x14ac:dyDescent="0.25">
      <c r="I218" s="401"/>
      <c r="K218" s="367"/>
      <c r="L218" s="367"/>
      <c r="M218" s="367"/>
    </row>
    <row r="221" spans="1:17" x14ac:dyDescent="0.25">
      <c r="K221" s="367"/>
      <c r="L221" s="367"/>
      <c r="M221" s="367"/>
    </row>
  </sheetData>
  <mergeCells count="249">
    <mergeCell ref="B211:J211"/>
    <mergeCell ref="B212:J212"/>
    <mergeCell ref="F214:J214"/>
    <mergeCell ref="L154:L155"/>
    <mergeCell ref="K6:K8"/>
    <mergeCell ref="L6:L8"/>
    <mergeCell ref="G105:G106"/>
    <mergeCell ref="Q206:Q207"/>
    <mergeCell ref="R206:R207"/>
    <mergeCell ref="B207:J207"/>
    <mergeCell ref="B208:J208"/>
    <mergeCell ref="B209:J209"/>
    <mergeCell ref="B210:J210"/>
    <mergeCell ref="B201:J201"/>
    <mergeCell ref="B202:J202"/>
    <mergeCell ref="B203:J203"/>
    <mergeCell ref="B204:J204"/>
    <mergeCell ref="B205:J205"/>
    <mergeCell ref="B206:J206"/>
    <mergeCell ref="B196:J196"/>
    <mergeCell ref="N196:O196"/>
    <mergeCell ref="A197:O197"/>
    <mergeCell ref="C198:K198"/>
    <mergeCell ref="B199:J199"/>
    <mergeCell ref="B200:J200"/>
    <mergeCell ref="I191:I192"/>
    <mergeCell ref="E192:E193"/>
    <mergeCell ref="C194:J194"/>
    <mergeCell ref="N194:O194"/>
    <mergeCell ref="C195:J195"/>
    <mergeCell ref="N195:O195"/>
    <mergeCell ref="E185:E186"/>
    <mergeCell ref="G185:G186"/>
    <mergeCell ref="N185:N186"/>
    <mergeCell ref="E188:E190"/>
    <mergeCell ref="G188:G190"/>
    <mergeCell ref="N188:N190"/>
    <mergeCell ref="E181:E182"/>
    <mergeCell ref="G181:G182"/>
    <mergeCell ref="N181:N182"/>
    <mergeCell ref="E183:E184"/>
    <mergeCell ref="G183:G184"/>
    <mergeCell ref="N183:N184"/>
    <mergeCell ref="E172:E175"/>
    <mergeCell ref="F172:F175"/>
    <mergeCell ref="G172:G175"/>
    <mergeCell ref="I172:I174"/>
    <mergeCell ref="E176:E178"/>
    <mergeCell ref="F176:F179"/>
    <mergeCell ref="I176:I177"/>
    <mergeCell ref="E179:E180"/>
    <mergeCell ref="G179:G180"/>
    <mergeCell ref="E165:J165"/>
    <mergeCell ref="N165:O165"/>
    <mergeCell ref="C166:J166"/>
    <mergeCell ref="N166:O166"/>
    <mergeCell ref="C167:O167"/>
    <mergeCell ref="E169:E171"/>
    <mergeCell ref="F169:F170"/>
    <mergeCell ref="G169:G171"/>
    <mergeCell ref="E160:E162"/>
    <mergeCell ref="G160:G162"/>
    <mergeCell ref="I160:I161"/>
    <mergeCell ref="E163:E164"/>
    <mergeCell ref="F163:F164"/>
    <mergeCell ref="G163:G164"/>
    <mergeCell ref="H163:H164"/>
    <mergeCell ref="I163:I164"/>
    <mergeCell ref="E158:E159"/>
    <mergeCell ref="G158:G159"/>
    <mergeCell ref="I158:I159"/>
    <mergeCell ref="C149:J149"/>
    <mergeCell ref="N149:O149"/>
    <mergeCell ref="C150:O150"/>
    <mergeCell ref="E154:E155"/>
    <mergeCell ref="G154:G155"/>
    <mergeCell ref="I154:I155"/>
    <mergeCell ref="J154:J155"/>
    <mergeCell ref="K154:K155"/>
    <mergeCell ref="A146:A148"/>
    <mergeCell ref="B146:B148"/>
    <mergeCell ref="C146:C148"/>
    <mergeCell ref="E146:E148"/>
    <mergeCell ref="F146:F148"/>
    <mergeCell ref="G146:G148"/>
    <mergeCell ref="H146:H148"/>
    <mergeCell ref="I146:I148"/>
    <mergeCell ref="E156:E157"/>
    <mergeCell ref="F156:F157"/>
    <mergeCell ref="G156:G157"/>
    <mergeCell ref="H141:H143"/>
    <mergeCell ref="I141:I143"/>
    <mergeCell ref="N142:N143"/>
    <mergeCell ref="O142:O143"/>
    <mergeCell ref="A144:A145"/>
    <mergeCell ref="B144:B145"/>
    <mergeCell ref="C144:C145"/>
    <mergeCell ref="E144:E145"/>
    <mergeCell ref="F144:F145"/>
    <mergeCell ref="G144:G145"/>
    <mergeCell ref="A141:A143"/>
    <mergeCell ref="B141:B143"/>
    <mergeCell ref="C141:C143"/>
    <mergeCell ref="E141:E143"/>
    <mergeCell ref="F141:F143"/>
    <mergeCell ref="G141:G143"/>
    <mergeCell ref="H144:H145"/>
    <mergeCell ref="I144:I145"/>
    <mergeCell ref="I135:I136"/>
    <mergeCell ref="N137:N138"/>
    <mergeCell ref="E139:E140"/>
    <mergeCell ref="G139:G140"/>
    <mergeCell ref="H139:H140"/>
    <mergeCell ref="I139:I140"/>
    <mergeCell ref="E133:E134"/>
    <mergeCell ref="F133:F134"/>
    <mergeCell ref="A135:A137"/>
    <mergeCell ref="B135:B137"/>
    <mergeCell ref="E135:E138"/>
    <mergeCell ref="G135:G136"/>
    <mergeCell ref="E126:E127"/>
    <mergeCell ref="F126:F127"/>
    <mergeCell ref="I126:I127"/>
    <mergeCell ref="N126:N127"/>
    <mergeCell ref="A130:A132"/>
    <mergeCell ref="B130:B132"/>
    <mergeCell ref="E130:E132"/>
    <mergeCell ref="G130:G132"/>
    <mergeCell ref="N130:N132"/>
    <mergeCell ref="E115:E116"/>
    <mergeCell ref="G115:G117"/>
    <mergeCell ref="E124:E125"/>
    <mergeCell ref="G124:G125"/>
    <mergeCell ref="N124:N125"/>
    <mergeCell ref="N103:N104"/>
    <mergeCell ref="N106:N108"/>
    <mergeCell ref="N109:N110"/>
    <mergeCell ref="E112:J112"/>
    <mergeCell ref="A113:A114"/>
    <mergeCell ref="B113:B114"/>
    <mergeCell ref="C113:C114"/>
    <mergeCell ref="E113:E114"/>
    <mergeCell ref="F113:F114"/>
    <mergeCell ref="G113:G114"/>
    <mergeCell ref="E93:E96"/>
    <mergeCell ref="G93:G96"/>
    <mergeCell ref="N94:N96"/>
    <mergeCell ref="E97:E98"/>
    <mergeCell ref="G97:G100"/>
    <mergeCell ref="N98:N99"/>
    <mergeCell ref="N100:N101"/>
    <mergeCell ref="H113:H114"/>
    <mergeCell ref="N113:N114"/>
    <mergeCell ref="E87:E88"/>
    <mergeCell ref="G87:G88"/>
    <mergeCell ref="N87:N88"/>
    <mergeCell ref="E89:E92"/>
    <mergeCell ref="N91:N92"/>
    <mergeCell ref="N65:N66"/>
    <mergeCell ref="E69:E70"/>
    <mergeCell ref="G69:G70"/>
    <mergeCell ref="N69:N70"/>
    <mergeCell ref="N73:N74"/>
    <mergeCell ref="N81:N82"/>
    <mergeCell ref="F53:F67"/>
    <mergeCell ref="C51:J51"/>
    <mergeCell ref="N51:O51"/>
    <mergeCell ref="C52:O52"/>
    <mergeCell ref="E53:E54"/>
    <mergeCell ref="I53:I59"/>
    <mergeCell ref="E59:E60"/>
    <mergeCell ref="G59:G60"/>
    <mergeCell ref="E85:E86"/>
    <mergeCell ref="N85:N86"/>
    <mergeCell ref="E47:E48"/>
    <mergeCell ref="G47:G48"/>
    <mergeCell ref="I47:I48"/>
    <mergeCell ref="N47:N48"/>
    <mergeCell ref="O47:O48"/>
    <mergeCell ref="A49:A50"/>
    <mergeCell ref="B49:B50"/>
    <mergeCell ref="C49:C50"/>
    <mergeCell ref="E49:E50"/>
    <mergeCell ref="G49:G50"/>
    <mergeCell ref="I49:I50"/>
    <mergeCell ref="N49:N50"/>
    <mergeCell ref="A45:A46"/>
    <mergeCell ref="B45:B46"/>
    <mergeCell ref="C45:C46"/>
    <mergeCell ref="E45:E46"/>
    <mergeCell ref="F45:F46"/>
    <mergeCell ref="H45:H46"/>
    <mergeCell ref="N37:N38"/>
    <mergeCell ref="N39:N40"/>
    <mergeCell ref="O39:O40"/>
    <mergeCell ref="N41:N42"/>
    <mergeCell ref="O41:O42"/>
    <mergeCell ref="E44:J44"/>
    <mergeCell ref="I35:I36"/>
    <mergeCell ref="A37:A38"/>
    <mergeCell ref="B37:B38"/>
    <mergeCell ref="E37:E43"/>
    <mergeCell ref="F37:F43"/>
    <mergeCell ref="G37:G41"/>
    <mergeCell ref="H37:H43"/>
    <mergeCell ref="I37:I38"/>
    <mergeCell ref="O31:O32"/>
    <mergeCell ref="E33:E34"/>
    <mergeCell ref="F33:F34"/>
    <mergeCell ref="G33:G34"/>
    <mergeCell ref="N33:N34"/>
    <mergeCell ref="A35:A36"/>
    <mergeCell ref="B35:B36"/>
    <mergeCell ref="E35:E36"/>
    <mergeCell ref="F35:F36"/>
    <mergeCell ref="G35:G36"/>
    <mergeCell ref="N20:N21"/>
    <mergeCell ref="F22:F25"/>
    <mergeCell ref="G22:G23"/>
    <mergeCell ref="N29:N30"/>
    <mergeCell ref="E31:E32"/>
    <mergeCell ref="G31:G32"/>
    <mergeCell ref="I31:I32"/>
    <mergeCell ref="N31:N32"/>
    <mergeCell ref="A9:O9"/>
    <mergeCell ref="A10:O10"/>
    <mergeCell ref="B11:O11"/>
    <mergeCell ref="C12:O12"/>
    <mergeCell ref="E13:E14"/>
    <mergeCell ref="I13:I15"/>
    <mergeCell ref="E15:E18"/>
    <mergeCell ref="F6:F8"/>
    <mergeCell ref="G6:G8"/>
    <mergeCell ref="H6:H8"/>
    <mergeCell ref="I6:I8"/>
    <mergeCell ref="J6:J8"/>
    <mergeCell ref="N6:O6"/>
    <mergeCell ref="N7:N8"/>
    <mergeCell ref="M6:M8"/>
    <mergeCell ref="K1:O1"/>
    <mergeCell ref="A2:O2"/>
    <mergeCell ref="A3:O3"/>
    <mergeCell ref="A4:O4"/>
    <mergeCell ref="A5:O5"/>
    <mergeCell ref="A6:A8"/>
    <mergeCell ref="B6:B8"/>
    <mergeCell ref="C6:C8"/>
    <mergeCell ref="D6:D8"/>
    <mergeCell ref="E6:E8"/>
  </mergeCells>
  <printOptions horizontalCentered="1"/>
  <pageMargins left="0.70866141732283472" right="0.11811023622047245" top="0.35433070866141736" bottom="0.35433070866141736" header="0.31496062992125984" footer="0.31496062992125984"/>
  <pageSetup paperSize="9" scale="74" orientation="portrait" verticalDpi="599" r:id="rId1"/>
  <rowBreaks count="4" manualBreakCount="4">
    <brk id="30" max="14" man="1"/>
    <brk id="96" max="14" man="1"/>
    <brk id="151" max="14" man="1"/>
    <brk id="187" max="14"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18"/>
  <sheetViews>
    <sheetView topLeftCell="A79" workbookViewId="0">
      <selection activeCell="E87" sqref="E87:E89"/>
    </sheetView>
  </sheetViews>
  <sheetFormatPr defaultColWidth="9.140625" defaultRowHeight="15" x14ac:dyDescent="0.25"/>
  <cols>
    <col min="1" max="4" width="3.28515625" style="276" customWidth="1"/>
    <col min="5" max="5" width="25.28515625" style="269" customWidth="1"/>
    <col min="6" max="6" width="4" style="818" customWidth="1"/>
    <col min="7" max="7" width="4" style="800" customWidth="1"/>
    <col min="8" max="8" width="3.140625" style="431" customWidth="1"/>
    <col min="9" max="9" width="12" style="400" customWidth="1"/>
    <col min="10" max="10" width="7.5703125" style="269" customWidth="1"/>
    <col min="11" max="11" width="10.42578125" style="276" customWidth="1"/>
    <col min="12" max="12" width="24.28515625" style="269" customWidth="1"/>
    <col min="13" max="13" width="5.42578125" style="276" customWidth="1"/>
    <col min="14" max="16384" width="9.140625" style="269"/>
  </cols>
  <sheetData>
    <row r="1" spans="1:18" s="266" customFormat="1" ht="87.75" customHeight="1" x14ac:dyDescent="0.25">
      <c r="B1" s="737"/>
      <c r="C1" s="737"/>
      <c r="D1" s="737"/>
      <c r="E1" s="737"/>
      <c r="F1" s="803"/>
      <c r="G1" s="802"/>
      <c r="H1" s="737"/>
      <c r="I1" s="737"/>
      <c r="J1" s="737"/>
      <c r="K1" s="2237" t="s">
        <v>274</v>
      </c>
      <c r="L1" s="2237"/>
      <c r="M1" s="2237"/>
    </row>
    <row r="2" spans="1:18" s="266" customFormat="1" ht="17.25" customHeight="1" x14ac:dyDescent="0.2">
      <c r="A2" s="2123" t="s">
        <v>275</v>
      </c>
      <c r="B2" s="2123"/>
      <c r="C2" s="2123"/>
      <c r="D2" s="2123"/>
      <c r="E2" s="2123"/>
      <c r="F2" s="2123"/>
      <c r="G2" s="2123"/>
      <c r="H2" s="2123"/>
      <c r="I2" s="2123"/>
      <c r="J2" s="2123"/>
      <c r="K2" s="2123"/>
      <c r="L2" s="2123"/>
      <c r="M2" s="2123"/>
    </row>
    <row r="3" spans="1:18" s="267" customFormat="1" ht="16.5" customHeight="1" x14ac:dyDescent="0.25">
      <c r="A3" s="2020" t="s">
        <v>0</v>
      </c>
      <c r="B3" s="2020"/>
      <c r="C3" s="2020"/>
      <c r="D3" s="2020"/>
      <c r="E3" s="2020"/>
      <c r="F3" s="2020"/>
      <c r="G3" s="2020"/>
      <c r="H3" s="2020"/>
      <c r="I3" s="2020"/>
      <c r="J3" s="2020"/>
      <c r="K3" s="2020"/>
      <c r="L3" s="2020"/>
      <c r="M3" s="2020"/>
    </row>
    <row r="4" spans="1:18" s="267" customFormat="1" ht="16.5" customHeight="1" x14ac:dyDescent="0.25">
      <c r="A4" s="2021" t="s">
        <v>1</v>
      </c>
      <c r="B4" s="2021"/>
      <c r="C4" s="2021"/>
      <c r="D4" s="2021"/>
      <c r="E4" s="2021"/>
      <c r="F4" s="2021"/>
      <c r="G4" s="2021"/>
      <c r="H4" s="2021"/>
      <c r="I4" s="2021"/>
      <c r="J4" s="2021"/>
      <c r="K4" s="2021"/>
      <c r="L4" s="2021"/>
      <c r="M4" s="2021"/>
    </row>
    <row r="5" spans="1:18" s="2" customFormat="1" ht="21.75" customHeight="1" thickBot="1" x14ac:dyDescent="0.25">
      <c r="A5" s="2022" t="s">
        <v>2</v>
      </c>
      <c r="B5" s="2022"/>
      <c r="C5" s="2022"/>
      <c r="D5" s="2022"/>
      <c r="E5" s="2022"/>
      <c r="F5" s="2022"/>
      <c r="G5" s="2022"/>
      <c r="H5" s="2022"/>
      <c r="I5" s="2022"/>
      <c r="J5" s="2022"/>
      <c r="K5" s="2022"/>
      <c r="L5" s="2022"/>
      <c r="M5" s="2022"/>
    </row>
    <row r="6" spans="1:18" s="3" customFormat="1" ht="42" customHeight="1" x14ac:dyDescent="0.25">
      <c r="A6" s="2023" t="s">
        <v>3</v>
      </c>
      <c r="B6" s="2026" t="s">
        <v>4</v>
      </c>
      <c r="C6" s="2029" t="s">
        <v>5</v>
      </c>
      <c r="D6" s="623"/>
      <c r="E6" s="2032" t="s">
        <v>6</v>
      </c>
      <c r="F6" s="2035" t="s">
        <v>7</v>
      </c>
      <c r="G6" s="2126" t="s">
        <v>276</v>
      </c>
      <c r="H6" s="2038" t="s">
        <v>8</v>
      </c>
      <c r="I6" s="2202" t="s">
        <v>121</v>
      </c>
      <c r="J6" s="1997" t="s">
        <v>9</v>
      </c>
      <c r="K6" s="683" t="s">
        <v>282</v>
      </c>
      <c r="L6" s="2054" t="s">
        <v>12</v>
      </c>
      <c r="M6" s="2056"/>
    </row>
    <row r="7" spans="1:18" s="3" customFormat="1" ht="16.5" customHeight="1" x14ac:dyDescent="0.25">
      <c r="A7" s="2024"/>
      <c r="B7" s="2027"/>
      <c r="C7" s="2030"/>
      <c r="D7" s="624"/>
      <c r="E7" s="2033"/>
      <c r="F7" s="2036"/>
      <c r="G7" s="2127"/>
      <c r="H7" s="2039"/>
      <c r="I7" s="2203"/>
      <c r="J7" s="1998"/>
      <c r="K7" s="2238" t="s">
        <v>122</v>
      </c>
      <c r="L7" s="2057" t="s">
        <v>6</v>
      </c>
      <c r="M7" s="685" t="s">
        <v>13</v>
      </c>
    </row>
    <row r="8" spans="1:18" s="3" customFormat="1" ht="72.75" customHeight="1" thickBot="1" x14ac:dyDescent="0.3">
      <c r="A8" s="2025"/>
      <c r="B8" s="2028"/>
      <c r="C8" s="2031"/>
      <c r="D8" s="625"/>
      <c r="E8" s="2034"/>
      <c r="F8" s="2037"/>
      <c r="G8" s="2128"/>
      <c r="H8" s="2040"/>
      <c r="I8" s="2204"/>
      <c r="J8" s="1999"/>
      <c r="K8" s="2083"/>
      <c r="L8" s="2058"/>
      <c r="M8" s="5" t="s">
        <v>14</v>
      </c>
    </row>
    <row r="9" spans="1:18" s="2" customFormat="1" ht="29.25" customHeight="1" x14ac:dyDescent="0.25">
      <c r="A9" s="2041" t="s">
        <v>16</v>
      </c>
      <c r="B9" s="2042"/>
      <c r="C9" s="2042"/>
      <c r="D9" s="2042"/>
      <c r="E9" s="2042"/>
      <c r="F9" s="2042"/>
      <c r="G9" s="2042"/>
      <c r="H9" s="2042"/>
      <c r="I9" s="2042"/>
      <c r="J9" s="2042"/>
      <c r="K9" s="2042"/>
      <c r="L9" s="2042"/>
      <c r="M9" s="2043"/>
    </row>
    <row r="10" spans="1:18" s="2" customFormat="1" ht="16.5" customHeight="1" thickBot="1" x14ac:dyDescent="0.3">
      <c r="A10" s="2044" t="s">
        <v>17</v>
      </c>
      <c r="B10" s="2045"/>
      <c r="C10" s="2045"/>
      <c r="D10" s="2045"/>
      <c r="E10" s="2045"/>
      <c r="F10" s="2045"/>
      <c r="G10" s="2045"/>
      <c r="H10" s="2045"/>
      <c r="I10" s="2045"/>
      <c r="J10" s="2045"/>
      <c r="K10" s="2045"/>
      <c r="L10" s="2045"/>
      <c r="M10" s="2046"/>
      <c r="R10" s="3"/>
    </row>
    <row r="11" spans="1:18" s="3" customFormat="1" ht="16.5" customHeight="1" thickBot="1" x14ac:dyDescent="0.3">
      <c r="A11" s="6" t="s">
        <v>18</v>
      </c>
      <c r="B11" s="2047" t="s">
        <v>19</v>
      </c>
      <c r="C11" s="2047"/>
      <c r="D11" s="2047"/>
      <c r="E11" s="2047"/>
      <c r="F11" s="2047"/>
      <c r="G11" s="2047"/>
      <c r="H11" s="2047"/>
      <c r="I11" s="2047"/>
      <c r="J11" s="2047"/>
      <c r="K11" s="2047"/>
      <c r="L11" s="2047"/>
      <c r="M11" s="2048"/>
    </row>
    <row r="12" spans="1:18" s="3" customFormat="1" ht="17.25" customHeight="1" thickBot="1" x14ac:dyDescent="0.3">
      <c r="A12" s="7" t="s">
        <v>18</v>
      </c>
      <c r="B12" s="8" t="s">
        <v>18</v>
      </c>
      <c r="C12" s="2049" t="s">
        <v>20</v>
      </c>
      <c r="D12" s="2049"/>
      <c r="E12" s="2049"/>
      <c r="F12" s="2049"/>
      <c r="G12" s="2049"/>
      <c r="H12" s="2049"/>
      <c r="I12" s="2050"/>
      <c r="J12" s="2050"/>
      <c r="K12" s="2050"/>
      <c r="L12" s="2050"/>
      <c r="M12" s="2051"/>
    </row>
    <row r="13" spans="1:18" s="3" customFormat="1" ht="32.25" customHeight="1" x14ac:dyDescent="0.25">
      <c r="A13" s="642" t="s">
        <v>18</v>
      </c>
      <c r="B13" s="9" t="s">
        <v>18</v>
      </c>
      <c r="C13" s="10" t="s">
        <v>18</v>
      </c>
      <c r="D13" s="752"/>
      <c r="E13" s="626" t="s">
        <v>21</v>
      </c>
      <c r="F13" s="611"/>
      <c r="G13" s="787"/>
      <c r="H13" s="485" t="s">
        <v>23</v>
      </c>
      <c r="I13" s="2124" t="s">
        <v>123</v>
      </c>
      <c r="J13" s="342"/>
      <c r="K13" s="87"/>
      <c r="L13" s="647"/>
      <c r="M13" s="482"/>
    </row>
    <row r="14" spans="1:18" s="3" customFormat="1" ht="57" customHeight="1" x14ac:dyDescent="0.25">
      <c r="A14" s="632"/>
      <c r="B14" s="13"/>
      <c r="C14" s="14"/>
      <c r="D14" s="753" t="s">
        <v>18</v>
      </c>
      <c r="E14" s="1800" t="s">
        <v>25</v>
      </c>
      <c r="F14" s="612"/>
      <c r="G14" s="794" t="s">
        <v>277</v>
      </c>
      <c r="H14" s="638"/>
      <c r="I14" s="2125"/>
      <c r="J14" s="30" t="s">
        <v>24</v>
      </c>
      <c r="K14" s="15">
        <v>2.2000000000000002</v>
      </c>
      <c r="L14" s="107" t="s">
        <v>162</v>
      </c>
      <c r="M14" s="30">
        <v>5</v>
      </c>
    </row>
    <row r="15" spans="1:18" s="3" customFormat="1" ht="42" customHeight="1" x14ac:dyDescent="0.25">
      <c r="A15" s="632" t="s">
        <v>194</v>
      </c>
      <c r="B15" s="13"/>
      <c r="C15" s="14"/>
      <c r="D15" s="753"/>
      <c r="E15" s="1800"/>
      <c r="F15" s="612"/>
      <c r="G15" s="794"/>
      <c r="H15" s="638"/>
      <c r="I15" s="35"/>
      <c r="J15" s="30" t="s">
        <v>24</v>
      </c>
      <c r="K15" s="31">
        <v>655.20000000000005</v>
      </c>
      <c r="L15" s="143" t="s">
        <v>161</v>
      </c>
      <c r="M15" s="714">
        <v>180</v>
      </c>
    </row>
    <row r="16" spans="1:18" s="3" customFormat="1" ht="54" customHeight="1" x14ac:dyDescent="0.25">
      <c r="A16" s="632"/>
      <c r="B16" s="13"/>
      <c r="C16" s="14"/>
      <c r="D16" s="753"/>
      <c r="E16" s="1800"/>
      <c r="F16" s="612"/>
      <c r="G16" s="794"/>
      <c r="H16" s="638"/>
      <c r="I16" s="35"/>
      <c r="J16" s="714" t="s">
        <v>24</v>
      </c>
      <c r="K16" s="18">
        <v>40</v>
      </c>
      <c r="L16" s="143" t="s">
        <v>163</v>
      </c>
      <c r="M16" s="714">
        <v>20</v>
      </c>
    </row>
    <row r="17" spans="1:15" s="3" customFormat="1" ht="31.5" customHeight="1" x14ac:dyDescent="0.25">
      <c r="A17" s="632"/>
      <c r="B17" s="13"/>
      <c r="C17" s="14"/>
      <c r="D17" s="753"/>
      <c r="E17" s="1800"/>
      <c r="F17" s="612"/>
      <c r="G17" s="794"/>
      <c r="H17" s="638"/>
      <c r="I17" s="35"/>
      <c r="J17" s="30" t="s">
        <v>26</v>
      </c>
      <c r="K17" s="290">
        <v>2024.7</v>
      </c>
      <c r="L17" s="260" t="s">
        <v>27</v>
      </c>
      <c r="M17" s="714">
        <v>2426</v>
      </c>
      <c r="O17" s="328"/>
    </row>
    <row r="18" spans="1:15" s="3" customFormat="1" ht="39.75" customHeight="1" x14ac:dyDescent="0.25">
      <c r="A18" s="632"/>
      <c r="B18" s="13"/>
      <c r="C18" s="14"/>
      <c r="D18" s="753"/>
      <c r="E18" s="21"/>
      <c r="F18" s="612"/>
      <c r="G18" s="794"/>
      <c r="H18" s="638"/>
      <c r="I18" s="35"/>
      <c r="J18" s="30" t="s">
        <v>26</v>
      </c>
      <c r="K18" s="290">
        <v>1509.7</v>
      </c>
      <c r="L18" s="261" t="s">
        <v>28</v>
      </c>
      <c r="M18" s="686">
        <v>7963</v>
      </c>
      <c r="O18" s="328"/>
    </row>
    <row r="19" spans="1:15" s="3" customFormat="1" ht="38.25" customHeight="1" x14ac:dyDescent="0.25">
      <c r="A19" s="632"/>
      <c r="B19" s="13"/>
      <c r="C19" s="14"/>
      <c r="D19" s="753"/>
      <c r="E19" s="21"/>
      <c r="F19" s="612"/>
      <c r="G19" s="794"/>
      <c r="H19" s="638"/>
      <c r="I19" s="35"/>
      <c r="J19" s="25" t="s">
        <v>26</v>
      </c>
      <c r="K19" s="322">
        <v>95.4</v>
      </c>
      <c r="L19" s="2012" t="s">
        <v>29</v>
      </c>
      <c r="M19" s="17">
        <v>83</v>
      </c>
      <c r="O19" s="328"/>
    </row>
    <row r="20" spans="1:15" s="3" customFormat="1" ht="17.25" customHeight="1" x14ac:dyDescent="0.25">
      <c r="A20" s="632"/>
      <c r="B20" s="13"/>
      <c r="C20" s="636"/>
      <c r="D20" s="754"/>
      <c r="E20" s="630"/>
      <c r="F20" s="614"/>
      <c r="G20" s="795"/>
      <c r="H20" s="253"/>
      <c r="I20" s="484"/>
      <c r="J20" s="37" t="s">
        <v>30</v>
      </c>
      <c r="K20" s="302">
        <f>SUM(K14:K19)</f>
        <v>4327.2</v>
      </c>
      <c r="L20" s="2134"/>
      <c r="M20" s="25"/>
    </row>
    <row r="21" spans="1:15" s="3" customFormat="1" ht="39" customHeight="1" x14ac:dyDescent="0.25">
      <c r="A21" s="632"/>
      <c r="B21" s="13"/>
      <c r="C21" s="14"/>
      <c r="D21" s="755" t="s">
        <v>41</v>
      </c>
      <c r="E21" s="1876" t="s">
        <v>31</v>
      </c>
      <c r="F21" s="2239" t="s">
        <v>180</v>
      </c>
      <c r="G21" s="2129">
        <v>12020105</v>
      </c>
      <c r="H21" s="252" t="s">
        <v>23</v>
      </c>
      <c r="I21" s="483" t="s">
        <v>123</v>
      </c>
      <c r="J21" s="324"/>
      <c r="K21" s="325"/>
      <c r="L21" s="299" t="s">
        <v>32</v>
      </c>
      <c r="M21" s="234">
        <f>M22+M23+M24+M25+M26+M27+M28</f>
        <v>750</v>
      </c>
      <c r="O21" s="328"/>
    </row>
    <row r="22" spans="1:15" s="3" customFormat="1" ht="54.75" customHeight="1" x14ac:dyDescent="0.25">
      <c r="A22" s="632"/>
      <c r="B22" s="13"/>
      <c r="C22" s="14"/>
      <c r="D22" s="753"/>
      <c r="E22" s="1877"/>
      <c r="F22" s="2240"/>
      <c r="G22" s="2130"/>
      <c r="H22" s="638"/>
      <c r="I22" s="67"/>
      <c r="J22" s="30" t="s">
        <v>24</v>
      </c>
      <c r="K22" s="55">
        <v>1173</v>
      </c>
      <c r="L22" s="249" t="s">
        <v>124</v>
      </c>
      <c r="M22" s="687">
        <v>533</v>
      </c>
      <c r="O22" s="328"/>
    </row>
    <row r="23" spans="1:15" s="3" customFormat="1" ht="54" customHeight="1" x14ac:dyDescent="0.25">
      <c r="A23" s="632"/>
      <c r="B23" s="13"/>
      <c r="C23" s="14"/>
      <c r="D23" s="753"/>
      <c r="E23" s="1877"/>
      <c r="F23" s="2240"/>
      <c r="G23" s="794"/>
      <c r="H23" s="638"/>
      <c r="I23" s="67"/>
      <c r="J23" s="25" t="s">
        <v>24</v>
      </c>
      <c r="K23" s="179">
        <v>440.1</v>
      </c>
      <c r="L23" s="631" t="s">
        <v>125</v>
      </c>
      <c r="M23" s="234">
        <v>85</v>
      </c>
    </row>
    <row r="24" spans="1:15" s="3" customFormat="1" ht="52.5" customHeight="1" x14ac:dyDescent="0.25">
      <c r="A24" s="632"/>
      <c r="B24" s="13"/>
      <c r="C24" s="14"/>
      <c r="D24" s="753"/>
      <c r="E24" s="1877"/>
      <c r="F24" s="2240"/>
      <c r="G24" s="794"/>
      <c r="H24" s="638"/>
      <c r="I24" s="67"/>
      <c r="J24" s="25" t="s">
        <v>24</v>
      </c>
      <c r="K24" s="179">
        <v>169.2</v>
      </c>
      <c r="L24" s="631" t="s">
        <v>126</v>
      </c>
      <c r="M24" s="234">
        <v>55</v>
      </c>
    </row>
    <row r="25" spans="1:15" s="3" customFormat="1" ht="53.25" customHeight="1" x14ac:dyDescent="0.25">
      <c r="A25" s="632"/>
      <c r="B25" s="13"/>
      <c r="C25" s="14"/>
      <c r="D25" s="753"/>
      <c r="E25" s="1877"/>
      <c r="F25" s="2240"/>
      <c r="G25" s="794"/>
      <c r="H25" s="638"/>
      <c r="I25" s="67"/>
      <c r="J25" s="30" t="s">
        <v>24</v>
      </c>
      <c r="K25" s="179">
        <v>95.2</v>
      </c>
      <c r="L25" s="249" t="s">
        <v>127</v>
      </c>
      <c r="M25" s="234">
        <v>29</v>
      </c>
    </row>
    <row r="26" spans="1:15" s="3" customFormat="1" ht="83.25" customHeight="1" x14ac:dyDescent="0.25">
      <c r="A26" s="632"/>
      <c r="B26" s="13"/>
      <c r="C26" s="14"/>
      <c r="D26" s="753"/>
      <c r="E26" s="1877"/>
      <c r="F26" s="2240"/>
      <c r="G26" s="794"/>
      <c r="H26" s="638"/>
      <c r="I26" s="67"/>
      <c r="J26" s="17" t="s">
        <v>24</v>
      </c>
      <c r="K26" s="179">
        <v>216.6</v>
      </c>
      <c r="L26" s="631" t="s">
        <v>128</v>
      </c>
      <c r="M26" s="234">
        <v>20</v>
      </c>
    </row>
    <row r="27" spans="1:15" s="3" customFormat="1" ht="95.25" customHeight="1" x14ac:dyDescent="0.25">
      <c r="A27" s="632"/>
      <c r="B27" s="13"/>
      <c r="C27" s="14"/>
      <c r="D27" s="753"/>
      <c r="E27" s="1877"/>
      <c r="F27" s="2240"/>
      <c r="G27" s="801">
        <v>12010313</v>
      </c>
      <c r="H27" s="638"/>
      <c r="I27" s="35"/>
      <c r="J27" s="25"/>
      <c r="K27" s="296"/>
      <c r="L27" s="631" t="s">
        <v>129</v>
      </c>
      <c r="M27" s="234">
        <v>20</v>
      </c>
    </row>
    <row r="28" spans="1:15" s="3" customFormat="1" ht="41.25" customHeight="1" x14ac:dyDescent="0.25">
      <c r="A28" s="632"/>
      <c r="B28" s="13"/>
      <c r="C28" s="14"/>
      <c r="D28" s="753"/>
      <c r="E28" s="1877"/>
      <c r="F28" s="2240"/>
      <c r="G28" s="794"/>
      <c r="H28" s="638"/>
      <c r="I28" s="67"/>
      <c r="J28" s="25" t="s">
        <v>24</v>
      </c>
      <c r="K28" s="179">
        <v>15.2</v>
      </c>
      <c r="L28" s="2011" t="s">
        <v>202</v>
      </c>
      <c r="M28" s="434">
        <v>8</v>
      </c>
    </row>
    <row r="29" spans="1:15" s="3" customFormat="1" ht="16.5" customHeight="1" x14ac:dyDescent="0.25">
      <c r="A29" s="632"/>
      <c r="B29" s="13"/>
      <c r="C29" s="14"/>
      <c r="D29" s="754"/>
      <c r="E29" s="1878"/>
      <c r="F29" s="2240"/>
      <c r="G29" s="794"/>
      <c r="H29" s="253"/>
      <c r="I29" s="484"/>
      <c r="J29" s="37" t="s">
        <v>30</v>
      </c>
      <c r="K29" s="302">
        <f>SUM(K22:K28)</f>
        <v>2109.2999999999997</v>
      </c>
      <c r="L29" s="2135"/>
      <c r="M29" s="687"/>
    </row>
    <row r="30" spans="1:15" s="3" customFormat="1" ht="32.25" customHeight="1" x14ac:dyDescent="0.25">
      <c r="A30" s="632"/>
      <c r="B30" s="13"/>
      <c r="C30" s="14"/>
      <c r="D30" s="753" t="s">
        <v>45</v>
      </c>
      <c r="E30" s="1800" t="s">
        <v>33</v>
      </c>
      <c r="F30" s="612"/>
      <c r="G30" s="2129">
        <v>12020106</v>
      </c>
      <c r="H30" s="638" t="s">
        <v>23</v>
      </c>
      <c r="I30" s="2200" t="s">
        <v>123</v>
      </c>
      <c r="J30" s="25" t="s">
        <v>24</v>
      </c>
      <c r="K30" s="115">
        <v>220.2</v>
      </c>
      <c r="L30" s="2011" t="s">
        <v>34</v>
      </c>
      <c r="M30" s="2174">
        <v>23</v>
      </c>
    </row>
    <row r="31" spans="1:15" s="3" customFormat="1" ht="16.5" customHeight="1" x14ac:dyDescent="0.25">
      <c r="A31" s="632"/>
      <c r="B31" s="13"/>
      <c r="C31" s="636"/>
      <c r="D31" s="754"/>
      <c r="E31" s="1967"/>
      <c r="F31" s="614"/>
      <c r="G31" s="2131"/>
      <c r="H31" s="253"/>
      <c r="I31" s="2201"/>
      <c r="J31" s="37" t="s">
        <v>30</v>
      </c>
      <c r="K31" s="302">
        <f>+K30</f>
        <v>220.2</v>
      </c>
      <c r="L31" s="2016"/>
      <c r="M31" s="2201"/>
    </row>
    <row r="32" spans="1:15" s="3" customFormat="1" ht="39.75" customHeight="1" x14ac:dyDescent="0.25">
      <c r="A32" s="632"/>
      <c r="B32" s="13"/>
      <c r="C32" s="14"/>
      <c r="D32" s="753" t="s">
        <v>47</v>
      </c>
      <c r="E32" s="1877" t="s">
        <v>35</v>
      </c>
      <c r="F32" s="2182" t="s">
        <v>175</v>
      </c>
      <c r="G32" s="2132" t="s">
        <v>278</v>
      </c>
      <c r="H32" s="638" t="s">
        <v>23</v>
      </c>
      <c r="I32" s="35" t="s">
        <v>123</v>
      </c>
      <c r="J32" s="25" t="s">
        <v>24</v>
      </c>
      <c r="K32" s="296">
        <v>433.9</v>
      </c>
      <c r="L32" s="2011" t="s">
        <v>36</v>
      </c>
      <c r="M32" s="688" t="s">
        <v>203</v>
      </c>
    </row>
    <row r="33" spans="1:18" s="3" customFormat="1" ht="16.5" customHeight="1" x14ac:dyDescent="0.25">
      <c r="A33" s="632"/>
      <c r="B33" s="13"/>
      <c r="C33" s="14"/>
      <c r="D33" s="753"/>
      <c r="E33" s="1877"/>
      <c r="F33" s="2183"/>
      <c r="G33" s="2133"/>
      <c r="H33" s="638"/>
      <c r="I33" s="35"/>
      <c r="J33" s="37" t="s">
        <v>30</v>
      </c>
      <c r="K33" s="27">
        <f>+K32</f>
        <v>433.9</v>
      </c>
      <c r="L33" s="2011"/>
      <c r="M33" s="689" t="s">
        <v>205</v>
      </c>
    </row>
    <row r="34" spans="1:18" s="3" customFormat="1" ht="36.75" customHeight="1" x14ac:dyDescent="0.25">
      <c r="A34" s="1927"/>
      <c r="B34" s="1929"/>
      <c r="C34" s="767"/>
      <c r="D34" s="756" t="s">
        <v>50</v>
      </c>
      <c r="E34" s="1876" t="s">
        <v>37</v>
      </c>
      <c r="F34" s="2184" t="s">
        <v>175</v>
      </c>
      <c r="G34" s="2132" t="s">
        <v>279</v>
      </c>
      <c r="H34" s="620">
        <v>3</v>
      </c>
      <c r="I34" s="2136" t="s">
        <v>123</v>
      </c>
      <c r="J34" s="25" t="s">
        <v>26</v>
      </c>
      <c r="K34" s="47">
        <v>92.8</v>
      </c>
      <c r="L34" s="673" t="s">
        <v>164</v>
      </c>
      <c r="M34" s="714">
        <v>1510</v>
      </c>
      <c r="O34" s="328"/>
    </row>
    <row r="35" spans="1:18" s="3" customFormat="1" ht="21" customHeight="1" x14ac:dyDescent="0.25">
      <c r="A35" s="1927"/>
      <c r="B35" s="1929"/>
      <c r="C35" s="767"/>
      <c r="D35" s="757"/>
      <c r="E35" s="1878"/>
      <c r="F35" s="2183"/>
      <c r="G35" s="2133"/>
      <c r="H35" s="254"/>
      <c r="I35" s="2137"/>
      <c r="J35" s="48" t="s">
        <v>30</v>
      </c>
      <c r="K35" s="302">
        <f>+K34</f>
        <v>92.8</v>
      </c>
      <c r="L35" s="207"/>
      <c r="M35" s="17"/>
    </row>
    <row r="36" spans="1:18" s="2" customFormat="1" ht="21.75" customHeight="1" x14ac:dyDescent="0.25">
      <c r="A36" s="1927"/>
      <c r="B36" s="1929"/>
      <c r="C36" s="767"/>
      <c r="D36" s="758" t="s">
        <v>82</v>
      </c>
      <c r="E36" s="1876" t="s">
        <v>240</v>
      </c>
      <c r="F36" s="1996" t="s">
        <v>184</v>
      </c>
      <c r="G36" s="2129" t="s">
        <v>280</v>
      </c>
      <c r="H36" s="1896" t="s">
        <v>23</v>
      </c>
      <c r="I36" s="2136" t="s">
        <v>123</v>
      </c>
      <c r="J36" s="355"/>
      <c r="K36" s="356"/>
      <c r="L36" s="1919" t="s">
        <v>38</v>
      </c>
      <c r="M36" s="415">
        <v>108</v>
      </c>
    </row>
    <row r="37" spans="1:18" s="2" customFormat="1" ht="33" customHeight="1" x14ac:dyDescent="0.25">
      <c r="A37" s="1927"/>
      <c r="B37" s="1929"/>
      <c r="C37" s="767"/>
      <c r="D37" s="758"/>
      <c r="E37" s="1877"/>
      <c r="F37" s="1996"/>
      <c r="G37" s="2130"/>
      <c r="H37" s="1896"/>
      <c r="I37" s="2138"/>
      <c r="J37" s="357"/>
      <c r="K37" s="358"/>
      <c r="L37" s="1919"/>
      <c r="M37" s="557"/>
      <c r="N37" s="327"/>
      <c r="O37" s="3"/>
      <c r="P37" s="3"/>
    </row>
    <row r="38" spans="1:18" s="2" customFormat="1" ht="17.25" customHeight="1" x14ac:dyDescent="0.25">
      <c r="A38" s="632"/>
      <c r="B38" s="634"/>
      <c r="C38" s="767"/>
      <c r="D38" s="758"/>
      <c r="E38" s="1877"/>
      <c r="F38" s="1996"/>
      <c r="G38" s="794"/>
      <c r="H38" s="1896"/>
      <c r="I38" s="163"/>
      <c r="J38" s="326" t="s">
        <v>85</v>
      </c>
      <c r="K38" s="309">
        <v>48</v>
      </c>
      <c r="L38" s="2215" t="s">
        <v>39</v>
      </c>
      <c r="M38" s="2200">
        <v>28</v>
      </c>
      <c r="N38" s="327"/>
      <c r="O38" s="328"/>
      <c r="P38" s="328"/>
      <c r="Q38" s="3"/>
    </row>
    <row r="39" spans="1:18" s="2" customFormat="1" ht="17.25" customHeight="1" x14ac:dyDescent="0.25">
      <c r="A39" s="632"/>
      <c r="B39" s="634"/>
      <c r="C39" s="767"/>
      <c r="D39" s="758"/>
      <c r="E39" s="1877"/>
      <c r="F39" s="1996"/>
      <c r="G39" s="794"/>
      <c r="H39" s="1896"/>
      <c r="I39" s="163"/>
      <c r="J39" s="30" t="s">
        <v>24</v>
      </c>
      <c r="K39" s="179">
        <v>149.5</v>
      </c>
      <c r="L39" s="2192"/>
      <c r="M39" s="2193"/>
      <c r="N39" s="327"/>
      <c r="O39" s="328"/>
      <c r="P39" s="3"/>
      <c r="Q39" s="3"/>
    </row>
    <row r="40" spans="1:18" s="2" customFormat="1" ht="17.25" customHeight="1" thickBot="1" x14ac:dyDescent="0.3">
      <c r="A40" s="632"/>
      <c r="B40" s="634"/>
      <c r="C40" s="767"/>
      <c r="D40" s="758"/>
      <c r="E40" s="1877"/>
      <c r="F40" s="1996"/>
      <c r="G40" s="794"/>
      <c r="H40" s="1896"/>
      <c r="I40" s="163"/>
      <c r="J40" s="715" t="s">
        <v>26</v>
      </c>
      <c r="K40" s="329"/>
      <c r="L40" s="2241"/>
      <c r="M40" s="2242"/>
      <c r="N40" s="327"/>
      <c r="O40" s="328"/>
      <c r="P40" s="3"/>
      <c r="Q40" s="3"/>
    </row>
    <row r="41" spans="1:18" s="2" customFormat="1" ht="17.25" customHeight="1" x14ac:dyDescent="0.25">
      <c r="A41" s="632"/>
      <c r="B41" s="634"/>
      <c r="C41" s="767"/>
      <c r="D41" s="758"/>
      <c r="E41" s="1877"/>
      <c r="F41" s="1996"/>
      <c r="G41" s="794"/>
      <c r="H41" s="1896"/>
      <c r="I41" s="163"/>
      <c r="J41" s="340" t="s">
        <v>24</v>
      </c>
      <c r="K41" s="133">
        <v>138.1</v>
      </c>
      <c r="L41" s="1980" t="s">
        <v>195</v>
      </c>
      <c r="M41" s="2173">
        <v>40</v>
      </c>
      <c r="N41" s="327"/>
      <c r="O41" s="328"/>
      <c r="P41" s="3"/>
      <c r="Q41" s="3"/>
    </row>
    <row r="42" spans="1:18" s="2" customFormat="1" ht="17.25" customHeight="1" x14ac:dyDescent="0.25">
      <c r="A42" s="632"/>
      <c r="B42" s="634"/>
      <c r="C42" s="767"/>
      <c r="D42" s="758"/>
      <c r="E42" s="1877"/>
      <c r="F42" s="1996"/>
      <c r="G42" s="794"/>
      <c r="H42" s="1896"/>
      <c r="I42" s="163"/>
      <c r="J42" s="25" t="s">
        <v>26</v>
      </c>
      <c r="K42" s="179"/>
      <c r="L42" s="2195"/>
      <c r="M42" s="2193"/>
      <c r="N42" s="327"/>
      <c r="O42" s="328"/>
      <c r="P42" s="3"/>
      <c r="Q42" s="3"/>
      <c r="R42" s="3"/>
    </row>
    <row r="43" spans="1:18" s="2" customFormat="1" ht="17.25" customHeight="1" thickBot="1" x14ac:dyDescent="0.3">
      <c r="A43" s="632"/>
      <c r="B43" s="634"/>
      <c r="C43" s="767"/>
      <c r="D43" s="758"/>
      <c r="E43" s="1877"/>
      <c r="F43" s="1996"/>
      <c r="G43" s="794"/>
      <c r="H43" s="1896"/>
      <c r="I43" s="163"/>
      <c r="J43" s="331" t="s">
        <v>85</v>
      </c>
      <c r="K43" s="329">
        <v>66.2</v>
      </c>
      <c r="L43" s="2243"/>
      <c r="M43" s="2242"/>
      <c r="N43" s="327"/>
      <c r="O43" s="328"/>
      <c r="P43" s="3"/>
      <c r="Q43" s="3"/>
    </row>
    <row r="44" spans="1:18" s="2" customFormat="1" ht="17.25" customHeight="1" x14ac:dyDescent="0.25">
      <c r="A44" s="632"/>
      <c r="B44" s="634"/>
      <c r="C44" s="767"/>
      <c r="D44" s="758"/>
      <c r="E44" s="1877"/>
      <c r="F44" s="1996"/>
      <c r="G44" s="794"/>
      <c r="H44" s="1896"/>
      <c r="I44" s="163"/>
      <c r="J44" s="330" t="s">
        <v>85</v>
      </c>
      <c r="K44" s="52">
        <v>65.900000000000006</v>
      </c>
      <c r="L44" s="646" t="s">
        <v>223</v>
      </c>
      <c r="M44" s="680">
        <v>40</v>
      </c>
      <c r="N44" s="327"/>
      <c r="O44" s="328"/>
      <c r="P44" s="3"/>
      <c r="Q44" s="3"/>
    </row>
    <row r="45" spans="1:18" s="2" customFormat="1" ht="17.25" customHeight="1" x14ac:dyDescent="0.25">
      <c r="A45" s="632"/>
      <c r="B45" s="634"/>
      <c r="C45" s="767"/>
      <c r="D45" s="758"/>
      <c r="E45" s="1877"/>
      <c r="F45" s="1996"/>
      <c r="G45" s="794"/>
      <c r="H45" s="1896"/>
      <c r="I45" s="163"/>
      <c r="J45" s="326" t="s">
        <v>85</v>
      </c>
      <c r="K45" s="179">
        <v>26.3</v>
      </c>
      <c r="L45" s="628"/>
      <c r="M45" s="681"/>
      <c r="N45" s="327"/>
      <c r="O45" s="328"/>
      <c r="P45" s="3"/>
      <c r="Q45" s="3"/>
    </row>
    <row r="46" spans="1:18" s="2" customFormat="1" ht="17.25" customHeight="1" x14ac:dyDescent="0.25">
      <c r="A46" s="632"/>
      <c r="B46" s="634"/>
      <c r="C46" s="767"/>
      <c r="D46" s="758"/>
      <c r="E46" s="1877"/>
      <c r="F46" s="1996"/>
      <c r="G46" s="795"/>
      <c r="H46" s="1896"/>
      <c r="I46" s="163"/>
      <c r="J46" s="26" t="s">
        <v>30</v>
      </c>
      <c r="K46" s="27">
        <f>K40+K41+K42+K43+K44+K45+K38+K39</f>
        <v>494.00000000000006</v>
      </c>
      <c r="L46" s="628"/>
      <c r="M46" s="681"/>
    </row>
    <row r="47" spans="1:18" s="2" customFormat="1" ht="17.25" customHeight="1" x14ac:dyDescent="0.25">
      <c r="A47" s="605"/>
      <c r="B47" s="606"/>
      <c r="C47" s="264"/>
      <c r="D47" s="757"/>
      <c r="E47" s="2205" t="s">
        <v>40</v>
      </c>
      <c r="F47" s="2206"/>
      <c r="G47" s="2206"/>
      <c r="H47" s="2206"/>
      <c r="I47" s="2206"/>
      <c r="J47" s="2207"/>
      <c r="K47" s="302">
        <f t="shared" ref="K47" si="0">K46+K35+K33+K31+K29+K20</f>
        <v>7677.4</v>
      </c>
      <c r="L47" s="631"/>
      <c r="M47" s="669"/>
      <c r="O47" s="3"/>
      <c r="R47" s="3"/>
    </row>
    <row r="48" spans="1:18" s="3" customFormat="1" ht="64.5" customHeight="1" x14ac:dyDescent="0.25">
      <c r="A48" s="1927" t="s">
        <v>18</v>
      </c>
      <c r="B48" s="1929" t="s">
        <v>18</v>
      </c>
      <c r="C48" s="1988" t="s">
        <v>41</v>
      </c>
      <c r="D48" s="739"/>
      <c r="E48" s="1877" t="s">
        <v>42</v>
      </c>
      <c r="F48" s="2190"/>
      <c r="G48" s="793">
        <v>12020109</v>
      </c>
      <c r="H48" s="1992" t="s">
        <v>23</v>
      </c>
      <c r="I48" s="35" t="s">
        <v>123</v>
      </c>
      <c r="J48" s="17" t="s">
        <v>43</v>
      </c>
      <c r="K48" s="52">
        <v>12558</v>
      </c>
      <c r="L48" s="70" t="s">
        <v>44</v>
      </c>
      <c r="M48" s="17">
        <v>6852</v>
      </c>
    </row>
    <row r="49" spans="1:16" s="3" customFormat="1" ht="16.5" customHeight="1" thickBot="1" x14ac:dyDescent="0.3">
      <c r="A49" s="1970"/>
      <c r="B49" s="1971"/>
      <c r="C49" s="1989"/>
      <c r="D49" s="742"/>
      <c r="E49" s="1931"/>
      <c r="F49" s="2191"/>
      <c r="G49" s="788"/>
      <c r="H49" s="1993"/>
      <c r="I49" s="361"/>
      <c r="J49" s="61" t="s">
        <v>30</v>
      </c>
      <c r="K49" s="58">
        <f>+K48</f>
        <v>12558</v>
      </c>
      <c r="L49" s="210"/>
      <c r="M49" s="715"/>
    </row>
    <row r="50" spans="1:16" s="3" customFormat="1" ht="33" customHeight="1" x14ac:dyDescent="0.25">
      <c r="A50" s="642" t="s">
        <v>18</v>
      </c>
      <c r="B50" s="9" t="s">
        <v>18</v>
      </c>
      <c r="C50" s="478" t="s">
        <v>45</v>
      </c>
      <c r="D50" s="738"/>
      <c r="E50" s="1930" t="s">
        <v>46</v>
      </c>
      <c r="F50" s="611"/>
      <c r="G50" s="2171" t="s">
        <v>281</v>
      </c>
      <c r="H50" s="225" t="s">
        <v>23</v>
      </c>
      <c r="I50" s="2158" t="s">
        <v>123</v>
      </c>
      <c r="J50" s="680" t="s">
        <v>43</v>
      </c>
      <c r="K50" s="301">
        <v>2154.9</v>
      </c>
      <c r="L50" s="1980" t="s">
        <v>44</v>
      </c>
      <c r="M50" s="2185">
        <v>1952</v>
      </c>
    </row>
    <row r="51" spans="1:16" s="3" customFormat="1" ht="16.5" customHeight="1" thickBot="1" x14ac:dyDescent="0.3">
      <c r="A51" s="633"/>
      <c r="B51" s="64"/>
      <c r="C51" s="637"/>
      <c r="D51" s="742"/>
      <c r="E51" s="1931"/>
      <c r="F51" s="804"/>
      <c r="G51" s="2172"/>
      <c r="H51" s="639"/>
      <c r="I51" s="2159"/>
      <c r="J51" s="61" t="s">
        <v>30</v>
      </c>
      <c r="K51" s="58">
        <f>+K50</f>
        <v>2154.9</v>
      </c>
      <c r="L51" s="1981"/>
      <c r="M51" s="2186"/>
    </row>
    <row r="52" spans="1:16" s="2" customFormat="1" ht="36" customHeight="1" x14ac:dyDescent="0.25">
      <c r="A52" s="1926" t="s">
        <v>18</v>
      </c>
      <c r="B52" s="1928" t="s">
        <v>18</v>
      </c>
      <c r="C52" s="1972" t="s">
        <v>47</v>
      </c>
      <c r="D52" s="743"/>
      <c r="E52" s="1930" t="s">
        <v>48</v>
      </c>
      <c r="F52" s="611"/>
      <c r="G52" s="2171">
        <v>12020101</v>
      </c>
      <c r="H52" s="649" t="s">
        <v>23</v>
      </c>
      <c r="I52" s="2175" t="s">
        <v>123</v>
      </c>
      <c r="J52" s="66" t="s">
        <v>26</v>
      </c>
      <c r="K52" s="258">
        <v>321.2</v>
      </c>
      <c r="L52" s="1974" t="s">
        <v>49</v>
      </c>
      <c r="M52" s="482">
        <v>349</v>
      </c>
      <c r="O52" s="327"/>
    </row>
    <row r="53" spans="1:16" s="3" customFormat="1" ht="16.5" customHeight="1" thickBot="1" x14ac:dyDescent="0.3">
      <c r="A53" s="1970"/>
      <c r="B53" s="1971"/>
      <c r="C53" s="1973"/>
      <c r="D53" s="744"/>
      <c r="E53" s="1931"/>
      <c r="F53" s="804"/>
      <c r="G53" s="2172"/>
      <c r="H53" s="639"/>
      <c r="I53" s="2176"/>
      <c r="J53" s="61" t="s">
        <v>30</v>
      </c>
      <c r="K53" s="58">
        <f>+K52</f>
        <v>321.2</v>
      </c>
      <c r="L53" s="1975"/>
      <c r="M53" s="690"/>
    </row>
    <row r="54" spans="1:16" s="2" customFormat="1" ht="16.5" customHeight="1" thickBot="1" x14ac:dyDescent="0.3">
      <c r="A54" s="7" t="s">
        <v>18</v>
      </c>
      <c r="B54" s="8" t="s">
        <v>18</v>
      </c>
      <c r="C54" s="1962" t="s">
        <v>51</v>
      </c>
      <c r="D54" s="1962"/>
      <c r="E54" s="1963"/>
      <c r="F54" s="1963"/>
      <c r="G54" s="1963"/>
      <c r="H54" s="1963"/>
      <c r="I54" s="1964"/>
      <c r="J54" s="1964"/>
      <c r="K54" s="137">
        <f>K53+K51+K49+K47</f>
        <v>22711.5</v>
      </c>
      <c r="L54" s="1847"/>
      <c r="M54" s="1849"/>
      <c r="P54" s="3"/>
    </row>
    <row r="55" spans="1:16" s="2" customFormat="1" ht="16.5" customHeight="1" thickBot="1" x14ac:dyDescent="0.3">
      <c r="A55" s="72" t="s">
        <v>18</v>
      </c>
      <c r="B55" s="8" t="s">
        <v>41</v>
      </c>
      <c r="C55" s="1873" t="s">
        <v>52</v>
      </c>
      <c r="D55" s="1873"/>
      <c r="E55" s="1873"/>
      <c r="F55" s="1873"/>
      <c r="G55" s="1873"/>
      <c r="H55" s="1873"/>
      <c r="I55" s="1873"/>
      <c r="J55" s="1873"/>
      <c r="K55" s="1873"/>
      <c r="L55" s="1873"/>
      <c r="M55" s="1874"/>
    </row>
    <row r="56" spans="1:16" s="3" customFormat="1" ht="33" customHeight="1" x14ac:dyDescent="0.25">
      <c r="A56" s="642" t="s">
        <v>18</v>
      </c>
      <c r="B56" s="643" t="s">
        <v>41</v>
      </c>
      <c r="C56" s="73" t="s">
        <v>18</v>
      </c>
      <c r="D56" s="759"/>
      <c r="E56" s="74" t="s">
        <v>53</v>
      </c>
      <c r="F56" s="1965" t="s">
        <v>181</v>
      </c>
      <c r="G56" s="780"/>
      <c r="H56" s="649">
        <v>3</v>
      </c>
      <c r="I56" s="2175" t="s">
        <v>123</v>
      </c>
      <c r="J56" s="320"/>
      <c r="K56" s="319"/>
      <c r="L56" s="75"/>
      <c r="M56" s="691"/>
    </row>
    <row r="57" spans="1:16" s="3" customFormat="1" ht="15.75" customHeight="1" x14ac:dyDescent="0.25">
      <c r="A57" s="632"/>
      <c r="B57" s="634"/>
      <c r="C57" s="767"/>
      <c r="D57" s="760" t="s">
        <v>18</v>
      </c>
      <c r="E57" s="1876" t="s">
        <v>54</v>
      </c>
      <c r="F57" s="1966"/>
      <c r="G57" s="2244">
        <v>12010304</v>
      </c>
      <c r="H57" s="641"/>
      <c r="I57" s="2189"/>
      <c r="J57" s="25" t="s">
        <v>26</v>
      </c>
      <c r="K57" s="278">
        <v>281.7</v>
      </c>
      <c r="L57" s="49" t="s">
        <v>130</v>
      </c>
      <c r="M57" s="25">
        <v>82</v>
      </c>
    </row>
    <row r="58" spans="1:16" s="3" customFormat="1" ht="15.75" customHeight="1" x14ac:dyDescent="0.25">
      <c r="A58" s="632"/>
      <c r="B58" s="634"/>
      <c r="C58" s="767"/>
      <c r="D58" s="750"/>
      <c r="E58" s="1877"/>
      <c r="F58" s="1966"/>
      <c r="G58" s="2245"/>
      <c r="H58" s="641"/>
      <c r="I58" s="395"/>
      <c r="J58" s="666" t="s">
        <v>56</v>
      </c>
      <c r="K58" s="179">
        <v>311</v>
      </c>
      <c r="L58" s="507" t="s">
        <v>131</v>
      </c>
      <c r="M58" s="76">
        <v>59.5</v>
      </c>
    </row>
    <row r="59" spans="1:16" s="3" customFormat="1" ht="15.75" customHeight="1" x14ac:dyDescent="0.25">
      <c r="A59" s="632"/>
      <c r="B59" s="634"/>
      <c r="C59" s="767"/>
      <c r="D59" s="750"/>
      <c r="E59" s="21"/>
      <c r="F59" s="1966"/>
      <c r="G59" s="2245"/>
      <c r="H59" s="641"/>
      <c r="I59" s="163"/>
      <c r="J59" s="714" t="s">
        <v>132</v>
      </c>
      <c r="K59" s="179"/>
      <c r="L59" s="83"/>
      <c r="M59" s="17"/>
    </row>
    <row r="60" spans="1:16" s="3" customFormat="1" ht="15.75" customHeight="1" x14ac:dyDescent="0.25">
      <c r="A60" s="632"/>
      <c r="B60" s="634"/>
      <c r="C60" s="767"/>
      <c r="D60" s="750"/>
      <c r="E60" s="21"/>
      <c r="F60" s="1966"/>
      <c r="G60" s="2245"/>
      <c r="H60" s="641"/>
      <c r="I60" s="163"/>
      <c r="J60" s="714" t="s">
        <v>24</v>
      </c>
      <c r="K60" s="179"/>
      <c r="L60" s="83"/>
      <c r="M60" s="17"/>
    </row>
    <row r="61" spans="1:16" s="3" customFormat="1" ht="15.75" customHeight="1" x14ac:dyDescent="0.25">
      <c r="A61" s="632"/>
      <c r="B61" s="634"/>
      <c r="C61" s="767"/>
      <c r="D61" s="751"/>
      <c r="E61" s="109"/>
      <c r="F61" s="1966"/>
      <c r="G61" s="2246"/>
      <c r="H61" s="641"/>
      <c r="I61" s="163"/>
      <c r="J61" s="237" t="s">
        <v>30</v>
      </c>
      <c r="K61" s="302">
        <f>SUM(K57:K59)</f>
        <v>592.70000000000005</v>
      </c>
      <c r="L61" s="49"/>
      <c r="M61" s="25"/>
    </row>
    <row r="62" spans="1:16" s="3" customFormat="1" ht="91.5" customHeight="1" x14ac:dyDescent="0.25">
      <c r="A62" s="632"/>
      <c r="B62" s="634"/>
      <c r="C62" s="767"/>
      <c r="D62" s="750" t="s">
        <v>41</v>
      </c>
      <c r="E62" s="21" t="s">
        <v>55</v>
      </c>
      <c r="F62" s="1966"/>
      <c r="G62" s="781">
        <v>12010301</v>
      </c>
      <c r="H62" s="641"/>
      <c r="I62" s="163"/>
      <c r="J62" s="25" t="s">
        <v>26</v>
      </c>
      <c r="K62" s="362">
        <v>579.9</v>
      </c>
      <c r="L62" s="726" t="s">
        <v>196</v>
      </c>
      <c r="M62" s="689" t="s">
        <v>213</v>
      </c>
    </row>
    <row r="63" spans="1:16" s="3" customFormat="1" ht="30" customHeight="1" x14ac:dyDescent="0.25">
      <c r="A63" s="632"/>
      <c r="B63" s="634"/>
      <c r="C63" s="767"/>
      <c r="D63" s="750"/>
      <c r="E63" s="21"/>
      <c r="F63" s="1966"/>
      <c r="G63" s="781"/>
      <c r="H63" s="641"/>
      <c r="I63" s="163"/>
      <c r="J63" s="714" t="s">
        <v>26</v>
      </c>
      <c r="K63" s="363">
        <v>18.899999999999999</v>
      </c>
      <c r="L63" s="727" t="s">
        <v>133</v>
      </c>
      <c r="M63" s="692">
        <v>10</v>
      </c>
    </row>
    <row r="64" spans="1:16" s="3" customFormat="1" ht="30" customHeight="1" x14ac:dyDescent="0.25">
      <c r="A64" s="632"/>
      <c r="B64" s="634"/>
      <c r="C64" s="767"/>
      <c r="D64" s="750"/>
      <c r="E64" s="21"/>
      <c r="F64" s="1966"/>
      <c r="G64" s="781"/>
      <c r="H64" s="641"/>
      <c r="I64" s="163"/>
      <c r="J64" s="17" t="s">
        <v>24</v>
      </c>
      <c r="K64" s="364"/>
      <c r="L64" s="678" t="s">
        <v>232</v>
      </c>
      <c r="M64" s="693">
        <v>2</v>
      </c>
    </row>
    <row r="65" spans="1:13" s="3" customFormat="1" ht="30" customHeight="1" x14ac:dyDescent="0.25">
      <c r="A65" s="632"/>
      <c r="B65" s="634"/>
      <c r="C65" s="767"/>
      <c r="D65" s="750"/>
      <c r="E65" s="21"/>
      <c r="F65" s="1966"/>
      <c r="G65" s="781"/>
      <c r="H65" s="641"/>
      <c r="I65" s="163"/>
      <c r="J65" s="17"/>
      <c r="K65" s="364"/>
      <c r="L65" s="677" t="s">
        <v>233</v>
      </c>
      <c r="M65" s="693">
        <v>1</v>
      </c>
    </row>
    <row r="66" spans="1:13" s="3" customFormat="1" ht="16.5" customHeight="1" x14ac:dyDescent="0.25">
      <c r="A66" s="632"/>
      <c r="B66" s="634"/>
      <c r="C66" s="767"/>
      <c r="D66" s="750"/>
      <c r="E66" s="21"/>
      <c r="F66" s="1966"/>
      <c r="G66" s="781"/>
      <c r="H66" s="641"/>
      <c r="I66" s="163"/>
      <c r="J66" s="30" t="s">
        <v>56</v>
      </c>
      <c r="K66" s="363">
        <v>74</v>
      </c>
      <c r="L66" s="2187" t="s">
        <v>134</v>
      </c>
      <c r="M66" s="668">
        <v>180</v>
      </c>
    </row>
    <row r="67" spans="1:13" s="3" customFormat="1" ht="16.5" customHeight="1" x14ac:dyDescent="0.25">
      <c r="A67" s="632"/>
      <c r="B67" s="634"/>
      <c r="C67" s="767"/>
      <c r="D67" s="750"/>
      <c r="E67" s="21"/>
      <c r="F67" s="1966"/>
      <c r="G67" s="781"/>
      <c r="H67" s="641"/>
      <c r="I67" s="163"/>
      <c r="J67" s="30" t="s">
        <v>132</v>
      </c>
      <c r="K67" s="365"/>
      <c r="L67" s="2188"/>
      <c r="M67" s="25"/>
    </row>
    <row r="68" spans="1:13" s="3" customFormat="1" ht="27.75" customHeight="1" x14ac:dyDescent="0.25">
      <c r="A68" s="632"/>
      <c r="B68" s="634"/>
      <c r="C68" s="767"/>
      <c r="D68" s="750"/>
      <c r="E68" s="21"/>
      <c r="F68" s="1966"/>
      <c r="G68" s="781"/>
      <c r="H68" s="641"/>
      <c r="I68" s="163"/>
      <c r="J68" s="669" t="s">
        <v>43</v>
      </c>
      <c r="K68" s="363">
        <v>37.700000000000003</v>
      </c>
      <c r="L68" s="49" t="s">
        <v>59</v>
      </c>
      <c r="M68" s="668" t="s">
        <v>212</v>
      </c>
    </row>
    <row r="69" spans="1:13" s="3" customFormat="1" ht="24.75" customHeight="1" x14ac:dyDescent="0.25">
      <c r="A69" s="632"/>
      <c r="B69" s="634"/>
      <c r="C69" s="767"/>
      <c r="D69" s="750"/>
      <c r="E69" s="21"/>
      <c r="F69" s="1966"/>
      <c r="G69" s="781"/>
      <c r="H69" s="641"/>
      <c r="I69" s="163"/>
      <c r="J69" s="681" t="s">
        <v>58</v>
      </c>
      <c r="K69" s="363">
        <v>2.5</v>
      </c>
      <c r="L69" s="728" t="s">
        <v>169</v>
      </c>
      <c r="M69" s="694">
        <v>250</v>
      </c>
    </row>
    <row r="70" spans="1:13" s="3" customFormat="1" ht="27.75" customHeight="1" x14ac:dyDescent="0.25">
      <c r="A70" s="632"/>
      <c r="B70" s="634"/>
      <c r="C70" s="767"/>
      <c r="D70" s="750"/>
      <c r="E70" s="1877" t="s">
        <v>247</v>
      </c>
      <c r="F70" s="1966"/>
      <c r="G70" s="2129">
        <v>12010319</v>
      </c>
      <c r="H70" s="641"/>
      <c r="I70" s="163"/>
      <c r="J70" s="510" t="s">
        <v>43</v>
      </c>
      <c r="K70" s="55">
        <v>36</v>
      </c>
      <c r="L70" s="1803" t="s">
        <v>248</v>
      </c>
      <c r="M70" s="695" t="s">
        <v>155</v>
      </c>
    </row>
    <row r="71" spans="1:13" s="3" customFormat="1" ht="18" customHeight="1" x14ac:dyDescent="0.25">
      <c r="A71" s="632"/>
      <c r="B71" s="634"/>
      <c r="C71" s="474"/>
      <c r="D71" s="751"/>
      <c r="E71" s="1878"/>
      <c r="F71" s="2079"/>
      <c r="G71" s="2131"/>
      <c r="H71" s="641"/>
      <c r="I71" s="163"/>
      <c r="J71" s="48" t="s">
        <v>30</v>
      </c>
      <c r="K71" s="332">
        <f>SUM(K62:K70)</f>
        <v>749</v>
      </c>
      <c r="L71" s="1825"/>
      <c r="M71" s="25"/>
    </row>
    <row r="72" spans="1:13" s="3" customFormat="1" ht="56.25" customHeight="1" x14ac:dyDescent="0.25">
      <c r="A72" s="632"/>
      <c r="B72" s="634"/>
      <c r="C72" s="767"/>
      <c r="D72" s="760" t="s">
        <v>45</v>
      </c>
      <c r="E72" s="211" t="s">
        <v>57</v>
      </c>
      <c r="F72" s="607"/>
      <c r="G72" s="793">
        <v>12010302</v>
      </c>
      <c r="H72" s="641"/>
      <c r="I72" s="672"/>
      <c r="J72" s="25" t="s">
        <v>26</v>
      </c>
      <c r="K72" s="179">
        <v>356.8</v>
      </c>
      <c r="L72" s="663" t="s">
        <v>197</v>
      </c>
      <c r="M72" s="696" t="s">
        <v>135</v>
      </c>
    </row>
    <row r="73" spans="1:13" s="3" customFormat="1" ht="15.75" customHeight="1" x14ac:dyDescent="0.25">
      <c r="A73" s="632"/>
      <c r="B73" s="634"/>
      <c r="C73" s="767"/>
      <c r="D73" s="750"/>
      <c r="E73" s="21"/>
      <c r="F73" s="445"/>
      <c r="G73" s="794"/>
      <c r="H73" s="641"/>
      <c r="I73" s="163"/>
      <c r="J73" s="25" t="s">
        <v>56</v>
      </c>
      <c r="K73" s="47">
        <v>105.4</v>
      </c>
      <c r="L73" s="1803" t="s">
        <v>136</v>
      </c>
      <c r="M73" s="696" t="s">
        <v>137</v>
      </c>
    </row>
    <row r="74" spans="1:13" s="3" customFormat="1" ht="15.75" customHeight="1" x14ac:dyDescent="0.25">
      <c r="A74" s="632"/>
      <c r="B74" s="634"/>
      <c r="C74" s="767"/>
      <c r="D74" s="750"/>
      <c r="E74" s="21"/>
      <c r="F74" s="445"/>
      <c r="G74" s="794"/>
      <c r="H74" s="641"/>
      <c r="I74" s="163"/>
      <c r="J74" s="714" t="s">
        <v>132</v>
      </c>
      <c r="K74" s="47"/>
      <c r="L74" s="1825"/>
      <c r="M74" s="688"/>
    </row>
    <row r="75" spans="1:13" s="3" customFormat="1" ht="31.5" customHeight="1" thickBot="1" x14ac:dyDescent="0.3">
      <c r="A75" s="632"/>
      <c r="B75" s="634"/>
      <c r="C75" s="767"/>
      <c r="D75" s="750"/>
      <c r="E75" s="109"/>
      <c r="F75" s="445"/>
      <c r="G75" s="795"/>
      <c r="H75" s="641"/>
      <c r="I75" s="163"/>
      <c r="J75" s="69" t="s">
        <v>30</v>
      </c>
      <c r="K75" s="58">
        <f t="shared" ref="K75" si="1">SUM(K72:K74)</f>
        <v>462.20000000000005</v>
      </c>
      <c r="L75" s="729" t="s">
        <v>242</v>
      </c>
      <c r="M75" s="697" t="s">
        <v>241</v>
      </c>
    </row>
    <row r="76" spans="1:13" s="3" customFormat="1" ht="56.25" customHeight="1" x14ac:dyDescent="0.25">
      <c r="A76" s="632"/>
      <c r="B76" s="634"/>
      <c r="C76" s="767"/>
      <c r="D76" s="760" t="s">
        <v>47</v>
      </c>
      <c r="E76" s="629" t="s">
        <v>60</v>
      </c>
      <c r="F76" s="445"/>
      <c r="G76" s="781">
        <v>12010305</v>
      </c>
      <c r="H76" s="641"/>
      <c r="I76" s="395"/>
      <c r="J76" s="482" t="s">
        <v>26</v>
      </c>
      <c r="K76" s="102">
        <v>569.4</v>
      </c>
      <c r="L76" s="251" t="s">
        <v>170</v>
      </c>
      <c r="M76" s="176">
        <v>6</v>
      </c>
    </row>
    <row r="77" spans="1:13" s="3" customFormat="1" ht="42.6" customHeight="1" x14ac:dyDescent="0.25">
      <c r="A77" s="632"/>
      <c r="B77" s="634"/>
      <c r="C77" s="767"/>
      <c r="D77" s="750"/>
      <c r="E77" s="627"/>
      <c r="F77" s="445"/>
      <c r="G77" s="781"/>
      <c r="H77" s="641"/>
      <c r="I77" s="395"/>
      <c r="J77" s="30" t="s">
        <v>24</v>
      </c>
      <c r="K77" s="298"/>
      <c r="L77" s="49" t="s">
        <v>214</v>
      </c>
      <c r="M77" s="25">
        <v>3</v>
      </c>
    </row>
    <row r="78" spans="1:13" s="3" customFormat="1" ht="27" customHeight="1" x14ac:dyDescent="0.25">
      <c r="A78" s="632"/>
      <c r="B78" s="634"/>
      <c r="C78" s="767"/>
      <c r="D78" s="750"/>
      <c r="E78" s="627"/>
      <c r="F78" s="445"/>
      <c r="G78" s="781"/>
      <c r="H78" s="641"/>
      <c r="I78" s="395"/>
      <c r="J78" s="714" t="s">
        <v>26</v>
      </c>
      <c r="K78" s="402">
        <v>5.0999999999999996</v>
      </c>
      <c r="L78" s="403" t="s">
        <v>222</v>
      </c>
      <c r="M78" s="698">
        <v>352</v>
      </c>
    </row>
    <row r="79" spans="1:13" s="3" customFormat="1" ht="45.75" customHeight="1" x14ac:dyDescent="0.25">
      <c r="A79" s="632"/>
      <c r="B79" s="634"/>
      <c r="C79" s="767"/>
      <c r="D79" s="750"/>
      <c r="E79" s="21"/>
      <c r="F79" s="445"/>
      <c r="G79" s="781"/>
      <c r="H79" s="641"/>
      <c r="I79" s="395"/>
      <c r="J79" s="25"/>
      <c r="K79" s="304"/>
      <c r="L79" s="77" t="s">
        <v>138</v>
      </c>
      <c r="M79" s="25">
        <v>12</v>
      </c>
    </row>
    <row r="80" spans="1:13" s="3" customFormat="1" ht="67.5" customHeight="1" x14ac:dyDescent="0.25">
      <c r="A80" s="632"/>
      <c r="B80" s="634"/>
      <c r="C80" s="767"/>
      <c r="D80" s="750"/>
      <c r="E80" s="21"/>
      <c r="F80" s="445"/>
      <c r="G80" s="781"/>
      <c r="H80" s="641"/>
      <c r="I80" s="395"/>
      <c r="J80" s="30" t="s">
        <v>56</v>
      </c>
      <c r="K80" s="305">
        <v>1</v>
      </c>
      <c r="L80" s="77" t="s">
        <v>139</v>
      </c>
      <c r="M80" s="30">
        <v>18</v>
      </c>
    </row>
    <row r="81" spans="1:15" s="3" customFormat="1" ht="27" customHeight="1" x14ac:dyDescent="0.25">
      <c r="A81" s="632"/>
      <c r="B81" s="634"/>
      <c r="C81" s="767"/>
      <c r="D81" s="750"/>
      <c r="E81" s="21"/>
      <c r="F81" s="445"/>
      <c r="G81" s="781"/>
      <c r="H81" s="641"/>
      <c r="I81" s="395"/>
      <c r="J81" s="25" t="s">
        <v>132</v>
      </c>
      <c r="K81" s="305"/>
      <c r="L81" s="1805" t="s">
        <v>140</v>
      </c>
      <c r="M81" s="714">
        <v>12</v>
      </c>
    </row>
    <row r="82" spans="1:15" s="3" customFormat="1" ht="17.45" customHeight="1" x14ac:dyDescent="0.25">
      <c r="A82" s="632"/>
      <c r="B82" s="634"/>
      <c r="C82" s="767"/>
      <c r="D82" s="750"/>
      <c r="E82" s="21"/>
      <c r="F82" s="445"/>
      <c r="G82" s="781"/>
      <c r="H82" s="641"/>
      <c r="I82" s="395"/>
      <c r="J82" s="30" t="s">
        <v>43</v>
      </c>
      <c r="K82" s="291">
        <v>11.5</v>
      </c>
      <c r="L82" s="1823"/>
      <c r="M82" s="17"/>
    </row>
    <row r="83" spans="1:15" s="3" customFormat="1" ht="45" customHeight="1" x14ac:dyDescent="0.25">
      <c r="A83" s="632"/>
      <c r="B83" s="634"/>
      <c r="C83" s="767"/>
      <c r="D83" s="750"/>
      <c r="E83" s="263" t="s">
        <v>226</v>
      </c>
      <c r="F83" s="445"/>
      <c r="G83" s="801">
        <v>12010315</v>
      </c>
      <c r="H83" s="641"/>
      <c r="I83" s="395"/>
      <c r="J83" s="30" t="s">
        <v>26</v>
      </c>
      <c r="K83" s="317">
        <v>1</v>
      </c>
      <c r="L83" s="263" t="s">
        <v>227</v>
      </c>
      <c r="M83" s="699">
        <v>3</v>
      </c>
    </row>
    <row r="84" spans="1:15" s="3" customFormat="1" ht="44.25" customHeight="1" x14ac:dyDescent="0.25">
      <c r="A84" s="632"/>
      <c r="B84" s="634"/>
      <c r="C84" s="767"/>
      <c r="D84" s="750"/>
      <c r="E84" s="263" t="s">
        <v>228</v>
      </c>
      <c r="F84" s="445"/>
      <c r="G84" s="782">
        <v>12010316</v>
      </c>
      <c r="H84" s="641"/>
      <c r="I84" s="672"/>
      <c r="J84" s="30" t="s">
        <v>26</v>
      </c>
      <c r="K84" s="270">
        <v>1</v>
      </c>
      <c r="L84" s="263" t="s">
        <v>229</v>
      </c>
      <c r="M84" s="699">
        <v>3</v>
      </c>
    </row>
    <row r="85" spans="1:15" s="3" customFormat="1" ht="18.75" customHeight="1" x14ac:dyDescent="0.25">
      <c r="A85" s="632"/>
      <c r="B85" s="634"/>
      <c r="C85" s="767"/>
      <c r="D85" s="750"/>
      <c r="E85" s="1877" t="s">
        <v>61</v>
      </c>
      <c r="F85" s="445"/>
      <c r="G85" s="781"/>
      <c r="H85" s="641"/>
      <c r="I85" s="395"/>
      <c r="J85" s="17" t="s">
        <v>43</v>
      </c>
      <c r="K85" s="291"/>
      <c r="L85" s="1806" t="s">
        <v>141</v>
      </c>
      <c r="M85" s="17">
        <v>40</v>
      </c>
    </row>
    <row r="86" spans="1:15" s="3" customFormat="1" ht="60.75" customHeight="1" x14ac:dyDescent="0.25">
      <c r="A86" s="632"/>
      <c r="B86" s="634"/>
      <c r="C86" s="767"/>
      <c r="D86" s="750"/>
      <c r="E86" s="1878"/>
      <c r="F86" s="445"/>
      <c r="G86" s="781"/>
      <c r="H86" s="641"/>
      <c r="I86" s="161"/>
      <c r="J86" s="17"/>
      <c r="K86" s="304"/>
      <c r="L86" s="1806"/>
      <c r="M86" s="17"/>
    </row>
    <row r="87" spans="1:15" s="3" customFormat="1" ht="16.5" customHeight="1" x14ac:dyDescent="0.25">
      <c r="A87" s="632"/>
      <c r="B87" s="634"/>
      <c r="C87" s="767"/>
      <c r="D87" s="750"/>
      <c r="E87" s="1876" t="s">
        <v>257</v>
      </c>
      <c r="F87" s="445"/>
      <c r="G87" s="2130">
        <v>12010318</v>
      </c>
      <c r="H87" s="641"/>
      <c r="I87" s="161"/>
      <c r="J87" s="30" t="s">
        <v>26</v>
      </c>
      <c r="K87" s="304">
        <v>3</v>
      </c>
      <c r="L87" s="1805" t="s">
        <v>258</v>
      </c>
      <c r="M87" s="714">
        <v>104</v>
      </c>
    </row>
    <row r="88" spans="1:15" s="3" customFormat="1" ht="16.5" customHeight="1" x14ac:dyDescent="0.25">
      <c r="A88" s="632"/>
      <c r="B88" s="634"/>
      <c r="C88" s="767"/>
      <c r="D88" s="750"/>
      <c r="E88" s="1877"/>
      <c r="F88" s="445"/>
      <c r="G88" s="2130"/>
      <c r="H88" s="641"/>
      <c r="I88" s="161"/>
      <c r="J88" s="17" t="s">
        <v>85</v>
      </c>
      <c r="K88" s="304">
        <v>19.5</v>
      </c>
      <c r="L88" s="1806"/>
      <c r="M88" s="17"/>
    </row>
    <row r="89" spans="1:15" s="3" customFormat="1" ht="16.5" customHeight="1" x14ac:dyDescent="0.25">
      <c r="A89" s="632"/>
      <c r="B89" s="634"/>
      <c r="C89" s="767"/>
      <c r="D89" s="751"/>
      <c r="E89" s="1878"/>
      <c r="F89" s="445"/>
      <c r="G89" s="2131"/>
      <c r="H89" s="641"/>
      <c r="I89" s="672"/>
      <c r="J89" s="48" t="s">
        <v>30</v>
      </c>
      <c r="K89" s="302">
        <f>SUM(K76:K88)</f>
        <v>611.5</v>
      </c>
      <c r="L89" s="49"/>
      <c r="M89" s="25"/>
    </row>
    <row r="90" spans="1:15" s="3" customFormat="1" ht="83.25" customHeight="1" x14ac:dyDescent="0.25">
      <c r="A90" s="632"/>
      <c r="B90" s="634"/>
      <c r="C90" s="767"/>
      <c r="D90" s="750" t="s">
        <v>50</v>
      </c>
      <c r="E90" s="1877" t="s">
        <v>62</v>
      </c>
      <c r="F90" s="445"/>
      <c r="G90" s="793">
        <v>12010303</v>
      </c>
      <c r="H90" s="641"/>
      <c r="I90" s="672"/>
      <c r="J90" s="17" t="s">
        <v>26</v>
      </c>
      <c r="K90" s="291">
        <v>349.5</v>
      </c>
      <c r="L90" s="49" t="s">
        <v>198</v>
      </c>
      <c r="M90" s="669" t="s">
        <v>142</v>
      </c>
    </row>
    <row r="91" spans="1:15" s="3" customFormat="1" ht="16.5" customHeight="1" x14ac:dyDescent="0.25">
      <c r="A91" s="632"/>
      <c r="B91" s="634"/>
      <c r="C91" s="767"/>
      <c r="D91" s="750"/>
      <c r="E91" s="1877"/>
      <c r="F91" s="445"/>
      <c r="G91" s="794"/>
      <c r="H91" s="641"/>
      <c r="I91" s="163"/>
      <c r="J91" s="25" t="s">
        <v>56</v>
      </c>
      <c r="K91" s="304">
        <v>24.4</v>
      </c>
      <c r="L91" s="379" t="s">
        <v>130</v>
      </c>
      <c r="M91" s="700">
        <v>74</v>
      </c>
    </row>
    <row r="92" spans="1:15" s="3" customFormat="1" ht="15" customHeight="1" x14ac:dyDescent="0.25">
      <c r="A92" s="632"/>
      <c r="B92" s="634"/>
      <c r="C92" s="767"/>
      <c r="D92" s="750"/>
      <c r="E92" s="1877"/>
      <c r="F92" s="445"/>
      <c r="G92" s="794"/>
      <c r="H92" s="641"/>
      <c r="I92" s="163"/>
      <c r="J92" s="25" t="s">
        <v>56</v>
      </c>
      <c r="K92" s="291">
        <v>3.6</v>
      </c>
      <c r="L92" s="2106" t="s">
        <v>133</v>
      </c>
      <c r="M92" s="693">
        <v>4</v>
      </c>
    </row>
    <row r="93" spans="1:15" s="3" customFormat="1" ht="14.25" customHeight="1" x14ac:dyDescent="0.25">
      <c r="A93" s="632"/>
      <c r="B93" s="634"/>
      <c r="C93" s="767"/>
      <c r="D93" s="750"/>
      <c r="E93" s="1877"/>
      <c r="F93" s="445"/>
      <c r="G93" s="794"/>
      <c r="H93" s="641"/>
      <c r="I93" s="163"/>
      <c r="J93" s="25" t="s">
        <v>132</v>
      </c>
      <c r="K93" s="305"/>
      <c r="L93" s="2107"/>
      <c r="M93" s="701"/>
    </row>
    <row r="94" spans="1:15" s="3" customFormat="1" ht="13.5" customHeight="1" x14ac:dyDescent="0.25">
      <c r="A94" s="632"/>
      <c r="B94" s="634"/>
      <c r="C94" s="767"/>
      <c r="D94" s="750"/>
      <c r="E94" s="1878"/>
      <c r="F94" s="445"/>
      <c r="G94" s="795"/>
      <c r="H94" s="641"/>
      <c r="I94" s="163"/>
      <c r="J94" s="164" t="s">
        <v>30</v>
      </c>
      <c r="K94" s="27">
        <f>SUM(K90:K93)</f>
        <v>377.5</v>
      </c>
      <c r="L94" s="2247"/>
      <c r="M94" s="17"/>
    </row>
    <row r="95" spans="1:15" s="3" customFormat="1" ht="29.25" customHeight="1" x14ac:dyDescent="0.25">
      <c r="A95" s="632"/>
      <c r="B95" s="634"/>
      <c r="C95" s="767"/>
      <c r="D95" s="760" t="s">
        <v>82</v>
      </c>
      <c r="E95" s="1877" t="s">
        <v>63</v>
      </c>
      <c r="F95" s="445"/>
      <c r="G95" s="2129">
        <v>12010306</v>
      </c>
      <c r="H95" s="641"/>
      <c r="I95" s="163"/>
      <c r="J95" s="30" t="s">
        <v>43</v>
      </c>
      <c r="K95" s="47">
        <v>58.4</v>
      </c>
      <c r="L95" s="77" t="s">
        <v>144</v>
      </c>
      <c r="M95" s="699">
        <v>40</v>
      </c>
    </row>
    <row r="96" spans="1:15" s="3" customFormat="1" ht="21" customHeight="1" x14ac:dyDescent="0.25">
      <c r="A96" s="632"/>
      <c r="B96" s="634"/>
      <c r="C96" s="767"/>
      <c r="D96" s="750"/>
      <c r="E96" s="1877"/>
      <c r="F96" s="445"/>
      <c r="G96" s="2130"/>
      <c r="H96" s="641"/>
      <c r="I96" s="163"/>
      <c r="J96" s="714" t="s">
        <v>24</v>
      </c>
      <c r="K96" s="47">
        <v>83.4</v>
      </c>
      <c r="L96" s="1805" t="s">
        <v>143</v>
      </c>
      <c r="M96" s="714">
        <v>74</v>
      </c>
      <c r="O96" s="328"/>
    </row>
    <row r="97" spans="1:14" s="3" customFormat="1" ht="21" customHeight="1" x14ac:dyDescent="0.25">
      <c r="A97" s="632"/>
      <c r="B97" s="634"/>
      <c r="C97" s="767"/>
      <c r="D97" s="750"/>
      <c r="E97" s="1877"/>
      <c r="F97" s="445"/>
      <c r="G97" s="2130"/>
      <c r="H97" s="641"/>
      <c r="I97" s="163"/>
      <c r="J97" s="30" t="s">
        <v>26</v>
      </c>
      <c r="K97" s="52">
        <v>356.5</v>
      </c>
      <c r="L97" s="1806"/>
      <c r="M97" s="17"/>
    </row>
    <row r="98" spans="1:14" s="3" customFormat="1" ht="13.9" customHeight="1" x14ac:dyDescent="0.25">
      <c r="A98" s="632"/>
      <c r="B98" s="634"/>
      <c r="C98" s="767"/>
      <c r="D98" s="751"/>
      <c r="E98" s="1878"/>
      <c r="F98" s="445"/>
      <c r="G98" s="2131"/>
      <c r="H98" s="641"/>
      <c r="I98" s="163"/>
      <c r="J98" s="300" t="s">
        <v>30</v>
      </c>
      <c r="K98" s="302">
        <f t="shared" ref="K98" si="2">SUM(K95:K97)</f>
        <v>498.3</v>
      </c>
      <c r="L98" s="1823"/>
      <c r="M98" s="25"/>
    </row>
    <row r="99" spans="1:14" s="3" customFormat="1" ht="14.25" customHeight="1" x14ac:dyDescent="0.25">
      <c r="A99" s="632"/>
      <c r="B99" s="634"/>
      <c r="C99" s="767"/>
      <c r="D99" s="750" t="s">
        <v>83</v>
      </c>
      <c r="E99" s="1876" t="s">
        <v>64</v>
      </c>
      <c r="F99" s="805"/>
      <c r="G99" s="2129">
        <v>12010307</v>
      </c>
      <c r="H99" s="641"/>
      <c r="I99" s="163"/>
      <c r="J99" s="25" t="s">
        <v>43</v>
      </c>
      <c r="K99" s="303">
        <v>27.1</v>
      </c>
      <c r="L99" s="49" t="s">
        <v>144</v>
      </c>
      <c r="M99" s="17">
        <v>22</v>
      </c>
    </row>
    <row r="100" spans="1:14" s="3" customFormat="1" ht="14.25" customHeight="1" x14ac:dyDescent="0.25">
      <c r="A100" s="632"/>
      <c r="B100" s="634"/>
      <c r="C100" s="767"/>
      <c r="D100" s="750"/>
      <c r="E100" s="1877"/>
      <c r="F100" s="805"/>
      <c r="G100" s="2130"/>
      <c r="H100" s="641"/>
      <c r="I100" s="163"/>
      <c r="J100" s="25" t="s">
        <v>56</v>
      </c>
      <c r="K100" s="292">
        <v>49.2</v>
      </c>
      <c r="L100" s="1805" t="s">
        <v>143</v>
      </c>
      <c r="M100" s="714">
        <v>71</v>
      </c>
    </row>
    <row r="101" spans="1:14" s="3" customFormat="1" ht="14.25" customHeight="1" x14ac:dyDescent="0.25">
      <c r="A101" s="632"/>
      <c r="B101" s="634"/>
      <c r="C101" s="767"/>
      <c r="D101" s="750"/>
      <c r="E101" s="21"/>
      <c r="F101" s="805"/>
      <c r="G101" s="2130"/>
      <c r="H101" s="641"/>
      <c r="I101" s="163"/>
      <c r="J101" s="25" t="s">
        <v>24</v>
      </c>
      <c r="K101" s="306">
        <v>73</v>
      </c>
      <c r="L101" s="1823"/>
      <c r="M101" s="702"/>
    </row>
    <row r="102" spans="1:14" s="3" customFormat="1" ht="15" customHeight="1" x14ac:dyDescent="0.25">
      <c r="A102" s="632"/>
      <c r="B102" s="634"/>
      <c r="C102" s="767"/>
      <c r="D102" s="750"/>
      <c r="E102" s="21"/>
      <c r="F102" s="805"/>
      <c r="G102" s="2130"/>
      <c r="H102" s="641"/>
      <c r="I102" s="163"/>
      <c r="J102" s="30" t="s">
        <v>26</v>
      </c>
      <c r="K102" s="306">
        <v>418.3</v>
      </c>
      <c r="L102" s="1803" t="s">
        <v>145</v>
      </c>
      <c r="M102" s="696" t="s">
        <v>71</v>
      </c>
    </row>
    <row r="103" spans="1:14" s="3" customFormat="1" ht="38.450000000000003" customHeight="1" x14ac:dyDescent="0.25">
      <c r="A103" s="632"/>
      <c r="B103" s="634"/>
      <c r="C103" s="767"/>
      <c r="D103" s="750"/>
      <c r="E103" s="21"/>
      <c r="F103" s="805"/>
      <c r="G103" s="794"/>
      <c r="H103" s="641"/>
      <c r="I103" s="163"/>
      <c r="J103" s="17"/>
      <c r="K103" s="292"/>
      <c r="L103" s="1825"/>
      <c r="M103" s="25"/>
    </row>
    <row r="104" spans="1:14" s="3" customFormat="1" ht="53.25" customHeight="1" x14ac:dyDescent="0.25">
      <c r="A104" s="632"/>
      <c r="B104" s="634"/>
      <c r="C104" s="767"/>
      <c r="D104" s="750"/>
      <c r="E104" s="21"/>
      <c r="F104" s="805"/>
      <c r="G104" s="794"/>
      <c r="H104" s="641"/>
      <c r="I104" s="163"/>
      <c r="J104" s="25"/>
      <c r="K104" s="303"/>
      <c r="L104" s="379" t="s">
        <v>146</v>
      </c>
      <c r="M104" s="30">
        <v>40</v>
      </c>
    </row>
    <row r="105" spans="1:14" s="3" customFormat="1" ht="14.25" customHeight="1" x14ac:dyDescent="0.25">
      <c r="A105" s="632"/>
      <c r="B105" s="634"/>
      <c r="C105" s="767"/>
      <c r="D105" s="750"/>
      <c r="E105" s="21"/>
      <c r="F105" s="805"/>
      <c r="G105" s="794"/>
      <c r="H105" s="641"/>
      <c r="I105" s="163"/>
      <c r="J105" s="17" t="s">
        <v>26</v>
      </c>
      <c r="K105" s="387">
        <v>66.099999999999994</v>
      </c>
      <c r="L105" s="1811" t="s">
        <v>224</v>
      </c>
      <c r="M105" s="703" t="s">
        <v>105</v>
      </c>
    </row>
    <row r="106" spans="1:14" s="3" customFormat="1" ht="14.25" customHeight="1" x14ac:dyDescent="0.25">
      <c r="A106" s="632"/>
      <c r="B106" s="634"/>
      <c r="C106" s="767"/>
      <c r="D106" s="750"/>
      <c r="E106" s="21"/>
      <c r="F106" s="805"/>
      <c r="G106" s="794"/>
      <c r="H106" s="641"/>
      <c r="I106" s="163"/>
      <c r="J106" s="26" t="s">
        <v>30</v>
      </c>
      <c r="K106" s="724">
        <f>SUM(K99:K105)</f>
        <v>633.70000000000005</v>
      </c>
      <c r="L106" s="1811"/>
      <c r="M106" s="529"/>
    </row>
    <row r="107" spans="1:14" s="85" customFormat="1" ht="32.25" customHeight="1" x14ac:dyDescent="0.25">
      <c r="A107" s="632"/>
      <c r="B107" s="634"/>
      <c r="C107" s="84"/>
      <c r="D107" s="214" t="s">
        <v>147</v>
      </c>
      <c r="E107" s="1876" t="s">
        <v>65</v>
      </c>
      <c r="F107" s="805"/>
      <c r="G107" s="2129">
        <v>12010308</v>
      </c>
      <c r="H107" s="641"/>
      <c r="I107" s="163"/>
      <c r="J107" s="30" t="s">
        <v>43</v>
      </c>
      <c r="K107" s="298">
        <v>63</v>
      </c>
      <c r="L107" s="77" t="s">
        <v>144</v>
      </c>
      <c r="M107" s="30">
        <v>45</v>
      </c>
      <c r="N107" s="465"/>
    </row>
    <row r="108" spans="1:14" s="85" customFormat="1" ht="15.75" customHeight="1" x14ac:dyDescent="0.25">
      <c r="A108" s="86"/>
      <c r="B108" s="634"/>
      <c r="C108" s="84"/>
      <c r="D108" s="46"/>
      <c r="E108" s="1877"/>
      <c r="F108" s="805"/>
      <c r="G108" s="2130"/>
      <c r="H108" s="641"/>
      <c r="I108" s="163"/>
      <c r="J108" s="209" t="s">
        <v>56</v>
      </c>
      <c r="K108" s="106">
        <v>68</v>
      </c>
      <c r="L108" s="1805" t="s">
        <v>143</v>
      </c>
      <c r="M108" s="714">
        <v>77</v>
      </c>
    </row>
    <row r="109" spans="1:14" s="85" customFormat="1" ht="15.75" customHeight="1" x14ac:dyDescent="0.25">
      <c r="A109" s="86"/>
      <c r="B109" s="634"/>
      <c r="C109" s="84"/>
      <c r="D109" s="46"/>
      <c r="E109" s="1877"/>
      <c r="F109" s="805"/>
      <c r="G109" s="2130"/>
      <c r="H109" s="641"/>
      <c r="I109" s="163"/>
      <c r="J109" s="662" t="s">
        <v>132</v>
      </c>
      <c r="K109" s="142"/>
      <c r="L109" s="1806"/>
      <c r="M109" s="17"/>
    </row>
    <row r="110" spans="1:14" s="85" customFormat="1" ht="15.75" customHeight="1" x14ac:dyDescent="0.25">
      <c r="A110" s="86"/>
      <c r="B110" s="634"/>
      <c r="C110" s="84"/>
      <c r="D110" s="46"/>
      <c r="E110" s="1877"/>
      <c r="F110" s="805"/>
      <c r="G110" s="2130"/>
      <c r="H110" s="641"/>
      <c r="I110" s="163"/>
      <c r="J110" s="481" t="s">
        <v>24</v>
      </c>
      <c r="K110" s="298">
        <v>166.9</v>
      </c>
      <c r="L110" s="1806"/>
      <c r="M110" s="17"/>
    </row>
    <row r="111" spans="1:14" s="85" customFormat="1" ht="15.75" customHeight="1" x14ac:dyDescent="0.25">
      <c r="A111" s="86"/>
      <c r="B111" s="634"/>
      <c r="C111" s="84"/>
      <c r="D111" s="46"/>
      <c r="E111" s="1877"/>
      <c r="F111" s="805"/>
      <c r="G111" s="2130"/>
      <c r="H111" s="641"/>
      <c r="I111" s="163"/>
      <c r="J111" s="476" t="s">
        <v>26</v>
      </c>
      <c r="K111" s="298">
        <v>310.39999999999998</v>
      </c>
      <c r="L111" s="1823"/>
      <c r="M111" s="25"/>
    </row>
    <row r="112" spans="1:14" s="85" customFormat="1" ht="15.75" customHeight="1" x14ac:dyDescent="0.25">
      <c r="A112" s="86"/>
      <c r="B112" s="634"/>
      <c r="C112" s="84"/>
      <c r="D112" s="46"/>
      <c r="E112" s="1877"/>
      <c r="F112" s="805"/>
      <c r="G112" s="2130"/>
      <c r="H112" s="641"/>
      <c r="I112" s="163"/>
      <c r="J112" s="476" t="s">
        <v>26</v>
      </c>
      <c r="K112" s="142">
        <v>10</v>
      </c>
      <c r="L112" s="1876" t="s">
        <v>215</v>
      </c>
      <c r="M112" s="714">
        <v>53</v>
      </c>
    </row>
    <row r="113" spans="1:21" s="85" customFormat="1" ht="15.75" customHeight="1" x14ac:dyDescent="0.25">
      <c r="A113" s="86"/>
      <c r="B113" s="634"/>
      <c r="C113" s="84"/>
      <c r="D113" s="43"/>
      <c r="E113" s="1878"/>
      <c r="F113" s="806"/>
      <c r="G113" s="2131"/>
      <c r="H113" s="641"/>
      <c r="I113" s="163"/>
      <c r="J113" s="219" t="s">
        <v>30</v>
      </c>
      <c r="K113" s="302">
        <f t="shared" ref="K113" si="3">SUM(K107:K112)</f>
        <v>618.29999999999995</v>
      </c>
      <c r="L113" s="1878"/>
      <c r="M113" s="25"/>
    </row>
    <row r="114" spans="1:21" s="85" customFormat="1" ht="47.25" customHeight="1" x14ac:dyDescent="0.25">
      <c r="A114" s="632"/>
      <c r="B114" s="634"/>
      <c r="C114" s="84"/>
      <c r="D114" s="46" t="s">
        <v>148</v>
      </c>
      <c r="E114" s="211" t="s">
        <v>239</v>
      </c>
      <c r="F114" s="807"/>
      <c r="G114" s="792">
        <v>12010317</v>
      </c>
      <c r="H114" s="405"/>
      <c r="I114" s="359"/>
      <c r="J114" s="415" t="s">
        <v>26</v>
      </c>
      <c r="K114" s="316">
        <v>2.6</v>
      </c>
      <c r="L114" s="211" t="s">
        <v>221</v>
      </c>
      <c r="M114" s="415">
        <v>5</v>
      </c>
    </row>
    <row r="115" spans="1:21" s="85" customFormat="1" ht="17.25" customHeight="1" thickBot="1" x14ac:dyDescent="0.3">
      <c r="A115" s="86"/>
      <c r="B115" s="634"/>
      <c r="C115" s="84"/>
      <c r="D115" s="123"/>
      <c r="E115" s="1946" t="s">
        <v>40</v>
      </c>
      <c r="F115" s="1947"/>
      <c r="G115" s="1947"/>
      <c r="H115" s="1947"/>
      <c r="I115" s="1947"/>
      <c r="J115" s="1948"/>
      <c r="K115" s="94">
        <f>K113+K106+K98+K94+K89+K75+K61+K71+K114</f>
        <v>4545.8</v>
      </c>
      <c r="L115" s="257"/>
      <c r="M115" s="715"/>
    </row>
    <row r="116" spans="1:21" s="92" customFormat="1" ht="47.25" customHeight="1" x14ac:dyDescent="0.25">
      <c r="A116" s="1952" t="s">
        <v>18</v>
      </c>
      <c r="B116" s="1954" t="s">
        <v>41</v>
      </c>
      <c r="C116" s="1956" t="s">
        <v>41</v>
      </c>
      <c r="D116" s="745"/>
      <c r="E116" s="1932" t="s">
        <v>66</v>
      </c>
      <c r="F116" s="1958" t="s">
        <v>182</v>
      </c>
      <c r="G116" s="2171">
        <v>12020102</v>
      </c>
      <c r="H116" s="1960" t="s">
        <v>23</v>
      </c>
      <c r="I116" s="245" t="s">
        <v>123</v>
      </c>
      <c r="J116" s="674" t="s">
        <v>26</v>
      </c>
      <c r="K116" s="725">
        <v>236.9</v>
      </c>
      <c r="L116" s="1932" t="s">
        <v>165</v>
      </c>
      <c r="M116" s="667">
        <v>60</v>
      </c>
      <c r="O116" s="344"/>
      <c r="P116" s="99"/>
      <c r="Q116" s="99"/>
      <c r="R116" s="99"/>
    </row>
    <row r="117" spans="1:21" s="99" customFormat="1" ht="21.75" customHeight="1" thickBot="1" x14ac:dyDescent="0.3">
      <c r="A117" s="1953"/>
      <c r="B117" s="1955"/>
      <c r="C117" s="1957"/>
      <c r="D117" s="746"/>
      <c r="E117" s="1933"/>
      <c r="F117" s="1959"/>
      <c r="G117" s="2172"/>
      <c r="H117" s="1961"/>
      <c r="I117" s="394"/>
      <c r="J117" s="93" t="s">
        <v>30</v>
      </c>
      <c r="K117" s="94">
        <f>SUM(K116)</f>
        <v>236.9</v>
      </c>
      <c r="L117" s="1933"/>
      <c r="M117" s="704"/>
    </row>
    <row r="118" spans="1:21" s="2" customFormat="1" ht="42" customHeight="1" x14ac:dyDescent="0.25">
      <c r="A118" s="100" t="s">
        <v>18</v>
      </c>
      <c r="B118" s="101" t="s">
        <v>41</v>
      </c>
      <c r="C118" s="478" t="s">
        <v>45</v>
      </c>
      <c r="D118" s="738"/>
      <c r="E118" s="1906" t="s">
        <v>67</v>
      </c>
      <c r="F118" s="640"/>
      <c r="G118" s="2130">
        <v>1201020101</v>
      </c>
      <c r="H118" s="119" t="s">
        <v>23</v>
      </c>
      <c r="I118" s="163" t="s">
        <v>123</v>
      </c>
      <c r="J118" s="676"/>
      <c r="K118" s="820"/>
      <c r="L118" s="652" t="s">
        <v>68</v>
      </c>
      <c r="M118" s="486">
        <v>77</v>
      </c>
    </row>
    <row r="119" spans="1:21" s="2" customFormat="1" ht="53.25" customHeight="1" x14ac:dyDescent="0.25">
      <c r="A119" s="104"/>
      <c r="B119" s="105"/>
      <c r="C119" s="636"/>
      <c r="D119" s="739"/>
      <c r="E119" s="1906"/>
      <c r="F119" s="640"/>
      <c r="G119" s="2130"/>
      <c r="H119" s="119"/>
      <c r="I119" s="163"/>
      <c r="J119" s="672"/>
      <c r="K119" s="106"/>
      <c r="L119" s="77" t="s">
        <v>69</v>
      </c>
      <c r="M119" s="510">
        <v>208</v>
      </c>
    </row>
    <row r="120" spans="1:21" s="2" customFormat="1" ht="44.25" customHeight="1" x14ac:dyDescent="0.25">
      <c r="A120" s="104"/>
      <c r="B120" s="105"/>
      <c r="C120" s="14"/>
      <c r="D120" s="753"/>
      <c r="E120" s="648"/>
      <c r="F120" s="640"/>
      <c r="G120" s="2131"/>
      <c r="H120" s="119"/>
      <c r="I120" s="163"/>
      <c r="J120" s="672"/>
      <c r="K120" s="106"/>
      <c r="L120" s="663" t="s">
        <v>70</v>
      </c>
      <c r="M120" s="696" t="s">
        <v>72</v>
      </c>
      <c r="S120" s="3"/>
    </row>
    <row r="121" spans="1:21" s="2" customFormat="1" ht="68.25" customHeight="1" x14ac:dyDescent="0.25">
      <c r="A121" s="104"/>
      <c r="B121" s="105"/>
      <c r="C121" s="636"/>
      <c r="D121" s="762" t="s">
        <v>18</v>
      </c>
      <c r="E121" s="77" t="s">
        <v>149</v>
      </c>
      <c r="F121" s="785"/>
      <c r="G121" s="795">
        <v>1201020101</v>
      </c>
      <c r="H121" s="255"/>
      <c r="I121" s="672"/>
      <c r="J121" s="221" t="s">
        <v>26</v>
      </c>
      <c r="K121" s="305">
        <v>71.900000000000006</v>
      </c>
      <c r="L121" s="379" t="s">
        <v>249</v>
      </c>
      <c r="M121" s="705" t="s">
        <v>206</v>
      </c>
      <c r="S121" s="3"/>
      <c r="U121" s="3"/>
    </row>
    <row r="122" spans="1:21" s="2" customFormat="1" ht="62.25" customHeight="1" x14ac:dyDescent="0.25">
      <c r="A122" s="104"/>
      <c r="B122" s="105"/>
      <c r="C122" s="14"/>
      <c r="D122" s="762" t="s">
        <v>41</v>
      </c>
      <c r="E122" s="49" t="s">
        <v>150</v>
      </c>
      <c r="F122" s="783" t="s">
        <v>185</v>
      </c>
      <c r="G122" s="794">
        <v>1201020102</v>
      </c>
      <c r="H122" s="119"/>
      <c r="I122" s="163"/>
      <c r="J122" s="671" t="s">
        <v>26</v>
      </c>
      <c r="K122" s="54">
        <v>74.3</v>
      </c>
      <c r="L122" s="657" t="s">
        <v>207</v>
      </c>
      <c r="M122" s="702">
        <v>20</v>
      </c>
    </row>
    <row r="123" spans="1:21" s="2" customFormat="1" ht="55.5" customHeight="1" x14ac:dyDescent="0.25">
      <c r="A123" s="104"/>
      <c r="B123" s="105"/>
      <c r="C123" s="14"/>
      <c r="D123" s="762" t="s">
        <v>45</v>
      </c>
      <c r="E123" s="49" t="s">
        <v>151</v>
      </c>
      <c r="F123" s="785"/>
      <c r="G123" s="801">
        <v>1201020103</v>
      </c>
      <c r="H123" s="119"/>
      <c r="I123" s="163"/>
      <c r="J123" s="671" t="s">
        <v>26</v>
      </c>
      <c r="K123" s="54">
        <v>98.6</v>
      </c>
      <c r="L123" s="49" t="s">
        <v>250</v>
      </c>
      <c r="M123" s="669">
        <v>34</v>
      </c>
      <c r="R123" s="3"/>
      <c r="S123" s="3"/>
    </row>
    <row r="124" spans="1:21" s="2" customFormat="1" ht="56.25" customHeight="1" x14ac:dyDescent="0.25">
      <c r="A124" s="104"/>
      <c r="B124" s="105"/>
      <c r="C124" s="14"/>
      <c r="D124" s="762" t="s">
        <v>47</v>
      </c>
      <c r="E124" s="49" t="s">
        <v>152</v>
      </c>
      <c r="F124" s="785" t="s">
        <v>176</v>
      </c>
      <c r="G124" s="794">
        <v>1201020106</v>
      </c>
      <c r="H124" s="119"/>
      <c r="I124" s="163"/>
      <c r="J124" s="671" t="s">
        <v>26</v>
      </c>
      <c r="K124" s="296">
        <v>83</v>
      </c>
      <c r="L124" s="118" t="s">
        <v>70</v>
      </c>
      <c r="M124" s="702">
        <v>40</v>
      </c>
      <c r="T124" s="3"/>
    </row>
    <row r="125" spans="1:21" s="2" customFormat="1" ht="78.75" customHeight="1" x14ac:dyDescent="0.25">
      <c r="A125" s="104"/>
      <c r="B125" s="105"/>
      <c r="C125" s="14"/>
      <c r="D125" s="762" t="s">
        <v>50</v>
      </c>
      <c r="E125" s="109" t="s">
        <v>172</v>
      </c>
      <c r="F125" s="785" t="s">
        <v>175</v>
      </c>
      <c r="G125" s="801">
        <v>1201020104</v>
      </c>
      <c r="H125" s="119"/>
      <c r="I125" s="163"/>
      <c r="J125" s="671" t="s">
        <v>26</v>
      </c>
      <c r="K125" s="54">
        <v>41.4</v>
      </c>
      <c r="L125" s="49" t="s">
        <v>208</v>
      </c>
      <c r="M125" s="669">
        <v>200</v>
      </c>
      <c r="P125" s="3"/>
      <c r="R125" s="3"/>
    </row>
    <row r="126" spans="1:21" s="2" customFormat="1" ht="69.599999999999994" customHeight="1" x14ac:dyDescent="0.25">
      <c r="A126" s="632"/>
      <c r="B126" s="634"/>
      <c r="C126" s="767"/>
      <c r="D126" s="763" t="s">
        <v>82</v>
      </c>
      <c r="E126" s="110" t="s">
        <v>171</v>
      </c>
      <c r="F126" s="784" t="s">
        <v>183</v>
      </c>
      <c r="G126" s="801">
        <v>1201020107</v>
      </c>
      <c r="H126" s="641"/>
      <c r="I126" s="163"/>
      <c r="J126" s="25" t="s">
        <v>26</v>
      </c>
      <c r="K126" s="24">
        <v>11.9</v>
      </c>
      <c r="L126" s="489" t="s">
        <v>209</v>
      </c>
      <c r="M126" s="701">
        <v>1</v>
      </c>
    </row>
    <row r="127" spans="1:21" s="2" customFormat="1" ht="45" customHeight="1" x14ac:dyDescent="0.25">
      <c r="A127" s="632"/>
      <c r="B127" s="634"/>
      <c r="C127" s="767"/>
      <c r="D127" s="758" t="s">
        <v>83</v>
      </c>
      <c r="E127" s="1951" t="s">
        <v>73</v>
      </c>
      <c r="F127" s="655" t="s">
        <v>177</v>
      </c>
      <c r="G127" s="2129">
        <v>1201020108</v>
      </c>
      <c r="H127" s="641"/>
      <c r="I127" s="163"/>
      <c r="J127" s="17" t="s">
        <v>26</v>
      </c>
      <c r="K127" s="31">
        <v>41.6</v>
      </c>
      <c r="L127" s="1951" t="s">
        <v>210</v>
      </c>
      <c r="M127" s="706">
        <v>20</v>
      </c>
      <c r="O127" s="3"/>
    </row>
    <row r="128" spans="1:21" s="2" customFormat="1" ht="19.5" customHeight="1" thickBot="1" x14ac:dyDescent="0.3">
      <c r="A128" s="633"/>
      <c r="B128" s="635"/>
      <c r="C128" s="768"/>
      <c r="D128" s="764"/>
      <c r="E128" s="1950"/>
      <c r="F128" s="656"/>
      <c r="G128" s="2172"/>
      <c r="H128" s="679"/>
      <c r="I128" s="398"/>
      <c r="J128" s="61" t="s">
        <v>30</v>
      </c>
      <c r="K128" s="58">
        <f>SUM(K121:K127)</f>
        <v>422.69999999999993</v>
      </c>
      <c r="L128" s="1950"/>
      <c r="M128" s="715"/>
      <c r="O128" s="327"/>
    </row>
    <row r="129" spans="1:20" s="2" customFormat="1" ht="21.75" customHeight="1" x14ac:dyDescent="0.25">
      <c r="A129" s="822" t="s">
        <v>18</v>
      </c>
      <c r="B129" s="823" t="s">
        <v>41</v>
      </c>
      <c r="C129" s="824" t="s">
        <v>47</v>
      </c>
      <c r="D129" s="825"/>
      <c r="E129" s="2248" t="s">
        <v>74</v>
      </c>
      <c r="F129" s="2250" t="s">
        <v>179</v>
      </c>
      <c r="G129" s="787"/>
      <c r="H129" s="225" t="s">
        <v>23</v>
      </c>
      <c r="I129" s="2158" t="s">
        <v>123</v>
      </c>
      <c r="J129" s="675"/>
      <c r="K129" s="11"/>
      <c r="L129" s="1807"/>
      <c r="M129" s="482"/>
    </row>
    <row r="130" spans="1:20" s="2" customFormat="1" ht="21.75" customHeight="1" x14ac:dyDescent="0.25">
      <c r="A130" s="826"/>
      <c r="B130" s="827"/>
      <c r="C130" s="828"/>
      <c r="D130" s="829"/>
      <c r="E130" s="2249"/>
      <c r="F130" s="1996"/>
      <c r="G130" s="794"/>
      <c r="H130" s="119"/>
      <c r="I130" s="2138"/>
      <c r="J130" s="17"/>
      <c r="K130" s="18"/>
      <c r="L130" s="1806"/>
      <c r="M130" s="17"/>
    </row>
    <row r="131" spans="1:20" s="2" customFormat="1" ht="53.25" customHeight="1" x14ac:dyDescent="0.25">
      <c r="A131" s="104"/>
      <c r="B131" s="105"/>
      <c r="C131" s="636"/>
      <c r="D131" s="765" t="s">
        <v>18</v>
      </c>
      <c r="E131" s="766" t="s">
        <v>76</v>
      </c>
      <c r="F131" s="2251"/>
      <c r="G131" s="801">
        <v>12010202</v>
      </c>
      <c r="H131" s="255"/>
      <c r="I131" s="163"/>
      <c r="J131" s="221" t="s">
        <v>26</v>
      </c>
      <c r="K131" s="290">
        <v>23.5</v>
      </c>
      <c r="L131" s="77" t="s">
        <v>75</v>
      </c>
      <c r="M131" s="30">
        <v>20</v>
      </c>
      <c r="O131" s="3"/>
      <c r="R131" s="3"/>
    </row>
    <row r="132" spans="1:20" s="2" customFormat="1" ht="55.5" customHeight="1" x14ac:dyDescent="0.25">
      <c r="A132" s="104"/>
      <c r="B132" s="105"/>
      <c r="C132" s="636"/>
      <c r="D132" s="739" t="s">
        <v>41</v>
      </c>
      <c r="E132" s="494" t="s">
        <v>77</v>
      </c>
      <c r="F132" s="786"/>
      <c r="G132" s="794">
        <v>12010213</v>
      </c>
      <c r="H132" s="119"/>
      <c r="I132" s="672"/>
      <c r="J132" s="671" t="s">
        <v>26</v>
      </c>
      <c r="K132" s="18">
        <v>8.5</v>
      </c>
      <c r="L132" s="653" t="s">
        <v>153</v>
      </c>
      <c r="M132" s="689" t="s">
        <v>22</v>
      </c>
      <c r="O132" s="3"/>
      <c r="P132" s="3"/>
    </row>
    <row r="133" spans="1:20" s="2" customFormat="1" ht="15.75" customHeight="1" x14ac:dyDescent="0.25">
      <c r="A133" s="1927"/>
      <c r="B133" s="1929"/>
      <c r="C133" s="474"/>
      <c r="D133" s="760" t="s">
        <v>45</v>
      </c>
      <c r="E133" s="1805" t="s">
        <v>78</v>
      </c>
      <c r="F133" s="427"/>
      <c r="G133" s="2129">
        <v>12010205</v>
      </c>
      <c r="H133" s="256"/>
      <c r="I133" s="247"/>
      <c r="J133" s="671" t="s">
        <v>26</v>
      </c>
      <c r="K133" s="376">
        <v>42.8</v>
      </c>
      <c r="L133" s="1803" t="s">
        <v>154</v>
      </c>
      <c r="M133" s="696" t="s">
        <v>155</v>
      </c>
      <c r="O133" s="3"/>
    </row>
    <row r="134" spans="1:20" s="2" customFormat="1" ht="15.75" customHeight="1" x14ac:dyDescent="0.25">
      <c r="A134" s="1927"/>
      <c r="B134" s="1929"/>
      <c r="C134" s="474"/>
      <c r="D134" s="750"/>
      <c r="E134" s="1806"/>
      <c r="F134" s="427"/>
      <c r="G134" s="2130"/>
      <c r="H134" s="256"/>
      <c r="I134" s="247"/>
      <c r="J134" s="17" t="s">
        <v>43</v>
      </c>
      <c r="K134" s="149">
        <v>214</v>
      </c>
      <c r="L134" s="1824"/>
      <c r="M134" s="689"/>
      <c r="O134" s="3"/>
    </row>
    <row r="135" spans="1:20" s="2" customFormat="1" ht="15.75" customHeight="1" x14ac:dyDescent="0.25">
      <c r="A135" s="1927"/>
      <c r="B135" s="1929"/>
      <c r="C135" s="474" t="s">
        <v>194</v>
      </c>
      <c r="D135" s="751"/>
      <c r="E135" s="1823"/>
      <c r="F135" s="549"/>
      <c r="G135" s="2131"/>
      <c r="H135" s="256"/>
      <c r="I135" s="247"/>
      <c r="J135" s="30" t="s">
        <v>43</v>
      </c>
      <c r="K135" s="297">
        <v>10.7</v>
      </c>
      <c r="L135" s="1825"/>
      <c r="M135" s="688"/>
      <c r="Q135" s="3"/>
    </row>
    <row r="136" spans="1:20" s="2" customFormat="1" ht="105.6" customHeight="1" x14ac:dyDescent="0.25">
      <c r="A136" s="104"/>
      <c r="B136" s="105"/>
      <c r="C136" s="636"/>
      <c r="D136" s="739" t="s">
        <v>47</v>
      </c>
      <c r="E136" s="1938" t="s">
        <v>188</v>
      </c>
      <c r="F136" s="1996" t="s">
        <v>178</v>
      </c>
      <c r="G136" s="793">
        <v>12010206</v>
      </c>
      <c r="H136" s="160"/>
      <c r="I136" s="393"/>
      <c r="J136" s="17" t="s">
        <v>26</v>
      </c>
      <c r="K136" s="18">
        <v>112</v>
      </c>
      <c r="L136" s="653" t="s">
        <v>154</v>
      </c>
      <c r="M136" s="689" t="s">
        <v>80</v>
      </c>
      <c r="T136" s="3"/>
    </row>
    <row r="137" spans="1:20" s="2" customFormat="1" ht="16.5" customHeight="1" thickBot="1" x14ac:dyDescent="0.3">
      <c r="A137" s="633"/>
      <c r="B137" s="635"/>
      <c r="C137" s="645"/>
      <c r="D137" s="744"/>
      <c r="E137" s="1939"/>
      <c r="F137" s="1910"/>
      <c r="G137" s="788"/>
      <c r="H137" s="650"/>
      <c r="I137" s="394"/>
      <c r="J137" s="93" t="s">
        <v>30</v>
      </c>
      <c r="K137" s="94">
        <f>SUM(K129:K136)</f>
        <v>411.5</v>
      </c>
      <c r="L137" s="377"/>
      <c r="M137" s="707"/>
    </row>
    <row r="138" spans="1:20" s="2" customFormat="1" ht="27" customHeight="1" x14ac:dyDescent="0.25">
      <c r="A138" s="1926" t="s">
        <v>18</v>
      </c>
      <c r="B138" s="1928" t="s">
        <v>41</v>
      </c>
      <c r="C138" s="644" t="s">
        <v>50</v>
      </c>
      <c r="D138" s="743"/>
      <c r="E138" s="1930" t="s">
        <v>79</v>
      </c>
      <c r="F138" s="808"/>
      <c r="G138" s="2171">
        <v>12010203</v>
      </c>
      <c r="H138" s="485" t="s">
        <v>80</v>
      </c>
      <c r="I138" s="2173" t="s">
        <v>156</v>
      </c>
      <c r="J138" s="675" t="s">
        <v>26</v>
      </c>
      <c r="K138" s="301">
        <v>50.4</v>
      </c>
      <c r="L138" s="730" t="s">
        <v>81</v>
      </c>
      <c r="M138" s="708">
        <v>22</v>
      </c>
    </row>
    <row r="139" spans="1:20" s="2" customFormat="1" ht="43.15" customHeight="1" x14ac:dyDescent="0.25">
      <c r="A139" s="1927"/>
      <c r="B139" s="1929"/>
      <c r="C139" s="474"/>
      <c r="D139" s="740"/>
      <c r="E139" s="1877"/>
      <c r="F139" s="427"/>
      <c r="G139" s="2130"/>
      <c r="H139" s="638"/>
      <c r="I139" s="2174"/>
      <c r="J139" s="221" t="s">
        <v>26</v>
      </c>
      <c r="K139" s="31">
        <v>18.399999999999999</v>
      </c>
      <c r="L139" s="731" t="s">
        <v>166</v>
      </c>
      <c r="M139" s="709">
        <v>10</v>
      </c>
    </row>
    <row r="140" spans="1:20" s="2" customFormat="1" ht="27" customHeight="1" x14ac:dyDescent="0.25">
      <c r="A140" s="1927"/>
      <c r="B140" s="1929"/>
      <c r="C140" s="474"/>
      <c r="D140" s="740"/>
      <c r="E140" s="1877"/>
      <c r="F140" s="427"/>
      <c r="G140" s="794"/>
      <c r="H140" s="638"/>
      <c r="I140" s="35"/>
      <c r="J140" s="671" t="s">
        <v>26</v>
      </c>
      <c r="K140" s="296">
        <v>1.1000000000000001</v>
      </c>
      <c r="L140" s="272" t="s">
        <v>211</v>
      </c>
      <c r="M140" s="710">
        <v>28</v>
      </c>
    </row>
    <row r="141" spans="1:20" s="2" customFormat="1" ht="18.75" customHeight="1" x14ac:dyDescent="0.25">
      <c r="A141" s="1927"/>
      <c r="B141" s="1929"/>
      <c r="C141" s="474"/>
      <c r="D141" s="740"/>
      <c r="E141" s="1877"/>
      <c r="F141" s="427"/>
      <c r="G141" s="794"/>
      <c r="H141" s="638"/>
      <c r="I141" s="35"/>
      <c r="J141" s="671" t="s">
        <v>26</v>
      </c>
      <c r="K141" s="345">
        <v>70</v>
      </c>
      <c r="L141" s="732"/>
      <c r="M141" s="711"/>
    </row>
    <row r="142" spans="1:20" s="2" customFormat="1" ht="18.75" customHeight="1" x14ac:dyDescent="0.25">
      <c r="A142" s="1927"/>
      <c r="B142" s="1929"/>
      <c r="C142" s="474"/>
      <c r="D142" s="740"/>
      <c r="E142" s="1877"/>
      <c r="F142" s="427"/>
      <c r="G142" s="794"/>
      <c r="H142" s="638"/>
      <c r="I142" s="35"/>
      <c r="J142" s="129" t="s">
        <v>43</v>
      </c>
      <c r="K142" s="149">
        <v>110</v>
      </c>
      <c r="L142" s="1824"/>
      <c r="M142" s="712"/>
      <c r="P142" s="3"/>
    </row>
    <row r="143" spans="1:20" s="2" customFormat="1" ht="16.5" customHeight="1" thickBot="1" x14ac:dyDescent="0.3">
      <c r="A143" s="632"/>
      <c r="B143" s="634"/>
      <c r="C143" s="474"/>
      <c r="D143" s="740"/>
      <c r="E143" s="1931"/>
      <c r="F143" s="427"/>
      <c r="G143" s="794"/>
      <c r="H143" s="638"/>
      <c r="I143" s="35"/>
      <c r="J143" s="69" t="s">
        <v>30</v>
      </c>
      <c r="K143" s="58">
        <f>SUM(K138:K142)</f>
        <v>249.89999999999998</v>
      </c>
      <c r="L143" s="1804"/>
      <c r="M143" s="713"/>
    </row>
    <row r="144" spans="1:20" s="2" customFormat="1" ht="44.25" customHeight="1" x14ac:dyDescent="0.25">
      <c r="A144" s="642" t="s">
        <v>18</v>
      </c>
      <c r="B144" s="643" t="s">
        <v>41</v>
      </c>
      <c r="C144" s="644" t="s">
        <v>82</v>
      </c>
      <c r="D144" s="743"/>
      <c r="E144" s="1932" t="s">
        <v>173</v>
      </c>
      <c r="F144" s="808"/>
      <c r="G144" s="2171">
        <v>1201020109</v>
      </c>
      <c r="H144" s="1934">
        <v>3</v>
      </c>
      <c r="I144" s="2175" t="s">
        <v>123</v>
      </c>
      <c r="J144" s="675" t="s">
        <v>26</v>
      </c>
      <c r="K144" s="133">
        <v>3.5</v>
      </c>
      <c r="L144" s="664" t="s">
        <v>174</v>
      </c>
      <c r="M144" s="680">
        <v>2</v>
      </c>
    </row>
    <row r="145" spans="1:16" s="2" customFormat="1" ht="16.5" customHeight="1" thickBot="1" x14ac:dyDescent="0.3">
      <c r="A145" s="632"/>
      <c r="B145" s="634"/>
      <c r="C145" s="645"/>
      <c r="D145" s="744"/>
      <c r="E145" s="1933"/>
      <c r="F145" s="809"/>
      <c r="G145" s="2172"/>
      <c r="H145" s="1935"/>
      <c r="I145" s="2176"/>
      <c r="J145" s="93" t="s">
        <v>30</v>
      </c>
      <c r="K145" s="58">
        <f>K144</f>
        <v>3.5</v>
      </c>
      <c r="L145" s="652"/>
      <c r="M145" s="681"/>
    </row>
    <row r="146" spans="1:16" s="2" customFormat="1" ht="16.5" customHeight="1" x14ac:dyDescent="0.25">
      <c r="A146" s="1897" t="s">
        <v>18</v>
      </c>
      <c r="B146" s="1899" t="s">
        <v>41</v>
      </c>
      <c r="C146" s="2146" t="s">
        <v>83</v>
      </c>
      <c r="D146" s="769"/>
      <c r="E146" s="1891" t="s">
        <v>193</v>
      </c>
      <c r="F146" s="1958"/>
      <c r="G146" s="2171">
        <v>12010210</v>
      </c>
      <c r="H146" s="1895">
        <v>3</v>
      </c>
      <c r="I146" s="2158" t="s">
        <v>123</v>
      </c>
      <c r="J146" s="665" t="s">
        <v>26</v>
      </c>
      <c r="K146" s="432">
        <v>1</v>
      </c>
      <c r="L146" s="733" t="s">
        <v>192</v>
      </c>
      <c r="M146" s="176">
        <v>1</v>
      </c>
    </row>
    <row r="147" spans="1:16" s="2" customFormat="1" ht="15" customHeight="1" x14ac:dyDescent="0.25">
      <c r="A147" s="1898"/>
      <c r="B147" s="1900"/>
      <c r="C147" s="2147"/>
      <c r="D147" s="750"/>
      <c r="E147" s="1892"/>
      <c r="F147" s="2148"/>
      <c r="G147" s="2130"/>
      <c r="H147" s="1896"/>
      <c r="I147" s="2138"/>
      <c r="J147" s="480" t="s">
        <v>85</v>
      </c>
      <c r="K147" s="142"/>
      <c r="L147" s="1805" t="s">
        <v>191</v>
      </c>
      <c r="M147" s="2177"/>
    </row>
    <row r="148" spans="1:16" s="2" customFormat="1" ht="15" customHeight="1" thickBot="1" x14ac:dyDescent="0.3">
      <c r="A148" s="2087"/>
      <c r="B148" s="2088"/>
      <c r="C148" s="2166"/>
      <c r="D148" s="761"/>
      <c r="E148" s="2090"/>
      <c r="F148" s="1959"/>
      <c r="G148" s="2172"/>
      <c r="H148" s="2092"/>
      <c r="I148" s="2159"/>
      <c r="J148" s="618" t="s">
        <v>30</v>
      </c>
      <c r="K148" s="58">
        <f>K147+K146</f>
        <v>1</v>
      </c>
      <c r="L148" s="1826"/>
      <c r="M148" s="2178"/>
      <c r="P148" s="3"/>
    </row>
    <row r="149" spans="1:16" s="2" customFormat="1" ht="81" customHeight="1" x14ac:dyDescent="0.25">
      <c r="A149" s="1897" t="s">
        <v>18</v>
      </c>
      <c r="B149" s="1899" t="s">
        <v>41</v>
      </c>
      <c r="C149" s="2146" t="s">
        <v>147</v>
      </c>
      <c r="D149" s="769"/>
      <c r="E149" s="1891" t="s">
        <v>235</v>
      </c>
      <c r="F149" s="1958"/>
      <c r="G149" s="2171">
        <v>12010216</v>
      </c>
      <c r="H149" s="1895">
        <v>3</v>
      </c>
      <c r="I149" s="2158" t="s">
        <v>123</v>
      </c>
      <c r="J149" s="665" t="s">
        <v>26</v>
      </c>
      <c r="K149" s="293">
        <v>5</v>
      </c>
      <c r="L149" s="664" t="s">
        <v>192</v>
      </c>
      <c r="M149" s="482">
        <v>1</v>
      </c>
    </row>
    <row r="150" spans="1:16" s="2" customFormat="1" ht="15" customHeight="1" thickBot="1" x14ac:dyDescent="0.3">
      <c r="A150" s="1898"/>
      <c r="B150" s="1900"/>
      <c r="C150" s="2147"/>
      <c r="D150" s="750"/>
      <c r="E150" s="1892"/>
      <c r="F150" s="2148"/>
      <c r="G150" s="2172"/>
      <c r="H150" s="1896"/>
      <c r="I150" s="2159"/>
      <c r="J150" s="61" t="s">
        <v>30</v>
      </c>
      <c r="K150" s="27">
        <f t="shared" ref="K150" si="4">+K149</f>
        <v>5</v>
      </c>
      <c r="L150" s="652"/>
      <c r="M150" s="17"/>
    </row>
    <row r="151" spans="1:16" s="2" customFormat="1" ht="26.25" customHeight="1" x14ac:dyDescent="0.25">
      <c r="A151" s="1897" t="s">
        <v>18</v>
      </c>
      <c r="B151" s="1899" t="s">
        <v>41</v>
      </c>
      <c r="C151" s="2146" t="s">
        <v>148</v>
      </c>
      <c r="D151" s="769"/>
      <c r="E151" s="1891" t="s">
        <v>243</v>
      </c>
      <c r="F151" s="1958"/>
      <c r="G151" s="2171">
        <v>12010217</v>
      </c>
      <c r="H151" s="1895">
        <v>5</v>
      </c>
      <c r="I151" s="2158" t="s">
        <v>157</v>
      </c>
      <c r="J151" s="617" t="s">
        <v>26</v>
      </c>
      <c r="K151" s="459">
        <v>126.6</v>
      </c>
      <c r="L151" s="734" t="s">
        <v>244</v>
      </c>
      <c r="M151" s="482">
        <v>2</v>
      </c>
    </row>
    <row r="152" spans="1:16" s="2" customFormat="1" ht="26.25" customHeight="1" x14ac:dyDescent="0.25">
      <c r="A152" s="1898"/>
      <c r="B152" s="1900"/>
      <c r="C152" s="2147"/>
      <c r="D152" s="750"/>
      <c r="E152" s="1892"/>
      <c r="F152" s="2148"/>
      <c r="G152" s="2130"/>
      <c r="H152" s="1896"/>
      <c r="I152" s="2138"/>
      <c r="J152" s="615"/>
      <c r="K152" s="297"/>
      <c r="L152" s="735" t="s">
        <v>245</v>
      </c>
      <c r="M152" s="714">
        <v>1</v>
      </c>
    </row>
    <row r="153" spans="1:16" s="2" customFormat="1" ht="15" customHeight="1" thickBot="1" x14ac:dyDescent="0.3">
      <c r="A153" s="1898"/>
      <c r="B153" s="1900"/>
      <c r="C153" s="2147"/>
      <c r="D153" s="761"/>
      <c r="E153" s="1892"/>
      <c r="F153" s="2148"/>
      <c r="G153" s="2172"/>
      <c r="H153" s="1896"/>
      <c r="I153" s="2159"/>
      <c r="J153" s="461" t="s">
        <v>30</v>
      </c>
      <c r="K153" s="94">
        <f>K152+K151</f>
        <v>126.6</v>
      </c>
      <c r="L153" s="736"/>
      <c r="M153" s="17"/>
    </row>
    <row r="154" spans="1:16" s="2" customFormat="1" ht="16.5" customHeight="1" thickBot="1" x14ac:dyDescent="0.3">
      <c r="A154" s="7" t="s">
        <v>18</v>
      </c>
      <c r="B154" s="8" t="s">
        <v>41</v>
      </c>
      <c r="C154" s="1846" t="s">
        <v>51</v>
      </c>
      <c r="D154" s="1846"/>
      <c r="E154" s="1846"/>
      <c r="F154" s="1846"/>
      <c r="G154" s="1846"/>
      <c r="H154" s="1846"/>
      <c r="I154" s="1846"/>
      <c r="J154" s="1846"/>
      <c r="K154" s="137">
        <f>K145+K143+K137+K128+K117+K115+K148+K150+K153</f>
        <v>6002.9000000000005</v>
      </c>
      <c r="L154" s="1847"/>
      <c r="M154" s="1849"/>
      <c r="P154" s="2" t="s">
        <v>194</v>
      </c>
    </row>
    <row r="155" spans="1:16" s="2" customFormat="1" ht="30.75" customHeight="1" thickBot="1" x14ac:dyDescent="0.3">
      <c r="A155" s="72" t="s">
        <v>18</v>
      </c>
      <c r="B155" s="8" t="s">
        <v>45</v>
      </c>
      <c r="C155" s="2151" t="s">
        <v>86</v>
      </c>
      <c r="D155" s="2151"/>
      <c r="E155" s="2151"/>
      <c r="F155" s="2151"/>
      <c r="G155" s="2151"/>
      <c r="H155" s="2151"/>
      <c r="I155" s="2151"/>
      <c r="J155" s="2151"/>
      <c r="K155" s="2151"/>
      <c r="L155" s="2151"/>
      <c r="M155" s="2152"/>
    </row>
    <row r="156" spans="1:16" s="3" customFormat="1" ht="54.75" customHeight="1" x14ac:dyDescent="0.25">
      <c r="A156" s="642" t="s">
        <v>18</v>
      </c>
      <c r="B156" s="643" t="s">
        <v>45</v>
      </c>
      <c r="C156" s="770" t="s">
        <v>18</v>
      </c>
      <c r="D156" s="771"/>
      <c r="E156" s="375" t="s">
        <v>87</v>
      </c>
      <c r="F156" s="810"/>
      <c r="G156" s="787"/>
      <c r="H156" s="390"/>
      <c r="I156" s="396"/>
      <c r="J156" s="239"/>
      <c r="K156" s="449"/>
      <c r="L156" s="286"/>
      <c r="M156" s="716"/>
    </row>
    <row r="157" spans="1:16" s="3" customFormat="1" ht="56.25" customHeight="1" x14ac:dyDescent="0.25">
      <c r="A157" s="632"/>
      <c r="B157" s="634"/>
      <c r="C157" s="621"/>
      <c r="D157" s="777" t="s">
        <v>18</v>
      </c>
      <c r="E157" s="471" t="s">
        <v>236</v>
      </c>
      <c r="F157" s="811"/>
      <c r="G157" s="819">
        <v>12010114</v>
      </c>
      <c r="H157" s="456" t="s">
        <v>80</v>
      </c>
      <c r="I157" s="386" t="s">
        <v>156</v>
      </c>
      <c r="J157" s="434" t="s">
        <v>26</v>
      </c>
      <c r="K157" s="316">
        <v>640</v>
      </c>
      <c r="L157" s="147" t="s">
        <v>237</v>
      </c>
      <c r="M157" s="434">
        <v>100</v>
      </c>
    </row>
    <row r="158" spans="1:16" s="3" customFormat="1" ht="57" customHeight="1" x14ac:dyDescent="0.25">
      <c r="A158" s="632"/>
      <c r="B158" s="634"/>
      <c r="C158" s="138"/>
      <c r="D158" s="773" t="s">
        <v>41</v>
      </c>
      <c r="E158" s="444" t="s">
        <v>219</v>
      </c>
      <c r="F158" s="812"/>
      <c r="G158" s="801">
        <v>12010123</v>
      </c>
      <c r="H158" s="391">
        <v>6</v>
      </c>
      <c r="I158" s="392" t="s">
        <v>156</v>
      </c>
      <c r="J158" s="236" t="s">
        <v>26</v>
      </c>
      <c r="K158" s="388">
        <v>13.2</v>
      </c>
      <c r="L158" s="352" t="s">
        <v>220</v>
      </c>
      <c r="M158" s="717">
        <v>22.5</v>
      </c>
    </row>
    <row r="159" spans="1:16" s="99" customFormat="1" ht="23.25" customHeight="1" x14ac:dyDescent="0.25">
      <c r="A159" s="454"/>
      <c r="B159" s="407"/>
      <c r="C159" s="408"/>
      <c r="D159" s="779" t="s">
        <v>45</v>
      </c>
      <c r="E159" s="1892" t="s">
        <v>187</v>
      </c>
      <c r="F159" s="812"/>
      <c r="G159" s="2130">
        <v>12010215</v>
      </c>
      <c r="H159" s="148">
        <v>1</v>
      </c>
      <c r="I159" s="2149" t="s">
        <v>158</v>
      </c>
      <c r="J159" s="1894" t="s">
        <v>26</v>
      </c>
      <c r="K159" s="1912">
        <v>320</v>
      </c>
      <c r="L159" s="654" t="s">
        <v>218</v>
      </c>
      <c r="M159" s="718">
        <v>2</v>
      </c>
    </row>
    <row r="160" spans="1:16" s="99" customFormat="1" ht="24" customHeight="1" x14ac:dyDescent="0.25">
      <c r="A160" s="454"/>
      <c r="B160" s="409"/>
      <c r="C160" s="408"/>
      <c r="D160" s="778"/>
      <c r="E160" s="1892"/>
      <c r="F160" s="812"/>
      <c r="G160" s="2131"/>
      <c r="H160" s="430"/>
      <c r="I160" s="2150"/>
      <c r="J160" s="1894"/>
      <c r="K160" s="1912"/>
      <c r="L160" s="380"/>
      <c r="M160" s="718"/>
    </row>
    <row r="161" spans="1:20" s="3" customFormat="1" ht="40.5" customHeight="1" x14ac:dyDescent="0.25">
      <c r="A161" s="632"/>
      <c r="B161" s="634"/>
      <c r="C161" s="138"/>
      <c r="D161" s="773" t="s">
        <v>47</v>
      </c>
      <c r="E161" s="1915" t="s">
        <v>190</v>
      </c>
      <c r="F161" s="2252"/>
      <c r="G161" s="2129">
        <v>12010123</v>
      </c>
      <c r="H161" s="425">
        <v>3</v>
      </c>
      <c r="I161" s="246" t="s">
        <v>123</v>
      </c>
      <c r="J161" s="236" t="s">
        <v>26</v>
      </c>
      <c r="K161" s="423">
        <v>6.3</v>
      </c>
      <c r="L161" s="381" t="s">
        <v>88</v>
      </c>
      <c r="M161" s="326">
        <v>1</v>
      </c>
    </row>
    <row r="162" spans="1:20" s="3" customFormat="1" ht="54" customHeight="1" x14ac:dyDescent="0.25">
      <c r="A162" s="632"/>
      <c r="B162" s="634"/>
      <c r="C162" s="138"/>
      <c r="D162" s="773"/>
      <c r="E162" s="1916"/>
      <c r="F162" s="2253"/>
      <c r="G162" s="2131"/>
      <c r="H162" s="429" t="s">
        <v>80</v>
      </c>
      <c r="I162" s="397" t="s">
        <v>156</v>
      </c>
      <c r="J162" s="236" t="s">
        <v>26</v>
      </c>
      <c r="K162" s="423">
        <v>176.3</v>
      </c>
      <c r="L162" s="382" t="s">
        <v>189</v>
      </c>
      <c r="M162" s="326">
        <v>2</v>
      </c>
    </row>
    <row r="163" spans="1:20" s="3" customFormat="1" ht="33.75" customHeight="1" x14ac:dyDescent="0.25">
      <c r="A163" s="632"/>
      <c r="B163" s="634"/>
      <c r="C163" s="621"/>
      <c r="D163" s="776" t="s">
        <v>50</v>
      </c>
      <c r="E163" s="1919" t="s">
        <v>234</v>
      </c>
      <c r="F163" s="612" t="s">
        <v>89</v>
      </c>
      <c r="G163" s="2129">
        <v>12010119</v>
      </c>
      <c r="H163" s="641">
        <v>5</v>
      </c>
      <c r="I163" s="2136" t="s">
        <v>157</v>
      </c>
      <c r="J163" s="473" t="s">
        <v>26</v>
      </c>
      <c r="K163" s="317">
        <v>34.799999999999997</v>
      </c>
      <c r="L163" s="682" t="s">
        <v>84</v>
      </c>
      <c r="M163" s="719">
        <v>1</v>
      </c>
    </row>
    <row r="164" spans="1:20" s="3" customFormat="1" ht="18" customHeight="1" x14ac:dyDescent="0.25">
      <c r="A164" s="632"/>
      <c r="B164" s="634"/>
      <c r="C164" s="168"/>
      <c r="D164" s="774"/>
      <c r="E164" s="2099"/>
      <c r="F164" s="614"/>
      <c r="G164" s="2131"/>
      <c r="H164" s="254"/>
      <c r="I164" s="2137"/>
      <c r="J164" s="609" t="s">
        <v>85</v>
      </c>
      <c r="K164" s="317" t="s">
        <v>194</v>
      </c>
      <c r="L164" s="235"/>
      <c r="M164" s="224"/>
    </row>
    <row r="165" spans="1:20" s="3" customFormat="1" ht="15.75" customHeight="1" x14ac:dyDescent="0.25">
      <c r="A165" s="632"/>
      <c r="B165" s="634"/>
      <c r="C165" s="621"/>
      <c r="D165" s="772" t="s">
        <v>82</v>
      </c>
      <c r="E165" s="1906" t="s">
        <v>238</v>
      </c>
      <c r="F165" s="811" t="s">
        <v>89</v>
      </c>
      <c r="G165" s="2254">
        <v>12010118</v>
      </c>
      <c r="H165" s="405">
        <v>5</v>
      </c>
      <c r="I165" s="2138" t="s">
        <v>157</v>
      </c>
      <c r="J165" s="486" t="s">
        <v>26</v>
      </c>
      <c r="K165" s="315">
        <v>13.5</v>
      </c>
      <c r="L165" s="682" t="s">
        <v>84</v>
      </c>
      <c r="M165" s="719">
        <v>1</v>
      </c>
      <c r="O165" s="413"/>
    </row>
    <row r="166" spans="1:20" s="3" customFormat="1" ht="30.75" customHeight="1" x14ac:dyDescent="0.25">
      <c r="A166" s="632"/>
      <c r="B166" s="634"/>
      <c r="C166" s="621"/>
      <c r="D166" s="772"/>
      <c r="E166" s="1906"/>
      <c r="F166" s="811"/>
      <c r="G166" s="2255"/>
      <c r="H166" s="414"/>
      <c r="I166" s="2138"/>
      <c r="J166" s="415" t="s">
        <v>85</v>
      </c>
      <c r="K166" s="416"/>
      <c r="L166" s="608"/>
      <c r="M166" s="720"/>
      <c r="O166" s="413"/>
    </row>
    <row r="167" spans="1:20" s="3" customFormat="1" ht="15.75" customHeight="1" x14ac:dyDescent="0.25">
      <c r="A167" s="632"/>
      <c r="B167" s="634"/>
      <c r="C167" s="621"/>
      <c r="D167" s="772"/>
      <c r="E167" s="1907"/>
      <c r="F167" s="813"/>
      <c r="G167" s="2256"/>
      <c r="H167" s="441"/>
      <c r="I167" s="109"/>
      <c r="J167" s="224"/>
      <c r="K167" s="442"/>
      <c r="L167" s="443"/>
      <c r="M167" s="447"/>
      <c r="O167" s="413"/>
    </row>
    <row r="168" spans="1:20" s="1" customFormat="1" ht="51.75" customHeight="1" x14ac:dyDescent="0.2">
      <c r="A168" s="86"/>
      <c r="B168" s="634"/>
      <c r="C168" s="767"/>
      <c r="D168" s="760" t="s">
        <v>83</v>
      </c>
      <c r="E168" s="426" t="s">
        <v>231</v>
      </c>
      <c r="F168" s="428"/>
      <c r="G168" s="796">
        <v>12010117</v>
      </c>
      <c r="H168" s="425">
        <v>6</v>
      </c>
      <c r="I168" s="246" t="s">
        <v>156</v>
      </c>
      <c r="J168" s="30" t="s">
        <v>26</v>
      </c>
      <c r="K168" s="47">
        <v>105</v>
      </c>
      <c r="L168" s="77" t="s">
        <v>230</v>
      </c>
      <c r="M168" s="699">
        <v>8</v>
      </c>
      <c r="N168" s="244"/>
      <c r="O168" s="145"/>
      <c r="Q168" s="145"/>
      <c r="T168" s="145"/>
    </row>
    <row r="169" spans="1:20" s="2" customFormat="1" ht="16.5" customHeight="1" thickBot="1" x14ac:dyDescent="0.3">
      <c r="A169" s="633"/>
      <c r="B169" s="635"/>
      <c r="C169" s="622"/>
      <c r="D169" s="775"/>
      <c r="E169" s="2257" t="s">
        <v>40</v>
      </c>
      <c r="F169" s="2258"/>
      <c r="G169" s="2258"/>
      <c r="H169" s="2258"/>
      <c r="I169" s="2258"/>
      <c r="J169" s="2259"/>
      <c r="K169" s="424">
        <f>SUM(K157:K168)</f>
        <v>1309.0999999999999</v>
      </c>
      <c r="L169" s="2260"/>
      <c r="M169" s="2261"/>
    </row>
    <row r="170" spans="1:20" s="2" customFormat="1" ht="16.5" customHeight="1" thickBot="1" x14ac:dyDescent="0.3">
      <c r="A170" s="7" t="s">
        <v>18</v>
      </c>
      <c r="B170" s="150" t="s">
        <v>45</v>
      </c>
      <c r="C170" s="1886" t="s">
        <v>51</v>
      </c>
      <c r="D170" s="1846"/>
      <c r="E170" s="1846"/>
      <c r="F170" s="1846"/>
      <c r="G170" s="1846"/>
      <c r="H170" s="1846"/>
      <c r="I170" s="1846"/>
      <c r="J170" s="1887"/>
      <c r="K170" s="151">
        <f t="shared" ref="K170" si="5">K169</f>
        <v>1309.0999999999999</v>
      </c>
      <c r="L170" s="1847"/>
      <c r="M170" s="1849"/>
    </row>
    <row r="171" spans="1:20" s="1" customFormat="1" ht="16.5" customHeight="1" thickBot="1" x14ac:dyDescent="0.25">
      <c r="A171" s="7" t="s">
        <v>18</v>
      </c>
      <c r="B171" s="150" t="s">
        <v>47</v>
      </c>
      <c r="C171" s="1872" t="s">
        <v>91</v>
      </c>
      <c r="D171" s="1873"/>
      <c r="E171" s="1873"/>
      <c r="F171" s="1873"/>
      <c r="G171" s="1873"/>
      <c r="H171" s="1873"/>
      <c r="I171" s="1873"/>
      <c r="J171" s="1873"/>
      <c r="K171" s="1873"/>
      <c r="L171" s="1873"/>
      <c r="M171" s="1874"/>
    </row>
    <row r="172" spans="1:20" s="1" customFormat="1" ht="16.5" customHeight="1" x14ac:dyDescent="0.2">
      <c r="A172" s="642" t="s">
        <v>18</v>
      </c>
      <c r="B172" s="643" t="s">
        <v>47</v>
      </c>
      <c r="C172" s="644" t="s">
        <v>18</v>
      </c>
      <c r="D172" s="743"/>
      <c r="E172" s="152" t="s">
        <v>92</v>
      </c>
      <c r="F172" s="814"/>
      <c r="G172" s="797"/>
      <c r="H172" s="153"/>
      <c r="I172" s="163"/>
      <c r="J172" s="154"/>
      <c r="K172" s="102"/>
      <c r="L172" s="155"/>
      <c r="M172" s="482"/>
      <c r="P172" s="145"/>
    </row>
    <row r="173" spans="1:20" s="1" customFormat="1" ht="21.75" customHeight="1" x14ac:dyDescent="0.2">
      <c r="A173" s="632"/>
      <c r="B173" s="634"/>
      <c r="C173" s="474"/>
      <c r="D173" s="740" t="s">
        <v>18</v>
      </c>
      <c r="E173" s="1799" t="s">
        <v>217</v>
      </c>
      <c r="F173" s="2153"/>
      <c r="G173" s="2140">
        <v>12030101</v>
      </c>
      <c r="H173" s="153">
        <v>1</v>
      </c>
      <c r="I173" s="159" t="s">
        <v>158</v>
      </c>
      <c r="J173" s="139" t="s">
        <v>26</v>
      </c>
      <c r="K173" s="149">
        <v>350</v>
      </c>
      <c r="L173" s="468" t="s">
        <v>216</v>
      </c>
      <c r="M173" s="670">
        <v>20</v>
      </c>
    </row>
    <row r="174" spans="1:20" s="1" customFormat="1" ht="21.75" customHeight="1" x14ac:dyDescent="0.2">
      <c r="A174" s="632"/>
      <c r="B174" s="634"/>
      <c r="C174" s="474"/>
      <c r="D174" s="740"/>
      <c r="E174" s="1800"/>
      <c r="F174" s="2153"/>
      <c r="G174" s="2140"/>
      <c r="H174" s="160"/>
      <c r="I174" s="393"/>
      <c r="J174" s="714" t="s">
        <v>43</v>
      </c>
      <c r="K174" s="149">
        <v>350</v>
      </c>
      <c r="L174" s="469"/>
      <c r="M174" s="672"/>
    </row>
    <row r="175" spans="1:20" s="1" customFormat="1" ht="15" customHeight="1" x14ac:dyDescent="0.2">
      <c r="A175" s="632"/>
      <c r="B175" s="634"/>
      <c r="C175" s="474"/>
      <c r="D175" s="741"/>
      <c r="E175" s="1967"/>
      <c r="F175" s="790"/>
      <c r="G175" s="2141"/>
      <c r="H175" s="419"/>
      <c r="I175" s="418"/>
      <c r="J175" s="48" t="s">
        <v>30</v>
      </c>
      <c r="K175" s="302">
        <f>SUM(K173:K174)</f>
        <v>700</v>
      </c>
      <c r="L175" s="470"/>
      <c r="M175" s="721"/>
      <c r="S175" s="145"/>
    </row>
    <row r="176" spans="1:20" s="1" customFormat="1" ht="21.75" customHeight="1" x14ac:dyDescent="0.2">
      <c r="A176" s="632"/>
      <c r="B176" s="634"/>
      <c r="C176" s="474"/>
      <c r="D176" s="740" t="s">
        <v>41</v>
      </c>
      <c r="E176" s="1877" t="s">
        <v>259</v>
      </c>
      <c r="F176" s="2153" t="s">
        <v>186</v>
      </c>
      <c r="G176" s="2145">
        <v>12030104</v>
      </c>
      <c r="H176" s="119">
        <v>5</v>
      </c>
      <c r="I176" s="2138" t="s">
        <v>157</v>
      </c>
      <c r="J176" s="473" t="s">
        <v>26</v>
      </c>
      <c r="K176" s="297">
        <v>369.3</v>
      </c>
      <c r="L176" s="627" t="s">
        <v>93</v>
      </c>
      <c r="M176" s="486">
        <v>50</v>
      </c>
      <c r="S176" s="145"/>
    </row>
    <row r="177" spans="1:17" s="1" customFormat="1" ht="21.75" customHeight="1" x14ac:dyDescent="0.2">
      <c r="A177" s="632"/>
      <c r="B177" s="634"/>
      <c r="C177" s="474"/>
      <c r="D177" s="740"/>
      <c r="E177" s="1877"/>
      <c r="F177" s="2153"/>
      <c r="G177" s="2140"/>
      <c r="H177" s="160"/>
      <c r="I177" s="2138"/>
      <c r="J177" s="139" t="s">
        <v>85</v>
      </c>
      <c r="K177" s="31">
        <v>1664.1</v>
      </c>
      <c r="L177" s="627"/>
      <c r="M177" s="486"/>
    </row>
    <row r="178" spans="1:17" s="1" customFormat="1" ht="15" customHeight="1" x14ac:dyDescent="0.2">
      <c r="A178" s="605"/>
      <c r="B178" s="606"/>
      <c r="C178" s="248"/>
      <c r="D178" s="741"/>
      <c r="E178" s="1878"/>
      <c r="F178" s="2154"/>
      <c r="G178" s="2141"/>
      <c r="H178" s="419"/>
      <c r="I178" s="418"/>
      <c r="J178" s="48" t="s">
        <v>30</v>
      </c>
      <c r="K178" s="302">
        <f>SUM(K176:K177)</f>
        <v>2033.3999999999999</v>
      </c>
      <c r="L178" s="470"/>
      <c r="M178" s="721"/>
    </row>
    <row r="179" spans="1:17" s="1" customFormat="1" ht="18" customHeight="1" x14ac:dyDescent="0.2">
      <c r="A179" s="830" t="s">
        <v>18</v>
      </c>
      <c r="B179" s="831" t="s">
        <v>47</v>
      </c>
      <c r="C179" s="832" t="s">
        <v>41</v>
      </c>
      <c r="D179" s="749"/>
      <c r="E179" s="2262" t="s">
        <v>94</v>
      </c>
      <c r="F179" s="2164" t="s">
        <v>179</v>
      </c>
      <c r="G179" s="799"/>
      <c r="H179" s="620" t="s">
        <v>23</v>
      </c>
      <c r="I179" s="2136" t="s">
        <v>159</v>
      </c>
      <c r="J179" s="714"/>
      <c r="K179" s="140"/>
      <c r="L179" s="668"/>
      <c r="M179" s="714"/>
      <c r="O179" s="145"/>
    </row>
    <row r="180" spans="1:17" s="1" customFormat="1" ht="18" customHeight="1" x14ac:dyDescent="0.2">
      <c r="A180" s="632"/>
      <c r="B180" s="634"/>
      <c r="C180" s="168"/>
      <c r="D180" s="747"/>
      <c r="E180" s="2263"/>
      <c r="F180" s="2153"/>
      <c r="G180" s="798"/>
      <c r="H180" s="641"/>
      <c r="I180" s="2138"/>
      <c r="J180" s="17"/>
      <c r="K180" s="57"/>
      <c r="L180" s="681"/>
      <c r="M180" s="17"/>
    </row>
    <row r="181" spans="1:17" s="1" customFormat="1" ht="18" customHeight="1" x14ac:dyDescent="0.2">
      <c r="A181" s="632"/>
      <c r="B181" s="634"/>
      <c r="C181" s="168"/>
      <c r="D181" s="747"/>
      <c r="E181" s="2264"/>
      <c r="F181" s="2153"/>
      <c r="G181" s="798"/>
      <c r="H181" s="641"/>
      <c r="I181" s="163"/>
      <c r="J181" s="17"/>
      <c r="K181" s="52"/>
      <c r="L181" s="681"/>
      <c r="M181" s="17"/>
    </row>
    <row r="182" spans="1:17" s="1" customFormat="1" ht="22.5" customHeight="1" x14ac:dyDescent="0.2">
      <c r="A182" s="632"/>
      <c r="B182" s="634"/>
      <c r="C182" s="168"/>
      <c r="D182" s="776" t="s">
        <v>18</v>
      </c>
      <c r="E182" s="1805" t="s">
        <v>95</v>
      </c>
      <c r="F182" s="2153"/>
      <c r="G182" s="2145">
        <v>12030202</v>
      </c>
      <c r="H182" s="641"/>
      <c r="I182" s="163"/>
      <c r="J182" s="30" t="s">
        <v>56</v>
      </c>
      <c r="K182" s="433">
        <v>400</v>
      </c>
      <c r="L182" s="272" t="s">
        <v>96</v>
      </c>
      <c r="M182" s="550">
        <v>40</v>
      </c>
    </row>
    <row r="183" spans="1:17" s="1" customFormat="1" ht="22.5" customHeight="1" x14ac:dyDescent="0.2">
      <c r="A183" s="632"/>
      <c r="B183" s="634"/>
      <c r="C183" s="621"/>
      <c r="D183" s="774"/>
      <c r="E183" s="1823"/>
      <c r="F183" s="789"/>
      <c r="G183" s="2141"/>
      <c r="H183" s="641"/>
      <c r="I183" s="163"/>
      <c r="J183" s="25" t="s">
        <v>132</v>
      </c>
      <c r="K183" s="453"/>
      <c r="L183" s="289"/>
      <c r="M183" s="722"/>
    </row>
    <row r="184" spans="1:17" s="1" customFormat="1" ht="35.25" customHeight="1" x14ac:dyDescent="0.2">
      <c r="A184" s="632"/>
      <c r="B184" s="634"/>
      <c r="C184" s="168"/>
      <c r="D184" s="747" t="s">
        <v>41</v>
      </c>
      <c r="E184" s="1806" t="s">
        <v>97</v>
      </c>
      <c r="F184" s="789"/>
      <c r="G184" s="2145">
        <v>12030203</v>
      </c>
      <c r="H184" s="641"/>
      <c r="I184" s="163"/>
      <c r="J184" s="25" t="s">
        <v>56</v>
      </c>
      <c r="K184" s="450">
        <v>380</v>
      </c>
      <c r="L184" s="1824" t="s">
        <v>167</v>
      </c>
      <c r="M184" s="171">
        <v>130</v>
      </c>
      <c r="P184" s="1" t="s">
        <v>194</v>
      </c>
      <c r="Q184" s="1" t="s">
        <v>194</v>
      </c>
    </row>
    <row r="185" spans="1:17" s="1" customFormat="1" ht="35.25" customHeight="1" x14ac:dyDescent="0.2">
      <c r="A185" s="632"/>
      <c r="B185" s="634"/>
      <c r="C185" s="168"/>
      <c r="D185" s="747"/>
      <c r="E185" s="1823"/>
      <c r="F185" s="815"/>
      <c r="G185" s="2141"/>
      <c r="H185" s="641"/>
      <c r="I185" s="163"/>
      <c r="J185" s="714" t="s">
        <v>132</v>
      </c>
      <c r="K185" s="334"/>
      <c r="L185" s="1825"/>
      <c r="M185" s="25"/>
    </row>
    <row r="186" spans="1:17" s="1" customFormat="1" ht="27.75" customHeight="1" x14ac:dyDescent="0.2">
      <c r="A186" s="632"/>
      <c r="B186" s="634"/>
      <c r="C186" s="168"/>
      <c r="D186" s="776" t="s">
        <v>45</v>
      </c>
      <c r="E186" s="1805" t="s">
        <v>98</v>
      </c>
      <c r="F186" s="815"/>
      <c r="G186" s="2145">
        <v>12030204</v>
      </c>
      <c r="H186" s="641"/>
      <c r="I186" s="163"/>
      <c r="J186" s="30" t="s">
        <v>56</v>
      </c>
      <c r="K186" s="336">
        <v>16</v>
      </c>
      <c r="L186" s="1824" t="s">
        <v>168</v>
      </c>
      <c r="M186" s="723">
        <v>50</v>
      </c>
    </row>
    <row r="187" spans="1:17" s="1" customFormat="1" ht="27.75" customHeight="1" x14ac:dyDescent="0.2">
      <c r="A187" s="632"/>
      <c r="B187" s="634"/>
      <c r="C187" s="168"/>
      <c r="D187" s="774"/>
      <c r="E187" s="1823"/>
      <c r="F187" s="815"/>
      <c r="G187" s="2141"/>
      <c r="H187" s="641"/>
      <c r="I187" s="163"/>
      <c r="J187" s="17" t="s">
        <v>132</v>
      </c>
      <c r="K187" s="334"/>
      <c r="L187" s="1824"/>
      <c r="M187" s="17"/>
      <c r="P187" s="145"/>
    </row>
    <row r="188" spans="1:17" s="1" customFormat="1" ht="24.75" customHeight="1" x14ac:dyDescent="0.2">
      <c r="A188" s="632"/>
      <c r="B188" s="634"/>
      <c r="C188" s="168"/>
      <c r="D188" s="747" t="s">
        <v>47</v>
      </c>
      <c r="E188" s="1805" t="s">
        <v>99</v>
      </c>
      <c r="F188" s="815"/>
      <c r="G188" s="2145">
        <v>12030205</v>
      </c>
      <c r="H188" s="641"/>
      <c r="I188" s="163"/>
      <c r="J188" s="30" t="s">
        <v>56</v>
      </c>
      <c r="K188" s="336">
        <v>190</v>
      </c>
      <c r="L188" s="1803" t="s">
        <v>100</v>
      </c>
      <c r="M188" s="174">
        <v>86</v>
      </c>
      <c r="Q188" s="145"/>
    </row>
    <row r="189" spans="1:17" s="1" customFormat="1" ht="24.75" customHeight="1" x14ac:dyDescent="0.2">
      <c r="A189" s="632"/>
      <c r="B189" s="634"/>
      <c r="C189" s="168"/>
      <c r="D189" s="747"/>
      <c r="E189" s="1823"/>
      <c r="F189" s="815"/>
      <c r="G189" s="2141"/>
      <c r="H189" s="641"/>
      <c r="I189" s="163"/>
      <c r="J189" s="25" t="s">
        <v>132</v>
      </c>
      <c r="K189" s="337"/>
      <c r="L189" s="1825"/>
      <c r="M189" s="722"/>
      <c r="Q189" s="145"/>
    </row>
    <row r="190" spans="1:17" s="1" customFormat="1" ht="44.25" customHeight="1" x14ac:dyDescent="0.2">
      <c r="A190" s="632"/>
      <c r="B190" s="634"/>
      <c r="C190" s="168"/>
      <c r="D190" s="777" t="s">
        <v>50</v>
      </c>
      <c r="E190" s="651" t="s">
        <v>101</v>
      </c>
      <c r="F190" s="815"/>
      <c r="G190" s="796">
        <v>12030206</v>
      </c>
      <c r="H190" s="641"/>
      <c r="I190" s="163"/>
      <c r="J190" s="25" t="s">
        <v>43</v>
      </c>
      <c r="K190" s="339">
        <v>6.6</v>
      </c>
      <c r="L190" s="83"/>
      <c r="M190" s="17"/>
    </row>
    <row r="191" spans="1:17" s="1" customFormat="1" ht="22.5" customHeight="1" x14ac:dyDescent="0.2">
      <c r="A191" s="632"/>
      <c r="B191" s="634"/>
      <c r="C191" s="168"/>
      <c r="D191" s="747" t="s">
        <v>82</v>
      </c>
      <c r="E191" s="1805" t="s">
        <v>102</v>
      </c>
      <c r="F191" s="815"/>
      <c r="G191" s="2140">
        <v>12030207</v>
      </c>
      <c r="H191" s="641"/>
      <c r="I191" s="163"/>
      <c r="J191" s="17" t="s">
        <v>56</v>
      </c>
      <c r="K191" s="334">
        <v>130</v>
      </c>
      <c r="L191" s="1803" t="s">
        <v>103</v>
      </c>
      <c r="M191" s="550">
        <v>100</v>
      </c>
      <c r="O191" s="145"/>
      <c r="P191" s="343"/>
    </row>
    <row r="192" spans="1:17" s="1" customFormat="1" ht="22.5" customHeight="1" x14ac:dyDescent="0.2">
      <c r="A192" s="86"/>
      <c r="B192" s="634"/>
      <c r="C192" s="168"/>
      <c r="D192" s="747"/>
      <c r="E192" s="1806"/>
      <c r="F192" s="815"/>
      <c r="G192" s="2140"/>
      <c r="H192" s="641"/>
      <c r="I192" s="163"/>
      <c r="J192" s="714" t="s">
        <v>132</v>
      </c>
      <c r="K192" s="338"/>
      <c r="L192" s="1824"/>
      <c r="M192" s="723"/>
      <c r="O192" s="343"/>
      <c r="P192" s="343"/>
    </row>
    <row r="193" spans="1:23" s="1" customFormat="1" ht="13.5" customHeight="1" thickBot="1" x14ac:dyDescent="0.25">
      <c r="A193" s="175" t="s">
        <v>194</v>
      </c>
      <c r="B193" s="635"/>
      <c r="C193" s="238"/>
      <c r="D193" s="748"/>
      <c r="E193" s="1826"/>
      <c r="F193" s="816"/>
      <c r="G193" s="2142"/>
      <c r="H193" s="679"/>
      <c r="I193" s="398"/>
      <c r="J193" s="61" t="s">
        <v>30</v>
      </c>
      <c r="K193" s="58">
        <f>SUM(K179:K191)</f>
        <v>1122.5999999999999</v>
      </c>
      <c r="L193" s="1804"/>
      <c r="M193" s="715"/>
      <c r="O193" s="145"/>
    </row>
    <row r="194" spans="1:23" s="2" customFormat="1" ht="16.5" customHeight="1" thickBot="1" x14ac:dyDescent="0.3">
      <c r="A194" s="7" t="s">
        <v>18</v>
      </c>
      <c r="B194" s="8" t="s">
        <v>47</v>
      </c>
      <c r="C194" s="1846" t="s">
        <v>51</v>
      </c>
      <c r="D194" s="1846"/>
      <c r="E194" s="1846"/>
      <c r="F194" s="1846"/>
      <c r="G194" s="1846"/>
      <c r="H194" s="1846"/>
      <c r="I194" s="1846"/>
      <c r="J194" s="1846"/>
      <c r="K194" s="182">
        <f>K193+K178+K175</f>
        <v>3856</v>
      </c>
      <c r="L194" s="1847"/>
      <c r="M194" s="1849"/>
    </row>
    <row r="195" spans="1:23" s="1" customFormat="1" ht="16.5" customHeight="1" thickBot="1" x14ac:dyDescent="0.25">
      <c r="A195" s="633" t="s">
        <v>18</v>
      </c>
      <c r="B195" s="183"/>
      <c r="C195" s="1850" t="s">
        <v>106</v>
      </c>
      <c r="D195" s="1850"/>
      <c r="E195" s="1850"/>
      <c r="F195" s="1850"/>
      <c r="G195" s="1850"/>
      <c r="H195" s="1850"/>
      <c r="I195" s="1850"/>
      <c r="J195" s="1850"/>
      <c r="K195" s="184">
        <f>K194+K170+K154+K54</f>
        <v>33879.5</v>
      </c>
      <c r="L195" s="1851"/>
      <c r="M195" s="1853"/>
    </row>
    <row r="196" spans="1:23" s="2" customFormat="1" ht="16.5" customHeight="1" thickBot="1" x14ac:dyDescent="0.3">
      <c r="A196" s="185" t="s">
        <v>107</v>
      </c>
      <c r="B196" s="1832" t="s">
        <v>108</v>
      </c>
      <c r="C196" s="1833"/>
      <c r="D196" s="1833"/>
      <c r="E196" s="1833"/>
      <c r="F196" s="1833"/>
      <c r="G196" s="1833"/>
      <c r="H196" s="1833"/>
      <c r="I196" s="1833"/>
      <c r="J196" s="1833"/>
      <c r="K196" s="186">
        <f t="shared" ref="K196" si="6">K195</f>
        <v>33879.5</v>
      </c>
      <c r="L196" s="1834"/>
      <c r="M196" s="1836"/>
      <c r="N196" s="3"/>
    </row>
    <row r="197" spans="1:23" s="1" customFormat="1" ht="18" customHeight="1" x14ac:dyDescent="0.2">
      <c r="A197" s="2265" t="s">
        <v>283</v>
      </c>
      <c r="B197" s="2265"/>
      <c r="C197" s="2265"/>
      <c r="D197" s="2265"/>
      <c r="E197" s="2265"/>
      <c r="F197" s="2265"/>
      <c r="G197" s="2265"/>
      <c r="H197" s="2265"/>
      <c r="I197" s="2265"/>
      <c r="J197" s="2265"/>
      <c r="K197" s="2265"/>
      <c r="L197" s="2265"/>
      <c r="M197" s="2265"/>
      <c r="N197" s="2265"/>
      <c r="O197" s="2265"/>
      <c r="P197" s="2265"/>
      <c r="Q197" s="2265"/>
      <c r="R197" s="2265"/>
      <c r="S197" s="2265"/>
      <c r="T197" s="2265"/>
      <c r="U197" s="2265"/>
      <c r="V197" s="2265"/>
      <c r="W197" s="2265"/>
    </row>
    <row r="198" spans="1:23" s="145" customFormat="1" ht="24.75" customHeight="1" thickBot="1" x14ac:dyDescent="0.25">
      <c r="A198" s="455"/>
      <c r="B198" s="466"/>
      <c r="C198" s="1838" t="s">
        <v>109</v>
      </c>
      <c r="D198" s="1838"/>
      <c r="E198" s="1838"/>
      <c r="F198" s="1838"/>
      <c r="G198" s="1838"/>
      <c r="H198" s="1838"/>
      <c r="I198" s="1838"/>
      <c r="J198" s="1838"/>
      <c r="K198" s="1838"/>
      <c r="L198" s="187"/>
      <c r="M198" s="466"/>
    </row>
    <row r="199" spans="1:23" s="92" customFormat="1" ht="42.75" customHeight="1" thickBot="1" x14ac:dyDescent="0.3">
      <c r="A199" s="195"/>
      <c r="B199" s="661"/>
      <c r="C199" s="2266" t="s">
        <v>110</v>
      </c>
      <c r="D199" s="2267"/>
      <c r="E199" s="2267"/>
      <c r="F199" s="2267"/>
      <c r="G199" s="2267"/>
      <c r="H199" s="2267"/>
      <c r="I199" s="2267"/>
      <c r="J199" s="2268"/>
      <c r="K199" s="821" t="s">
        <v>282</v>
      </c>
      <c r="L199" s="661"/>
      <c r="M199" s="661"/>
      <c r="S199" s="99"/>
    </row>
    <row r="200" spans="1:23" s="2" customFormat="1" ht="15.75" customHeight="1" thickBot="1" x14ac:dyDescent="0.3">
      <c r="A200" s="226"/>
      <c r="B200" s="188"/>
      <c r="C200" s="2269" t="s">
        <v>113</v>
      </c>
      <c r="D200" s="2270"/>
      <c r="E200" s="2270"/>
      <c r="F200" s="2270"/>
      <c r="G200" s="2270"/>
      <c r="H200" s="2270"/>
      <c r="I200" s="2270"/>
      <c r="J200" s="2271"/>
      <c r="K200" s="190">
        <f>SUM(K201:K205)</f>
        <v>18239.099999999999</v>
      </c>
      <c r="L200" s="659"/>
      <c r="M200" s="659"/>
    </row>
    <row r="201" spans="1:23" s="2" customFormat="1" ht="15.75" customHeight="1" x14ac:dyDescent="0.25">
      <c r="A201" s="226"/>
      <c r="B201" s="191"/>
      <c r="C201" s="2281" t="s">
        <v>114</v>
      </c>
      <c r="D201" s="2282"/>
      <c r="E201" s="2283"/>
      <c r="F201" s="2283"/>
      <c r="G201" s="2283"/>
      <c r="H201" s="2283"/>
      <c r="I201" s="2284"/>
      <c r="J201" s="2285"/>
      <c r="K201" s="192">
        <f>SUMIF(J14:J193,J17,K14:K193)</f>
        <v>10524.799999999997</v>
      </c>
      <c r="L201" s="660"/>
      <c r="M201" s="660"/>
      <c r="O201" s="3"/>
    </row>
    <row r="202" spans="1:23" s="2" customFormat="1" ht="15.75" customHeight="1" x14ac:dyDescent="0.25">
      <c r="A202" s="226"/>
      <c r="B202" s="191"/>
      <c r="C202" s="1840" t="s">
        <v>115</v>
      </c>
      <c r="D202" s="2286"/>
      <c r="E202" s="1841"/>
      <c r="F202" s="1841"/>
      <c r="G202" s="1841"/>
      <c r="H202" s="1841"/>
      <c r="I202" s="2287"/>
      <c r="J202" s="1842"/>
      <c r="K202" s="193">
        <f>SUMIF(J14:J193,J73,K14:K193)</f>
        <v>1752.6</v>
      </c>
      <c r="L202" s="660"/>
      <c r="M202" s="658"/>
      <c r="O202" s="3"/>
      <c r="P202" s="3"/>
    </row>
    <row r="203" spans="1:23" s="2" customFormat="1" ht="15.75" customHeight="1" x14ac:dyDescent="0.25">
      <c r="A203" s="226"/>
      <c r="B203" s="191"/>
      <c r="C203" s="1840" t="s">
        <v>160</v>
      </c>
      <c r="D203" s="2286"/>
      <c r="E203" s="1841"/>
      <c r="F203" s="1841"/>
      <c r="G203" s="1841"/>
      <c r="H203" s="1841"/>
      <c r="I203" s="2287"/>
      <c r="J203" s="1842"/>
      <c r="K203" s="193">
        <f>SUMIF(J13:J193,"sp(spl)",K13:K193)</f>
        <v>0</v>
      </c>
      <c r="L203" s="658"/>
      <c r="M203" s="658"/>
      <c r="O203" s="1867"/>
      <c r="P203" s="1867"/>
    </row>
    <row r="204" spans="1:23" s="2" customFormat="1" ht="15.75" customHeight="1" x14ac:dyDescent="0.25">
      <c r="A204" s="226"/>
      <c r="B204" s="191"/>
      <c r="C204" s="1840" t="s">
        <v>116</v>
      </c>
      <c r="D204" s="2286"/>
      <c r="E204" s="1841"/>
      <c r="F204" s="1841"/>
      <c r="G204" s="1841"/>
      <c r="H204" s="1841"/>
      <c r="I204" s="2287"/>
      <c r="J204" s="1842"/>
      <c r="K204" s="193">
        <f>SUMIF(J14:J193,J14,K14:K193)</f>
        <v>4071.6999999999994</v>
      </c>
      <c r="L204" s="658"/>
      <c r="M204" s="658"/>
      <c r="N204" s="3"/>
      <c r="O204" s="1867"/>
      <c r="P204" s="1867"/>
    </row>
    <row r="205" spans="1:23" s="2" customFormat="1" ht="15.75" customHeight="1" thickBot="1" x14ac:dyDescent="0.3">
      <c r="A205" s="226"/>
      <c r="B205" s="191"/>
      <c r="C205" s="2288" t="s">
        <v>246</v>
      </c>
      <c r="D205" s="2289"/>
      <c r="E205" s="2290"/>
      <c r="F205" s="2290"/>
      <c r="G205" s="2290"/>
      <c r="H205" s="2290"/>
      <c r="I205" s="2291"/>
      <c r="J205" s="2292"/>
      <c r="K205" s="684">
        <f>SUMIF(J13:J193,"es",K13:K193)</f>
        <v>1890</v>
      </c>
      <c r="L205" s="658"/>
      <c r="M205" s="658"/>
      <c r="O205" s="1867"/>
      <c r="P205" s="1867"/>
    </row>
    <row r="206" spans="1:23" s="2" customFormat="1" ht="15.75" customHeight="1" thickBot="1" x14ac:dyDescent="0.3">
      <c r="A206" s="226"/>
      <c r="B206" s="188"/>
      <c r="C206" s="2272" t="s">
        <v>117</v>
      </c>
      <c r="D206" s="2273"/>
      <c r="E206" s="2273"/>
      <c r="F206" s="2273"/>
      <c r="G206" s="2273"/>
      <c r="H206" s="2273"/>
      <c r="I206" s="2273"/>
      <c r="J206" s="2274"/>
      <c r="K206" s="190">
        <f t="shared" ref="K206" si="7">SUM(K207:K208)</f>
        <v>15640.400000000001</v>
      </c>
      <c r="L206" s="341"/>
      <c r="M206" s="659"/>
      <c r="P206" s="3"/>
    </row>
    <row r="207" spans="1:23" s="2" customFormat="1" ht="15.75" customHeight="1" x14ac:dyDescent="0.25">
      <c r="A207" s="226"/>
      <c r="B207" s="191"/>
      <c r="C207" s="1869" t="s">
        <v>118</v>
      </c>
      <c r="D207" s="1870"/>
      <c r="E207" s="1870"/>
      <c r="F207" s="1870"/>
      <c r="G207" s="1870"/>
      <c r="H207" s="1870"/>
      <c r="I207" s="1870"/>
      <c r="J207" s="1871"/>
      <c r="K207" s="193">
        <f>SUMIF(J14:J193,J142,K14:K193)</f>
        <v>15637.900000000001</v>
      </c>
      <c r="L207" s="195"/>
      <c r="M207" s="658"/>
    </row>
    <row r="208" spans="1:23" s="2" customFormat="1" ht="15.75" customHeight="1" thickBot="1" x14ac:dyDescent="0.3">
      <c r="A208" s="226"/>
      <c r="B208" s="191"/>
      <c r="C208" s="2275" t="s">
        <v>119</v>
      </c>
      <c r="D208" s="2276"/>
      <c r="E208" s="2276"/>
      <c r="F208" s="2276"/>
      <c r="G208" s="2276"/>
      <c r="H208" s="2276"/>
      <c r="I208" s="2276"/>
      <c r="J208" s="2277"/>
      <c r="K208" s="194">
        <f>SUMIF(J14:J193,J69,K14:K193)</f>
        <v>2.5</v>
      </c>
      <c r="L208" s="195"/>
      <c r="M208" s="658"/>
    </row>
    <row r="209" spans="1:13" s="2" customFormat="1" ht="15.75" customHeight="1" thickBot="1" x14ac:dyDescent="0.3">
      <c r="A209" s="226"/>
      <c r="B209" s="188"/>
      <c r="C209" s="2278" t="s">
        <v>120</v>
      </c>
      <c r="D209" s="2279"/>
      <c r="E209" s="2279"/>
      <c r="F209" s="2279"/>
      <c r="G209" s="2279"/>
      <c r="H209" s="2279"/>
      <c r="I209" s="2279"/>
      <c r="J209" s="2280"/>
      <c r="K209" s="196">
        <f>K200+K206</f>
        <v>33879.5</v>
      </c>
      <c r="L209" s="333"/>
      <c r="M209" s="659"/>
    </row>
    <row r="210" spans="1:13" s="1" customFormat="1" ht="16.5" customHeight="1" x14ac:dyDescent="0.2">
      <c r="A210" s="200"/>
      <c r="B210" s="197"/>
      <c r="C210" s="198"/>
      <c r="D210" s="198"/>
      <c r="E210" s="199"/>
      <c r="F210" s="817"/>
      <c r="G210" s="791"/>
      <c r="H210" s="389"/>
      <c r="I210" s="399"/>
      <c r="J210" s="200"/>
      <c r="K210" s="268"/>
      <c r="L210" s="201"/>
      <c r="M210" s="200"/>
    </row>
    <row r="211" spans="1:13" x14ac:dyDescent="0.25">
      <c r="K211" s="366"/>
    </row>
    <row r="215" spans="1:13" x14ac:dyDescent="0.25">
      <c r="I215" s="401"/>
      <c r="K215" s="367"/>
    </row>
    <row r="218" spans="1:13" x14ac:dyDescent="0.25">
      <c r="K218" s="367"/>
    </row>
  </sheetData>
  <mergeCells count="234">
    <mergeCell ref="C206:J206"/>
    <mergeCell ref="C207:J207"/>
    <mergeCell ref="C208:J208"/>
    <mergeCell ref="C209:J209"/>
    <mergeCell ref="C201:J201"/>
    <mergeCell ref="C202:J202"/>
    <mergeCell ref="C203:J203"/>
    <mergeCell ref="O203:O205"/>
    <mergeCell ref="P203:P205"/>
    <mergeCell ref="C204:J204"/>
    <mergeCell ref="C205:J205"/>
    <mergeCell ref="B196:J196"/>
    <mergeCell ref="L196:M196"/>
    <mergeCell ref="A197:W197"/>
    <mergeCell ref="C198:K198"/>
    <mergeCell ref="C199:J199"/>
    <mergeCell ref="C200:J200"/>
    <mergeCell ref="E191:E193"/>
    <mergeCell ref="G191:G193"/>
    <mergeCell ref="L191:L193"/>
    <mergeCell ref="C194:J194"/>
    <mergeCell ref="L194:M194"/>
    <mergeCell ref="C195:J195"/>
    <mergeCell ref="L195:M195"/>
    <mergeCell ref="L184:L185"/>
    <mergeCell ref="E186:E187"/>
    <mergeCell ref="G186:G187"/>
    <mergeCell ref="L186:L187"/>
    <mergeCell ref="E188:E189"/>
    <mergeCell ref="G188:G189"/>
    <mergeCell ref="L188:L189"/>
    <mergeCell ref="E179:E181"/>
    <mergeCell ref="F179:F182"/>
    <mergeCell ref="I179:I180"/>
    <mergeCell ref="E182:E183"/>
    <mergeCell ref="G182:G183"/>
    <mergeCell ref="E184:E185"/>
    <mergeCell ref="G184:G185"/>
    <mergeCell ref="C171:M171"/>
    <mergeCell ref="E173:E175"/>
    <mergeCell ref="F173:F174"/>
    <mergeCell ref="G173:G175"/>
    <mergeCell ref="E176:E178"/>
    <mergeCell ref="F176:F178"/>
    <mergeCell ref="G176:G178"/>
    <mergeCell ref="I176:I177"/>
    <mergeCell ref="E165:E167"/>
    <mergeCell ref="G165:G167"/>
    <mergeCell ref="I165:I166"/>
    <mergeCell ref="E169:J169"/>
    <mergeCell ref="L169:M169"/>
    <mergeCell ref="C170:J170"/>
    <mergeCell ref="L170:M170"/>
    <mergeCell ref="E163:E164"/>
    <mergeCell ref="G163:G164"/>
    <mergeCell ref="I163:I164"/>
    <mergeCell ref="C154:J154"/>
    <mergeCell ref="L154:M154"/>
    <mergeCell ref="C155:M155"/>
    <mergeCell ref="E159:E160"/>
    <mergeCell ref="G159:G160"/>
    <mergeCell ref="I159:I160"/>
    <mergeCell ref="J159:J160"/>
    <mergeCell ref="K159:K160"/>
    <mergeCell ref="A151:A153"/>
    <mergeCell ref="B151:B153"/>
    <mergeCell ref="C151:C153"/>
    <mergeCell ref="E151:E153"/>
    <mergeCell ref="F151:F153"/>
    <mergeCell ref="G151:G153"/>
    <mergeCell ref="H151:H153"/>
    <mergeCell ref="I151:I153"/>
    <mergeCell ref="E161:E162"/>
    <mergeCell ref="F161:F162"/>
    <mergeCell ref="G161:G162"/>
    <mergeCell ref="H146:H148"/>
    <mergeCell ref="I146:I148"/>
    <mergeCell ref="L147:L148"/>
    <mergeCell ref="M147:M148"/>
    <mergeCell ref="A149:A150"/>
    <mergeCell ref="B149:B150"/>
    <mergeCell ref="C149:C150"/>
    <mergeCell ref="E149:E150"/>
    <mergeCell ref="F149:F150"/>
    <mergeCell ref="G149:G150"/>
    <mergeCell ref="A146:A148"/>
    <mergeCell ref="B146:B148"/>
    <mergeCell ref="C146:C148"/>
    <mergeCell ref="E146:E148"/>
    <mergeCell ref="F146:F148"/>
    <mergeCell ref="G146:G148"/>
    <mergeCell ref="H149:H150"/>
    <mergeCell ref="I149:I150"/>
    <mergeCell ref="I138:I139"/>
    <mergeCell ref="L142:L143"/>
    <mergeCell ref="E144:E145"/>
    <mergeCell ref="G144:G145"/>
    <mergeCell ref="H144:H145"/>
    <mergeCell ref="I144:I145"/>
    <mergeCell ref="E136:E137"/>
    <mergeCell ref="F136:F137"/>
    <mergeCell ref="A138:A142"/>
    <mergeCell ref="B138:B142"/>
    <mergeCell ref="E138:E143"/>
    <mergeCell ref="G138:G139"/>
    <mergeCell ref="E129:E130"/>
    <mergeCell ref="F129:F131"/>
    <mergeCell ref="I129:I130"/>
    <mergeCell ref="L129:L130"/>
    <mergeCell ref="A133:A135"/>
    <mergeCell ref="B133:B135"/>
    <mergeCell ref="E133:E135"/>
    <mergeCell ref="G133:G135"/>
    <mergeCell ref="L133:L135"/>
    <mergeCell ref="L116:L117"/>
    <mergeCell ref="E118:E119"/>
    <mergeCell ref="G118:G120"/>
    <mergeCell ref="E127:E128"/>
    <mergeCell ref="G127:G128"/>
    <mergeCell ref="L127:L128"/>
    <mergeCell ref="E115:J115"/>
    <mergeCell ref="A116:A117"/>
    <mergeCell ref="B116:B117"/>
    <mergeCell ref="C116:C117"/>
    <mergeCell ref="E116:E117"/>
    <mergeCell ref="F116:F117"/>
    <mergeCell ref="G116:G117"/>
    <mergeCell ref="H116:H117"/>
    <mergeCell ref="E99:E100"/>
    <mergeCell ref="G99:G102"/>
    <mergeCell ref="L100:L101"/>
    <mergeCell ref="L102:L103"/>
    <mergeCell ref="L105:L106"/>
    <mergeCell ref="E107:E113"/>
    <mergeCell ref="G107:G113"/>
    <mergeCell ref="L108:L111"/>
    <mergeCell ref="L112:L113"/>
    <mergeCell ref="E90:E94"/>
    <mergeCell ref="L92:L94"/>
    <mergeCell ref="E95:E98"/>
    <mergeCell ref="G95:G98"/>
    <mergeCell ref="L96:L98"/>
    <mergeCell ref="E70:E71"/>
    <mergeCell ref="G70:G71"/>
    <mergeCell ref="L70:L71"/>
    <mergeCell ref="L73:L74"/>
    <mergeCell ref="L81:L82"/>
    <mergeCell ref="E85:E86"/>
    <mergeCell ref="L85:L86"/>
    <mergeCell ref="C54:J54"/>
    <mergeCell ref="L54:M54"/>
    <mergeCell ref="C55:M55"/>
    <mergeCell ref="F56:F71"/>
    <mergeCell ref="I56:I57"/>
    <mergeCell ref="E57:E58"/>
    <mergeCell ref="G57:G61"/>
    <mergeCell ref="L66:L67"/>
    <mergeCell ref="E87:E89"/>
    <mergeCell ref="G87:G89"/>
    <mergeCell ref="L87:L88"/>
    <mergeCell ref="E50:E51"/>
    <mergeCell ref="G50:G51"/>
    <mergeCell ref="I50:I51"/>
    <mergeCell ref="L50:L51"/>
    <mergeCell ref="M50:M51"/>
    <mergeCell ref="A52:A53"/>
    <mergeCell ref="B52:B53"/>
    <mergeCell ref="C52:C53"/>
    <mergeCell ref="E52:E53"/>
    <mergeCell ref="G52:G53"/>
    <mergeCell ref="I52:I53"/>
    <mergeCell ref="L52:L53"/>
    <mergeCell ref="A48:A49"/>
    <mergeCell ref="B48:B49"/>
    <mergeCell ref="C48:C49"/>
    <mergeCell ref="E48:E49"/>
    <mergeCell ref="F48:F49"/>
    <mergeCell ref="H48:H49"/>
    <mergeCell ref="L36:L37"/>
    <mergeCell ref="L38:L40"/>
    <mergeCell ref="M38:M40"/>
    <mergeCell ref="L41:L43"/>
    <mergeCell ref="M41:M43"/>
    <mergeCell ref="E47:J47"/>
    <mergeCell ref="I34:I35"/>
    <mergeCell ref="A36:A37"/>
    <mergeCell ref="B36:B37"/>
    <mergeCell ref="E36:E46"/>
    <mergeCell ref="F36:F46"/>
    <mergeCell ref="G36:G37"/>
    <mergeCell ref="H36:H46"/>
    <mergeCell ref="I36:I37"/>
    <mergeCell ref="M30:M31"/>
    <mergeCell ref="E32:E33"/>
    <mergeCell ref="F32:F33"/>
    <mergeCell ref="G32:G33"/>
    <mergeCell ref="L32:L33"/>
    <mergeCell ref="A34:A35"/>
    <mergeCell ref="B34:B35"/>
    <mergeCell ref="E34:E35"/>
    <mergeCell ref="F34:F35"/>
    <mergeCell ref="G34:G35"/>
    <mergeCell ref="L19:L20"/>
    <mergeCell ref="E21:E29"/>
    <mergeCell ref="F21:F29"/>
    <mergeCell ref="G21:G22"/>
    <mergeCell ref="L28:L29"/>
    <mergeCell ref="E30:E31"/>
    <mergeCell ref="G30:G31"/>
    <mergeCell ref="I30:I31"/>
    <mergeCell ref="L30:L31"/>
    <mergeCell ref="A9:M9"/>
    <mergeCell ref="A10:M10"/>
    <mergeCell ref="B11:M11"/>
    <mergeCell ref="C12:M12"/>
    <mergeCell ref="I13:I14"/>
    <mergeCell ref="E14:E17"/>
    <mergeCell ref="G6:G8"/>
    <mergeCell ref="H6:H8"/>
    <mergeCell ref="I6:I8"/>
    <mergeCell ref="J6:J8"/>
    <mergeCell ref="L6:M6"/>
    <mergeCell ref="K7:K8"/>
    <mergeCell ref="L7:L8"/>
    <mergeCell ref="K1:M1"/>
    <mergeCell ref="A2:M2"/>
    <mergeCell ref="A3:M3"/>
    <mergeCell ref="A4:M4"/>
    <mergeCell ref="A5:M5"/>
    <mergeCell ref="A6:A8"/>
    <mergeCell ref="B6:B8"/>
    <mergeCell ref="C6:C8"/>
    <mergeCell ref="E6:E8"/>
    <mergeCell ref="F6:F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5</vt:i4>
      </vt:variant>
      <vt:variant>
        <vt:lpstr>Įvardinti diapazonai</vt:lpstr>
      </vt:variant>
      <vt:variant>
        <vt:i4>8</vt:i4>
      </vt:variant>
    </vt:vector>
  </HeadingPairs>
  <TitlesOfParts>
    <vt:vector size="13" baseType="lpstr">
      <vt:lpstr>12 programa</vt:lpstr>
      <vt:lpstr>Lyginamasis variantas</vt:lpstr>
      <vt:lpstr>MVP 2017</vt:lpstr>
      <vt:lpstr>Lyginamasis</vt:lpstr>
      <vt:lpstr>Smulkus MVP</vt:lpstr>
      <vt:lpstr>'12 programa'!Print_Area</vt:lpstr>
      <vt:lpstr>Lyginamasis!Print_Area</vt:lpstr>
      <vt:lpstr>'Lyginamasis variantas'!Print_Area</vt:lpstr>
      <vt:lpstr>'MVP 2017'!Print_Area</vt:lpstr>
      <vt:lpstr>'12 programa'!Print_Titles</vt:lpstr>
      <vt:lpstr>Lyginamasis!Print_Titles</vt:lpstr>
      <vt:lpstr>'Lyginamasis variantas'!Print_Titles</vt:lpstr>
      <vt:lpstr>'MVP 2017'!Print_Titles</vt:lpstr>
    </vt:vector>
  </TitlesOfParts>
  <Company>valdyba.lan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Snieguole Kacerauskaite</dc:creator>
  <cp:lastModifiedBy>Audra Cepiene</cp:lastModifiedBy>
  <cp:lastPrinted>2017-04-04T12:26:49Z</cp:lastPrinted>
  <dcterms:created xsi:type="dcterms:W3CDTF">2015-11-25T08:56:30Z</dcterms:created>
  <dcterms:modified xsi:type="dcterms:W3CDTF">2017-05-08T06:52:16Z</dcterms:modified>
</cp:coreProperties>
</file>