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ATASKAITOS\2016 SVP ataskaita\SPRENDIMAS\"/>
    </mc:Choice>
  </mc:AlternateContent>
  <bookViews>
    <workbookView xWindow="480" yWindow="180" windowWidth="20730" windowHeight="11760"/>
  </bookViews>
  <sheets>
    <sheet name="Ataskaita" sheetId="5" r:id="rId1"/>
    <sheet name="13 programa" sheetId="1" r:id="rId2"/>
    <sheet name="Aiskinamasis" sheetId="3" state="hidden" r:id="rId3"/>
    <sheet name="Lyginamasis variantas" sheetId="4" state="hidden" r:id="rId4"/>
  </sheets>
  <definedNames>
    <definedName name="_xlnm.Print_Area" localSheetId="1">'13 programa'!$A$1:$O$106</definedName>
    <definedName name="_xlnm.Print_Area" localSheetId="3">'Lyginamasis variantas'!$A$1:$M$95</definedName>
    <definedName name="_xlnm.Print_Titles" localSheetId="1">'13 programa'!$4:$6</definedName>
    <definedName name="_xlnm.Print_Titles" localSheetId="3">'Lyginamasis variantas'!$6:$8</definedName>
  </definedNames>
  <calcPr calcId="162913"/>
</workbook>
</file>

<file path=xl/calcChain.xml><?xml version="1.0" encoding="utf-8"?>
<calcChain xmlns="http://schemas.openxmlformats.org/spreadsheetml/2006/main">
  <c r="J96" i="1" l="1"/>
  <c r="J75" i="1"/>
  <c r="J60" i="1"/>
  <c r="J39" i="1"/>
  <c r="J36" i="1"/>
  <c r="J27" i="1"/>
  <c r="J55" i="1"/>
  <c r="J42" i="1"/>
  <c r="J45" i="1" s="1"/>
  <c r="J87" i="1" l="1"/>
  <c r="J72" i="1"/>
  <c r="J77" i="1" l="1"/>
  <c r="J83" i="1" l="1"/>
  <c r="J85" i="1"/>
  <c r="H62" i="1" l="1"/>
  <c r="H97" i="1" l="1"/>
  <c r="H98" i="1"/>
  <c r="H27" i="1"/>
  <c r="H105" i="1"/>
  <c r="H104" i="1"/>
  <c r="H103" i="1"/>
  <c r="H101" i="1"/>
  <c r="H100" i="1"/>
  <c r="H99" i="1"/>
  <c r="H96" i="1"/>
  <c r="H85" i="1"/>
  <c r="H83" i="1"/>
  <c r="H80" i="1"/>
  <c r="H77" i="1"/>
  <c r="H75" i="1"/>
  <c r="H72" i="1"/>
  <c r="H70" i="1"/>
  <c r="H67" i="1"/>
  <c r="H64" i="1"/>
  <c r="H60" i="1"/>
  <c r="H53" i="1"/>
  <c r="H47" i="1"/>
  <c r="H45" i="1"/>
  <c r="H39" i="1"/>
  <c r="H36" i="1"/>
  <c r="H30" i="1"/>
  <c r="H88" i="1" l="1"/>
  <c r="H40" i="1"/>
  <c r="H56" i="1"/>
  <c r="H95" i="1"/>
  <c r="H102" i="1"/>
  <c r="H89" i="1" l="1"/>
  <c r="H90" i="1" s="1"/>
  <c r="H106" i="1"/>
  <c r="I42" i="1"/>
  <c r="I32" i="1"/>
  <c r="I31" i="1"/>
  <c r="I28" i="1"/>
  <c r="I34" i="4"/>
  <c r="J34" i="4" s="1"/>
  <c r="J24" i="4"/>
  <c r="I24" i="4"/>
  <c r="J23" i="4"/>
  <c r="I23" i="4"/>
  <c r="J20" i="4"/>
  <c r="I20" i="4"/>
  <c r="H47" i="4"/>
  <c r="H46" i="4"/>
  <c r="H78" i="4"/>
  <c r="H76" i="4"/>
  <c r="H74" i="4"/>
  <c r="H71" i="4"/>
  <c r="H67" i="4"/>
  <c r="H68" i="4" s="1"/>
  <c r="H40" i="4"/>
  <c r="H44" i="4" s="1"/>
  <c r="I55" i="1" l="1"/>
  <c r="J68" i="4"/>
  <c r="J67" i="4"/>
  <c r="I67" i="4"/>
  <c r="I46" i="4"/>
  <c r="J45" i="4" l="1"/>
  <c r="J46" i="4" s="1"/>
  <c r="I48" i="1"/>
  <c r="I40" i="4"/>
  <c r="J40" i="4" s="1"/>
  <c r="I85" i="4" l="1"/>
  <c r="H85" i="4"/>
  <c r="I96" i="1"/>
  <c r="J78" i="4"/>
  <c r="J77" i="4"/>
  <c r="I78" i="4"/>
  <c r="I87" i="1"/>
  <c r="I44" i="4" l="1"/>
  <c r="J43" i="4"/>
  <c r="J44" i="4" l="1"/>
  <c r="J85" i="4"/>
  <c r="J19" i="4"/>
  <c r="J22" i="4"/>
  <c r="J28" i="4"/>
  <c r="J31" i="4"/>
  <c r="J32" i="4" l="1"/>
  <c r="H66" i="4" l="1"/>
  <c r="H63" i="4"/>
  <c r="H61" i="4"/>
  <c r="H58" i="4"/>
  <c r="H55" i="4"/>
  <c r="H53" i="4"/>
  <c r="H51" i="4"/>
  <c r="H39" i="4"/>
  <c r="H37" i="4"/>
  <c r="H31" i="4"/>
  <c r="H28" i="4"/>
  <c r="H22" i="4"/>
  <c r="H19" i="4"/>
  <c r="I94" i="4"/>
  <c r="H94" i="4"/>
  <c r="I93" i="4"/>
  <c r="H93" i="4"/>
  <c r="J92" i="4"/>
  <c r="I92" i="4"/>
  <c r="H92" i="4"/>
  <c r="I90" i="4"/>
  <c r="H90" i="4"/>
  <c r="I89" i="4"/>
  <c r="H89" i="4"/>
  <c r="J88" i="4"/>
  <c r="I88" i="4"/>
  <c r="H88" i="4"/>
  <c r="I87" i="4"/>
  <c r="H87" i="4"/>
  <c r="J86" i="4"/>
  <c r="I86" i="4"/>
  <c r="H86" i="4"/>
  <c r="H84" i="4" s="1"/>
  <c r="I76" i="4"/>
  <c r="I74" i="4"/>
  <c r="J71" i="4"/>
  <c r="J79" i="4" s="1"/>
  <c r="I71" i="4"/>
  <c r="I68" i="4"/>
  <c r="I66" i="4"/>
  <c r="I63" i="4"/>
  <c r="I61" i="4"/>
  <c r="J58" i="4"/>
  <c r="I58" i="4"/>
  <c r="I55" i="4"/>
  <c r="I53" i="4"/>
  <c r="J53" i="4"/>
  <c r="J51" i="4"/>
  <c r="I51" i="4"/>
  <c r="J39" i="4"/>
  <c r="I39" i="4"/>
  <c r="I37" i="4"/>
  <c r="I47" i="4" s="1"/>
  <c r="J37" i="4"/>
  <c r="J47" i="4" s="1"/>
  <c r="I31" i="4"/>
  <c r="J93" i="4"/>
  <c r="I28" i="4"/>
  <c r="J89" i="4"/>
  <c r="I22" i="4"/>
  <c r="I19" i="4"/>
  <c r="H32" i="4" l="1"/>
  <c r="I32" i="4"/>
  <c r="I80" i="4" s="1"/>
  <c r="I81" i="4" s="1"/>
  <c r="I79" i="4"/>
  <c r="H79" i="4"/>
  <c r="H80" i="4" s="1"/>
  <c r="H81" i="4" s="1"/>
  <c r="I91" i="4"/>
  <c r="I84" i="4"/>
  <c r="H91" i="4"/>
  <c r="J87" i="4"/>
  <c r="J94" i="4"/>
  <c r="J91" i="4" s="1"/>
  <c r="J90" i="4"/>
  <c r="I95" i="4" l="1"/>
  <c r="J80" i="4"/>
  <c r="J81" i="4" s="1"/>
  <c r="H95" i="4"/>
  <c r="J84" i="4"/>
  <c r="J95" i="4" s="1"/>
  <c r="I39" i="1" l="1"/>
  <c r="J100" i="1" l="1"/>
  <c r="I100" i="1"/>
  <c r="J98" i="1"/>
  <c r="I98" i="1"/>
  <c r="I36" i="1"/>
  <c r="I27" i="1"/>
  <c r="J104" i="1" l="1"/>
  <c r="I104" i="1"/>
  <c r="I62" i="1" l="1"/>
  <c r="O69" i="3" l="1"/>
  <c r="O71" i="3" s="1"/>
  <c r="L71" i="3"/>
  <c r="L69" i="3"/>
  <c r="Q106" i="3"/>
  <c r="P106" i="3"/>
  <c r="L106" i="3"/>
  <c r="Q105" i="3"/>
  <c r="P105" i="3"/>
  <c r="L105" i="3"/>
  <c r="K105" i="3"/>
  <c r="J105" i="3"/>
  <c r="Q104" i="3"/>
  <c r="Q103" i="3" s="1"/>
  <c r="P104" i="3"/>
  <c r="P103" i="3" s="1"/>
  <c r="L104" i="3"/>
  <c r="L103" i="3" s="1"/>
  <c r="K104" i="3"/>
  <c r="J104" i="3"/>
  <c r="Q102" i="3"/>
  <c r="P102" i="3"/>
  <c r="L102" i="3"/>
  <c r="Q101" i="3"/>
  <c r="J101" i="3"/>
  <c r="Q100" i="3"/>
  <c r="P100" i="3"/>
  <c r="K100" i="3"/>
  <c r="J100" i="3"/>
  <c r="Q99" i="3"/>
  <c r="P99" i="3"/>
  <c r="L99" i="3"/>
  <c r="K99" i="3"/>
  <c r="J99" i="3"/>
  <c r="Q98" i="3"/>
  <c r="P98" i="3"/>
  <c r="L98" i="3"/>
  <c r="K98" i="3"/>
  <c r="J98" i="3"/>
  <c r="Q97" i="3"/>
  <c r="P97" i="3"/>
  <c r="K97" i="3"/>
  <c r="J97" i="3"/>
  <c r="N88" i="3"/>
  <c r="M88" i="3"/>
  <c r="Q87" i="3"/>
  <c r="O87" i="3"/>
  <c r="L87" i="3"/>
  <c r="K86" i="3"/>
  <c r="K102" i="3" s="1"/>
  <c r="J86" i="3"/>
  <c r="J102" i="3" s="1"/>
  <c r="K85" i="3"/>
  <c r="J85" i="3"/>
  <c r="O83" i="3"/>
  <c r="L83" i="3"/>
  <c r="L88" i="3" s="1"/>
  <c r="K83" i="3"/>
  <c r="J83" i="3"/>
  <c r="O80" i="3"/>
  <c r="L80" i="3"/>
  <c r="K80" i="3"/>
  <c r="J80" i="3"/>
  <c r="Q77" i="3"/>
  <c r="P77" i="3"/>
  <c r="L77" i="3"/>
  <c r="O76" i="3"/>
  <c r="O77" i="3" s="1"/>
  <c r="O74" i="3"/>
  <c r="L74" i="3"/>
  <c r="O72" i="3"/>
  <c r="P101" i="3"/>
  <c r="L68" i="3"/>
  <c r="K68" i="3"/>
  <c r="J68" i="3"/>
  <c r="O66" i="3"/>
  <c r="O68" i="3" s="1"/>
  <c r="P65" i="3"/>
  <c r="L65" i="3"/>
  <c r="K65" i="3"/>
  <c r="J65" i="3"/>
  <c r="O63" i="3"/>
  <c r="O65" i="3" s="1"/>
  <c r="Q62" i="3"/>
  <c r="P62" i="3"/>
  <c r="O62" i="3"/>
  <c r="L62" i="3"/>
  <c r="K62" i="3"/>
  <c r="J62" i="3"/>
  <c r="P58" i="3"/>
  <c r="L58" i="3"/>
  <c r="K58" i="3"/>
  <c r="J58" i="3"/>
  <c r="O57" i="3"/>
  <c r="O58" i="3" s="1"/>
  <c r="Q56" i="3"/>
  <c r="P56" i="3"/>
  <c r="K56" i="3"/>
  <c r="J56" i="3"/>
  <c r="Q53" i="3"/>
  <c r="P53" i="3"/>
  <c r="O53" i="3"/>
  <c r="L53" i="3"/>
  <c r="K53" i="3"/>
  <c r="J53" i="3"/>
  <c r="Q48" i="3"/>
  <c r="P48" i="3"/>
  <c r="P49" i="3" s="1"/>
  <c r="O48" i="3"/>
  <c r="O49" i="3" s="1"/>
  <c r="N48" i="3"/>
  <c r="M48" i="3"/>
  <c r="L48" i="3"/>
  <c r="Q44" i="3"/>
  <c r="P44" i="3"/>
  <c r="O44" i="3"/>
  <c r="N44" i="3"/>
  <c r="K44" i="3"/>
  <c r="J44" i="3"/>
  <c r="M43" i="3"/>
  <c r="M44" i="3" s="1"/>
  <c r="L43" i="3"/>
  <c r="L44" i="3" s="1"/>
  <c r="Q42" i="3"/>
  <c r="P42" i="3"/>
  <c r="O42" i="3"/>
  <c r="N42" i="3"/>
  <c r="M42" i="3"/>
  <c r="K42" i="3"/>
  <c r="J42" i="3"/>
  <c r="J49" i="3" s="1"/>
  <c r="L37" i="3"/>
  <c r="L101" i="3" s="1"/>
  <c r="K37" i="3"/>
  <c r="K101" i="3" s="1"/>
  <c r="K34" i="3"/>
  <c r="J34" i="3"/>
  <c r="Q31" i="3"/>
  <c r="P31" i="3"/>
  <c r="O31" i="3"/>
  <c r="N31" i="3"/>
  <c r="L31" i="3"/>
  <c r="K31" i="3"/>
  <c r="J31" i="3"/>
  <c r="M29" i="3"/>
  <c r="M31" i="3" s="1"/>
  <c r="Q27" i="3"/>
  <c r="P27" i="3"/>
  <c r="O27" i="3"/>
  <c r="O35" i="3" s="1"/>
  <c r="N27" i="3"/>
  <c r="M27" i="3"/>
  <c r="K27" i="3"/>
  <c r="J27" i="3"/>
  <c r="L24" i="3"/>
  <c r="L100" i="3" s="1"/>
  <c r="Q22" i="3"/>
  <c r="P22" i="3"/>
  <c r="N22" i="3"/>
  <c r="M22" i="3"/>
  <c r="L22" i="3" s="1"/>
  <c r="K22" i="3"/>
  <c r="J22" i="3"/>
  <c r="Q19" i="3"/>
  <c r="P19" i="3"/>
  <c r="M19" i="3"/>
  <c r="L19" i="3" s="1"/>
  <c r="K19" i="3"/>
  <c r="J19" i="3"/>
  <c r="L13" i="3"/>
  <c r="L97" i="3" s="1"/>
  <c r="N35" i="3" l="1"/>
  <c r="J35" i="3"/>
  <c r="Q88" i="3"/>
  <c r="L35" i="3"/>
  <c r="P35" i="3"/>
  <c r="K35" i="3"/>
  <c r="K49" i="3"/>
  <c r="Q49" i="3"/>
  <c r="J87" i="3"/>
  <c r="J88" i="3" s="1"/>
  <c r="J89" i="3" s="1"/>
  <c r="J90" i="3" s="1"/>
  <c r="Q96" i="3"/>
  <c r="Q35" i="3"/>
  <c r="L27" i="3"/>
  <c r="L42" i="3"/>
  <c r="N49" i="3"/>
  <c r="K88" i="3"/>
  <c r="K87" i="3"/>
  <c r="M49" i="3"/>
  <c r="N89" i="3"/>
  <c r="N90" i="3" s="1"/>
  <c r="O88" i="3"/>
  <c r="O89" i="3" s="1"/>
  <c r="O90" i="3" s="1"/>
  <c r="L49" i="3"/>
  <c r="L96" i="3"/>
  <c r="L107" i="3" s="1"/>
  <c r="K96" i="3"/>
  <c r="K89" i="3"/>
  <c r="K90" i="3" s="1"/>
  <c r="J96" i="3"/>
  <c r="Q107" i="3"/>
  <c r="M89" i="3"/>
  <c r="M90" i="3" s="1"/>
  <c r="P96" i="3"/>
  <c r="P107" i="3" s="1"/>
  <c r="M35" i="3"/>
  <c r="J106" i="3"/>
  <c r="J103" i="3" s="1"/>
  <c r="P88" i="3"/>
  <c r="P89" i="3" s="1"/>
  <c r="P90" i="3" s="1"/>
  <c r="K106" i="3"/>
  <c r="K103" i="3" s="1"/>
  <c r="Q89" i="3" l="1"/>
  <c r="Q90" i="3" s="1"/>
  <c r="Q109" i="3" s="1"/>
  <c r="L89" i="3"/>
  <c r="L90" i="3" s="1"/>
  <c r="L109" i="3" s="1"/>
  <c r="K107" i="3"/>
  <c r="K109" i="3" s="1"/>
  <c r="P109" i="3"/>
  <c r="J107" i="3"/>
  <c r="J109" i="3" s="1"/>
  <c r="I75" i="1" l="1"/>
  <c r="J105" i="1" l="1"/>
  <c r="I105" i="1"/>
  <c r="J103" i="1"/>
  <c r="I103" i="1"/>
  <c r="J101" i="1"/>
  <c r="I101" i="1"/>
  <c r="J99" i="1"/>
  <c r="I99" i="1"/>
  <c r="J97" i="1"/>
  <c r="I97" i="1"/>
  <c r="I85" i="1"/>
  <c r="I83" i="1"/>
  <c r="J80" i="1"/>
  <c r="I80" i="1"/>
  <c r="I77" i="1"/>
  <c r="I72" i="1"/>
  <c r="J70" i="1"/>
  <c r="I70" i="1"/>
  <c r="J67" i="1"/>
  <c r="I67" i="1"/>
  <c r="J64" i="1"/>
  <c r="I64" i="1"/>
  <c r="J62" i="1"/>
  <c r="I60" i="1"/>
  <c r="J53" i="1"/>
  <c r="I53" i="1"/>
  <c r="J47" i="1"/>
  <c r="I47" i="1"/>
  <c r="I45" i="1"/>
  <c r="J30" i="1"/>
  <c r="J40" i="1" s="1"/>
  <c r="I30" i="1"/>
  <c r="J56" i="1" l="1"/>
  <c r="J88" i="1"/>
  <c r="I88" i="1"/>
  <c r="I56" i="1"/>
  <c r="I102" i="1"/>
  <c r="I95" i="1"/>
  <c r="J95" i="1"/>
  <c r="I40" i="1"/>
  <c r="J102" i="1"/>
  <c r="J89" i="1" l="1"/>
  <c r="J90" i="1" s="1"/>
  <c r="I106" i="1"/>
  <c r="J106" i="1"/>
  <c r="I89" i="1"/>
  <c r="I90" i="1" s="1"/>
</calcChain>
</file>

<file path=xl/comments1.xml><?xml version="1.0" encoding="utf-8"?>
<comments xmlns="http://schemas.openxmlformats.org/spreadsheetml/2006/main">
  <authors>
    <author>Snieguole Kacerauskaite</author>
  </authors>
  <commentList>
    <comment ref="L17" authorId="0" shapeId="0">
      <text>
        <r>
          <rPr>
            <sz val="9"/>
            <color indexed="81"/>
            <rFont val="Tahoma"/>
            <family val="2"/>
            <charset val="186"/>
          </rPr>
          <t xml:space="preserve">Įrengtas liftas VšĮ Klaipėdos medicininės slaugos ligoninės paliatyviosios pagalbos korpuse, nupirktas greitosios pagalbos automobilis VšĮ Klaipėdos greitosios medicinos pagalbos stočiai, atliktas Psichikos sveikatos centro Narkomanų detoksikacijos skyriaus remontas, suremontuotas pastato Pievų Tako g. 38 stogas
</t>
        </r>
      </text>
    </comment>
    <comment ref="E21" authorId="0" shapeId="0">
      <text>
        <r>
          <rPr>
            <sz val="9"/>
            <color indexed="81"/>
            <rFont val="Tahoma"/>
            <family val="2"/>
            <charset val="186"/>
          </rPr>
          <t>"Organizuoti  ir vykdyti visuomenės sveikatinimo veiklą prioritetinėse srityse"</t>
        </r>
      </text>
    </comment>
    <comment ref="E22" authorId="0" shapeId="0">
      <text>
        <r>
          <rPr>
            <sz val="9"/>
            <color indexed="81"/>
            <rFont val="Tahoma"/>
            <family val="2"/>
            <charset val="186"/>
          </rPr>
          <t>"Ugdyti visuomenės sveikatos srityje veikiančių NVO kompetencijas"</t>
        </r>
      </text>
    </comment>
    <comment ref="E24" authorId="0" shapeId="0">
      <text>
        <r>
          <rPr>
            <sz val="9"/>
            <color indexed="81"/>
            <rFont val="Tahoma"/>
            <family val="2"/>
            <charset val="186"/>
          </rPr>
          <t>"Aktyvinti valstybinių prevencinių sveikatos programų, finansuojamų iš PSDF, įgyvendinimą"</t>
        </r>
      </text>
    </comment>
    <comment ref="E28" authorId="0" shapeId="0">
      <text>
        <r>
          <rPr>
            <sz val="9"/>
            <color indexed="81"/>
            <rFont val="Tahoma"/>
            <family val="2"/>
            <charset val="186"/>
          </rPr>
          <t>"Aktyvinti valstybinių prevencinių sveikatos programų, finansuojamų iš PSDF, įgyvendinimą"</t>
        </r>
      </text>
    </comment>
    <comment ref="E59" authorId="0" shapeId="0">
      <text>
        <r>
          <rPr>
            <sz val="9"/>
            <color indexed="81"/>
            <rFont val="Tahoma"/>
            <family val="2"/>
            <charset val="186"/>
          </rPr>
          <t xml:space="preserve">Renovuoti savivaldybės sveikatos priežiūros įstaigų pastatus, patalpas, inžinerinius tinklus bei įrenginius
</t>
        </r>
      </text>
    </comment>
    <comment ref="E74" authorId="0" shapeId="0">
      <text>
        <r>
          <rPr>
            <sz val="9"/>
            <color indexed="81"/>
            <rFont val="Tahoma"/>
            <family val="2"/>
            <charset val="186"/>
          </rPr>
          <t xml:space="preserve">"Atnaujinti savivaldybės sveikatos priežiūros įstaigų medicinos technologijų bazę"
</t>
        </r>
      </text>
    </comment>
    <comment ref="E76" authorId="0" shapeId="0">
      <text>
        <r>
          <rPr>
            <sz val="9"/>
            <color indexed="81"/>
            <rFont val="Tahoma"/>
            <family val="2"/>
            <charset val="186"/>
          </rPr>
          <t xml:space="preserve">"Užtikrinti greitosios medicinos pagalbos operatyvumą ir kokybę"
</t>
        </r>
      </text>
    </comment>
  </commentList>
</comments>
</file>

<file path=xl/comments2.xml><?xml version="1.0" encoding="utf-8"?>
<comments xmlns="http://schemas.openxmlformats.org/spreadsheetml/2006/main">
  <authors>
    <author>Snieguole Kacerauskaite</author>
  </authors>
  <commentList>
    <comment ref="E13" authorId="0" shapeId="0">
      <text>
        <r>
          <rPr>
            <sz val="9"/>
            <color indexed="81"/>
            <rFont val="Tahoma"/>
            <family val="2"/>
            <charset val="186"/>
          </rPr>
          <t>"Organizuoti  ir vykdyti visuomenės sveikatinimo veiklą prioritetinėse srityse"</t>
        </r>
      </text>
    </comment>
    <comment ref="E14" authorId="0" shapeId="0">
      <text>
        <r>
          <rPr>
            <sz val="9"/>
            <color indexed="81"/>
            <rFont val="Tahoma"/>
            <family val="2"/>
            <charset val="186"/>
          </rPr>
          <t>"Ugdyti visuomenės sveikatos srityje veikiančių NVO kompetencijas"</t>
        </r>
      </text>
    </comment>
    <comment ref="E16" authorId="0" shapeId="0">
      <text>
        <r>
          <rPr>
            <sz val="9"/>
            <color indexed="81"/>
            <rFont val="Tahoma"/>
            <family val="2"/>
            <charset val="186"/>
          </rPr>
          <t>"Aktyvinti valstybinių prevencinių sveikatos programų, finansuojamų iš PSDF, įgyvendinimą"</t>
        </r>
      </text>
    </comment>
    <comment ref="E18" authorId="0" shapeId="0">
      <text>
        <r>
          <rPr>
            <sz val="9"/>
            <color indexed="81"/>
            <rFont val="Tahoma"/>
            <family val="2"/>
            <charset val="186"/>
          </rPr>
          <t>"Aktyvinti valstybinių prevencinių sveikatos programų, finansuojamų iš PSDF, įgyvendinimą"</t>
        </r>
      </text>
    </comment>
    <comment ref="E20" authorId="0" shapeId="0">
      <text>
        <r>
          <rPr>
            <sz val="9"/>
            <color indexed="81"/>
            <rFont val="Tahoma"/>
            <family val="2"/>
            <charset val="186"/>
          </rPr>
          <t>"Aktyvinti valstybinių prevencinių sveikatos programų, finansuojamų iš PSDF, įgyvendinimą"</t>
        </r>
      </text>
    </comment>
  </commentList>
</comments>
</file>

<file path=xl/comments3.xml><?xml version="1.0" encoding="utf-8"?>
<comments xmlns="http://schemas.openxmlformats.org/spreadsheetml/2006/main">
  <authors>
    <author>Snieguole Kacerauskaite</author>
  </authors>
  <commentList>
    <comment ref="E13" authorId="0" shapeId="0">
      <text>
        <r>
          <rPr>
            <sz val="9"/>
            <color indexed="81"/>
            <rFont val="Tahoma"/>
            <family val="2"/>
            <charset val="186"/>
          </rPr>
          <t>"Organizuoti  ir vykdyti visuomenės sveikatinimo veiklą prioritetinėse srityse"</t>
        </r>
      </text>
    </comment>
    <comment ref="E14" authorId="0" shapeId="0">
      <text>
        <r>
          <rPr>
            <sz val="9"/>
            <color indexed="81"/>
            <rFont val="Tahoma"/>
            <family val="2"/>
            <charset val="186"/>
          </rPr>
          <t>"Ugdyti visuomenės sveikatos srityje veikiančių NVO kompetencijas"</t>
        </r>
      </text>
    </comment>
    <comment ref="E16" authorId="0" shapeId="0">
      <text>
        <r>
          <rPr>
            <sz val="9"/>
            <color indexed="81"/>
            <rFont val="Tahoma"/>
            <family val="2"/>
            <charset val="186"/>
          </rPr>
          <t>"Aktyvinti valstybinių prevencinių sveikatos programų, finansuojamų iš PSDF, įgyvendinimą"</t>
        </r>
      </text>
    </comment>
    <comment ref="E20" authorId="0" shapeId="0">
      <text>
        <r>
          <rPr>
            <sz val="9"/>
            <color indexed="81"/>
            <rFont val="Tahoma"/>
            <family val="2"/>
            <charset val="186"/>
          </rPr>
          <t>"Aktyvinti valstybinių prevencinių sveikatos programų, finansuojamų iš PSDF, įgyvendinimą"</t>
        </r>
      </text>
    </comment>
    <comment ref="D45" authorId="0" shapeId="0">
      <text>
        <r>
          <rPr>
            <sz val="9"/>
            <color indexed="81"/>
            <rFont val="Tahoma"/>
            <family val="2"/>
            <charset val="186"/>
          </rPr>
          <t xml:space="preserve">Tiesiogiai stebimas trumpo gydymo kursas (anglų k. – directly observed treatment short course (sutr. DOTS) – Pasaulio sveikatos organizacijos patvirtinta strategija, kurią Pasaulio bankas įvardijo kaip vieną iš ekonomiškai efektyviausių tuberkuliozės kontrolės priemonių, leidžiančių pasiekti geriausių tuberkuliozės (toliau – TB) gydymo rezultatų 
</t>
        </r>
      </text>
    </comment>
  </commentList>
</comments>
</file>

<file path=xl/sharedStrings.xml><?xml version="1.0" encoding="utf-8"?>
<sst xmlns="http://schemas.openxmlformats.org/spreadsheetml/2006/main" count="1005" uniqueCount="274">
  <si>
    <t xml:space="preserve"> 2016–2018 M. KLAIPĖDOS MIESTO SAVIVALDYBĖS</t>
  </si>
  <si>
    <t>SVEIKATOS APSAUGOS PROGRAMOS (NR. 13)</t>
  </si>
  <si>
    <t xml:space="preserve"> TIKSLŲ, UŽDAVINIŲ, PRIEMONIŲ, PRIEMONIŲ IŠLAIDŲ IR PRODUKTO KRITERIJŲ SUVESTINĖ</t>
  </si>
  <si>
    <t>tūkst. Eur</t>
  </si>
  <si>
    <t>Programos tikslo kodas</t>
  </si>
  <si>
    <t>Uždavinio kodas</t>
  </si>
  <si>
    <t>Priemonės kodas</t>
  </si>
  <si>
    <t>Pavadinimas</t>
  </si>
  <si>
    <t>Priemonės požymis</t>
  </si>
  <si>
    <t>Asignavimų valdytojo kodas</t>
  </si>
  <si>
    <t>Finansavimo šaltinis</t>
  </si>
  <si>
    <t>2016-ųjų metų asignavimų planas</t>
  </si>
  <si>
    <t>Produkto kriterijus</t>
  </si>
  <si>
    <t>2016 m.</t>
  </si>
  <si>
    <t>2017 m.</t>
  </si>
  <si>
    <t>2018 m.</t>
  </si>
  <si>
    <t>Strateginis tikslas 03. Užtikrinti gyventojams aukštą švietimo, kultūros, socialinių, sporto ir sveikatos apsaugos paslaugų kokybę ir prieinamumą</t>
  </si>
  <si>
    <t>13 Sveikatos apsaugos programa</t>
  </si>
  <si>
    <t>01</t>
  </si>
  <si>
    <t>Stiprinti ir kryptingai plėtoti asmens ir visuomenės sveikatos priežiūros paslaugas</t>
  </si>
  <si>
    <t>Užtikrinti visuomenės sveikatos priežiūros paslaugų teikimą</t>
  </si>
  <si>
    <t>Klaipėdos miesto savivaldybės visuomenės sveikatos rėmimo specialiosios programos įgyvendinimas prioritetinėse srityse</t>
  </si>
  <si>
    <t xml:space="preserve"> 1.2.2.5</t>
  </si>
  <si>
    <t>07</t>
  </si>
  <si>
    <t>3</t>
  </si>
  <si>
    <t>SB</t>
  </si>
  <si>
    <t>Visuomenės sveikatos rėmimo specialiosios programos įgyvendinimas, proc.</t>
  </si>
  <si>
    <t>Užkrečiamųjų ligų prevencija</t>
  </si>
  <si>
    <t xml:space="preserve"> 1.2.2.4</t>
  </si>
  <si>
    <t>SB(AA)</t>
  </si>
  <si>
    <t>Vaikų sveikatos gerinimas</t>
  </si>
  <si>
    <t>Saugios bendruomenės organizavimas ir užtikrinimas</t>
  </si>
  <si>
    <t>1.2.2.3</t>
  </si>
  <si>
    <t>Sveikos gyvensenos (subalansuotos mitybos, fizinio aktyvumo) formavimas</t>
  </si>
  <si>
    <t>Visuomenės informavimas sveikatos klausimais</t>
  </si>
  <si>
    <t>Sveikatinimo projektų rėmimas</t>
  </si>
  <si>
    <t>Iš viso:</t>
  </si>
  <si>
    <t>02</t>
  </si>
  <si>
    <t xml:space="preserve">Mokinių visuomenės sveikatos priežiūros įgyvendinimas savivaldybės teritorijoje esančiose ikimokyklinio ugdymo, bendrojo ugdymo mokyklose ir profesinio mokymo įstaigose </t>
  </si>
  <si>
    <t>SB(VB)</t>
  </si>
  <si>
    <t>Ugdymo įstaigų, kuriose vykdoma vaikų sveikatos priežiūra, skaičius</t>
  </si>
  <si>
    <t>03</t>
  </si>
  <si>
    <t>BĮ Klaipėdos miesto visuomenės sveikatos biuro veiklos organizavimas, vykdant visuomenės sveikatos stiprinimą ir stebėseną</t>
  </si>
  <si>
    <t>SB(SP)</t>
  </si>
  <si>
    <t>Visuomenės sveikatos priežiūros paslaugų, teikiamų Klaipėdos miesto bendruomenei, padidėjimas, proc.</t>
  </si>
  <si>
    <t>Įsigyta kompiuterių, vnt.</t>
  </si>
  <si>
    <t>04</t>
  </si>
  <si>
    <t>Įsigyta kompiuterių / programinės įrangos, vnt.</t>
  </si>
  <si>
    <t>1/1</t>
  </si>
  <si>
    <t>Iš viso uždaviniui:</t>
  </si>
  <si>
    <t>Užtikrinti asmens sveikatos priežiūros paslaugų teikimą</t>
  </si>
  <si>
    <t>BĮ Klaipėdos sutrikusio vystymosi kūdikių namų išlaikymas ir veiklos organizavimas</t>
  </si>
  <si>
    <t>55</t>
  </si>
  <si>
    <t>Vidutinis ankstyvosios reabilitacijos procedūrų, individualių programų skaičius 1 vaikui</t>
  </si>
  <si>
    <t>65</t>
  </si>
  <si>
    <t>66</t>
  </si>
  <si>
    <t>PSDF</t>
  </si>
  <si>
    <t>50</t>
  </si>
  <si>
    <t>Įsigytas automobilis, vnt.</t>
  </si>
  <si>
    <t>8</t>
  </si>
  <si>
    <t>Gerosios ir blogosios patirties analizės ir stebėsenos tarpinstitucinės sistemos, paremtos sveikatos priežiūros paslaugų organizavimo kokybės vertinimo kriterijais, taikymas sveikatos sektoriuje</t>
  </si>
  <si>
    <t xml:space="preserve">1.2.1.1, 1.2.1.4.     </t>
  </si>
  <si>
    <t xml:space="preserve">Atliktas tyrimas, vnt.
</t>
  </si>
  <si>
    <t>1</t>
  </si>
  <si>
    <t>Sukurta vertinimo sistema</t>
  </si>
  <si>
    <t>Sukurta analizės ir stebėsenos sistema</t>
  </si>
  <si>
    <t>5</t>
  </si>
  <si>
    <t>Modernizuoti sveikatos priežiūros įstaigų infrastruktūrą</t>
  </si>
  <si>
    <t xml:space="preserve">I  </t>
  </si>
  <si>
    <t>Įsigyta įranga, proc.</t>
  </si>
  <si>
    <t>Kt</t>
  </si>
  <si>
    <t xml:space="preserve">Atlikta rekonstrukcijos darbų, proc. </t>
  </si>
  <si>
    <t>Įsigyta medicinos įrangos, vnt.</t>
  </si>
  <si>
    <t>VšĮ Klaipėdos universitetinės ligoninės (Liepojos g. 41) I korpuso renovacija</t>
  </si>
  <si>
    <t>Rekonstrukcijos užbaigtumas, proc.</t>
  </si>
  <si>
    <r>
      <t xml:space="preserve">Pastato Taikos pr. 76 modernizavimas </t>
    </r>
    <r>
      <rPr>
        <sz val="10"/>
        <rFont val="Times New Roman"/>
        <family val="1"/>
        <charset val="186"/>
      </rPr>
      <t>(šilumos centro renovacija, pastato lauko sienų apšiltinimas, laiptinių remontas)</t>
    </r>
  </si>
  <si>
    <t>Atliktas energetinis auditas</t>
  </si>
  <si>
    <t>Parengtas techninis projektas</t>
  </si>
  <si>
    <t>Atlikta modernizacija, proc.</t>
  </si>
  <si>
    <t>05</t>
  </si>
  <si>
    <t xml:space="preserve">Viešosios įstaigos Klaipėdos medicininės slaugos ligoninės paliatyviosios pagalbos korpuso pritaikymas neįgaliųjų poreikiams ir įrangos įsigijimas </t>
  </si>
  <si>
    <t>Įrengtas liftas, vnt.</t>
  </si>
  <si>
    <t>Įsigyta įrangos,proc.</t>
  </si>
  <si>
    <t>06</t>
  </si>
  <si>
    <t xml:space="preserve">Parengtas techninis projektas, vnt.  </t>
  </si>
  <si>
    <t>Kompiuterinio tomografo įsigijimas VšĮ Klaipėdos vaikų ligoninėje</t>
  </si>
  <si>
    <t>Įsigytas kompiuterinis tomografas</t>
  </si>
  <si>
    <t>08</t>
  </si>
  <si>
    <t>VšĮ Klaipėdos greitosios medicinos pagalbos stoties sanitarinio transporto atnaujinimas</t>
  </si>
  <si>
    <t xml:space="preserve">Įsigytas greitosios pagalbos automobilis, vnt. </t>
  </si>
  <si>
    <t>09</t>
  </si>
  <si>
    <t>Pirminės sveikatos priežiūros paslaugų prieinamumo gerinimas VšĮ Jūrininkų sveikatos priežiūros centre, įrengiant liftą</t>
  </si>
  <si>
    <t>10</t>
  </si>
  <si>
    <t>Atliktas remontas, proc.</t>
  </si>
  <si>
    <t>11</t>
  </si>
  <si>
    <t>Pastato stogo Pievų Tako g. 38 remontas</t>
  </si>
  <si>
    <t>Suremontuotas stogas, proc.</t>
  </si>
  <si>
    <t>Keleivinio lifto įrengimas pastate Pievų Tako g. 38</t>
  </si>
  <si>
    <t>Įrengtas liftas</t>
  </si>
  <si>
    <t>Iš viso tikslui:</t>
  </si>
  <si>
    <t>13</t>
  </si>
  <si>
    <t xml:space="preserve">Iš viso  programai: </t>
  </si>
  <si>
    <t>Finansavimo šaltinių suvestinė</t>
  </si>
  <si>
    <t>Finansavimo šaltiniai</t>
  </si>
  <si>
    <t>2016 m. asignavimų planas</t>
  </si>
  <si>
    <t>SAVIVALDYBĖS  LĖŠOS, IŠ VISO:</t>
  </si>
  <si>
    <r>
      <t xml:space="preserve">Savivaldybės biudžeto lėšos </t>
    </r>
    <r>
      <rPr>
        <b/>
        <sz val="10"/>
        <rFont val="Times New Roman"/>
        <family val="1"/>
      </rPr>
      <t>SB</t>
    </r>
  </si>
  <si>
    <r>
      <t xml:space="preserve">Savivaldybės aplinkos apsaugos rėmimo specialiosios programos lėšos </t>
    </r>
    <r>
      <rPr>
        <b/>
        <sz val="10"/>
        <rFont val="Times New Roman"/>
        <family val="1"/>
      </rPr>
      <t>SB(AA)</t>
    </r>
  </si>
  <si>
    <r>
      <t xml:space="preserve">Pajamų įmokų už paslaugas lėšos </t>
    </r>
    <r>
      <rPr>
        <b/>
        <sz val="10"/>
        <rFont val="Times New Roman"/>
        <family val="1"/>
      </rPr>
      <t>SB(SP)</t>
    </r>
  </si>
  <si>
    <r>
      <t xml:space="preserve">Valstybės biudžeto specialiosios tikslinės dotacijos lėšos </t>
    </r>
    <r>
      <rPr>
        <b/>
        <sz val="10"/>
        <rFont val="Times New Roman"/>
        <family val="1"/>
        <charset val="186"/>
      </rPr>
      <t>SB(VB)</t>
    </r>
  </si>
  <si>
    <t>KITI ŠALTINIAI, IŠ VISO:</t>
  </si>
  <si>
    <r>
      <rPr>
        <sz val="10"/>
        <rFont val="Times New Roman"/>
        <family val="1"/>
        <charset val="186"/>
      </rPr>
      <t>Privalomojo sveikatos draudimo fondo lėšos</t>
    </r>
    <r>
      <rPr>
        <b/>
        <sz val="10"/>
        <rFont val="Times New Roman"/>
        <family val="1"/>
      </rPr>
      <t xml:space="preserve"> PSDF</t>
    </r>
  </si>
  <si>
    <r>
      <t xml:space="preserve">Europos Sąjungos paramos lėšos </t>
    </r>
    <r>
      <rPr>
        <b/>
        <sz val="10"/>
        <rFont val="Times New Roman"/>
        <family val="1"/>
        <charset val="186"/>
      </rPr>
      <t>ES</t>
    </r>
  </si>
  <si>
    <r>
      <t xml:space="preserve">Kiti finansavimo šaltiniai </t>
    </r>
    <r>
      <rPr>
        <b/>
        <sz val="10"/>
        <rFont val="Times New Roman"/>
        <family val="1"/>
      </rPr>
      <t>Kt</t>
    </r>
  </si>
  <si>
    <t>IŠ VISO:</t>
  </si>
  <si>
    <t>Informacinių pranešimų skaičius</t>
  </si>
  <si>
    <t>Išlaikomas darbuotojo etatas projekto „Jaunimui palankių sveikatos priežiūros paslaugų teikimo modelio diegimas Klaipėdos miesto savivaldybėje“ tęstinumui užtikrinti</t>
  </si>
  <si>
    <t>12</t>
  </si>
  <si>
    <t>Suorganizuota konferencijų, skaičius</t>
  </si>
  <si>
    <t>Vaikų, gavusių ankstyvosios reabilitacijos paslaugas, skaičius</t>
  </si>
  <si>
    <t xml:space="preserve">Projekto „Jaunimui palankių sveikatos priežiūros paslaugų teikimo modelio diegimas Klaipėdos miesto savivaldybėje“ įgyvendinimas </t>
  </si>
  <si>
    <t>Apgyvendinta vaikų, skaičius</t>
  </si>
  <si>
    <t xml:space="preserve">Atokvėpio paslaugos teikimas šeimoms, auginančioms vaiką su negalia (BĮ Klaipėdos sutrikusio vystymosi kūdikių namuose) </t>
  </si>
  <si>
    <r>
      <t xml:space="preserve">Viešosios įstaigos Klaipėdos universitetinės ligoninės centrinio korpuso operacinės rekonstrukcija </t>
    </r>
    <r>
      <rPr>
        <sz val="10"/>
        <rFont val="Times New Roman"/>
        <family val="1"/>
        <charset val="186"/>
      </rPr>
      <t>Liepojos g. 41, Klaipėda</t>
    </r>
  </si>
  <si>
    <t>Administracinės paskirties pastato J. Karoso g. 12, Klaipėda, rekonstravimas į gydymo paskirties pastatą (techninio projekto parengimas)</t>
  </si>
  <si>
    <t xml:space="preserve">Psichikos sveikatos centro Narkomanų detoksikacijos skyriaus Galinio Pylimo g. 3, Klaipėdoje, remontas  </t>
  </si>
  <si>
    <r>
      <t xml:space="preserve">Vietų </t>
    </r>
    <r>
      <rPr>
        <sz val="10"/>
        <rFont val="Times New Roman"/>
        <family val="1"/>
        <charset val="186"/>
      </rPr>
      <t>atokvėpio</t>
    </r>
    <r>
      <rPr>
        <sz val="10"/>
        <rFont val="Times New Roman"/>
        <family val="1"/>
      </rPr>
      <t xml:space="preserve"> paslaugai teikti skaičius </t>
    </r>
  </si>
  <si>
    <r>
      <t>Klaipėdos universitetinės ligoninės dezinfekcijos sterilizacijos proceso modernizavimas</t>
    </r>
    <r>
      <rPr>
        <sz val="10"/>
        <rFont val="Times New Roman"/>
        <family val="1"/>
        <charset val="186"/>
      </rPr>
      <t xml:space="preserve"> Liepojos g. 39</t>
    </r>
  </si>
  <si>
    <t>Aiškinamojo rašto priedas Nr.3</t>
  </si>
  <si>
    <t xml:space="preserve"> 2015–2018 M. KLAIPĖDOS MIESTO SAVIVALDYBĖS</t>
  </si>
  <si>
    <t xml:space="preserve"> TIKSLŲ, UŽDAVINIŲ, PRIEMONIŲ, PRIEMONIŲ IŠLAIDŲ IR PRODUKTO KRITERIJŲ DETALI SUVESTINĖ</t>
  </si>
  <si>
    <t>Eur</t>
  </si>
  <si>
    <r>
      <t xml:space="preserve">Funkcinės klasifikacijos kodas* </t>
    </r>
    <r>
      <rPr>
        <b/>
        <sz val="10"/>
        <rFont val="Times New Roman"/>
        <family val="1"/>
      </rPr>
      <t xml:space="preserve"> </t>
    </r>
  </si>
  <si>
    <t>Vykdytojas (skyrius / asmuo)</t>
  </si>
  <si>
    <t>2015 m. patvirtintas asignavimų planas**</t>
  </si>
  <si>
    <t>2015 m. asignavimų plano pakeitimas***</t>
  </si>
  <si>
    <t>Lėšų poreikis biudžetiniams 2016-iesiems metams</t>
  </si>
  <si>
    <t>2017-ųjų metų lėšų poreikis</t>
  </si>
  <si>
    <t>2018-ųjų metų lėšų poreikis</t>
  </si>
  <si>
    <t>Iš viso</t>
  </si>
  <si>
    <t>Išlaidoms</t>
  </si>
  <si>
    <t>Turtui įsigyti ir finansiniams įsipareigojimams vykdyti</t>
  </si>
  <si>
    <t>Iš jų darbo užmokesčiui</t>
  </si>
  <si>
    <t>Sveikatos apsaugos skyrius</t>
  </si>
  <si>
    <t>SB(AAL)</t>
  </si>
  <si>
    <t>Visuomenės sveikatos priežiūros paslaugų, teikiamų Klaipėdos miesto bendruomenei, padidėjimas (proc.)</t>
  </si>
  <si>
    <t>Projekto „Jaunimui palankių sveikatos priežiūros paslaugų teikimo modelio diegimas Klaipėdos miesto savivaldybėje“ įgyvendinimas</t>
  </si>
  <si>
    <t>Patalpų įrengimas, proc.</t>
  </si>
  <si>
    <t>Suteiktų konsultacijų skaičius</t>
  </si>
  <si>
    <t>URBACT projekto „Sveikas senėjimas“  įgyvendinimas</t>
  </si>
  <si>
    <t>ES</t>
  </si>
  <si>
    <t>Apgyvendintų vaikų, skaičius</t>
  </si>
  <si>
    <t>Lovadienių skaičius</t>
  </si>
  <si>
    <t>20075</t>
  </si>
  <si>
    <t xml:space="preserve">Paskiepyta vaikų, proc.                          </t>
  </si>
  <si>
    <t>100</t>
  </si>
  <si>
    <t xml:space="preserve">Vietų atokvėpio paslaugai teikti skaičius </t>
  </si>
  <si>
    <t>Organizuota patirties sklaidos renginių, skaičius</t>
  </si>
  <si>
    <t>IED Projektų skyrius</t>
  </si>
  <si>
    <r>
      <t xml:space="preserve">Klaipėdos universitetinės ligoninės dezinfekcijos sterilizacijos proceso modernizavimas </t>
    </r>
    <r>
      <rPr>
        <sz val="10"/>
        <rFont val="Times New Roman"/>
        <family val="1"/>
        <charset val="186"/>
      </rPr>
      <t>Liepojos g. 39</t>
    </r>
  </si>
  <si>
    <t>Ūkio skyrius</t>
  </si>
  <si>
    <t>IED Statybos ir infrastrukt. plėtros skyrius</t>
  </si>
  <si>
    <t>Statybos ir infrastruktūros plėtros skyrius</t>
  </si>
  <si>
    <t>Paprastojo remonto darbų užbaigtumas, proc.</t>
  </si>
  <si>
    <t>PF</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</si>
  <si>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įsakymas Nr. 1K-085)</t>
  </si>
  <si>
    <t>** pagal Klaipėdos miesto savivaldybės tarybos 2015 m. vasario 19 d. sprendimą Nr. T2-12</t>
  </si>
  <si>
    <t>** pagal Klaipėdos miesto savivaldybės tarybos 2015 m. spalio 29 d. sprendimą Nr. T2-265</t>
  </si>
  <si>
    <t>2015 m. plano pakeitimas***</t>
  </si>
  <si>
    <t>Lėšų poreikis 2016 m.</t>
  </si>
  <si>
    <t>2017 m. poreikis</t>
  </si>
  <si>
    <t>2018 m. poreikis</t>
  </si>
  <si>
    <r>
      <t xml:space="preserve">Savivaldybės aplinkos apsaugos rėmimo specialiosios programos lėšų likutis </t>
    </r>
    <r>
      <rPr>
        <b/>
        <sz val="10"/>
        <rFont val="Times New Roman"/>
        <family val="1"/>
        <charset val="186"/>
      </rPr>
      <t>SB(AAL)</t>
    </r>
  </si>
  <si>
    <r>
      <t xml:space="preserve">Savivaldybės privatizavimo fondo lėšos </t>
    </r>
    <r>
      <rPr>
        <b/>
        <sz val="10"/>
        <rFont val="Times New Roman"/>
        <family val="1"/>
        <charset val="186"/>
      </rPr>
      <t>PF</t>
    </r>
  </si>
  <si>
    <t>LRVB</t>
  </si>
  <si>
    <r>
      <t>Valstybės biudžeto lėšos</t>
    </r>
    <r>
      <rPr>
        <b/>
        <sz val="10"/>
        <rFont val="Times New Roman"/>
        <family val="1"/>
        <charset val="186"/>
      </rPr>
      <t xml:space="preserve"> LRVB</t>
    </r>
  </si>
  <si>
    <t>SB(SPL)</t>
  </si>
  <si>
    <r>
      <t xml:space="preserve">Pajamos už atsitiktines paslaugasir įmokos už apgyvendinimą įstaigoje likutis </t>
    </r>
    <r>
      <rPr>
        <b/>
        <sz val="10"/>
        <rFont val="Times New Roman"/>
        <family val="1"/>
        <charset val="186"/>
      </rPr>
      <t>SB(SPL)</t>
    </r>
  </si>
  <si>
    <t>Pirminės sveikatos priežiūros paslaugų organizavimo kokybės ir darbo sąlygų pagerinimo optimaliai panaudojant esamas patalpas galimybių  studijos parengimas</t>
  </si>
  <si>
    <t>Parengta galimybių studija, vnt.</t>
  </si>
  <si>
    <t>Galimybių studijų ir tyrimų parengimas:</t>
  </si>
  <si>
    <t>1.2.3.3</t>
  </si>
  <si>
    <t xml:space="preserve">1.2.3.3 </t>
  </si>
  <si>
    <t>1.2.3.2, 1.2.3.3</t>
  </si>
  <si>
    <r>
      <t>Administracinės paskirties pastato J. Karoso g. 12, Klaipėda, rekonstravimas į gydymo paskirties pastatą</t>
    </r>
    <r>
      <rPr>
        <sz val="10"/>
        <rFont val="Times New Roman"/>
        <family val="1"/>
        <charset val="186"/>
      </rPr>
      <t xml:space="preserve"> (techninio projekto parengimas)</t>
    </r>
  </si>
  <si>
    <t>1.2.3.2</t>
  </si>
  <si>
    <t xml:space="preserve">1.2.3.1  </t>
  </si>
  <si>
    <t>Lyginamasis variantas</t>
  </si>
  <si>
    <t>Siūlomas keisti 2016-ųjų m. asignavimų planas</t>
  </si>
  <si>
    <t>Skirtumas</t>
  </si>
  <si>
    <t xml:space="preserve"> </t>
  </si>
  <si>
    <t>Siūlomas keisti asignavimų planas</t>
  </si>
  <si>
    <t>Valstybės biudžeto lėšos LRVB</t>
  </si>
  <si>
    <t>PAAIŠKINIMAI</t>
  </si>
  <si>
    <t>1.3.3.3</t>
  </si>
  <si>
    <t>Įsigyta įrangos, proc.</t>
  </si>
  <si>
    <t>Viešųjų sveikatos įstaigų teritorijų tvarkymas</t>
  </si>
  <si>
    <t>6</t>
  </si>
  <si>
    <t xml:space="preserve">Tiesiogiai stebimo trumpo gydymo kurso (DOTS) kabineto paslaugų organizavimas </t>
  </si>
  <si>
    <t>Lankytojų skaičius</t>
  </si>
  <si>
    <t>30</t>
  </si>
  <si>
    <r>
      <t>Suremontuota kelio dangos, m</t>
    </r>
    <r>
      <rPr>
        <vertAlign val="superscript"/>
        <sz val="10"/>
        <rFont val="Times New Roman"/>
        <family val="1"/>
        <charset val="186"/>
      </rPr>
      <t>2</t>
    </r>
  </si>
  <si>
    <t>Siūloma padidinti finansavimo apimtį šiai priemonei  dėl šių padidintos valstybės dotacijos minimaliai mėnesinei algai (SAM 2016-09-30 įsakymas Nr.V-1131)</t>
  </si>
  <si>
    <t>Siūloma padidinti finansavimo apimtį šiai priemonei  dėl šių padidintos valstybės dotacijos minimaliai mėnesinei algai (SAM 2016-09-20 įsakymas Nr.V-1093)</t>
  </si>
  <si>
    <r>
      <t xml:space="preserve">Pajamų už atsitiktines paslaugas ir įmokas už apgyvendinimą įstaigoje likutis </t>
    </r>
    <r>
      <rPr>
        <b/>
        <sz val="10"/>
        <rFont val="Times New Roman"/>
        <family val="1"/>
        <charset val="186"/>
      </rPr>
      <t>SB(SPL)</t>
    </r>
  </si>
  <si>
    <t>Asignavimai (tūkst. Eur)</t>
  </si>
  <si>
    <t>Vertinimo kriterijaus</t>
  </si>
  <si>
    <t>Informacija apie pasiektus rezultatus, duomenys apie programai skirtų asignavimų panaudojimo tikslingumą</t>
  </si>
  <si>
    <t>Priežastys, dėl kurių planuotos rodiklių reikšmės nepasiektos</t>
  </si>
  <si>
    <t>2016 m. asignavimų patvirtintas planas*</t>
  </si>
  <si>
    <t>2016 m. asignavimų patikslintas planas**</t>
  </si>
  <si>
    <t>2016 m. panaudotos lėšos (kasinės išlaidos)</t>
  </si>
  <si>
    <t>pavadinimas</t>
  </si>
  <si>
    <t>planuotos reikšmės</t>
  </si>
  <si>
    <t>faktinės reikšmės</t>
  </si>
  <si>
    <t>* Pagal Klaipėdos miesto savivaldybės tarybos sprendimus: 2015 m. gruodžio 22 d. Nr. T2-333 ir 2016 m. vasario 12 Nr. T2-28</t>
  </si>
  <si>
    <t>** Pagal Klaipėdos miesto savivaldybės tarybos  2016 m. lapkričio 24 sprendimą Nr. T2-267</t>
  </si>
  <si>
    <t>Valstybinių sveikatos priežiūros programų, finansuojamų iš PSDF lėšų, įgyvendinimas, proc.:</t>
  </si>
  <si>
    <t xml:space="preserve"> -  vaikų dantų silantavimas</t>
  </si>
  <si>
    <t xml:space="preserve"> -  gimdos kaklelio vėžio profilaktinė programa</t>
  </si>
  <si>
    <t xml:space="preserve"> -  krūties vėžio profilaktinė programa</t>
  </si>
  <si>
    <t xml:space="preserve"> -  priešinės liaukos vėžio profilaktinė programa</t>
  </si>
  <si>
    <t>- širdies ir kraujagyslių ligų prevencinė programa</t>
  </si>
  <si>
    <t>Sveikatos priežiūros priemonių, atliktų mokyklose, skaičius, vnt. per metus, tenkantis vienam mokiniui</t>
  </si>
  <si>
    <t>Vienam gyventojui vidutiniškai tenkantis apsilankymų skaičius poliklinikose ir ambulatorijose</t>
  </si>
  <si>
    <t>Savivaldybės lėšomis modernizuota sveikatos įstaigų, skaičius</t>
  </si>
  <si>
    <t xml:space="preserve">STRATEGINIO VEIKLOS PLANO VYKDYMO ATASKAITA </t>
  </si>
  <si>
    <t>(SVEIKATOS APSAUGOS PROGRAMА (NR. 13))</t>
  </si>
  <si>
    <t>Projektas nebuvo vykdomas, nes negautas finansavimas</t>
  </si>
  <si>
    <t>Techninio darbo projekto parengimo paslaugų viešasis pirkimas paskelbtas 2016 m. gruodį</t>
  </si>
  <si>
    <t>6*</t>
  </si>
  <si>
    <t>49*</t>
  </si>
  <si>
    <t>66*</t>
  </si>
  <si>
    <t>55*</t>
  </si>
  <si>
    <t>41*</t>
  </si>
  <si>
    <t>8,44*</t>
  </si>
  <si>
    <t>10*</t>
  </si>
  <si>
    <t>Tėvų aktyvumo stoka</t>
  </si>
  <si>
    <t>* 2015 m. faktas</t>
  </si>
  <si>
    <t>Neatliktas Psichikos sveikatos centro Narkomanų detoksikacijos skyriaus remontas, nes įvykus viešųjų pirkimų procedūroms, buvo pasiūlyta per didelė rangos darbų kaina</t>
  </si>
  <si>
    <t>61</t>
  </si>
  <si>
    <t>56</t>
  </si>
  <si>
    <t>160</t>
  </si>
  <si>
    <t>Įstaigoje buvo teikiamos ambulatorinės reabilitacijos paslaugos ne tik Kūdikių namų vaikams, bet ir Klaipėdos miesto gyventojų šeimoms, auginančioms vaikus su negalia</t>
  </si>
  <si>
    <t>Teikta atokvėpio paslauga šeimoms, auginančioms vaikus su negalia (asmenų, kuriems suteikta ši paslauga, planuotas kiekis viršytas 62 proc.)</t>
  </si>
  <si>
    <t>Įsigytas automobilis OPEL VIVARO COMBI  L2H1 (9 sėdimos vietos)</t>
  </si>
  <si>
    <t>Atliktas sveikatos priežiūros paslaugų, finansuojamų iš PSDF, ekonominio ir geografinio prieinamumo Klaipėdos mieste tyrimas, parengti sveikatos priežiūros paslaugų organizavimo Klaipėdos mieste kokybės vertinimo kriterijai, sukurta gerosios ir blogosios patirties analizės ir stebėsenos tarpinstitucinė sistema ir parengtas jos taikymo sveikatos sektoriuje aprašas</t>
  </si>
  <si>
    <t>Įsigyta instrumentų plovimo-dezinfekavimo mašina ir 2 sterilizatoriai</t>
  </si>
  <si>
    <t>Įvykus viešųjų pirkimų procedūroms, buvo pasiūlyta per didelė rangos darbų kaina, todėl 2016 m numatytos lėšos nepanaudotos, darbai numatomi 2017 m.</t>
  </si>
  <si>
    <t>Paslaugos po viešųjų pirkimų procedūrų pradėtos teikti tik nuo 2016 m. lapkričio 2 d.</t>
  </si>
  <si>
    <t>Atsižvelgiant į Tarybos kolegijos pritarimą, rengiami tolimesni sprendimai dėl VšĮ Klaipėdos stomatologinės poliklinikos reorganizavimo ir pirminės sveikatos priežiūros organizavimo kokybės gerinimo</t>
  </si>
  <si>
    <t>Įrengtas liftas ir įsigyta įranga neįgaliųjų poreikiams tenkinti, turėklai ligoninės koridoriuose, plastikiniai dušo vežimėliai ir kt.</t>
  </si>
  <si>
    <t>ĮVYKDYMO ATASKAITA</t>
  </si>
  <si>
    <t xml:space="preserve">faktiškai įvykdyta –  </t>
  </si>
  <si>
    <t>(pagal planą arba geriau);</t>
  </si>
  <si>
    <t>iš dalies įvykdyta –</t>
  </si>
  <si>
    <t>(blogiau, nei buvo planuota);</t>
  </si>
  <si>
    <t>neįvykdyta –</t>
  </si>
  <si>
    <r>
      <t xml:space="preserve">2016 M. KLAIPĖDOS MIESTO SAVIVALDYBĖS </t>
    </r>
    <r>
      <rPr>
        <b/>
        <sz val="12"/>
        <rFont val="Times New Roman"/>
        <family val="1"/>
      </rPr>
      <t xml:space="preserve">                      
SVEIKATOS APSAUGOS PASLAUGŲ KOKYBĖS GERINIMO </t>
    </r>
    <r>
      <rPr>
        <b/>
        <sz val="12"/>
        <rFont val="Times New Roman"/>
        <family val="1"/>
        <charset val="186"/>
      </rPr>
      <t>PROGRAMOS (NR. 13)</t>
    </r>
  </si>
  <si>
    <t>Kadangi buvo apgyvendinta daugiau vaikų, nei planuota, numatytas procedūrų faktinis rodiklis pasiskirstė tarp vaikų ir sumažėjo</t>
  </si>
  <si>
    <r>
      <rPr>
        <sz val="12"/>
        <rFont val="Times New Roman"/>
        <family val="1"/>
        <charset val="186"/>
      </rPr>
      <t>Iš</t>
    </r>
    <r>
      <rPr>
        <b/>
        <sz val="12"/>
        <rFont val="Times New Roman"/>
        <family val="1"/>
        <charset val="186"/>
      </rPr>
      <t xml:space="preserve"> 2016 m.</t>
    </r>
    <r>
      <rPr>
        <sz val="12"/>
        <rFont val="Times New Roman"/>
        <family val="1"/>
      </rPr>
      <t xml:space="preserve"> planuotos įvykdyti 21 priemonės ir papriemonės (kurioms patvirtinti / skirti asignavimai): </t>
    </r>
  </si>
  <si>
    <t xml:space="preserve">Įvykusios konferencijos:  „Psichoaktyvios medžiagos – iššūkis moderniai visuomenei",
„JPSPP modelio diegimas Klaipėdos miesto savivaldybėje" ir 2 spaudos konferencijos, skirtos pristatyti JPSPP projektą, rezultatus ir ateities planus žiniasklaidai
</t>
  </si>
  <si>
    <t>Įsigyta planuota įranga – narkozės aparatas su monitoravimo sistema (1 vnt.)</t>
  </si>
  <si>
    <t>Įstaigos lėšos  (Kt šaltinis – 11, 8 tūkst. Eur) bus sumokėtos rangovui perdavus objekto užbaigimo darbus</t>
  </si>
  <si>
    <t>Energetinis auditas nerengtas, kadangi įstaiga turi ankstesnių metų, galiojantį energetinį auditą. Parengtas pastato energetinio naudingumo sertifikatas</t>
  </si>
  <si>
    <t>Įstaiga nepradėjo rengti techninio projekto, kol nebuvo apsispręsta dėl viešųjų pirminės sveikatos priežiūros įstaigų reorganizavimo</t>
  </si>
  <si>
    <t>Suremontuotas stogas – apšiltintas, pakeista stogo danga</t>
  </si>
  <si>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</si>
  <si>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</si>
  <si>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</si>
  <si>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r>
      <t>Programą vykdė:</t>
    </r>
    <r>
      <rPr>
        <sz val="12"/>
        <rFont val="Times New Roman"/>
        <family val="1"/>
        <charset val="186"/>
      </rPr>
      <t xml:space="preserve"> Socialinių reikalų departamento Sveikatos apsaugos skyrius, Miesto ūkio departamento Socialinės infrastruktūros priežiūros skyrius, Investicijų ir ekonomikos departamento Projektų bei Statybos ir infrastruktūros plėtros skyriai, Finansų ir turto departamento Turto skyrius.</t>
    </r>
  </si>
  <si>
    <r>
      <t xml:space="preserve">Asignavimų valdytojai: </t>
    </r>
    <r>
      <rPr>
        <sz val="12"/>
        <rFont val="Times New Roman"/>
        <family val="1"/>
      </rPr>
      <t>Klaipėdos miesto savivaldybės administracija (1), Socialinių reikalų departamentas (3), Investicijų ir ekonomikos departamentas (5), Miesto ūkio departamentas (6).</t>
    </r>
  </si>
  <si>
    <t>.</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</si>
  <si>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ir papriemonių įgyvendinimo lygį: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</si>
</sst>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1"/>
      <color theme="1"/>
      <name val="Calibri"/>
      <family val="2"/>
      <charset val="186"/>
      <scheme val="minor"/>
    </font>
    <font>
      <sz val="10"/>
      <name val="Times New Roman"/>
      <family val="1"/>
      <charset val="186"/>
    </font>
    <font>
      <sz val="10"/>
      <name val="Arial"/>
      <family val="2"/>
      <charset val="186"/>
    </font>
    <font>
      <b/>
      <sz val="10"/>
      <name val="Times New Roman"/>
      <family val="1"/>
      <charset val="186"/>
    </font>
    <font>
      <sz val="10"/>
      <name val="Times New Roman"/>
      <family val="1"/>
    </font>
    <font>
      <b/>
      <sz val="10"/>
      <name val="Times New Roman"/>
      <family val="1"/>
    </font>
    <font>
      <sz val="8"/>
      <name val="Times New Roman"/>
      <family val="1"/>
      <charset val="186"/>
    </font>
    <font>
      <sz val="9"/>
      <name val="Times New Roman"/>
      <family val="1"/>
      <charset val="186"/>
    </font>
    <font>
      <sz val="9"/>
      <name val="Times New Roman"/>
      <family val="1"/>
    </font>
    <font>
      <sz val="9"/>
      <color indexed="81"/>
      <name val="Tahoma"/>
      <family val="2"/>
      <charset val="186"/>
    </font>
    <font>
      <sz val="12"/>
      <name val="Times New Roman"/>
      <family val="1"/>
      <charset val="186"/>
    </font>
    <font>
      <sz val="12"/>
      <name val="Arial"/>
      <family val="2"/>
      <charset val="186"/>
    </font>
    <font>
      <b/>
      <sz val="12"/>
      <name val="Times New Roman"/>
      <family val="1"/>
      <charset val="186"/>
    </font>
    <font>
      <b/>
      <u/>
      <sz val="10"/>
      <name val="Times New Roman"/>
      <family val="1"/>
      <charset val="186"/>
    </font>
    <font>
      <sz val="11"/>
      <name val="Calibri"/>
      <family val="2"/>
      <charset val="186"/>
      <scheme val="minor"/>
    </font>
    <font>
      <sz val="12"/>
      <color theme="1"/>
      <name val="Times New Roman"/>
      <family val="1"/>
      <charset val="186"/>
    </font>
    <font>
      <sz val="12"/>
      <color theme="1"/>
      <name val="Calibri"/>
      <family val="2"/>
      <charset val="186"/>
      <scheme val="minor"/>
    </font>
    <font>
      <sz val="12"/>
      <name val="Times New Roman"/>
      <family val="1"/>
    </font>
    <font>
      <b/>
      <u/>
      <sz val="10"/>
      <name val="Times New Roman"/>
      <family val="1"/>
    </font>
    <font>
      <sz val="10"/>
      <color theme="0"/>
      <name val="Times New Roman"/>
      <family val="1"/>
      <charset val="186"/>
    </font>
    <font>
      <sz val="10"/>
      <name val="Calibri"/>
      <family val="2"/>
      <charset val="186"/>
      <scheme val="minor"/>
    </font>
    <font>
      <sz val="10"/>
      <color rgb="FFFF0000"/>
      <name val="Times New Roman"/>
      <family val="1"/>
      <charset val="186"/>
    </font>
    <font>
      <b/>
      <sz val="11"/>
      <name val="Calibri"/>
      <family val="2"/>
      <charset val="186"/>
      <scheme val="minor"/>
    </font>
    <font>
      <vertAlign val="superscript"/>
      <sz val="10"/>
      <name val="Times New Roman"/>
      <family val="1"/>
      <charset val="186"/>
    </font>
    <font>
      <sz val="9"/>
      <name val="Arial"/>
      <family val="2"/>
      <charset val="186"/>
    </font>
    <font>
      <b/>
      <sz val="12"/>
      <name val="Times New Roman"/>
      <family val="1"/>
    </font>
    <font>
      <sz val="11"/>
      <name val="Times New Roman"/>
      <family val="1"/>
      <charset val="186"/>
    </font>
    <font>
      <b/>
      <sz val="11"/>
      <name val="Times New Roman"/>
      <family val="1"/>
      <charset val="186"/>
    </font>
    <font>
      <sz val="10"/>
      <color rgb="FFFF0000"/>
      <name val="Arial"/>
      <family val="2"/>
      <charset val="186"/>
    </font>
  </fonts>
  <fills count="12">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CCFF"/>
        <bgColor indexed="64"/>
      </patternFill>
    </fill>
    <fill>
      <patternFill patternType="solid">
        <fgColor theme="8" tint="0.79998168889431442"/>
        <bgColor indexed="64"/>
      </patternFill>
    </fill>
  </fills>
  <borders count="8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s>
  <cellStyleXfs count="2">
    <xf numFmtId="0" fontId="0" fillId="0" borderId="0"/>
    <xf numFmtId="0" fontId="2" fillId="0" borderId="0"/>
  </cellStyleXfs>
  <cellXfs count="1361">
    <xf numFmtId="0" fontId="0" fillId="0" borderId="0" xfId="0"/>
    <xf numFmtId="0" fontId="2" fillId="0" borderId="0" xfId="0" applyFont="1"/>
    <xf numFmtId="49" fontId="5" fillId="4" borderId="24" xfId="0" applyNumberFormat="1" applyFont="1" applyFill="1" applyBorder="1" applyAlignment="1">
      <alignment horizontal="center" vertical="top"/>
    </xf>
    <xf numFmtId="0" fontId="3" fillId="0" borderId="5" xfId="0" applyFont="1" applyFill="1" applyBorder="1" applyAlignment="1">
      <alignment vertical="top" wrapText="1"/>
    </xf>
    <xf numFmtId="0" fontId="1" fillId="0" borderId="27" xfId="0" applyFont="1" applyFill="1" applyBorder="1" applyAlignment="1">
      <alignment vertical="center" textRotation="90" wrapText="1"/>
    </xf>
    <xf numFmtId="0" fontId="1" fillId="0" borderId="28" xfId="0" applyFont="1" applyBorder="1" applyAlignment="1">
      <alignment horizontal="center" vertical="top"/>
    </xf>
    <xf numFmtId="164" fontId="1" fillId="7" borderId="29"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0" fontId="1" fillId="6" borderId="4" xfId="0" applyFont="1" applyFill="1" applyBorder="1" applyAlignment="1">
      <alignment horizontal="center" vertical="top"/>
    </xf>
    <xf numFmtId="0" fontId="1" fillId="6" borderId="5" xfId="0" applyFont="1" applyFill="1" applyBorder="1" applyAlignment="1">
      <alignment horizontal="center" vertical="top"/>
    </xf>
    <xf numFmtId="0" fontId="1" fillId="0" borderId="11" xfId="0" applyFont="1" applyBorder="1" applyAlignment="1">
      <alignment vertical="top"/>
    </xf>
    <xf numFmtId="0" fontId="1" fillId="0" borderId="33" xfId="0" applyFont="1" applyBorder="1" applyAlignment="1">
      <alignment horizontal="center" vertical="top"/>
    </xf>
    <xf numFmtId="164" fontId="1" fillId="7" borderId="32" xfId="0" applyNumberFormat="1" applyFont="1" applyFill="1" applyBorder="1" applyAlignment="1">
      <alignment horizontal="center" vertical="top"/>
    </xf>
    <xf numFmtId="164" fontId="1" fillId="0" borderId="33" xfId="0" applyNumberFormat="1" applyFont="1" applyFill="1" applyBorder="1" applyAlignment="1">
      <alignment horizontal="center" vertical="top"/>
    </xf>
    <xf numFmtId="0" fontId="1" fillId="6" borderId="10" xfId="0" applyFont="1" applyFill="1" applyBorder="1" applyAlignment="1">
      <alignment horizontal="center" vertical="top"/>
    </xf>
    <xf numFmtId="0" fontId="1" fillId="6" borderId="11" xfId="0" applyFont="1" applyFill="1" applyBorder="1" applyAlignment="1">
      <alignment horizontal="center" vertical="top"/>
    </xf>
    <xf numFmtId="0" fontId="2" fillId="0" borderId="0" xfId="0" applyFont="1" applyBorder="1"/>
    <xf numFmtId="0" fontId="1" fillId="0" borderId="11" xfId="0" applyFont="1" applyFill="1" applyBorder="1" applyAlignment="1">
      <alignment vertical="top" wrapText="1"/>
    </xf>
    <xf numFmtId="164" fontId="1" fillId="0" borderId="30"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0" xfId="0" applyFont="1" applyFill="1" applyBorder="1" applyAlignment="1">
      <alignment horizontal="center" vertical="top"/>
    </xf>
    <xf numFmtId="0" fontId="1" fillId="0" borderId="11" xfId="0" applyFont="1" applyFill="1" applyBorder="1" applyAlignment="1">
      <alignment horizontal="center" vertical="top"/>
    </xf>
    <xf numFmtId="0" fontId="3" fillId="8" borderId="38" xfId="0" applyFont="1" applyFill="1" applyBorder="1" applyAlignment="1">
      <alignment horizontal="center" vertical="top"/>
    </xf>
    <xf numFmtId="164" fontId="3" fillId="8" borderId="14" xfId="0" applyNumberFormat="1" applyFont="1" applyFill="1" applyBorder="1" applyAlignment="1">
      <alignment horizontal="center" vertical="top"/>
    </xf>
    <xf numFmtId="164" fontId="3" fillId="8" borderId="39" xfId="0" applyNumberFormat="1" applyFont="1" applyFill="1" applyBorder="1" applyAlignment="1">
      <alignment horizontal="center" vertical="top"/>
    </xf>
    <xf numFmtId="164" fontId="3" fillId="8" borderId="38" xfId="0" applyNumberFormat="1" applyFont="1" applyFill="1" applyBorder="1" applyAlignment="1">
      <alignment horizontal="center" vertical="top"/>
    </xf>
    <xf numFmtId="0" fontId="1" fillId="0" borderId="16" xfId="0" applyFont="1" applyFill="1" applyBorder="1" applyAlignment="1">
      <alignment horizontal="center" vertical="top"/>
    </xf>
    <xf numFmtId="0" fontId="1" fillId="0" borderId="17" xfId="0" applyFont="1" applyFill="1" applyBorder="1" applyAlignment="1">
      <alignment horizontal="center" vertical="top"/>
    </xf>
    <xf numFmtId="0" fontId="1" fillId="0" borderId="42" xfId="0" applyFont="1" applyFill="1" applyBorder="1" applyAlignment="1">
      <alignment horizontal="center" vertical="top" wrapText="1"/>
    </xf>
    <xf numFmtId="164" fontId="1" fillId="0" borderId="27" xfId="0" applyNumberFormat="1" applyFont="1" applyFill="1" applyBorder="1" applyAlignment="1">
      <alignment horizontal="center" vertical="top"/>
    </xf>
    <xf numFmtId="164" fontId="1" fillId="0" borderId="6"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1" fillId="0" borderId="43" xfId="0" applyFont="1" applyFill="1" applyBorder="1" applyAlignment="1">
      <alignment horizontal="center" vertical="top" wrapText="1"/>
    </xf>
    <xf numFmtId="164" fontId="1" fillId="0" borderId="35" xfId="0" applyNumberFormat="1" applyFont="1" applyFill="1" applyBorder="1" applyAlignment="1">
      <alignment horizontal="center" vertical="top"/>
    </xf>
    <xf numFmtId="164" fontId="1" fillId="0" borderId="44" xfId="0" applyNumberFormat="1" applyFont="1" applyFill="1" applyBorder="1" applyAlignment="1">
      <alignment horizontal="center" vertical="top"/>
    </xf>
    <xf numFmtId="164" fontId="3" fillId="8" borderId="45" xfId="0" applyNumberFormat="1" applyFont="1" applyFill="1" applyBorder="1" applyAlignment="1">
      <alignment horizontal="center" vertical="top"/>
    </xf>
    <xf numFmtId="0" fontId="1" fillId="0" borderId="29" xfId="0" applyFont="1" applyFill="1" applyBorder="1" applyAlignment="1">
      <alignment horizontal="center" vertical="top"/>
    </xf>
    <xf numFmtId="164" fontId="1" fillId="0" borderId="2" xfId="0" applyNumberFormat="1" applyFont="1" applyFill="1" applyBorder="1" applyAlignment="1">
      <alignment horizontal="center" vertical="top"/>
    </xf>
    <xf numFmtId="164" fontId="1" fillId="0" borderId="28"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7" borderId="44" xfId="0" applyFont="1" applyFill="1" applyBorder="1" applyAlignment="1">
      <alignment horizontal="center" vertical="top"/>
    </xf>
    <xf numFmtId="164" fontId="1" fillId="7" borderId="35" xfId="0" applyNumberFormat="1" applyFont="1" applyFill="1" applyBorder="1" applyAlignment="1">
      <alignment horizontal="center" vertical="top"/>
    </xf>
    <xf numFmtId="164" fontId="1" fillId="7" borderId="50" xfId="0" applyNumberFormat="1"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7" borderId="53" xfId="0" applyFont="1" applyFill="1" applyBorder="1" applyAlignment="1">
      <alignment horizontal="center" vertical="top"/>
    </xf>
    <xf numFmtId="0" fontId="4" fillId="0" borderId="32" xfId="0" applyFont="1" applyFill="1" applyBorder="1" applyAlignment="1">
      <alignment vertical="top" wrapText="1"/>
    </xf>
    <xf numFmtId="0" fontId="1" fillId="0" borderId="54" xfId="0" applyFont="1" applyFill="1" applyBorder="1" applyAlignment="1">
      <alignment horizontal="center" vertical="top" wrapText="1"/>
    </xf>
    <xf numFmtId="0" fontId="1" fillId="0" borderId="55" xfId="0" applyFont="1" applyFill="1" applyBorder="1" applyAlignment="1">
      <alignment horizontal="center" vertical="top" wrapText="1"/>
    </xf>
    <xf numFmtId="164" fontId="1" fillId="7" borderId="56" xfId="0" applyNumberFormat="1" applyFont="1" applyFill="1" applyBorder="1" applyAlignment="1">
      <alignment horizontal="center" vertical="top"/>
    </xf>
    <xf numFmtId="164" fontId="1" fillId="7" borderId="57" xfId="0" applyNumberFormat="1" applyFont="1" applyFill="1" applyBorder="1" applyAlignment="1">
      <alignment horizontal="center" vertical="top" wrapText="1"/>
    </xf>
    <xf numFmtId="49" fontId="5" fillId="4" borderId="37" xfId="0" applyNumberFormat="1" applyFont="1" applyFill="1" applyBorder="1" applyAlignment="1">
      <alignment vertical="top"/>
    </xf>
    <xf numFmtId="49" fontId="5" fillId="5" borderId="16" xfId="0" applyNumberFormat="1" applyFont="1" applyFill="1" applyBorder="1" applyAlignment="1">
      <alignment vertical="top"/>
    </xf>
    <xf numFmtId="0" fontId="3" fillId="8" borderId="45" xfId="0" applyFont="1" applyFill="1" applyBorder="1" applyAlignment="1">
      <alignment horizontal="center" vertical="top"/>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1" fillId="0" borderId="12" xfId="0" applyFont="1" applyBorder="1" applyAlignment="1">
      <alignment horizontal="center" vertical="top"/>
    </xf>
    <xf numFmtId="164" fontId="1" fillId="7" borderId="42" xfId="0" applyNumberFormat="1" applyFont="1" applyFill="1" applyBorder="1" applyAlignment="1">
      <alignment horizontal="center" vertical="top"/>
    </xf>
    <xf numFmtId="49" fontId="1" fillId="0" borderId="40"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164" fontId="1" fillId="0" borderId="12" xfId="0" applyNumberFormat="1" applyFont="1" applyFill="1" applyBorder="1" applyAlignment="1">
      <alignment horizontal="center" vertical="top" wrapText="1"/>
    </xf>
    <xf numFmtId="0" fontId="1" fillId="0" borderId="32" xfId="0" applyFont="1" applyFill="1" applyBorder="1" applyAlignment="1">
      <alignment vertical="top" wrapText="1"/>
    </xf>
    <xf numFmtId="0" fontId="1" fillId="0" borderId="34" xfId="0" applyFont="1" applyFill="1" applyBorder="1" applyAlignment="1">
      <alignment horizontal="center" vertical="top" wrapText="1"/>
    </xf>
    <xf numFmtId="0" fontId="4" fillId="0" borderId="54" xfId="0" applyFont="1" applyFill="1" applyBorder="1" applyAlignment="1">
      <alignment horizontal="center" vertical="top" wrapText="1"/>
    </xf>
    <xf numFmtId="0" fontId="4" fillId="0" borderId="55" xfId="0" applyFont="1" applyFill="1" applyBorder="1" applyAlignment="1">
      <alignment horizontal="center" vertical="top" wrapText="1"/>
    </xf>
    <xf numFmtId="0" fontId="1" fillId="0" borderId="8" xfId="0" applyFont="1" applyFill="1" applyBorder="1" applyAlignment="1">
      <alignment vertical="top" wrapText="1"/>
    </xf>
    <xf numFmtId="0" fontId="1" fillId="0" borderId="59" xfId="0" applyFont="1" applyFill="1" applyBorder="1" applyAlignment="1">
      <alignment horizontal="center" vertical="top" wrapText="1"/>
    </xf>
    <xf numFmtId="164" fontId="3" fillId="8" borderId="53" xfId="0" applyNumberFormat="1" applyFont="1" applyFill="1" applyBorder="1" applyAlignment="1">
      <alignment horizontal="center" vertical="top"/>
    </xf>
    <xf numFmtId="164" fontId="3" fillId="8" borderId="33" xfId="0" applyNumberFormat="1" applyFont="1" applyFill="1" applyBorder="1" applyAlignment="1">
      <alignment horizontal="center" vertical="top"/>
    </xf>
    <xf numFmtId="0" fontId="1" fillId="0" borderId="30" xfId="0" applyFont="1" applyFill="1" applyBorder="1" applyAlignment="1">
      <alignment vertical="top" wrapText="1"/>
    </xf>
    <xf numFmtId="0" fontId="1" fillId="0" borderId="31" xfId="0" applyFont="1" applyFill="1" applyBorder="1" applyAlignment="1">
      <alignment horizontal="center" vertical="top" wrapText="1"/>
    </xf>
    <xf numFmtId="49" fontId="5" fillId="5" borderId="60" xfId="0" applyNumberFormat="1" applyFont="1" applyFill="1" applyBorder="1" applyAlignment="1">
      <alignment horizontal="center" vertical="top"/>
    </xf>
    <xf numFmtId="164" fontId="3" fillId="5" borderId="20" xfId="0" applyNumberFormat="1" applyFont="1" applyFill="1" applyBorder="1" applyAlignment="1">
      <alignment horizontal="center" vertical="top"/>
    </xf>
    <xf numFmtId="164" fontId="3" fillId="5" borderId="62" xfId="0" applyNumberFormat="1" applyFont="1" applyFill="1" applyBorder="1" applyAlignment="1">
      <alignment horizontal="center" vertical="top"/>
    </xf>
    <xf numFmtId="0" fontId="2" fillId="0" borderId="44" xfId="0" applyFont="1" applyBorder="1"/>
    <xf numFmtId="49" fontId="5" fillId="5" borderId="61" xfId="0" applyNumberFormat="1" applyFont="1" applyFill="1" applyBorder="1" applyAlignment="1">
      <alignment horizontal="center" vertical="top"/>
    </xf>
    <xf numFmtId="49" fontId="5" fillId="4" borderId="27" xfId="0" applyNumberFormat="1" applyFont="1" applyFill="1" applyBorder="1" applyAlignment="1">
      <alignment vertical="top"/>
    </xf>
    <xf numFmtId="49" fontId="5" fillId="5" borderId="4" xfId="0" applyNumberFormat="1" applyFont="1" applyFill="1" applyBorder="1" applyAlignment="1">
      <alignment vertical="top"/>
    </xf>
    <xf numFmtId="0" fontId="1" fillId="0" borderId="6" xfId="0" applyFont="1" applyBorder="1" applyAlignment="1">
      <alignment horizontal="center" vertical="top" wrapText="1"/>
    </xf>
    <xf numFmtId="164" fontId="1" fillId="6" borderId="6" xfId="0" applyNumberFormat="1" applyFont="1" applyFill="1" applyBorder="1" applyAlignment="1">
      <alignment horizontal="center" vertical="top"/>
    </xf>
    <xf numFmtId="49" fontId="4" fillId="0" borderId="3" xfId="0" applyNumberFormat="1" applyFont="1" applyFill="1" applyBorder="1" applyAlignment="1">
      <alignment horizontal="center" vertical="top"/>
    </xf>
    <xf numFmtId="49" fontId="5" fillId="5" borderId="10" xfId="0" applyNumberFormat="1" applyFont="1" applyFill="1" applyBorder="1" applyAlignment="1">
      <alignment vertical="top"/>
    </xf>
    <xf numFmtId="0" fontId="1" fillId="0" borderId="12" xfId="0" applyFont="1" applyBorder="1" applyAlignment="1">
      <alignment horizontal="center" vertical="top" wrapText="1"/>
    </xf>
    <xf numFmtId="49" fontId="4" fillId="0" borderId="9" xfId="0" applyNumberFormat="1" applyFont="1" applyFill="1" applyBorder="1" applyAlignment="1">
      <alignment horizontal="center" vertical="top"/>
    </xf>
    <xf numFmtId="0" fontId="1" fillId="0" borderId="57" xfId="0" applyFont="1" applyBorder="1" applyAlignment="1">
      <alignment horizontal="center" vertical="top" wrapText="1"/>
    </xf>
    <xf numFmtId="164" fontId="1" fillId="0" borderId="8" xfId="0" applyNumberFormat="1" applyFont="1" applyFill="1" applyBorder="1" applyAlignment="1">
      <alignment horizontal="center" vertical="top"/>
    </xf>
    <xf numFmtId="49" fontId="4" fillId="0" borderId="54" xfId="0" applyNumberFormat="1" applyFont="1" applyFill="1" applyBorder="1" applyAlignment="1">
      <alignment horizontal="center" vertical="top"/>
    </xf>
    <xf numFmtId="0" fontId="3" fillId="8" borderId="38" xfId="0" applyFont="1" applyFill="1" applyBorder="1" applyAlignment="1">
      <alignment horizontal="right" vertical="top" wrapText="1"/>
    </xf>
    <xf numFmtId="164" fontId="1" fillId="7" borderId="2" xfId="0" applyNumberFormat="1" applyFont="1" applyFill="1" applyBorder="1" applyAlignment="1">
      <alignment horizontal="center" vertical="top"/>
    </xf>
    <xf numFmtId="1" fontId="4"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 fontId="4" fillId="0" borderId="47" xfId="0" applyNumberFormat="1" applyFont="1" applyFill="1" applyBorder="1" applyAlignment="1">
      <alignment horizontal="center" vertical="top"/>
    </xf>
    <xf numFmtId="0" fontId="2" fillId="0" borderId="37" xfId="0" applyFont="1" applyBorder="1" applyAlignment="1">
      <alignment vertical="top" wrapText="1"/>
    </xf>
    <xf numFmtId="49" fontId="4" fillId="0" borderId="16"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0" fontId="1" fillId="0" borderId="6" xfId="0" applyFont="1" applyBorder="1" applyAlignment="1">
      <alignment horizontal="center" vertical="top"/>
    </xf>
    <xf numFmtId="164" fontId="1" fillId="7" borderId="27" xfId="0" applyNumberFormat="1" applyFont="1" applyFill="1" applyBorder="1" applyAlignment="1">
      <alignment horizontal="center" vertical="top"/>
    </xf>
    <xf numFmtId="0" fontId="8" fillId="0" borderId="2" xfId="0" applyFont="1" applyFill="1" applyBorder="1" applyAlignment="1">
      <alignment vertical="top" wrapText="1"/>
    </xf>
    <xf numFmtId="49" fontId="4" fillId="0" borderId="7" xfId="0" applyNumberFormat="1" applyFont="1" applyFill="1" applyBorder="1" applyAlignment="1">
      <alignment horizontal="center" vertical="top"/>
    </xf>
    <xf numFmtId="164" fontId="1" fillId="7" borderId="30" xfId="0" applyNumberFormat="1" applyFont="1" applyFill="1" applyBorder="1" applyAlignment="1">
      <alignment horizontal="center" vertical="top"/>
    </xf>
    <xf numFmtId="164" fontId="1" fillId="6" borderId="12" xfId="0" applyNumberFormat="1" applyFont="1" applyFill="1" applyBorder="1" applyAlignment="1">
      <alignment horizontal="center" vertical="top"/>
    </xf>
    <xf numFmtId="0" fontId="8" fillId="0" borderId="8" xfId="0" applyFont="1" applyFill="1" applyBorder="1" applyAlignment="1">
      <alignment vertical="top" wrapText="1"/>
    </xf>
    <xf numFmtId="49" fontId="4" fillId="0" borderId="13" xfId="0" applyNumberFormat="1" applyFont="1" applyFill="1" applyBorder="1" applyAlignment="1">
      <alignment horizontal="center" vertical="top"/>
    </xf>
    <xf numFmtId="0" fontId="8" fillId="0" borderId="32" xfId="0" applyFont="1" applyFill="1" applyBorder="1" applyAlignment="1">
      <alignment vertical="top" wrapText="1"/>
    </xf>
    <xf numFmtId="49" fontId="4" fillId="0" borderId="54" xfId="0" applyNumberFormat="1" applyFont="1" applyFill="1" applyBorder="1" applyAlignment="1">
      <alignment vertical="top"/>
    </xf>
    <xf numFmtId="49" fontId="4" fillId="0" borderId="55" xfId="0" applyNumberFormat="1" applyFont="1" applyFill="1" applyBorder="1" applyAlignment="1">
      <alignment vertical="top"/>
    </xf>
    <xf numFmtId="49" fontId="4" fillId="0" borderId="55" xfId="0" applyNumberFormat="1" applyFont="1" applyFill="1" applyBorder="1" applyAlignment="1">
      <alignment horizontal="center" vertical="top"/>
    </xf>
    <xf numFmtId="165" fontId="4" fillId="6" borderId="42" xfId="0" applyNumberFormat="1" applyFont="1" applyFill="1" applyBorder="1" applyAlignment="1">
      <alignment horizontal="center" vertical="top" wrapText="1"/>
    </xf>
    <xf numFmtId="164" fontId="1" fillId="6" borderId="27" xfId="0" applyNumberFormat="1" applyFont="1" applyFill="1" applyBorder="1" applyAlignment="1">
      <alignment horizontal="center" vertical="top" wrapText="1"/>
    </xf>
    <xf numFmtId="164" fontId="1" fillId="6" borderId="6" xfId="0" applyNumberFormat="1" applyFont="1" applyFill="1" applyBorder="1" applyAlignment="1">
      <alignment horizontal="center" vertical="top" wrapText="1"/>
    </xf>
    <xf numFmtId="164" fontId="1" fillId="6" borderId="47" xfId="0" applyNumberFormat="1" applyFont="1" applyFill="1" applyBorder="1" applyAlignment="1">
      <alignment horizontal="center" vertical="top" wrapText="1"/>
    </xf>
    <xf numFmtId="1" fontId="4" fillId="0" borderId="4" xfId="0" applyNumberFormat="1" applyFont="1" applyFill="1" applyBorder="1" applyAlignment="1">
      <alignment horizontal="center" vertical="top" wrapText="1"/>
    </xf>
    <xf numFmtId="1" fontId="4" fillId="0" borderId="40" xfId="0" applyNumberFormat="1" applyFont="1" applyFill="1" applyBorder="1" applyAlignment="1">
      <alignment horizontal="center" vertical="top" wrapText="1"/>
    </xf>
    <xf numFmtId="1" fontId="1" fillId="0" borderId="5" xfId="0" applyNumberFormat="1" applyFont="1" applyBorder="1" applyAlignment="1">
      <alignment horizontal="center" vertical="top"/>
    </xf>
    <xf numFmtId="165" fontId="4" fillId="6" borderId="56" xfId="0" applyNumberFormat="1" applyFont="1" applyFill="1" applyBorder="1" applyAlignment="1">
      <alignment horizontal="center" vertical="top" wrapText="1"/>
    </xf>
    <xf numFmtId="164" fontId="1" fillId="6" borderId="8" xfId="0" applyNumberFormat="1" applyFont="1" applyFill="1" applyBorder="1" applyAlignment="1">
      <alignment horizontal="center" vertical="top" wrapText="1"/>
    </xf>
    <xf numFmtId="164" fontId="1" fillId="6" borderId="64"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1" fontId="4" fillId="0" borderId="31" xfId="0" applyNumberFormat="1" applyFont="1" applyFill="1" applyBorder="1" applyAlignment="1">
      <alignment horizontal="center" vertical="top" wrapText="1"/>
    </xf>
    <xf numFmtId="1" fontId="2" fillId="0" borderId="11" xfId="0" applyNumberFormat="1" applyFont="1" applyBorder="1"/>
    <xf numFmtId="164" fontId="3" fillId="8" borderId="14" xfId="0" applyNumberFormat="1" applyFont="1" applyFill="1" applyBorder="1" applyAlignment="1">
      <alignment horizontal="center" vertical="top" wrapText="1"/>
    </xf>
    <xf numFmtId="164" fontId="3" fillId="8" borderId="38" xfId="0" applyNumberFormat="1" applyFont="1" applyFill="1" applyBorder="1" applyAlignment="1">
      <alignment horizontal="center" vertical="top" wrapText="1"/>
    </xf>
    <xf numFmtId="164" fontId="3" fillId="8" borderId="66" xfId="0" applyNumberFormat="1" applyFont="1" applyFill="1" applyBorder="1" applyAlignment="1">
      <alignment horizontal="center" vertical="top" wrapText="1"/>
    </xf>
    <xf numFmtId="49" fontId="1" fillId="0" borderId="16" xfId="0" applyNumberFormat="1" applyFont="1" applyFill="1" applyBorder="1" applyAlignment="1">
      <alignment horizontal="center" vertical="top" wrapText="1"/>
    </xf>
    <xf numFmtId="49" fontId="5" fillId="0" borderId="25" xfId="0" applyNumberFormat="1" applyFont="1" applyFill="1" applyBorder="1" applyAlignment="1">
      <alignment horizontal="center" vertical="top" wrapText="1"/>
    </xf>
    <xf numFmtId="49" fontId="2" fillId="0" borderId="17" xfId="0" applyNumberFormat="1" applyFont="1" applyBorder="1"/>
    <xf numFmtId="165" fontId="4" fillId="0" borderId="6" xfId="0" applyNumberFormat="1" applyFont="1" applyFill="1" applyBorder="1" applyAlignment="1">
      <alignment horizontal="center" vertical="top" wrapText="1"/>
    </xf>
    <xf numFmtId="164" fontId="1" fillId="0" borderId="42" xfId="0" applyNumberFormat="1" applyFont="1" applyFill="1" applyBorder="1" applyAlignment="1">
      <alignment horizontal="center" vertical="top"/>
    </xf>
    <xf numFmtId="0" fontId="4" fillId="0" borderId="27" xfId="0" applyFont="1" applyFill="1" applyBorder="1" applyAlignment="1">
      <alignment vertical="top" wrapText="1"/>
    </xf>
    <xf numFmtId="0" fontId="4" fillId="0" borderId="28" xfId="0" applyFont="1" applyFill="1" applyBorder="1" applyAlignment="1">
      <alignment horizontal="center" vertical="top" wrapText="1"/>
    </xf>
    <xf numFmtId="0" fontId="4" fillId="0" borderId="4" xfId="0" applyFont="1" applyFill="1" applyBorder="1" applyAlignment="1">
      <alignment horizontal="center" vertical="top"/>
    </xf>
    <xf numFmtId="0" fontId="4" fillId="0" borderId="10" xfId="0" applyFont="1" applyFill="1" applyBorder="1" applyAlignment="1">
      <alignment horizontal="center" vertical="top"/>
    </xf>
    <xf numFmtId="0" fontId="4" fillId="0" borderId="3" xfId="0" applyNumberFormat="1" applyFont="1" applyFill="1" applyBorder="1" applyAlignment="1">
      <alignment horizontal="center" vertical="top"/>
    </xf>
    <xf numFmtId="0" fontId="4" fillId="0" borderId="7" xfId="0" applyNumberFormat="1" applyFont="1" applyFill="1" applyBorder="1" applyAlignment="1">
      <alignment horizontal="center" vertical="top"/>
    </xf>
    <xf numFmtId="165" fontId="4" fillId="0" borderId="33" xfId="0" applyNumberFormat="1" applyFont="1" applyFill="1" applyBorder="1" applyAlignment="1">
      <alignment horizontal="center" vertical="top" wrapText="1"/>
    </xf>
    <xf numFmtId="164" fontId="1" fillId="0" borderId="32" xfId="0" applyNumberFormat="1" applyFont="1" applyFill="1" applyBorder="1" applyAlignment="1">
      <alignment horizontal="center" vertical="top"/>
    </xf>
    <xf numFmtId="0" fontId="4" fillId="0" borderId="9"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165" fontId="4" fillId="7" borderId="28" xfId="0" applyNumberFormat="1" applyFont="1" applyFill="1" applyBorder="1" applyAlignment="1">
      <alignment horizontal="center" vertical="top" wrapText="1"/>
    </xf>
    <xf numFmtId="0" fontId="1" fillId="0" borderId="2" xfId="0" applyFont="1" applyFill="1" applyBorder="1" applyAlignment="1">
      <alignment horizontal="left" vertical="top" wrapText="1"/>
    </xf>
    <xf numFmtId="165" fontId="4" fillId="7" borderId="49" xfId="0" applyNumberFormat="1" applyFont="1" applyFill="1" applyBorder="1" applyAlignment="1">
      <alignment horizontal="center" vertical="top" wrapText="1"/>
    </xf>
    <xf numFmtId="164" fontId="1" fillId="0" borderId="50" xfId="0" applyNumberFormat="1" applyFont="1" applyFill="1" applyBorder="1" applyAlignment="1">
      <alignment horizontal="center" vertical="top" wrapText="1"/>
    </xf>
    <xf numFmtId="0" fontId="1" fillId="0" borderId="32" xfId="0" applyFont="1" applyFill="1" applyBorder="1" applyAlignment="1">
      <alignment horizontal="left" vertical="top" wrapText="1"/>
    </xf>
    <xf numFmtId="0" fontId="1" fillId="0" borderId="35" xfId="0" applyFont="1" applyFill="1" applyBorder="1" applyAlignment="1">
      <alignment horizontal="left" vertical="top" wrapText="1"/>
    </xf>
    <xf numFmtId="0" fontId="4" fillId="0" borderId="17" xfId="0" applyNumberFormat="1" applyFont="1" applyFill="1" applyBorder="1" applyAlignment="1">
      <alignment horizontal="center" vertical="top"/>
    </xf>
    <xf numFmtId="0" fontId="4" fillId="0" borderId="37" xfId="0" applyFont="1" applyBorder="1" applyAlignment="1">
      <alignment horizontal="left"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4" fillId="0" borderId="12" xfId="0" applyFont="1" applyFill="1" applyBorder="1" applyAlignment="1">
      <alignment horizontal="center" vertical="top" wrapText="1"/>
    </xf>
    <xf numFmtId="165" fontId="4" fillId="7" borderId="6" xfId="0" applyNumberFormat="1" applyFont="1" applyFill="1" applyBorder="1" applyAlignment="1">
      <alignment horizontal="center" vertical="top" wrapText="1"/>
    </xf>
    <xf numFmtId="165" fontId="4" fillId="0" borderId="68" xfId="0" applyNumberFormat="1" applyFont="1" applyFill="1" applyBorder="1" applyAlignment="1">
      <alignment horizontal="center" vertical="top" wrapText="1"/>
    </xf>
    <xf numFmtId="164" fontId="1" fillId="0" borderId="29" xfId="0" applyNumberFormat="1" applyFont="1" applyFill="1" applyBorder="1" applyAlignment="1">
      <alignment horizontal="center" vertical="top"/>
    </xf>
    <xf numFmtId="0" fontId="4" fillId="0" borderId="3" xfId="0" applyFont="1" applyFill="1" applyBorder="1" applyAlignment="1">
      <alignment horizontal="center" vertical="top" wrapText="1"/>
    </xf>
    <xf numFmtId="0" fontId="4" fillId="0" borderId="7" xfId="0" applyFont="1" applyFill="1" applyBorder="1" applyAlignment="1">
      <alignment horizontal="center" vertical="top" wrapText="1"/>
    </xf>
    <xf numFmtId="164" fontId="1" fillId="0" borderId="57" xfId="0" applyNumberFormat="1" applyFont="1" applyFill="1" applyBorder="1" applyAlignment="1">
      <alignment horizontal="center" vertical="top"/>
    </xf>
    <xf numFmtId="165" fontId="4" fillId="0" borderId="57"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165" fontId="4" fillId="0" borderId="47" xfId="0" applyNumberFormat="1" applyFont="1" applyFill="1" applyBorder="1" applyAlignment="1">
      <alignment horizontal="center" vertical="top" wrapText="1"/>
    </xf>
    <xf numFmtId="49" fontId="5" fillId="4" borderId="24" xfId="0" applyNumberFormat="1" applyFont="1" applyFill="1" applyBorder="1" applyAlignment="1">
      <alignment horizontal="center" vertical="top" wrapText="1"/>
    </xf>
    <xf numFmtId="164" fontId="3" fillId="5" borderId="20" xfId="0" applyNumberFormat="1" applyFont="1" applyFill="1" applyBorder="1" applyAlignment="1">
      <alignment horizontal="center" vertical="top" wrapText="1"/>
    </xf>
    <xf numFmtId="164" fontId="3" fillId="4" borderId="20" xfId="0" applyNumberFormat="1" applyFont="1" applyFill="1" applyBorder="1" applyAlignment="1">
      <alignment horizontal="center" vertical="top"/>
    </xf>
    <xf numFmtId="49" fontId="5" fillId="3" borderId="24" xfId="0" applyNumberFormat="1" applyFont="1" applyFill="1" applyBorder="1" applyAlignment="1">
      <alignment horizontal="center" vertical="top"/>
    </xf>
    <xf numFmtId="164" fontId="3" fillId="3" borderId="20" xfId="0" applyNumberFormat="1" applyFont="1" applyFill="1" applyBorder="1" applyAlignment="1">
      <alignment horizontal="center" vertical="top"/>
    </xf>
    <xf numFmtId="49" fontId="4" fillId="0" borderId="0" xfId="0" applyNumberFormat="1" applyFont="1" applyFill="1" applyBorder="1" applyAlignment="1">
      <alignment vertical="top"/>
    </xf>
    <xf numFmtId="165" fontId="1" fillId="0" borderId="0" xfId="0" applyNumberFormat="1" applyFont="1" applyFill="1" applyBorder="1" applyAlignment="1">
      <alignment vertical="top"/>
    </xf>
    <xf numFmtId="0" fontId="4" fillId="0" borderId="0" xfId="0" applyFont="1" applyAlignment="1">
      <alignment vertical="top"/>
    </xf>
    <xf numFmtId="164" fontId="3" fillId="3" borderId="8" xfId="0" applyNumberFormat="1" applyFont="1" applyFill="1" applyBorder="1" applyAlignment="1">
      <alignment horizontal="center" vertical="top" wrapText="1"/>
    </xf>
    <xf numFmtId="164" fontId="3" fillId="3" borderId="57" xfId="0" applyNumberFormat="1" applyFont="1" applyFill="1" applyBorder="1" applyAlignment="1">
      <alignment horizontal="center" vertical="top" wrapText="1"/>
    </xf>
    <xf numFmtId="164" fontId="1" fillId="0" borderId="8" xfId="0" applyNumberFormat="1" applyFont="1" applyBorder="1" applyAlignment="1">
      <alignment horizontal="center" vertical="top" wrapText="1"/>
    </xf>
    <xf numFmtId="164" fontId="1" fillId="0" borderId="57" xfId="0" applyNumberFormat="1" applyFont="1" applyBorder="1" applyAlignment="1">
      <alignment horizontal="center" vertical="top" wrapText="1"/>
    </xf>
    <xf numFmtId="0" fontId="4" fillId="7" borderId="0" xfId="0" applyFont="1" applyFill="1" applyAlignment="1">
      <alignment vertical="top"/>
    </xf>
    <xf numFmtId="164" fontId="1" fillId="7" borderId="8" xfId="0" applyNumberFormat="1" applyFont="1" applyFill="1" applyBorder="1" applyAlignment="1">
      <alignment horizontal="center" vertical="top" wrapText="1"/>
    </xf>
    <xf numFmtId="165" fontId="1" fillId="7" borderId="0" xfId="0" applyNumberFormat="1" applyFont="1" applyFill="1" applyBorder="1" applyAlignment="1">
      <alignment vertical="top" wrapText="1"/>
    </xf>
    <xf numFmtId="165" fontId="3" fillId="7" borderId="0" xfId="0" applyNumberFormat="1" applyFont="1" applyFill="1" applyBorder="1" applyAlignment="1">
      <alignment horizontal="center" vertical="top" wrapText="1"/>
    </xf>
    <xf numFmtId="0" fontId="2" fillId="7" borderId="0" xfId="0" applyFont="1" applyFill="1"/>
    <xf numFmtId="0" fontId="4" fillId="6" borderId="0" xfId="0" applyFont="1" applyFill="1" applyBorder="1" applyAlignment="1">
      <alignment vertical="top"/>
    </xf>
    <xf numFmtId="0" fontId="1" fillId="6" borderId="0" xfId="0" applyFont="1" applyFill="1" applyBorder="1" applyAlignment="1">
      <alignment vertical="top"/>
    </xf>
    <xf numFmtId="0" fontId="1" fillId="0" borderId="0" xfId="0" applyFont="1" applyBorder="1" applyAlignment="1">
      <alignment vertical="top"/>
    </xf>
    <xf numFmtId="0" fontId="4" fillId="0" borderId="0" xfId="0" applyNumberFormat="1" applyFont="1" applyAlignment="1">
      <alignment vertical="top"/>
    </xf>
    <xf numFmtId="0" fontId="1" fillId="0" borderId="0" xfId="0" applyFont="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horizontal="center" vertical="top"/>
    </xf>
    <xf numFmtId="0" fontId="1" fillId="0" borderId="0" xfId="0" applyFont="1" applyAlignment="1">
      <alignment vertical="top"/>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3" xfId="0" applyFont="1" applyFill="1" applyBorder="1" applyAlignment="1">
      <alignment horizontal="center" vertical="top" wrapText="1"/>
    </xf>
    <xf numFmtId="49" fontId="4" fillId="0" borderId="17" xfId="0" applyNumberFormat="1" applyFont="1" applyFill="1" applyBorder="1" applyAlignment="1">
      <alignment vertical="top"/>
    </xf>
    <xf numFmtId="0" fontId="1" fillId="7" borderId="12" xfId="0" applyFont="1" applyFill="1" applyBorder="1" applyAlignment="1">
      <alignment horizontal="center" vertical="top"/>
    </xf>
    <xf numFmtId="0" fontId="4" fillId="7" borderId="42" xfId="0" applyFont="1" applyFill="1" applyBorder="1" applyAlignment="1">
      <alignment vertical="top" wrapText="1"/>
    </xf>
    <xf numFmtId="0" fontId="4" fillId="0" borderId="0" xfId="0" applyFont="1" applyAlignment="1">
      <alignment horizontal="center" vertical="top"/>
    </xf>
    <xf numFmtId="49" fontId="5" fillId="4" borderId="30" xfId="0" applyNumberFormat="1" applyFont="1" applyFill="1" applyBorder="1" applyAlignment="1">
      <alignment vertical="top"/>
    </xf>
    <xf numFmtId="49" fontId="5" fillId="6" borderId="31" xfId="0" applyNumberFormat="1" applyFont="1" applyFill="1" applyBorder="1" applyAlignment="1">
      <alignment vertical="top"/>
    </xf>
    <xf numFmtId="49" fontId="5" fillId="6" borderId="40" xfId="0" applyNumberFormat="1" applyFont="1" applyFill="1" applyBorder="1" applyAlignment="1">
      <alignment vertical="top"/>
    </xf>
    <xf numFmtId="49" fontId="5" fillId="6" borderId="25" xfId="0" applyNumberFormat="1" applyFont="1" applyFill="1" applyBorder="1" applyAlignment="1">
      <alignment vertical="top"/>
    </xf>
    <xf numFmtId="0" fontId="11" fillId="0" borderId="0" xfId="0" applyFont="1"/>
    <xf numFmtId="49" fontId="3" fillId="4" borderId="23" xfId="0" applyNumberFormat="1" applyFont="1" applyFill="1" applyBorder="1" applyAlignment="1">
      <alignment horizontal="center" vertical="top" wrapText="1"/>
    </xf>
    <xf numFmtId="49" fontId="3" fillId="4" borderId="24" xfId="0" applyNumberFormat="1" applyFont="1" applyFill="1" applyBorder="1" applyAlignment="1">
      <alignment horizontal="center" vertical="top"/>
    </xf>
    <xf numFmtId="49" fontId="3" fillId="5" borderId="25" xfId="0" applyNumberFormat="1" applyFont="1" applyFill="1" applyBorder="1" applyAlignment="1">
      <alignment horizontal="center" vertical="top"/>
    </xf>
    <xf numFmtId="49" fontId="3" fillId="4" borderId="27" xfId="0" applyNumberFormat="1" applyFont="1" applyFill="1" applyBorder="1" applyAlignment="1">
      <alignment horizontal="center" vertical="top"/>
    </xf>
    <xf numFmtId="49" fontId="3" fillId="5" borderId="40" xfId="0" applyNumberFormat="1" applyFont="1" applyFill="1" applyBorder="1" applyAlignment="1">
      <alignment horizontal="center" vertical="top"/>
    </xf>
    <xf numFmtId="49" fontId="3" fillId="4" borderId="37" xfId="0" applyNumberFormat="1" applyFont="1" applyFill="1" applyBorder="1" applyAlignment="1">
      <alignment horizontal="center" vertical="top"/>
    </xf>
    <xf numFmtId="0" fontId="1" fillId="7" borderId="54" xfId="0" applyFont="1" applyFill="1" applyBorder="1" applyAlignment="1">
      <alignment horizontal="center" vertical="top" wrapText="1"/>
    </xf>
    <xf numFmtId="0" fontId="1" fillId="7" borderId="55" xfId="0" applyFont="1" applyFill="1" applyBorder="1" applyAlignment="1">
      <alignment horizontal="center" vertical="top" wrapText="1"/>
    </xf>
    <xf numFmtId="49" fontId="3" fillId="4" borderId="37" xfId="0" applyNumberFormat="1" applyFont="1" applyFill="1" applyBorder="1" applyAlignment="1">
      <alignment vertical="top"/>
    </xf>
    <xf numFmtId="49" fontId="3" fillId="5" borderId="16" xfId="0" applyNumberFormat="1" applyFont="1" applyFill="1" applyBorder="1" applyAlignment="1">
      <alignment vertical="top"/>
    </xf>
    <xf numFmtId="49" fontId="3" fillId="6" borderId="25" xfId="0" applyNumberFormat="1" applyFont="1" applyFill="1" applyBorder="1" applyAlignment="1">
      <alignment vertical="top"/>
    </xf>
    <xf numFmtId="49" fontId="3" fillId="4" borderId="20" xfId="0" applyNumberFormat="1" applyFont="1" applyFill="1" applyBorder="1" applyAlignment="1">
      <alignment horizontal="center" vertical="top"/>
    </xf>
    <xf numFmtId="49" fontId="3" fillId="5" borderId="60" xfId="0" applyNumberFormat="1" applyFont="1" applyFill="1" applyBorder="1" applyAlignment="1">
      <alignment horizontal="center" vertical="top"/>
    </xf>
    <xf numFmtId="49" fontId="3" fillId="5" borderId="61" xfId="0" applyNumberFormat="1" applyFont="1" applyFill="1" applyBorder="1" applyAlignment="1">
      <alignment horizontal="center" vertical="top"/>
    </xf>
    <xf numFmtId="49" fontId="3" fillId="4" borderId="27" xfId="0" applyNumberFormat="1" applyFont="1" applyFill="1" applyBorder="1" applyAlignment="1">
      <alignment vertical="top"/>
    </xf>
    <xf numFmtId="49" fontId="3" fillId="5" borderId="4" xfId="0" applyNumberFormat="1" applyFont="1" applyFill="1" applyBorder="1" applyAlignment="1">
      <alignment vertical="top"/>
    </xf>
    <xf numFmtId="49" fontId="3" fillId="6" borderId="40" xfId="0" applyNumberFormat="1" applyFont="1" applyFill="1" applyBorder="1" applyAlignment="1">
      <alignment vertical="top"/>
    </xf>
    <xf numFmtId="0" fontId="1" fillId="0" borderId="29" xfId="0" applyFont="1" applyFill="1" applyBorder="1" applyAlignment="1">
      <alignment vertical="top" wrapText="1"/>
    </xf>
    <xf numFmtId="1" fontId="1"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xf>
    <xf numFmtId="49" fontId="3" fillId="4" borderId="30" xfId="0" applyNumberFormat="1" applyFont="1" applyFill="1" applyBorder="1" applyAlignment="1">
      <alignment vertical="top"/>
    </xf>
    <xf numFmtId="49" fontId="3" fillId="5" borderId="10" xfId="0" applyNumberFormat="1" applyFont="1" applyFill="1" applyBorder="1" applyAlignment="1">
      <alignment vertical="top"/>
    </xf>
    <xf numFmtId="49" fontId="3" fillId="6" borderId="31" xfId="0" applyNumberFormat="1" applyFont="1" applyFill="1" applyBorder="1" applyAlignment="1">
      <alignment vertical="top"/>
    </xf>
    <xf numFmtId="0" fontId="1" fillId="0" borderId="56" xfId="0" applyFont="1" applyFill="1" applyBorder="1" applyAlignment="1">
      <alignment vertical="top" wrapText="1"/>
    </xf>
    <xf numFmtId="0" fontId="1" fillId="0" borderId="45" xfId="0" applyFont="1" applyFill="1" applyBorder="1" applyAlignment="1">
      <alignment vertical="top" wrapText="1"/>
    </xf>
    <xf numFmtId="1" fontId="1" fillId="0" borderId="15" xfId="0" applyNumberFormat="1" applyFont="1" applyFill="1" applyBorder="1" applyAlignment="1">
      <alignment horizontal="center" vertical="top"/>
    </xf>
    <xf numFmtId="164" fontId="1" fillId="7" borderId="0" xfId="0" applyNumberFormat="1" applyFont="1" applyFill="1" applyAlignment="1">
      <alignment horizontal="right" vertical="top"/>
    </xf>
    <xf numFmtId="164" fontId="1" fillId="7" borderId="0" xfId="0" applyNumberFormat="1" applyFont="1" applyFill="1" applyAlignment="1">
      <alignment horizontal="center" vertical="top"/>
    </xf>
    <xf numFmtId="164" fontId="1" fillId="7" borderId="0" xfId="0" applyNumberFormat="1" applyFont="1" applyFill="1" applyAlignment="1">
      <alignment vertical="top"/>
    </xf>
    <xf numFmtId="0" fontId="14" fillId="0" borderId="0" xfId="0" applyFont="1"/>
    <xf numFmtId="49" fontId="5" fillId="4" borderId="30" xfId="0" applyNumberFormat="1" applyFont="1" applyFill="1" applyBorder="1" applyAlignment="1">
      <alignment horizontal="center" vertical="top"/>
    </xf>
    <xf numFmtId="0" fontId="4" fillId="0" borderId="32" xfId="0" applyFont="1" applyFill="1" applyBorder="1" applyAlignment="1">
      <alignment horizontal="left" vertical="top" wrapText="1"/>
    </xf>
    <xf numFmtId="165" fontId="1" fillId="6" borderId="0" xfId="0" applyNumberFormat="1" applyFont="1" applyFill="1" applyBorder="1" applyAlignment="1">
      <alignment horizontal="center" vertical="top" wrapText="1"/>
    </xf>
    <xf numFmtId="0" fontId="5" fillId="8" borderId="39" xfId="0" applyFont="1" applyFill="1" applyBorder="1" applyAlignment="1">
      <alignment horizontal="right" vertical="top" wrapText="1"/>
    </xf>
    <xf numFmtId="0" fontId="5" fillId="8" borderId="66" xfId="0" applyFont="1" applyFill="1" applyBorder="1" applyAlignment="1">
      <alignment horizontal="right" vertical="top" wrapText="1"/>
    </xf>
    <xf numFmtId="165" fontId="3" fillId="6" borderId="0" xfId="0" applyNumberFormat="1" applyFont="1" applyFill="1" applyBorder="1" applyAlignment="1">
      <alignment horizontal="center" vertical="top" wrapText="1"/>
    </xf>
    <xf numFmtId="0" fontId="3" fillId="6" borderId="0" xfId="0" applyFont="1" applyFill="1" applyBorder="1" applyAlignment="1">
      <alignment horizontal="center" vertical="center" wrapText="1"/>
    </xf>
    <xf numFmtId="0" fontId="4" fillId="0" borderId="16" xfId="0" applyNumberFormat="1" applyFont="1" applyFill="1" applyBorder="1" applyAlignment="1">
      <alignment horizontal="center" vertical="top"/>
    </xf>
    <xf numFmtId="49" fontId="5" fillId="5"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49" fontId="3" fillId="0" borderId="5" xfId="0" applyNumberFormat="1" applyFont="1" applyBorder="1" applyAlignment="1">
      <alignment horizontal="center" vertical="top"/>
    </xf>
    <xf numFmtId="0" fontId="1" fillId="0" borderId="27" xfId="0" applyFont="1" applyFill="1" applyBorder="1" applyAlignment="1">
      <alignment horizontal="left" vertical="top" wrapText="1"/>
    </xf>
    <xf numFmtId="0" fontId="0" fillId="0" borderId="0" xfId="0" applyAlignment="1">
      <alignment horizontal="center"/>
    </xf>
    <xf numFmtId="0" fontId="16" fillId="0" borderId="0" xfId="0" applyFont="1"/>
    <xf numFmtId="3" fontId="7" fillId="0" borderId="2" xfId="0" applyNumberFormat="1" applyFont="1" applyBorder="1" applyAlignment="1">
      <alignment horizontal="center" vertical="top" wrapText="1"/>
    </xf>
    <xf numFmtId="3" fontId="1" fillId="0" borderId="15" xfId="0" applyNumberFormat="1" applyFont="1" applyBorder="1" applyAlignment="1">
      <alignment horizontal="center" vertical="center" textRotation="90" wrapText="1"/>
    </xf>
    <xf numFmtId="3" fontId="1" fillId="0" borderId="15" xfId="0" applyNumberFormat="1" applyFont="1" applyFill="1" applyBorder="1" applyAlignment="1">
      <alignment horizontal="center" vertical="center" textRotation="90" wrapText="1"/>
    </xf>
    <xf numFmtId="49" fontId="5" fillId="4" borderId="23" xfId="0" applyNumberFormat="1" applyFont="1" applyFill="1" applyBorder="1" applyAlignment="1">
      <alignment horizontal="center" vertical="top" wrapText="1"/>
    </xf>
    <xf numFmtId="49" fontId="5" fillId="5" borderId="25" xfId="0" applyNumberFormat="1" applyFont="1" applyFill="1" applyBorder="1" applyAlignment="1">
      <alignment horizontal="center" vertical="top"/>
    </xf>
    <xf numFmtId="3" fontId="1" fillId="7" borderId="29" xfId="0" applyNumberFormat="1" applyFont="1" applyFill="1" applyBorder="1" applyAlignment="1">
      <alignment horizontal="center" vertical="top"/>
    </xf>
    <xf numFmtId="3" fontId="1" fillId="7" borderId="7" xfId="0" applyNumberFormat="1" applyFont="1" applyFill="1" applyBorder="1" applyAlignment="1">
      <alignment horizontal="center" vertical="top"/>
    </xf>
    <xf numFmtId="3" fontId="1" fillId="7" borderId="3"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3" fontId="1" fillId="0" borderId="26" xfId="0" applyNumberFormat="1" applyFont="1" applyFill="1" applyBorder="1" applyAlignment="1">
      <alignment horizontal="center" vertical="top"/>
    </xf>
    <xf numFmtId="3" fontId="1" fillId="0" borderId="28" xfId="0" applyNumberFormat="1" applyFont="1" applyFill="1" applyBorder="1" applyAlignment="1">
      <alignment horizontal="center" vertical="top"/>
    </xf>
    <xf numFmtId="3" fontId="1" fillId="0" borderId="53" xfId="0" applyNumberFormat="1" applyFont="1" applyFill="1" applyBorder="1" applyAlignment="1">
      <alignment horizontal="center" vertical="top"/>
    </xf>
    <xf numFmtId="3" fontId="1" fillId="0" borderId="55" xfId="0" applyNumberFormat="1" applyFont="1" applyFill="1" applyBorder="1" applyAlignment="1">
      <alignment horizontal="center" vertical="top"/>
    </xf>
    <xf numFmtId="3" fontId="1" fillId="7" borderId="8" xfId="0" applyNumberFormat="1" applyFont="1" applyFill="1" applyBorder="1" applyAlignment="1">
      <alignment horizontal="center" vertical="top"/>
    </xf>
    <xf numFmtId="3" fontId="1" fillId="7" borderId="9"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3" fontId="1" fillId="0" borderId="11" xfId="0" applyNumberFormat="1" applyFont="1" applyFill="1" applyBorder="1" applyAlignment="1">
      <alignment horizontal="center" vertical="top"/>
    </xf>
    <xf numFmtId="3" fontId="1" fillId="0" borderId="31" xfId="0" applyNumberFormat="1" applyFont="1" applyFill="1" applyBorder="1" applyAlignment="1">
      <alignment horizontal="center" vertical="top"/>
    </xf>
    <xf numFmtId="3" fontId="1" fillId="0" borderId="12" xfId="0" applyNumberFormat="1" applyFont="1" applyFill="1" applyBorder="1" applyAlignment="1">
      <alignment horizontal="center" vertical="top"/>
    </xf>
    <xf numFmtId="0" fontId="6" fillId="0" borderId="33" xfId="0" applyFont="1" applyFill="1" applyBorder="1" applyAlignment="1">
      <alignment horizontal="center" vertical="top" wrapText="1"/>
    </xf>
    <xf numFmtId="3" fontId="1" fillId="0" borderId="53" xfId="0" applyNumberFormat="1" applyFont="1" applyFill="1" applyBorder="1" applyAlignment="1">
      <alignment horizontal="center" vertical="top" wrapText="1"/>
    </xf>
    <xf numFmtId="3" fontId="1" fillId="0" borderId="55"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xf>
    <xf numFmtId="3" fontId="1" fillId="0" borderId="9" xfId="0" applyNumberFormat="1" applyFont="1" applyFill="1" applyBorder="1" applyAlignment="1">
      <alignment horizontal="center" vertical="top"/>
    </xf>
    <xf numFmtId="3" fontId="1" fillId="0" borderId="13" xfId="0" applyNumberFormat="1" applyFont="1" applyFill="1" applyBorder="1" applyAlignment="1">
      <alignment horizontal="center" vertical="top"/>
    </xf>
    <xf numFmtId="3" fontId="1" fillId="0" borderId="59" xfId="0" applyNumberFormat="1" applyFont="1" applyFill="1" applyBorder="1" applyAlignment="1">
      <alignment horizontal="center" vertical="top"/>
    </xf>
    <xf numFmtId="3" fontId="1" fillId="0" borderId="57" xfId="0" applyNumberFormat="1" applyFont="1" applyFill="1" applyBorder="1" applyAlignment="1">
      <alignment horizontal="center" vertical="top"/>
    </xf>
    <xf numFmtId="0" fontId="7" fillId="0" borderId="33" xfId="0" applyFont="1" applyFill="1" applyBorder="1" applyAlignment="1">
      <alignment horizontal="center" vertical="top" wrapText="1"/>
    </xf>
    <xf numFmtId="3" fontId="1" fillId="0" borderId="32" xfId="0" applyNumberFormat="1" applyFont="1" applyFill="1" applyBorder="1" applyAlignment="1">
      <alignment horizontal="center" vertical="top"/>
    </xf>
    <xf numFmtId="3" fontId="1" fillId="0" borderId="54" xfId="0" applyNumberFormat="1" applyFont="1" applyFill="1" applyBorder="1" applyAlignment="1">
      <alignment horizontal="center" vertical="top"/>
    </xf>
    <xf numFmtId="3" fontId="1" fillId="0" borderId="34" xfId="0" applyNumberFormat="1" applyFont="1" applyFill="1" applyBorder="1" applyAlignment="1">
      <alignment horizontal="center" vertical="top"/>
    </xf>
    <xf numFmtId="3" fontId="1" fillId="0" borderId="33" xfId="0" applyNumberFormat="1" applyFont="1" applyFill="1" applyBorder="1" applyAlignment="1">
      <alignment horizontal="center" vertical="top"/>
    </xf>
    <xf numFmtId="0" fontId="1" fillId="0" borderId="33" xfId="0" applyFont="1" applyFill="1" applyBorder="1" applyAlignment="1">
      <alignment horizontal="center" vertical="top" wrapText="1"/>
    </xf>
    <xf numFmtId="3" fontId="1" fillId="7" borderId="53" xfId="0" applyNumberFormat="1" applyFont="1" applyFill="1" applyBorder="1" applyAlignment="1">
      <alignment horizontal="center" vertical="top"/>
    </xf>
    <xf numFmtId="3" fontId="1" fillId="7" borderId="55" xfId="0" applyNumberFormat="1" applyFont="1" applyFill="1" applyBorder="1" applyAlignment="1">
      <alignment horizontal="center" vertical="top"/>
    </xf>
    <xf numFmtId="3" fontId="3" fillId="8" borderId="45" xfId="0" applyNumberFormat="1" applyFont="1" applyFill="1" applyBorder="1" applyAlignment="1">
      <alignment horizontal="center" vertical="top"/>
    </xf>
    <xf numFmtId="3" fontId="3" fillId="8" borderId="19" xfId="0" applyNumberFormat="1" applyFont="1" applyFill="1" applyBorder="1" applyAlignment="1">
      <alignment horizontal="center" vertical="top"/>
    </xf>
    <xf numFmtId="3" fontId="3" fillId="8" borderId="14" xfId="0" applyNumberFormat="1" applyFont="1" applyFill="1" applyBorder="1" applyAlignment="1">
      <alignment horizontal="center" vertical="top"/>
    </xf>
    <xf numFmtId="3" fontId="3" fillId="8" borderId="67" xfId="0" applyNumberFormat="1" applyFont="1" applyFill="1" applyBorder="1" applyAlignment="1">
      <alignment horizontal="center" vertical="top"/>
    </xf>
    <xf numFmtId="3" fontId="3" fillId="8" borderId="66" xfId="0" applyNumberFormat="1" applyFont="1" applyFill="1" applyBorder="1" applyAlignment="1">
      <alignment horizontal="center" vertical="top"/>
    </xf>
    <xf numFmtId="3" fontId="3" fillId="8" borderId="39" xfId="0" applyNumberFormat="1" applyFont="1" applyFill="1" applyBorder="1" applyAlignment="1">
      <alignment horizontal="center" vertical="top"/>
    </xf>
    <xf numFmtId="3" fontId="3" fillId="8" borderId="38" xfId="0" applyNumberFormat="1" applyFont="1" applyFill="1" applyBorder="1" applyAlignment="1">
      <alignment horizontal="center" vertical="top"/>
    </xf>
    <xf numFmtId="49" fontId="5" fillId="4" borderId="27" xfId="0" applyNumberFormat="1" applyFont="1" applyFill="1" applyBorder="1" applyAlignment="1">
      <alignment horizontal="center" vertical="top"/>
    </xf>
    <xf numFmtId="49" fontId="5" fillId="5" borderId="40" xfId="0" applyNumberFormat="1" applyFont="1" applyFill="1" applyBorder="1" applyAlignment="1">
      <alignment horizontal="center" vertical="top"/>
    </xf>
    <xf numFmtId="0" fontId="1" fillId="0" borderId="29" xfId="0" applyFont="1" applyFill="1" applyBorder="1" applyAlignment="1">
      <alignment horizontal="center" vertical="top" wrapText="1"/>
    </xf>
    <xf numFmtId="3" fontId="1" fillId="7" borderId="42" xfId="0" applyNumberFormat="1" applyFont="1" applyFill="1" applyBorder="1" applyAlignment="1">
      <alignment horizontal="center" vertical="top"/>
    </xf>
    <xf numFmtId="3" fontId="1" fillId="7" borderId="5" xfId="0" applyNumberFormat="1" applyFont="1" applyFill="1" applyBorder="1" applyAlignment="1">
      <alignment horizontal="center" vertical="top"/>
    </xf>
    <xf numFmtId="3" fontId="1" fillId="0" borderId="2" xfId="0" applyNumberFormat="1" applyFont="1" applyFill="1" applyBorder="1" applyAlignment="1">
      <alignment horizontal="center" vertical="top"/>
    </xf>
    <xf numFmtId="3" fontId="1" fillId="0" borderId="28" xfId="0" applyNumberFormat="1" applyFont="1" applyFill="1" applyBorder="1" applyAlignment="1">
      <alignment horizontal="center" vertical="top" wrapText="1"/>
    </xf>
    <xf numFmtId="49" fontId="5" fillId="5" borderId="31" xfId="0" applyNumberFormat="1" applyFont="1" applyFill="1" applyBorder="1" applyAlignment="1">
      <alignment horizontal="center" vertical="top"/>
    </xf>
    <xf numFmtId="3" fontId="1" fillId="7" borderId="56" xfId="0" applyNumberFormat="1" applyFont="1" applyFill="1" applyBorder="1" applyAlignment="1">
      <alignment horizontal="center" vertical="top"/>
    </xf>
    <xf numFmtId="3" fontId="1" fillId="7" borderId="13" xfId="0" applyNumberFormat="1" applyFont="1" applyFill="1" applyBorder="1" applyAlignment="1">
      <alignment horizontal="center" vertical="top"/>
    </xf>
    <xf numFmtId="3" fontId="1" fillId="0" borderId="44" xfId="0" applyNumberFormat="1" applyFont="1" applyFill="1" applyBorder="1" applyAlignment="1">
      <alignment horizontal="center" vertical="top"/>
    </xf>
    <xf numFmtId="49" fontId="5" fillId="4" borderId="37" xfId="0" applyNumberFormat="1" applyFont="1" applyFill="1" applyBorder="1" applyAlignment="1">
      <alignment horizontal="center" vertical="top"/>
    </xf>
    <xf numFmtId="3" fontId="3" fillId="8" borderId="15" xfId="0" applyNumberFormat="1" applyFont="1" applyFill="1" applyBorder="1" applyAlignment="1">
      <alignment horizontal="center" vertical="top"/>
    </xf>
    <xf numFmtId="49" fontId="4" fillId="0" borderId="4" xfId="0" applyNumberFormat="1" applyFont="1" applyBorder="1" applyAlignment="1">
      <alignment horizontal="center" vertical="top" wrapText="1"/>
    </xf>
    <xf numFmtId="3" fontId="3" fillId="0" borderId="7" xfId="0" applyNumberFormat="1" applyFont="1" applyFill="1" applyBorder="1" applyAlignment="1">
      <alignment horizontal="center" vertical="top"/>
    </xf>
    <xf numFmtId="0" fontId="1" fillId="0" borderId="30" xfId="0" applyFont="1" applyFill="1" applyBorder="1" applyAlignment="1">
      <alignment vertical="center" textRotation="90" wrapText="1"/>
    </xf>
    <xf numFmtId="49" fontId="4" fillId="0" borderId="10" xfId="0" applyNumberFormat="1" applyFont="1" applyBorder="1" applyAlignment="1">
      <alignment vertical="top" wrapText="1"/>
    </xf>
    <xf numFmtId="49" fontId="3" fillId="0" borderId="11" xfId="0" applyNumberFormat="1" applyFont="1" applyBorder="1" applyAlignment="1">
      <alignment vertical="top"/>
    </xf>
    <xf numFmtId="3" fontId="1" fillId="7" borderId="43" xfId="0" applyNumberFormat="1" applyFont="1" applyFill="1" applyBorder="1" applyAlignment="1">
      <alignment horizontal="center" vertical="top"/>
    </xf>
    <xf numFmtId="3" fontId="1" fillId="7" borderId="52" xfId="0" applyNumberFormat="1" applyFont="1" applyFill="1" applyBorder="1" applyAlignment="1">
      <alignment horizontal="center" vertical="top"/>
    </xf>
    <xf numFmtId="3" fontId="1" fillId="7" borderId="35" xfId="0" applyNumberFormat="1" applyFont="1" applyFill="1" applyBorder="1" applyAlignment="1">
      <alignment horizontal="center" vertical="top"/>
    </xf>
    <xf numFmtId="3" fontId="1" fillId="7" borderId="51" xfId="0" applyNumberFormat="1" applyFont="1" applyFill="1" applyBorder="1" applyAlignment="1">
      <alignment horizontal="center" vertical="top"/>
    </xf>
    <xf numFmtId="3" fontId="3" fillId="7" borderId="52" xfId="0" applyNumberFormat="1" applyFont="1" applyFill="1" applyBorder="1" applyAlignment="1">
      <alignment horizontal="center" vertical="top"/>
    </xf>
    <xf numFmtId="3" fontId="1" fillId="7" borderId="50" xfId="0" applyNumberFormat="1" applyFont="1" applyFill="1" applyBorder="1" applyAlignment="1">
      <alignment horizontal="center" vertical="top" wrapText="1"/>
    </xf>
    <xf numFmtId="3" fontId="1" fillId="7" borderId="50" xfId="0" applyNumberFormat="1" applyFont="1" applyFill="1" applyBorder="1" applyAlignment="1">
      <alignment horizontal="center" vertical="top"/>
    </xf>
    <xf numFmtId="0" fontId="4" fillId="0" borderId="30" xfId="0" applyFont="1" applyFill="1" applyBorder="1" applyAlignment="1">
      <alignment horizontal="left" vertical="top" wrapText="1"/>
    </xf>
    <xf numFmtId="49" fontId="5" fillId="4" borderId="35" xfId="0" applyNumberFormat="1" applyFont="1" applyFill="1" applyBorder="1" applyAlignment="1">
      <alignment horizontal="center" vertical="top"/>
    </xf>
    <xf numFmtId="0" fontId="1" fillId="0" borderId="35" xfId="0" applyFont="1" applyFill="1" applyBorder="1" applyAlignment="1">
      <alignment vertical="center" textRotation="90" wrapText="1"/>
    </xf>
    <xf numFmtId="49" fontId="4" fillId="0" borderId="51" xfId="0" applyNumberFormat="1" applyFont="1" applyBorder="1" applyAlignment="1">
      <alignment vertical="top" wrapText="1"/>
    </xf>
    <xf numFmtId="49" fontId="3" fillId="0" borderId="52" xfId="0" applyNumberFormat="1" applyFont="1" applyBorder="1" applyAlignment="1">
      <alignment vertical="top"/>
    </xf>
    <xf numFmtId="49" fontId="7" fillId="0" borderId="50" xfId="0" applyNumberFormat="1" applyFont="1" applyBorder="1" applyAlignment="1">
      <alignment vertical="top" wrapText="1"/>
    </xf>
    <xf numFmtId="0" fontId="1" fillId="7" borderId="56" xfId="0" applyFont="1" applyFill="1" applyBorder="1" applyAlignment="1">
      <alignment horizontal="center" vertical="top"/>
    </xf>
    <xf numFmtId="3" fontId="1" fillId="7" borderId="57" xfId="0" applyNumberFormat="1" applyFont="1" applyFill="1" applyBorder="1" applyAlignment="1">
      <alignment horizontal="center" vertical="top" wrapText="1"/>
    </xf>
    <xf numFmtId="3" fontId="1" fillId="7" borderId="57" xfId="0" applyNumberFormat="1" applyFont="1" applyFill="1" applyBorder="1" applyAlignment="1">
      <alignment horizontal="center" vertical="top"/>
    </xf>
    <xf numFmtId="0" fontId="4" fillId="0" borderId="8" xfId="0" applyFont="1" applyFill="1" applyBorder="1" applyAlignment="1">
      <alignment vertical="top" wrapText="1"/>
    </xf>
    <xf numFmtId="0" fontId="1" fillId="7" borderId="11" xfId="0" applyFont="1" applyFill="1" applyBorder="1" applyAlignment="1">
      <alignment vertical="top" wrapText="1"/>
    </xf>
    <xf numFmtId="49" fontId="7" fillId="0" borderId="12" xfId="0" applyNumberFormat="1" applyFont="1" applyBorder="1" applyAlignment="1">
      <alignment vertical="top" wrapText="1"/>
    </xf>
    <xf numFmtId="3" fontId="1" fillId="7" borderId="44" xfId="0" applyNumberFormat="1" applyFont="1" applyFill="1" applyBorder="1" applyAlignment="1">
      <alignment horizontal="center" vertical="top"/>
    </xf>
    <xf numFmtId="3" fontId="1" fillId="7" borderId="72" xfId="0" applyNumberFormat="1" applyFont="1" applyFill="1" applyBorder="1" applyAlignment="1">
      <alignment horizontal="center" vertical="top"/>
    </xf>
    <xf numFmtId="3" fontId="1" fillId="7" borderId="68" xfId="0" applyNumberFormat="1" applyFont="1" applyFill="1" applyBorder="1" applyAlignment="1">
      <alignment horizontal="center" vertical="top"/>
    </xf>
    <xf numFmtId="0" fontId="4" fillId="7" borderId="10" xfId="0" applyFont="1" applyFill="1" applyBorder="1" applyAlignment="1">
      <alignment horizontal="center" vertical="top" wrapText="1"/>
    </xf>
    <xf numFmtId="0" fontId="4" fillId="7" borderId="11" xfId="0" applyFont="1" applyFill="1" applyBorder="1" applyAlignment="1">
      <alignment horizontal="center" vertical="top" wrapText="1"/>
    </xf>
    <xf numFmtId="49" fontId="5" fillId="5" borderId="16" xfId="0" applyNumberFormat="1" applyFont="1" applyFill="1" applyBorder="1" applyAlignment="1">
      <alignment horizontal="center" vertical="top"/>
    </xf>
    <xf numFmtId="49" fontId="5" fillId="6" borderId="25" xfId="0" applyNumberFormat="1" applyFont="1" applyFill="1" applyBorder="1" applyAlignment="1">
      <alignment horizontal="center" vertical="top"/>
    </xf>
    <xf numFmtId="0" fontId="1" fillId="7" borderId="17" xfId="0" applyFont="1" applyFill="1" applyBorder="1" applyAlignment="1">
      <alignment vertical="top" wrapText="1"/>
    </xf>
    <xf numFmtId="0" fontId="1" fillId="0" borderId="37" xfId="0" applyFont="1" applyFill="1" applyBorder="1" applyAlignment="1">
      <alignment vertical="center" textRotation="90" wrapText="1"/>
    </xf>
    <xf numFmtId="49" fontId="4" fillId="0" borderId="16" xfId="0" applyNumberFormat="1" applyFont="1" applyBorder="1" applyAlignment="1">
      <alignment vertical="top" wrapText="1"/>
    </xf>
    <xf numFmtId="49" fontId="3" fillId="0" borderId="17" xfId="0" applyNumberFormat="1" applyFont="1" applyBorder="1" applyAlignment="1">
      <alignment vertical="top"/>
    </xf>
    <xf numFmtId="49" fontId="7" fillId="0" borderId="18" xfId="0" applyNumberFormat="1" applyFont="1" applyBorder="1" applyAlignment="1">
      <alignment vertical="top" wrapText="1"/>
    </xf>
    <xf numFmtId="3" fontId="1" fillId="7" borderId="41" xfId="0" applyNumberFormat="1" applyFont="1" applyFill="1" applyBorder="1" applyAlignment="1">
      <alignment horizontal="center" vertical="top"/>
    </xf>
    <xf numFmtId="3" fontId="1" fillId="7" borderId="4" xfId="0" applyNumberFormat="1" applyFont="1" applyFill="1" applyBorder="1" applyAlignment="1">
      <alignment horizontal="center" vertical="top"/>
    </xf>
    <xf numFmtId="3" fontId="1" fillId="0" borderId="63" xfId="0" applyNumberFormat="1" applyFont="1" applyFill="1" applyBorder="1" applyAlignment="1">
      <alignment horizontal="center" vertical="top"/>
    </xf>
    <xf numFmtId="3" fontId="1" fillId="0" borderId="57" xfId="0" applyNumberFormat="1" applyFont="1" applyFill="1" applyBorder="1" applyAlignment="1">
      <alignment horizontal="center" vertical="top" wrapText="1"/>
    </xf>
    <xf numFmtId="0" fontId="1" fillId="7" borderId="9" xfId="0" applyFont="1" applyFill="1" applyBorder="1" applyAlignment="1">
      <alignment horizontal="center" vertical="top"/>
    </xf>
    <xf numFmtId="3" fontId="1" fillId="0" borderId="49" xfId="0" applyNumberFormat="1" applyFont="1" applyFill="1" applyBorder="1" applyAlignment="1">
      <alignment horizontal="center" vertical="top"/>
    </xf>
    <xf numFmtId="3" fontId="1" fillId="0" borderId="56" xfId="0" applyNumberFormat="1" applyFont="1" applyFill="1" applyBorder="1" applyAlignment="1">
      <alignment horizontal="center" vertical="top" wrapText="1"/>
    </xf>
    <xf numFmtId="3" fontId="1" fillId="0" borderId="35" xfId="0" applyNumberFormat="1" applyFont="1" applyFill="1" applyBorder="1" applyAlignment="1">
      <alignment horizontal="center" vertical="top"/>
    </xf>
    <xf numFmtId="3" fontId="1" fillId="0" borderId="51" xfId="0" applyNumberFormat="1" applyFont="1" applyFill="1" applyBorder="1" applyAlignment="1">
      <alignment horizontal="center" vertical="top"/>
    </xf>
    <xf numFmtId="0" fontId="4" fillId="0" borderId="9" xfId="0" applyFont="1" applyFill="1" applyBorder="1" applyAlignment="1">
      <alignment horizontal="center" vertical="top" wrapText="1"/>
    </xf>
    <xf numFmtId="0" fontId="4" fillId="0" borderId="13" xfId="0" applyFont="1" applyFill="1" applyBorder="1" applyAlignment="1">
      <alignment horizontal="center" vertical="top" wrapText="1"/>
    </xf>
    <xf numFmtId="3" fontId="3" fillId="8" borderId="73" xfId="0" applyNumberFormat="1" applyFont="1" applyFill="1" applyBorder="1" applyAlignment="1">
      <alignment horizontal="center" vertical="top"/>
    </xf>
    <xf numFmtId="3" fontId="3" fillId="8" borderId="53" xfId="0" applyNumberFormat="1" applyFont="1" applyFill="1" applyBorder="1" applyAlignment="1">
      <alignment horizontal="center" vertical="top"/>
    </xf>
    <xf numFmtId="3" fontId="3" fillId="8" borderId="34" xfId="0" applyNumberFormat="1" applyFont="1" applyFill="1" applyBorder="1" applyAlignment="1">
      <alignment horizontal="center" vertical="top"/>
    </xf>
    <xf numFmtId="3" fontId="3" fillId="8" borderId="54" xfId="0" applyNumberFormat="1" applyFont="1" applyFill="1" applyBorder="1" applyAlignment="1">
      <alignment horizontal="center" vertical="top"/>
    </xf>
    <xf numFmtId="3" fontId="3" fillId="8" borderId="74" xfId="0" applyNumberFormat="1" applyFont="1" applyFill="1" applyBorder="1" applyAlignment="1">
      <alignment horizontal="center" vertical="top"/>
    </xf>
    <xf numFmtId="3" fontId="3" fillId="8" borderId="33" xfId="0" applyNumberFormat="1" applyFont="1" applyFill="1" applyBorder="1" applyAlignment="1">
      <alignment horizontal="center" vertical="top"/>
    </xf>
    <xf numFmtId="3" fontId="1" fillId="0" borderId="29" xfId="0" applyNumberFormat="1" applyFont="1" applyFill="1" applyBorder="1" applyAlignment="1">
      <alignment horizontal="center" vertical="top"/>
    </xf>
    <xf numFmtId="3" fontId="1" fillId="0" borderId="27" xfId="0" applyNumberFormat="1" applyFont="1" applyFill="1" applyBorder="1" applyAlignment="1">
      <alignment horizontal="center" vertical="top"/>
    </xf>
    <xf numFmtId="3" fontId="1" fillId="0" borderId="4" xfId="0" applyNumberFormat="1" applyFont="1" applyFill="1" applyBorder="1" applyAlignment="1">
      <alignment horizontal="center" vertical="top"/>
    </xf>
    <xf numFmtId="3" fontId="3" fillId="0" borderId="40" xfId="0" applyNumberFormat="1" applyFont="1" applyFill="1" applyBorder="1" applyAlignment="1">
      <alignment horizontal="center" vertical="top"/>
    </xf>
    <xf numFmtId="0" fontId="1" fillId="0" borderId="40" xfId="0" applyFont="1" applyFill="1" applyBorder="1" applyAlignment="1">
      <alignment horizontal="center" vertical="top" wrapText="1"/>
    </xf>
    <xf numFmtId="0" fontId="1" fillId="6" borderId="53" xfId="0" applyFont="1" applyFill="1" applyBorder="1" applyAlignment="1">
      <alignment horizontal="center" vertical="top"/>
    </xf>
    <xf numFmtId="3" fontId="3" fillId="0" borderId="13" xfId="0" applyNumberFormat="1" applyFont="1" applyFill="1" applyBorder="1" applyAlignment="1">
      <alignment horizontal="center" vertical="top"/>
    </xf>
    <xf numFmtId="49" fontId="5" fillId="4" borderId="20" xfId="0" applyNumberFormat="1" applyFont="1" applyFill="1" applyBorder="1" applyAlignment="1">
      <alignment horizontal="center" vertical="top"/>
    </xf>
    <xf numFmtId="3" fontId="3" fillId="5" borderId="21" xfId="0" applyNumberFormat="1" applyFont="1" applyFill="1" applyBorder="1" applyAlignment="1">
      <alignment horizontal="center" vertical="top"/>
    </xf>
    <xf numFmtId="3" fontId="3" fillId="5" borderId="75" xfId="0" applyNumberFormat="1" applyFont="1" applyFill="1" applyBorder="1" applyAlignment="1">
      <alignment horizontal="center" vertical="top"/>
    </xf>
    <xf numFmtId="3" fontId="3" fillId="5" borderId="24" xfId="0" applyNumberFormat="1" applyFont="1" applyFill="1" applyBorder="1" applyAlignment="1">
      <alignment horizontal="center" vertical="top"/>
    </xf>
    <xf numFmtId="3" fontId="3" fillId="5" borderId="76"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3" fontId="3" fillId="5" borderId="62" xfId="0" applyNumberFormat="1" applyFont="1" applyFill="1" applyBorder="1" applyAlignment="1">
      <alignment horizontal="center" vertical="top"/>
    </xf>
    <xf numFmtId="49" fontId="5" fillId="5" borderId="4" xfId="0" applyNumberFormat="1" applyFont="1" applyFill="1" applyBorder="1" applyAlignment="1">
      <alignment horizontal="center" vertical="top"/>
    </xf>
    <xf numFmtId="49" fontId="5" fillId="6" borderId="40" xfId="0" applyNumberFormat="1" applyFont="1" applyFill="1" applyBorder="1" applyAlignment="1">
      <alignment horizontal="center" vertical="top"/>
    </xf>
    <xf numFmtId="3" fontId="1" fillId="7" borderId="27" xfId="0" applyNumberFormat="1" applyFont="1" applyFill="1" applyBorder="1" applyAlignment="1">
      <alignment horizontal="center" vertical="top"/>
    </xf>
    <xf numFmtId="3" fontId="1" fillId="7" borderId="77" xfId="0" applyNumberFormat="1" applyFont="1" applyFill="1" applyBorder="1" applyAlignment="1">
      <alignment horizontal="center" vertical="top"/>
    </xf>
    <xf numFmtId="3" fontId="1" fillId="0" borderId="77" xfId="0" applyNumberFormat="1" applyFont="1" applyFill="1" applyBorder="1" applyAlignment="1">
      <alignment horizontal="center" vertical="top"/>
    </xf>
    <xf numFmtId="3" fontId="1" fillId="0" borderId="5" xfId="0" applyNumberFormat="1" applyFont="1" applyFill="1" applyBorder="1" applyAlignment="1">
      <alignment horizontal="center" vertical="top"/>
    </xf>
    <xf numFmtId="3" fontId="1" fillId="6" borderId="6" xfId="0" applyNumberFormat="1" applyFont="1" applyFill="1" applyBorder="1" applyAlignment="1">
      <alignment horizontal="center" vertical="top"/>
    </xf>
    <xf numFmtId="3" fontId="1" fillId="0" borderId="6" xfId="0" applyNumberFormat="1" applyFont="1" applyFill="1" applyBorder="1" applyAlignment="1">
      <alignment horizontal="center" vertical="top"/>
    </xf>
    <xf numFmtId="0" fontId="4" fillId="0" borderId="29" xfId="0" applyFont="1" applyFill="1" applyBorder="1" applyAlignment="1">
      <alignment vertical="top" wrapText="1"/>
    </xf>
    <xf numFmtId="1" fontId="4" fillId="0" borderId="3" xfId="0" applyNumberFormat="1" applyFont="1" applyFill="1" applyBorder="1" applyAlignment="1">
      <alignment horizontal="center" vertical="top"/>
    </xf>
    <xf numFmtId="1" fontId="4" fillId="0" borderId="63" xfId="0" applyNumberFormat="1" applyFont="1" applyFill="1" applyBorder="1" applyAlignment="1">
      <alignment horizontal="center" vertical="top"/>
    </xf>
    <xf numFmtId="49" fontId="5" fillId="5" borderId="10" xfId="0" applyNumberFormat="1" applyFont="1" applyFill="1" applyBorder="1" applyAlignment="1">
      <alignment horizontal="center" vertical="top"/>
    </xf>
    <xf numFmtId="3" fontId="1" fillId="7" borderId="30"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11"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0" fontId="4" fillId="6" borderId="56" xfId="0" applyFont="1" applyFill="1" applyBorder="1" applyAlignment="1">
      <alignment vertical="top" wrapText="1"/>
    </xf>
    <xf numFmtId="49" fontId="4" fillId="6" borderId="9" xfId="0" applyNumberFormat="1" applyFont="1" applyFill="1" applyBorder="1" applyAlignment="1">
      <alignment horizontal="center" vertical="center"/>
    </xf>
    <xf numFmtId="49" fontId="4" fillId="6" borderId="78" xfId="0" applyNumberFormat="1" applyFont="1" applyFill="1" applyBorder="1" applyAlignment="1">
      <alignment horizontal="center" vertical="center"/>
    </xf>
    <xf numFmtId="49" fontId="4" fillId="6" borderId="64" xfId="0" applyNumberFormat="1" applyFont="1" applyFill="1" applyBorder="1" applyAlignment="1">
      <alignment horizontal="center" vertical="center"/>
    </xf>
    <xf numFmtId="3" fontId="1" fillId="0" borderId="30" xfId="0" applyNumberFormat="1" applyFont="1" applyFill="1" applyBorder="1" applyAlignment="1">
      <alignment horizontal="center" vertical="top"/>
    </xf>
    <xf numFmtId="3" fontId="3" fillId="0" borderId="10" xfId="0" applyNumberFormat="1" applyFont="1" applyFill="1" applyBorder="1" applyAlignment="1">
      <alignment horizontal="center" vertical="top"/>
    </xf>
    <xf numFmtId="3" fontId="3" fillId="0" borderId="48"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0" fontId="4" fillId="0" borderId="56" xfId="0" applyFont="1" applyFill="1" applyBorder="1" applyAlignment="1">
      <alignment vertical="top" wrapText="1"/>
    </xf>
    <xf numFmtId="49" fontId="4" fillId="0" borderId="64" xfId="0" applyNumberFormat="1" applyFont="1" applyFill="1" applyBorder="1" applyAlignment="1">
      <alignment horizontal="center" vertical="top"/>
    </xf>
    <xf numFmtId="3" fontId="1" fillId="7" borderId="78" xfId="0" applyNumberFormat="1" applyFont="1" applyFill="1" applyBorder="1" applyAlignment="1">
      <alignment horizontal="center" vertical="top"/>
    </xf>
    <xf numFmtId="3" fontId="1" fillId="0" borderId="78" xfId="0" applyNumberFormat="1" applyFont="1" applyFill="1" applyBorder="1" applyAlignment="1">
      <alignment horizontal="center" vertical="top"/>
    </xf>
    <xf numFmtId="3" fontId="1" fillId="6" borderId="57" xfId="0" applyNumberFormat="1" applyFont="1" applyFill="1" applyBorder="1" applyAlignment="1">
      <alignment horizontal="center" vertical="top"/>
    </xf>
    <xf numFmtId="49" fontId="4" fillId="0" borderId="65" xfId="0" applyNumberFormat="1" applyFont="1" applyFill="1" applyBorder="1" applyAlignment="1">
      <alignment horizontal="center" vertical="top"/>
    </xf>
    <xf numFmtId="0" fontId="4" fillId="0" borderId="53" xfId="0" applyFont="1" applyFill="1" applyBorder="1" applyAlignment="1">
      <alignment vertical="top" wrapText="1"/>
    </xf>
    <xf numFmtId="1" fontId="4" fillId="0" borderId="9"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49" fontId="4" fillId="0" borderId="66" xfId="0" applyNumberFormat="1" applyFont="1" applyFill="1" applyBorder="1" applyAlignment="1">
      <alignment horizontal="center" vertical="top"/>
    </xf>
    <xf numFmtId="3" fontId="1" fillId="7" borderId="2"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0" fontId="4" fillId="0" borderId="42" xfId="0" applyFont="1" applyFill="1" applyBorder="1" applyAlignment="1">
      <alignment vertical="top" wrapText="1"/>
    </xf>
    <xf numFmtId="3" fontId="1" fillId="0" borderId="41"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49" fontId="4" fillId="0" borderId="10" xfId="0" applyNumberFormat="1" applyFont="1" applyFill="1" applyBorder="1" applyAlignment="1">
      <alignment vertical="top"/>
    </xf>
    <xf numFmtId="49" fontId="4" fillId="0" borderId="11" xfId="0" applyNumberFormat="1" applyFont="1" applyFill="1" applyBorder="1" applyAlignment="1">
      <alignment vertical="top"/>
    </xf>
    <xf numFmtId="3" fontId="1" fillId="7" borderId="42" xfId="0" applyNumberFormat="1" applyFont="1" applyFill="1" applyBorder="1" applyAlignment="1">
      <alignment horizontal="center" vertical="top" wrapText="1"/>
    </xf>
    <xf numFmtId="3" fontId="1" fillId="7" borderId="5" xfId="0" applyNumberFormat="1" applyFont="1" applyFill="1" applyBorder="1" applyAlignment="1">
      <alignment horizontal="center" vertical="top" wrapText="1"/>
    </xf>
    <xf numFmtId="3" fontId="1" fillId="6" borderId="27" xfId="0" applyNumberFormat="1" applyFont="1" applyFill="1" applyBorder="1" applyAlignment="1">
      <alignment horizontal="center" vertical="top" wrapText="1"/>
    </xf>
    <xf numFmtId="3" fontId="1" fillId="6" borderId="4" xfId="0" applyNumberFormat="1" applyFont="1" applyFill="1" applyBorder="1" applyAlignment="1">
      <alignment horizontal="center" vertical="top" wrapText="1"/>
    </xf>
    <xf numFmtId="3" fontId="1" fillId="6" borderId="5" xfId="0" applyNumberFormat="1" applyFont="1" applyFill="1" applyBorder="1" applyAlignment="1">
      <alignment horizontal="center" vertical="top" wrapText="1"/>
    </xf>
    <xf numFmtId="3" fontId="1" fillId="6" borderId="6" xfId="0" applyNumberFormat="1" applyFont="1" applyFill="1" applyBorder="1" applyAlignment="1">
      <alignment horizontal="center" vertical="top" wrapText="1"/>
    </xf>
    <xf numFmtId="3" fontId="1" fillId="6" borderId="47" xfId="0" applyNumberFormat="1" applyFont="1" applyFill="1" applyBorder="1" applyAlignment="1">
      <alignment horizontal="center" vertical="top" wrapText="1"/>
    </xf>
    <xf numFmtId="3" fontId="1" fillId="7" borderId="56" xfId="0" applyNumberFormat="1" applyFont="1" applyFill="1" applyBorder="1" applyAlignment="1">
      <alignment horizontal="center" vertical="top" wrapText="1"/>
    </xf>
    <xf numFmtId="3" fontId="1" fillId="7" borderId="13" xfId="0" applyNumberFormat="1" applyFont="1" applyFill="1" applyBorder="1" applyAlignment="1">
      <alignment horizontal="center" vertical="top" wrapText="1"/>
    </xf>
    <xf numFmtId="3" fontId="1" fillId="6" borderId="8" xfId="0" applyNumberFormat="1" applyFont="1" applyFill="1" applyBorder="1" applyAlignment="1">
      <alignment horizontal="center" vertical="top" wrapText="1"/>
    </xf>
    <xf numFmtId="3" fontId="1" fillId="6" borderId="9"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3" fontId="1" fillId="6" borderId="57" xfId="0" applyNumberFormat="1" applyFont="1" applyFill="1" applyBorder="1" applyAlignment="1">
      <alignment horizontal="center" vertical="top" wrapText="1"/>
    </xf>
    <xf numFmtId="3" fontId="1" fillId="6" borderId="64" xfId="0" applyNumberFormat="1" applyFont="1" applyFill="1" applyBorder="1" applyAlignment="1">
      <alignment horizontal="center" vertical="top" wrapText="1"/>
    </xf>
    <xf numFmtId="3" fontId="3" fillId="8" borderId="45" xfId="0" applyNumberFormat="1" applyFont="1" applyFill="1" applyBorder="1" applyAlignment="1">
      <alignment horizontal="center" vertical="top" wrapText="1"/>
    </xf>
    <xf numFmtId="3" fontId="3" fillId="8" borderId="19" xfId="0" applyNumberFormat="1" applyFont="1" applyFill="1" applyBorder="1" applyAlignment="1">
      <alignment horizontal="center" vertical="top" wrapText="1"/>
    </xf>
    <xf numFmtId="3" fontId="3" fillId="8" borderId="14" xfId="0" applyNumberFormat="1" applyFont="1" applyFill="1" applyBorder="1" applyAlignment="1">
      <alignment horizontal="center" vertical="top" wrapText="1"/>
    </xf>
    <xf numFmtId="3" fontId="3" fillId="8" borderId="15" xfId="0" applyNumberFormat="1" applyFont="1" applyFill="1" applyBorder="1" applyAlignment="1">
      <alignment horizontal="center" vertical="top" wrapText="1"/>
    </xf>
    <xf numFmtId="3" fontId="3" fillId="8" borderId="38" xfId="0" applyNumberFormat="1" applyFont="1" applyFill="1" applyBorder="1" applyAlignment="1">
      <alignment horizontal="center" vertical="top" wrapText="1"/>
    </xf>
    <xf numFmtId="3" fontId="3" fillId="8" borderId="66"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xf>
    <xf numFmtId="3" fontId="1" fillId="0" borderId="40" xfId="0" applyNumberFormat="1" applyFont="1" applyFill="1" applyBorder="1" applyAlignment="1">
      <alignment horizontal="center" vertical="top"/>
    </xf>
    <xf numFmtId="3" fontId="1" fillId="0" borderId="42" xfId="0" applyNumberFormat="1" applyFont="1" applyFill="1" applyBorder="1" applyAlignment="1">
      <alignment horizontal="center" vertical="top"/>
    </xf>
    <xf numFmtId="3" fontId="1" fillId="0" borderId="70" xfId="0" applyNumberFormat="1" applyFont="1" applyFill="1" applyBorder="1" applyAlignment="1">
      <alignment horizontal="center" vertical="top"/>
    </xf>
    <xf numFmtId="3" fontId="3" fillId="0" borderId="51" xfId="0" applyNumberFormat="1" applyFont="1" applyFill="1" applyBorder="1" applyAlignment="1">
      <alignment horizontal="center" vertical="top"/>
    </xf>
    <xf numFmtId="3" fontId="1" fillId="0" borderId="71" xfId="0" applyNumberFormat="1" applyFont="1" applyFill="1" applyBorder="1" applyAlignment="1">
      <alignment horizontal="center" vertical="top"/>
    </xf>
    <xf numFmtId="3" fontId="1" fillId="0" borderId="50" xfId="0" applyNumberFormat="1" applyFont="1" applyFill="1" applyBorder="1" applyAlignment="1">
      <alignment horizontal="center" vertical="top"/>
    </xf>
    <xf numFmtId="3" fontId="3" fillId="0" borderId="44" xfId="0" applyNumberFormat="1" applyFont="1" applyFill="1" applyBorder="1" applyAlignment="1">
      <alignment horizontal="center" vertical="top"/>
    </xf>
    <xf numFmtId="3" fontId="3" fillId="8" borderId="36" xfId="0" applyNumberFormat="1" applyFont="1" applyFill="1" applyBorder="1" applyAlignment="1">
      <alignment horizontal="center" vertical="top"/>
    </xf>
    <xf numFmtId="3" fontId="3" fillId="0" borderId="54" xfId="0" applyNumberFormat="1" applyFont="1" applyFill="1" applyBorder="1" applyAlignment="1">
      <alignment horizontal="center" vertical="top"/>
    </xf>
    <xf numFmtId="3" fontId="1" fillId="0" borderId="12" xfId="0" applyNumberFormat="1" applyFont="1" applyFill="1" applyBorder="1" applyAlignment="1">
      <alignment horizontal="center" vertical="top" wrapText="1"/>
    </xf>
    <xf numFmtId="165" fontId="4" fillId="0" borderId="65" xfId="0" applyNumberFormat="1" applyFont="1" applyFill="1" applyBorder="1" applyAlignment="1">
      <alignment horizontal="center" vertical="top" wrapText="1"/>
    </xf>
    <xf numFmtId="3" fontId="1" fillId="0" borderId="46" xfId="0" applyNumberFormat="1" applyFont="1" applyFill="1" applyBorder="1" applyAlignment="1">
      <alignment horizontal="center" vertical="top"/>
    </xf>
    <xf numFmtId="3" fontId="3" fillId="0" borderId="79"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1" fillId="0" borderId="50" xfId="0" applyNumberFormat="1" applyFont="1" applyFill="1" applyBorder="1" applyAlignment="1">
      <alignment horizontal="center" vertical="top" wrapText="1"/>
    </xf>
    <xf numFmtId="3" fontId="3" fillId="8" borderId="67" xfId="0" applyNumberFormat="1" applyFont="1" applyFill="1" applyBorder="1" applyAlignment="1">
      <alignment horizontal="center" vertical="top" wrapText="1"/>
    </xf>
    <xf numFmtId="3" fontId="3" fillId="8" borderId="39"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xf>
    <xf numFmtId="3" fontId="3" fillId="0" borderId="9" xfId="0" applyNumberFormat="1" applyFont="1" applyFill="1" applyBorder="1" applyAlignment="1">
      <alignment horizontal="center" vertical="top"/>
    </xf>
    <xf numFmtId="3" fontId="3" fillId="0" borderId="57" xfId="0" applyNumberFormat="1" applyFont="1" applyFill="1" applyBorder="1" applyAlignment="1">
      <alignment horizontal="center" vertical="top"/>
    </xf>
    <xf numFmtId="3" fontId="3" fillId="7" borderId="4" xfId="0" applyNumberFormat="1" applyFont="1" applyFill="1" applyBorder="1" applyAlignment="1">
      <alignment horizontal="center" vertical="top"/>
    </xf>
    <xf numFmtId="3" fontId="1" fillId="7" borderId="40" xfId="0" applyNumberFormat="1" applyFont="1" applyFill="1" applyBorder="1" applyAlignment="1">
      <alignment horizontal="center" vertical="top"/>
    </xf>
    <xf numFmtId="165" fontId="4" fillId="7" borderId="68" xfId="0" applyNumberFormat="1" applyFont="1" applyFill="1" applyBorder="1" applyAlignment="1">
      <alignment horizontal="center" vertical="top" wrapText="1"/>
    </xf>
    <xf numFmtId="0" fontId="5" fillId="7" borderId="66" xfId="0" applyFont="1" applyFill="1" applyBorder="1" applyAlignment="1">
      <alignment horizontal="right" vertical="top" wrapText="1"/>
    </xf>
    <xf numFmtId="3" fontId="1" fillId="7" borderId="6" xfId="0" applyNumberFormat="1" applyFont="1" applyFill="1" applyBorder="1" applyAlignment="1">
      <alignment horizontal="center" vertical="top"/>
    </xf>
    <xf numFmtId="3" fontId="1" fillId="0" borderId="79" xfId="0" applyNumberFormat="1" applyFont="1" applyFill="1" applyBorder="1" applyAlignment="1">
      <alignment horizontal="center" vertical="top"/>
    </xf>
    <xf numFmtId="165" fontId="4" fillId="0" borderId="49" xfId="0" applyNumberFormat="1" applyFont="1" applyFill="1" applyBorder="1" applyAlignment="1">
      <alignment horizontal="center" vertical="top" wrapText="1"/>
    </xf>
    <xf numFmtId="3" fontId="1" fillId="0" borderId="69" xfId="0" applyNumberFormat="1" applyFont="1" applyFill="1" applyBorder="1" applyAlignment="1">
      <alignment horizontal="center" vertical="top"/>
    </xf>
    <xf numFmtId="3" fontId="1" fillId="0" borderId="56" xfId="0" applyNumberFormat="1" applyFont="1" applyFill="1" applyBorder="1" applyAlignment="1">
      <alignment horizontal="center" vertical="top"/>
    </xf>
    <xf numFmtId="3" fontId="3" fillId="5" borderId="20" xfId="0" applyNumberFormat="1" applyFont="1" applyFill="1" applyBorder="1" applyAlignment="1">
      <alignment horizontal="center" vertical="top" wrapText="1"/>
    </xf>
    <xf numFmtId="3" fontId="3" fillId="5" borderId="75" xfId="0" applyNumberFormat="1" applyFont="1" applyFill="1" applyBorder="1" applyAlignment="1">
      <alignment horizontal="center" vertical="top" wrapText="1"/>
    </xf>
    <xf numFmtId="3" fontId="3" fillId="5" borderId="60" xfId="0" applyNumberFormat="1" applyFont="1" applyFill="1" applyBorder="1" applyAlignment="1">
      <alignment horizontal="center" vertical="top" wrapText="1"/>
    </xf>
    <xf numFmtId="3" fontId="3" fillId="5" borderId="21" xfId="0" applyNumberFormat="1" applyFont="1" applyFill="1" applyBorder="1" applyAlignment="1">
      <alignment horizontal="center" vertical="top" wrapText="1"/>
    </xf>
    <xf numFmtId="3" fontId="3" fillId="4" borderId="20" xfId="0" applyNumberFormat="1" applyFont="1" applyFill="1" applyBorder="1" applyAlignment="1">
      <alignment horizontal="center" vertical="top"/>
    </xf>
    <xf numFmtId="3" fontId="3" fillId="4" borderId="75" xfId="0" applyNumberFormat="1" applyFont="1" applyFill="1" applyBorder="1" applyAlignment="1">
      <alignment horizontal="center" vertical="top"/>
    </xf>
    <xf numFmtId="3" fontId="3" fillId="4" borderId="60" xfId="0" applyNumberFormat="1" applyFont="1" applyFill="1" applyBorder="1" applyAlignment="1">
      <alignment horizontal="center" vertical="top"/>
    </xf>
    <xf numFmtId="3" fontId="3" fillId="4" borderId="21"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3" fontId="3" fillId="3" borderId="75" xfId="0" applyNumberFormat="1" applyFont="1" applyFill="1" applyBorder="1" applyAlignment="1">
      <alignment horizontal="center" vertical="top"/>
    </xf>
    <xf numFmtId="3" fontId="3" fillId="3" borderId="60"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3" fontId="7" fillId="0" borderId="29"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3" fontId="1" fillId="0" borderId="2" xfId="0" applyNumberFormat="1" applyFont="1" applyBorder="1" applyAlignment="1">
      <alignment horizontal="center" vertical="top" wrapText="1"/>
    </xf>
    <xf numFmtId="3" fontId="1" fillId="0" borderId="79" xfId="0" applyNumberFormat="1" applyFont="1" applyBorder="1" applyAlignment="1">
      <alignment vertical="top" wrapText="1"/>
    </xf>
    <xf numFmtId="3" fontId="1" fillId="0" borderId="63" xfId="0" applyNumberFormat="1" applyFont="1" applyBorder="1" applyAlignment="1">
      <alignment vertical="top" wrapText="1"/>
    </xf>
    <xf numFmtId="3" fontId="1" fillId="0" borderId="28" xfId="0" applyNumberFormat="1" applyFont="1" applyBorder="1" applyAlignment="1">
      <alignment horizontal="center" vertical="top" wrapText="1"/>
    </xf>
    <xf numFmtId="3" fontId="3" fillId="3" borderId="56" xfId="0" applyNumberFormat="1" applyFont="1" applyFill="1" applyBorder="1" applyAlignment="1">
      <alignment horizontal="center" vertical="top" wrapText="1"/>
    </xf>
    <xf numFmtId="3" fontId="3" fillId="3" borderId="13" xfId="0" applyNumberFormat="1" applyFont="1" applyFill="1" applyBorder="1" applyAlignment="1">
      <alignment horizontal="center" vertical="top" wrapText="1"/>
    </xf>
    <xf numFmtId="3" fontId="3" fillId="3" borderId="8" xfId="0" applyNumberFormat="1" applyFont="1" applyFill="1" applyBorder="1" applyAlignment="1">
      <alignment horizontal="center" vertical="top" wrapText="1"/>
    </xf>
    <xf numFmtId="3" fontId="3" fillId="3" borderId="69" xfId="0" applyNumberFormat="1" applyFont="1" applyFill="1" applyBorder="1" applyAlignment="1">
      <alignment vertical="top" wrapText="1"/>
    </xf>
    <xf numFmtId="3" fontId="3" fillId="3" borderId="64" xfId="0" applyNumberFormat="1" applyFont="1" applyFill="1" applyBorder="1" applyAlignment="1">
      <alignment vertical="top" wrapText="1"/>
    </xf>
    <xf numFmtId="3" fontId="3" fillId="3" borderId="57" xfId="0" applyNumberFormat="1" applyFont="1" applyFill="1" applyBorder="1" applyAlignment="1">
      <alignment horizontal="center" vertical="top" wrapText="1"/>
    </xf>
    <xf numFmtId="3" fontId="1" fillId="0" borderId="56" xfId="0" applyNumberFormat="1" applyFont="1" applyBorder="1" applyAlignment="1">
      <alignment horizontal="center" vertical="top" wrapText="1"/>
    </xf>
    <xf numFmtId="3" fontId="1" fillId="0" borderId="13" xfId="0" applyNumberFormat="1" applyFont="1" applyBorder="1" applyAlignment="1">
      <alignment horizontal="center" vertical="top" wrapText="1"/>
    </xf>
    <xf numFmtId="3" fontId="1" fillId="0" borderId="8" xfId="0" applyNumberFormat="1" applyFont="1" applyBorder="1" applyAlignment="1">
      <alignment horizontal="center" vertical="top" wrapText="1"/>
    </xf>
    <xf numFmtId="3" fontId="1" fillId="0" borderId="69" xfId="0" applyNumberFormat="1" applyFont="1" applyBorder="1" applyAlignment="1">
      <alignment vertical="top" wrapText="1"/>
    </xf>
    <xf numFmtId="3" fontId="1" fillId="0" borderId="64" xfId="0" applyNumberFormat="1" applyFont="1" applyBorder="1" applyAlignment="1">
      <alignment vertical="top" wrapText="1"/>
    </xf>
    <xf numFmtId="3" fontId="1" fillId="0" borderId="57" xfId="0" applyNumberFormat="1" applyFont="1" applyBorder="1" applyAlignment="1">
      <alignment horizontal="center" vertical="top" wrapText="1"/>
    </xf>
    <xf numFmtId="3" fontId="1" fillId="7" borderId="8" xfId="0" applyNumberFormat="1" applyFont="1" applyFill="1" applyBorder="1" applyAlignment="1">
      <alignment horizontal="center" vertical="top" wrapText="1"/>
    </xf>
    <xf numFmtId="3" fontId="1" fillId="7" borderId="69" xfId="0" applyNumberFormat="1" applyFont="1" applyFill="1" applyBorder="1" applyAlignment="1">
      <alignment vertical="top" wrapText="1"/>
    </xf>
    <xf numFmtId="3" fontId="1" fillId="7" borderId="64" xfId="0" applyNumberFormat="1" applyFont="1" applyFill="1" applyBorder="1" applyAlignment="1">
      <alignment vertical="top" wrapText="1"/>
    </xf>
    <xf numFmtId="0" fontId="4" fillId="7" borderId="0" xfId="0" applyFont="1" applyFill="1" applyAlignment="1">
      <alignment horizontal="center" vertical="top"/>
    </xf>
    <xf numFmtId="0" fontId="4" fillId="6" borderId="0" xfId="0" applyFont="1" applyFill="1" applyBorder="1" applyAlignment="1">
      <alignment horizontal="center" vertical="top"/>
    </xf>
    <xf numFmtId="3" fontId="3" fillId="8" borderId="39" xfId="0" applyNumberFormat="1" applyFont="1" applyFill="1" applyBorder="1" applyAlignment="1">
      <alignment vertical="top" wrapText="1"/>
    </xf>
    <xf numFmtId="3" fontId="3" fillId="8" borderId="66" xfId="0" applyNumberFormat="1" applyFont="1" applyFill="1" applyBorder="1" applyAlignment="1">
      <alignment vertical="top" wrapText="1"/>
    </xf>
    <xf numFmtId="0" fontId="1" fillId="6" borderId="0" xfId="0" applyFont="1" applyFill="1" applyBorder="1" applyAlignment="1">
      <alignment horizontal="center" vertical="top"/>
    </xf>
    <xf numFmtId="0" fontId="1" fillId="0" borderId="0" xfId="0" applyFont="1" applyBorder="1" applyAlignment="1">
      <alignment horizontal="center" vertical="top"/>
    </xf>
    <xf numFmtId="0" fontId="7" fillId="0" borderId="0" xfId="0" applyNumberFormat="1" applyFont="1" applyAlignment="1">
      <alignment vertical="top"/>
    </xf>
    <xf numFmtId="3" fontId="1" fillId="0" borderId="0" xfId="0" applyNumberFormat="1" applyFont="1" applyAlignment="1">
      <alignment vertical="top"/>
    </xf>
    <xf numFmtId="3" fontId="1" fillId="0" borderId="0" xfId="0" applyNumberFormat="1" applyFont="1" applyAlignment="1">
      <alignment horizontal="center" vertical="top"/>
    </xf>
    <xf numFmtId="3" fontId="19" fillId="0" borderId="0" xfId="0" applyNumberFormat="1" applyFont="1" applyAlignment="1">
      <alignment vertical="top"/>
    </xf>
    <xf numFmtId="3" fontId="19" fillId="0" borderId="0" xfId="0" applyNumberFormat="1" applyFont="1" applyAlignment="1">
      <alignment horizontal="right" vertical="top"/>
    </xf>
    <xf numFmtId="3" fontId="19" fillId="0" borderId="0" xfId="0" applyNumberFormat="1" applyFont="1" applyAlignment="1">
      <alignment horizontal="center" vertical="top"/>
    </xf>
    <xf numFmtId="0" fontId="19" fillId="0" borderId="0" xfId="0" applyFont="1" applyAlignment="1">
      <alignment vertical="top"/>
    </xf>
    <xf numFmtId="3" fontId="1" fillId="0" borderId="29" xfId="0" applyNumberFormat="1" applyFont="1" applyFill="1" applyBorder="1" applyAlignment="1">
      <alignment horizontal="center" vertical="top" wrapText="1"/>
    </xf>
    <xf numFmtId="3" fontId="1" fillId="0" borderId="44" xfId="0" applyNumberFormat="1" applyFont="1" applyFill="1" applyBorder="1" applyAlignment="1">
      <alignment horizontal="center" vertical="top" wrapText="1"/>
    </xf>
    <xf numFmtId="3" fontId="1" fillId="0" borderId="63"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wrapText="1"/>
    </xf>
    <xf numFmtId="164" fontId="1" fillId="0" borderId="53" xfId="0" applyNumberFormat="1" applyFont="1" applyFill="1" applyBorder="1" applyAlignment="1">
      <alignment horizontal="center" vertical="top"/>
    </xf>
    <xf numFmtId="164" fontId="1" fillId="7" borderId="53" xfId="0" applyNumberFormat="1" applyFont="1" applyFill="1" applyBorder="1" applyAlignment="1">
      <alignment horizontal="center" vertical="top"/>
    </xf>
    <xf numFmtId="0" fontId="1" fillId="7" borderId="11" xfId="0" applyFont="1" applyFill="1" applyBorder="1" applyAlignment="1">
      <alignment horizontal="center" vertical="top" wrapText="1"/>
    </xf>
    <xf numFmtId="0" fontId="2" fillId="0" borderId="23" xfId="0" applyFont="1" applyBorder="1"/>
    <xf numFmtId="0" fontId="2" fillId="0" borderId="16" xfId="0" applyFont="1" applyBorder="1"/>
    <xf numFmtId="0" fontId="4" fillId="7" borderId="4" xfId="0" applyFont="1" applyFill="1" applyBorder="1" applyAlignment="1">
      <alignment horizontal="center" vertical="top" wrapText="1"/>
    </xf>
    <xf numFmtId="0" fontId="7" fillId="0" borderId="33" xfId="0" applyFont="1" applyBorder="1" applyAlignment="1">
      <alignment horizontal="center" vertical="top"/>
    </xf>
    <xf numFmtId="164" fontId="1" fillId="7" borderId="53" xfId="0" applyNumberFormat="1" applyFont="1" applyFill="1" applyBorder="1" applyAlignment="1">
      <alignment horizontal="center" vertical="top" wrapText="1"/>
    </xf>
    <xf numFmtId="0" fontId="1" fillId="7" borderId="10" xfId="0" applyFont="1" applyFill="1" applyBorder="1" applyAlignment="1">
      <alignment horizontal="center" vertical="top" wrapText="1"/>
    </xf>
    <xf numFmtId="164" fontId="1" fillId="6" borderId="56"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52" xfId="0" applyNumberFormat="1" applyFont="1" applyFill="1" applyBorder="1" applyAlignment="1">
      <alignment horizontal="center" vertical="top"/>
    </xf>
    <xf numFmtId="0" fontId="3" fillId="0" borderId="40" xfId="0" applyFont="1" applyBorder="1" applyAlignment="1">
      <alignment vertical="top" wrapText="1"/>
    </xf>
    <xf numFmtId="49" fontId="4" fillId="0" borderId="51" xfId="0" applyNumberFormat="1" applyFont="1" applyFill="1" applyBorder="1" applyAlignment="1">
      <alignment horizontal="center" vertical="top"/>
    </xf>
    <xf numFmtId="0" fontId="2" fillId="0" borderId="3" xfId="0" applyFont="1" applyBorder="1"/>
    <xf numFmtId="0" fontId="14" fillId="0" borderId="0" xfId="0" applyFont="1" applyAlignment="1">
      <alignment horizontal="center"/>
    </xf>
    <xf numFmtId="165" fontId="1" fillId="0" borderId="2" xfId="0" applyNumberFormat="1" applyFont="1" applyFill="1" applyBorder="1" applyAlignment="1">
      <alignment horizontal="center" vertical="top" textRotation="90" wrapText="1"/>
    </xf>
    <xf numFmtId="165" fontId="3" fillId="0" borderId="14" xfId="0" applyNumberFormat="1" applyFont="1" applyFill="1" applyBorder="1" applyAlignment="1">
      <alignment horizontal="center" vertical="top" wrapText="1"/>
    </xf>
    <xf numFmtId="0" fontId="1" fillId="0" borderId="27" xfId="0" applyFont="1" applyBorder="1" applyAlignment="1">
      <alignment vertical="center" textRotation="90"/>
    </xf>
    <xf numFmtId="0" fontId="1" fillId="0" borderId="30" xfId="0" applyFont="1" applyBorder="1" applyAlignment="1">
      <alignment vertical="center" textRotation="90"/>
    </xf>
    <xf numFmtId="0" fontId="20" fillId="0" borderId="0" xfId="0" applyFont="1" applyAlignment="1">
      <alignment horizontal="center"/>
    </xf>
    <xf numFmtId="49" fontId="1" fillId="7" borderId="5" xfId="0" applyNumberFormat="1" applyFont="1" applyFill="1" applyBorder="1" applyAlignment="1">
      <alignment horizontal="center" vertical="top" wrapText="1"/>
    </xf>
    <xf numFmtId="0" fontId="3" fillId="0" borderId="27" xfId="0" applyFont="1" applyBorder="1" applyAlignment="1">
      <alignment vertical="center" textRotation="90"/>
    </xf>
    <xf numFmtId="1" fontId="1" fillId="0" borderId="7" xfId="0" applyNumberFormat="1" applyFont="1" applyFill="1" applyBorder="1" applyAlignment="1">
      <alignment horizontal="center" vertical="top"/>
    </xf>
    <xf numFmtId="0" fontId="3" fillId="0" borderId="30" xfId="0" applyFont="1" applyBorder="1" applyAlignment="1">
      <alignment vertical="center" textRotation="90"/>
    </xf>
    <xf numFmtId="49" fontId="1" fillId="0" borderId="13" xfId="0" applyNumberFormat="1" applyFont="1" applyFill="1" applyBorder="1" applyAlignment="1">
      <alignment horizontal="center" vertical="top"/>
    </xf>
    <xf numFmtId="0" fontId="1" fillId="0" borderId="25" xfId="0" applyFont="1" applyBorder="1" applyAlignment="1">
      <alignment vertical="top" wrapText="1"/>
    </xf>
    <xf numFmtId="0" fontId="3" fillId="0" borderId="37" xfId="0" applyFont="1" applyBorder="1" applyAlignment="1">
      <alignment vertical="center" textRotation="90"/>
    </xf>
    <xf numFmtId="0" fontId="3" fillId="8" borderId="18" xfId="0" applyFont="1" applyFill="1" applyBorder="1" applyAlignment="1">
      <alignment horizontal="center" vertical="top" wrapText="1"/>
    </xf>
    <xf numFmtId="0" fontId="1" fillId="0" borderId="23" xfId="0" applyFont="1" applyFill="1" applyBorder="1" applyAlignment="1">
      <alignment vertical="top" wrapText="1"/>
    </xf>
    <xf numFmtId="1" fontId="1" fillId="0" borderId="17" xfId="0" applyNumberFormat="1" applyFont="1" applyFill="1" applyBorder="1" applyAlignment="1">
      <alignment horizontal="center" vertical="top"/>
    </xf>
    <xf numFmtId="1" fontId="4" fillId="0" borderId="5" xfId="0" applyNumberFormat="1" applyFont="1" applyFill="1" applyBorder="1" applyAlignment="1">
      <alignment horizontal="center" vertical="top"/>
    </xf>
    <xf numFmtId="0" fontId="3" fillId="8" borderId="38" xfId="0" applyFont="1" applyFill="1" applyBorder="1" applyAlignment="1">
      <alignment horizontal="center" vertical="top" wrapText="1"/>
    </xf>
    <xf numFmtId="0" fontId="2" fillId="0" borderId="30" xfId="0" applyFont="1" applyBorder="1" applyAlignment="1">
      <alignment vertical="top" wrapText="1"/>
    </xf>
    <xf numFmtId="0" fontId="2" fillId="0" borderId="2" xfId="0" applyFont="1" applyBorder="1"/>
    <xf numFmtId="0" fontId="2" fillId="0" borderId="7" xfId="0" applyFont="1" applyBorder="1"/>
    <xf numFmtId="164" fontId="1" fillId="0" borderId="0" xfId="0" applyNumberFormat="1" applyFont="1" applyFill="1" applyBorder="1" applyAlignment="1">
      <alignment horizontal="center" vertical="top"/>
    </xf>
    <xf numFmtId="0" fontId="4" fillId="0" borderId="35" xfId="0" applyFont="1" applyFill="1" applyBorder="1" applyAlignment="1">
      <alignment vertical="top" wrapText="1"/>
    </xf>
    <xf numFmtId="0" fontId="4" fillId="0" borderId="30" xfId="0" applyFont="1" applyFill="1" applyBorder="1" applyAlignment="1">
      <alignment vertical="top" wrapText="1"/>
    </xf>
    <xf numFmtId="0" fontId="4" fillId="0" borderId="37" xfId="0" applyFont="1" applyFill="1" applyBorder="1" applyAlignment="1">
      <alignment vertical="top" wrapText="1"/>
    </xf>
    <xf numFmtId="164" fontId="1" fillId="6" borderId="42" xfId="0" applyNumberFormat="1" applyFont="1" applyFill="1" applyBorder="1" applyAlignment="1">
      <alignment horizontal="center" vertical="top" wrapText="1"/>
    </xf>
    <xf numFmtId="1" fontId="4" fillId="0" borderId="5" xfId="0" applyNumberFormat="1" applyFont="1" applyFill="1" applyBorder="1" applyAlignment="1">
      <alignment horizontal="center" vertical="top" wrapText="1"/>
    </xf>
    <xf numFmtId="164" fontId="1" fillId="6" borderId="56" xfId="0" applyNumberFormat="1" applyFont="1" applyFill="1" applyBorder="1" applyAlignment="1">
      <alignment horizontal="center" vertical="top" wrapText="1"/>
    </xf>
    <xf numFmtId="1" fontId="4" fillId="0" borderId="11" xfId="0" applyNumberFormat="1" applyFont="1" applyFill="1" applyBorder="1" applyAlignment="1">
      <alignment horizontal="center" vertical="top" wrapText="1"/>
    </xf>
    <xf numFmtId="0" fontId="5" fillId="8" borderId="39" xfId="0" applyFont="1" applyFill="1" applyBorder="1" applyAlignment="1">
      <alignment horizontal="center" vertical="top" wrapText="1"/>
    </xf>
    <xf numFmtId="164" fontId="3" fillId="8" borderId="45" xfId="0" applyNumberFormat="1" applyFont="1" applyFill="1" applyBorder="1" applyAlignment="1">
      <alignment horizontal="center" vertical="top" wrapText="1"/>
    </xf>
    <xf numFmtId="49" fontId="1" fillId="0" borderId="17" xfId="0" applyNumberFormat="1" applyFont="1" applyFill="1" applyBorder="1" applyAlignment="1">
      <alignment horizontal="center" vertical="top" wrapText="1"/>
    </xf>
    <xf numFmtId="0" fontId="5" fillId="8" borderId="66" xfId="0" applyFont="1" applyFill="1" applyBorder="1" applyAlignment="1">
      <alignment horizontal="center" vertical="top" wrapText="1"/>
    </xf>
    <xf numFmtId="0" fontId="4" fillId="0" borderId="5" xfId="0" applyFont="1" applyFill="1" applyBorder="1" applyAlignment="1">
      <alignment horizontal="center" vertical="top"/>
    </xf>
    <xf numFmtId="164" fontId="1" fillId="0" borderId="56" xfId="0" applyNumberFormat="1" applyFont="1" applyFill="1" applyBorder="1" applyAlignment="1">
      <alignment horizontal="center" vertical="top"/>
    </xf>
    <xf numFmtId="164" fontId="1" fillId="0" borderId="42" xfId="0" applyNumberFormat="1" applyFont="1" applyBorder="1" applyAlignment="1">
      <alignment horizontal="center" vertical="center" textRotation="90" wrapText="1"/>
    </xf>
    <xf numFmtId="164" fontId="1" fillId="0" borderId="47" xfId="0" applyNumberFormat="1" applyFont="1" applyBorder="1" applyAlignment="1">
      <alignment horizontal="center" vertical="center" textRotation="90" wrapText="1"/>
    </xf>
    <xf numFmtId="0" fontId="20" fillId="0" borderId="0" xfId="0" applyFont="1"/>
    <xf numFmtId="0" fontId="3" fillId="0" borderId="5" xfId="0" applyFont="1" applyBorder="1" applyAlignment="1">
      <alignment vertical="top" wrapText="1"/>
    </xf>
    <xf numFmtId="0" fontId="1" fillId="6" borderId="47" xfId="0" applyFont="1" applyFill="1" applyBorder="1" applyAlignment="1">
      <alignment horizontal="left" vertical="top" wrapText="1"/>
    </xf>
    <xf numFmtId="0" fontId="1" fillId="6" borderId="49" xfId="0" applyFont="1" applyFill="1" applyBorder="1" applyAlignment="1">
      <alignment horizontal="left" vertical="top" wrapText="1"/>
    </xf>
    <xf numFmtId="0" fontId="1" fillId="6" borderId="58"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63" xfId="0" applyFont="1" applyFill="1" applyBorder="1" applyAlignment="1">
      <alignment horizontal="left" vertical="top" wrapText="1"/>
    </xf>
    <xf numFmtId="0" fontId="1" fillId="7" borderId="49" xfId="0" applyFont="1" applyFill="1" applyBorder="1" applyAlignment="1">
      <alignment horizontal="left" vertical="top" wrapText="1"/>
    </xf>
    <xf numFmtId="0" fontId="1" fillId="7" borderId="58" xfId="0" applyFont="1" applyFill="1" applyBorder="1" applyAlignment="1">
      <alignment horizontal="left" vertical="top" wrapText="1"/>
    </xf>
    <xf numFmtId="0" fontId="1" fillId="0" borderId="47" xfId="0" applyFont="1" applyFill="1" applyBorder="1" applyAlignment="1">
      <alignment horizontal="left" vertical="top" wrapText="1"/>
    </xf>
    <xf numFmtId="0" fontId="1" fillId="0" borderId="65" xfId="0" applyFont="1" applyFill="1" applyBorder="1" applyAlignment="1">
      <alignment horizontal="left" vertical="top" wrapText="1"/>
    </xf>
    <xf numFmtId="0" fontId="1" fillId="0" borderId="58" xfId="0" applyFont="1" applyFill="1" applyBorder="1" applyAlignment="1">
      <alignment vertical="top" wrapText="1"/>
    </xf>
    <xf numFmtId="0" fontId="4" fillId="7" borderId="47" xfId="0" applyFont="1" applyFill="1" applyBorder="1" applyAlignment="1">
      <alignment vertical="top" wrapText="1"/>
    </xf>
    <xf numFmtId="0" fontId="2" fillId="0" borderId="49" xfId="0" applyFont="1" applyBorder="1" applyAlignment="1">
      <alignment vertical="top" wrapText="1"/>
    </xf>
    <xf numFmtId="165" fontId="4" fillId="0" borderId="47" xfId="0" applyNumberFormat="1" applyFont="1" applyFill="1" applyBorder="1" applyAlignment="1">
      <alignment horizontal="left" vertical="top" wrapText="1"/>
    </xf>
    <xf numFmtId="165" fontId="4" fillId="0" borderId="49" xfId="0" applyNumberFormat="1" applyFont="1" applyFill="1" applyBorder="1" applyAlignment="1">
      <alignment horizontal="left" vertical="top" wrapText="1"/>
    </xf>
    <xf numFmtId="165" fontId="4" fillId="0" borderId="58" xfId="0" applyNumberFormat="1" applyFont="1" applyFill="1" applyBorder="1" applyAlignment="1">
      <alignment horizontal="left" vertical="top" wrapText="1"/>
    </xf>
    <xf numFmtId="0" fontId="4" fillId="0" borderId="47" xfId="0" applyFont="1" applyFill="1" applyBorder="1" applyAlignment="1">
      <alignment vertical="top" wrapText="1"/>
    </xf>
    <xf numFmtId="0" fontId="4" fillId="0" borderId="47"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65" xfId="0" applyFont="1" applyFill="1" applyBorder="1" applyAlignment="1">
      <alignment horizontal="left" vertical="top" wrapText="1"/>
    </xf>
    <xf numFmtId="0" fontId="1" fillId="0" borderId="68" xfId="0" applyFont="1" applyFill="1" applyBorder="1" applyAlignment="1">
      <alignment horizontal="left" vertical="top" wrapText="1"/>
    </xf>
    <xf numFmtId="0" fontId="4" fillId="0" borderId="58" xfId="0" applyFont="1" applyBorder="1" applyAlignment="1">
      <alignment horizontal="left" vertical="top" wrapText="1"/>
    </xf>
    <xf numFmtId="0" fontId="4" fillId="0" borderId="58" xfId="0" applyFont="1" applyFill="1" applyBorder="1" applyAlignment="1">
      <alignment horizontal="left" vertical="top" wrapText="1"/>
    </xf>
    <xf numFmtId="0" fontId="4" fillId="7" borderId="47" xfId="0" applyFont="1" applyFill="1" applyBorder="1" applyAlignment="1">
      <alignment horizontal="left" vertical="top" wrapText="1"/>
    </xf>
    <xf numFmtId="0" fontId="4" fillId="7" borderId="49" xfId="0" applyFont="1" applyFill="1" applyBorder="1" applyAlignment="1">
      <alignment horizontal="left" vertical="top" wrapText="1"/>
    </xf>
    <xf numFmtId="0" fontId="4" fillId="7" borderId="58" xfId="0" applyFont="1" applyFill="1" applyBorder="1" applyAlignment="1">
      <alignment horizontal="left" vertical="top" wrapText="1"/>
    </xf>
    <xf numFmtId="0" fontId="4" fillId="0" borderId="0" xfId="0" applyNumberFormat="1" applyFont="1" applyAlignment="1">
      <alignment horizontal="center" vertical="top"/>
    </xf>
    <xf numFmtId="49" fontId="3" fillId="0" borderId="55" xfId="0" applyNumberFormat="1" applyFont="1" applyBorder="1" applyAlignment="1">
      <alignment horizontal="center" vertical="top"/>
    </xf>
    <xf numFmtId="0" fontId="22" fillId="0" borderId="0" xfId="0" applyFont="1"/>
    <xf numFmtId="0" fontId="3" fillId="0" borderId="27" xfId="0" applyFont="1" applyFill="1" applyBorder="1" applyAlignment="1">
      <alignment vertical="center" textRotation="90" wrapText="1"/>
    </xf>
    <xf numFmtId="0" fontId="3" fillId="0" borderId="0" xfId="0" applyFont="1" applyBorder="1" applyAlignment="1">
      <alignment vertical="top"/>
    </xf>
    <xf numFmtId="0" fontId="5" fillId="0" borderId="0" xfId="0" applyFont="1" applyAlignment="1">
      <alignment vertical="top"/>
    </xf>
    <xf numFmtId="0" fontId="1" fillId="0" borderId="11" xfId="0" applyFont="1" applyBorder="1" applyAlignment="1">
      <alignment vertical="top" wrapText="1"/>
    </xf>
    <xf numFmtId="0" fontId="1" fillId="0" borderId="50" xfId="0" applyFont="1" applyBorder="1" applyAlignment="1">
      <alignment horizontal="center" vertical="top" wrapText="1"/>
    </xf>
    <xf numFmtId="0" fontId="1" fillId="0" borderId="35" xfId="0" applyFont="1" applyFill="1" applyBorder="1" applyAlignment="1">
      <alignment vertical="top" wrapText="1"/>
    </xf>
    <xf numFmtId="49" fontId="1" fillId="0" borderId="52" xfId="0" applyNumberFormat="1" applyFont="1" applyFill="1" applyBorder="1" applyAlignment="1">
      <alignment horizontal="center" vertical="top"/>
    </xf>
    <xf numFmtId="0" fontId="4" fillId="0" borderId="14" xfId="0" applyFont="1" applyFill="1" applyBorder="1" applyAlignment="1">
      <alignment vertical="top" wrapText="1"/>
    </xf>
    <xf numFmtId="0" fontId="4" fillId="0" borderId="19" xfId="0" applyFont="1" applyFill="1" applyBorder="1" applyAlignment="1">
      <alignment horizontal="center" vertical="top" wrapText="1"/>
    </xf>
    <xf numFmtId="0" fontId="4" fillId="0" borderId="66" xfId="0" applyFont="1" applyFill="1" applyBorder="1" applyAlignment="1">
      <alignment vertical="top" wrapText="1"/>
    </xf>
    <xf numFmtId="0" fontId="4" fillId="0" borderId="78" xfId="0" applyFont="1" applyFill="1" applyBorder="1" applyAlignment="1">
      <alignment vertical="top" wrapText="1"/>
    </xf>
    <xf numFmtId="0" fontId="4" fillId="0" borderId="74" xfId="0" applyFont="1" applyFill="1" applyBorder="1" applyAlignment="1">
      <alignment vertical="top" wrapText="1"/>
    </xf>
    <xf numFmtId="0" fontId="4" fillId="0" borderId="48" xfId="0" applyFont="1" applyFill="1" applyBorder="1" applyAlignment="1">
      <alignment vertical="top" wrapText="1"/>
    </xf>
    <xf numFmtId="0" fontId="1" fillId="0" borderId="57" xfId="0" applyFont="1" applyBorder="1" applyAlignment="1">
      <alignment horizontal="center" vertical="top"/>
    </xf>
    <xf numFmtId="164" fontId="1" fillId="0" borderId="64" xfId="0" applyNumberFormat="1" applyFont="1" applyFill="1" applyBorder="1" applyAlignment="1">
      <alignment horizontal="center" vertical="top"/>
    </xf>
    <xf numFmtId="0" fontId="4" fillId="0" borderId="6" xfId="0" applyFont="1" applyFill="1" applyBorder="1" applyAlignment="1">
      <alignment vertical="top" wrapText="1"/>
    </xf>
    <xf numFmtId="0" fontId="4" fillId="0" borderId="12" xfId="0" applyFont="1" applyFill="1" applyBorder="1" applyAlignment="1">
      <alignment vertical="top" wrapText="1"/>
    </xf>
    <xf numFmtId="0" fontId="4" fillId="0" borderId="18" xfId="0" applyFont="1" applyFill="1" applyBorder="1" applyAlignment="1">
      <alignment vertical="top" wrapText="1"/>
    </xf>
    <xf numFmtId="0" fontId="3" fillId="0" borderId="37" xfId="0" applyFont="1" applyBorder="1" applyAlignment="1">
      <alignment horizontal="center" vertical="center" textRotation="90"/>
    </xf>
    <xf numFmtId="0" fontId="1" fillId="0" borderId="12" xfId="0" applyFont="1" applyFill="1" applyBorder="1" applyAlignment="1">
      <alignment vertical="top" wrapText="1"/>
    </xf>
    <xf numFmtId="0" fontId="4" fillId="0" borderId="19" xfId="0" applyNumberFormat="1" applyFont="1" applyFill="1" applyBorder="1" applyAlignment="1">
      <alignment horizontal="center" vertical="top"/>
    </xf>
    <xf numFmtId="0" fontId="4" fillId="0" borderId="66" xfId="0" applyFont="1" applyFill="1" applyBorder="1" applyAlignment="1">
      <alignment horizontal="left" vertical="top" wrapText="1"/>
    </xf>
    <xf numFmtId="0" fontId="4" fillId="0" borderId="33" xfId="0" applyFont="1" applyFill="1" applyBorder="1" applyAlignment="1">
      <alignment vertical="top" wrapText="1"/>
    </xf>
    <xf numFmtId="49" fontId="5" fillId="6" borderId="10" xfId="0" applyNumberFormat="1" applyFont="1" applyFill="1" applyBorder="1" applyAlignment="1">
      <alignment vertical="top"/>
    </xf>
    <xf numFmtId="0" fontId="3" fillId="8" borderId="33" xfId="0" applyFont="1" applyFill="1" applyBorder="1" applyAlignment="1">
      <alignment horizontal="center" vertical="top" wrapText="1"/>
    </xf>
    <xf numFmtId="164" fontId="3" fillId="5" borderId="37" xfId="0" applyNumberFormat="1" applyFont="1" applyFill="1" applyBorder="1" applyAlignment="1">
      <alignment horizontal="center" vertical="top"/>
    </xf>
    <xf numFmtId="0" fontId="1" fillId="0" borderId="31" xfId="0" applyFont="1" applyBorder="1" applyAlignment="1">
      <alignment vertical="top" wrapText="1"/>
    </xf>
    <xf numFmtId="49" fontId="1" fillId="0" borderId="10" xfId="0" applyNumberFormat="1" applyFont="1" applyFill="1" applyBorder="1" applyAlignment="1">
      <alignment horizontal="center" vertical="top"/>
    </xf>
    <xf numFmtId="0" fontId="4" fillId="0" borderId="17" xfId="0" applyFont="1" applyFill="1" applyBorder="1" applyAlignment="1">
      <alignment horizontal="center" vertical="top"/>
    </xf>
    <xf numFmtId="0" fontId="1" fillId="0" borderId="80" xfId="0" applyFont="1" applyBorder="1" applyAlignment="1">
      <alignment vertical="center" textRotation="90"/>
    </xf>
    <xf numFmtId="0" fontId="3" fillId="8" borderId="33" xfId="0" applyFont="1" applyFill="1" applyBorder="1" applyAlignment="1">
      <alignment horizontal="right" vertical="top" wrapText="1"/>
    </xf>
    <xf numFmtId="164" fontId="3" fillId="8" borderId="32" xfId="0" applyNumberFormat="1" applyFont="1" applyFill="1" applyBorder="1" applyAlignment="1">
      <alignment horizontal="center" vertical="top"/>
    </xf>
    <xf numFmtId="0" fontId="1" fillId="0" borderId="77" xfId="0" applyFont="1" applyBorder="1" applyAlignment="1">
      <alignment vertical="center" textRotation="90"/>
    </xf>
    <xf numFmtId="49" fontId="3" fillId="6" borderId="31" xfId="0" applyNumberFormat="1" applyFont="1" applyFill="1" applyBorder="1" applyAlignment="1">
      <alignment horizontal="center" vertical="top"/>
    </xf>
    <xf numFmtId="49" fontId="3" fillId="4" borderId="30"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5" borderId="48" xfId="0" applyNumberFormat="1" applyFont="1" applyFill="1" applyBorder="1" applyAlignment="1">
      <alignment horizontal="center" vertical="top"/>
    </xf>
    <xf numFmtId="0" fontId="1" fillId="0" borderId="27" xfId="0" applyFont="1" applyFill="1" applyBorder="1" applyAlignment="1">
      <alignment horizontal="left" vertical="top" wrapText="1"/>
    </xf>
    <xf numFmtId="0" fontId="1" fillId="0" borderId="3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4" xfId="0" applyFont="1" applyFill="1" applyBorder="1" applyAlignment="1">
      <alignment horizontal="left" vertical="top" wrapText="1"/>
    </xf>
    <xf numFmtId="165" fontId="1" fillId="0" borderId="2" xfId="0" applyNumberFormat="1" applyFont="1" applyFill="1" applyBorder="1" applyAlignment="1">
      <alignment horizontal="center" vertical="center" textRotation="90" wrapText="1"/>
    </xf>
    <xf numFmtId="165" fontId="1" fillId="6" borderId="0" xfId="0" applyNumberFormat="1" applyFont="1" applyFill="1" applyBorder="1" applyAlignment="1">
      <alignment horizontal="center" vertical="top" wrapText="1"/>
    </xf>
    <xf numFmtId="0" fontId="3" fillId="6" borderId="0" xfId="0" applyFont="1" applyFill="1" applyBorder="1" applyAlignment="1">
      <alignment horizontal="center" vertical="center" wrapText="1"/>
    </xf>
    <xf numFmtId="165" fontId="3" fillId="6" borderId="0" xfId="0" applyNumberFormat="1" applyFont="1" applyFill="1" applyBorder="1" applyAlignment="1">
      <alignment horizontal="center" vertical="top" wrapText="1"/>
    </xf>
    <xf numFmtId="0" fontId="5" fillId="8" borderId="39" xfId="0" applyFont="1" applyFill="1" applyBorder="1" applyAlignment="1">
      <alignment horizontal="right" vertical="top" wrapText="1"/>
    </xf>
    <xf numFmtId="0" fontId="5" fillId="8" borderId="66" xfId="0" applyFont="1" applyFill="1" applyBorder="1" applyAlignment="1">
      <alignment horizontal="right" vertical="top" wrapText="1"/>
    </xf>
    <xf numFmtId="49" fontId="5" fillId="4" borderId="30" xfId="0" applyNumberFormat="1" applyFont="1" applyFill="1" applyBorder="1" applyAlignment="1">
      <alignment horizontal="center" vertical="top"/>
    </xf>
    <xf numFmtId="165" fontId="5" fillId="0" borderId="2" xfId="0" applyNumberFormat="1" applyFont="1" applyBorder="1" applyAlignment="1">
      <alignment horizontal="center" vertical="top" wrapText="1"/>
    </xf>
    <xf numFmtId="0" fontId="4" fillId="0" borderId="32" xfId="0" applyFont="1" applyFill="1" applyBorder="1" applyAlignment="1">
      <alignment horizontal="left" vertical="top" wrapText="1"/>
    </xf>
    <xf numFmtId="165" fontId="5" fillId="0" borderId="2" xfId="0" applyNumberFormat="1" applyFont="1" applyFill="1" applyBorder="1" applyAlignment="1">
      <alignment horizontal="center" vertical="top" wrapText="1"/>
    </xf>
    <xf numFmtId="165" fontId="5" fillId="0" borderId="14" xfId="0" applyNumberFormat="1" applyFont="1" applyFill="1" applyBorder="1" applyAlignment="1">
      <alignment horizontal="center" vertical="top" wrapText="1"/>
    </xf>
    <xf numFmtId="165" fontId="5" fillId="7" borderId="2" xfId="0" applyNumberFormat="1" applyFont="1" applyFill="1" applyBorder="1" applyAlignment="1">
      <alignment horizontal="center" vertical="top" wrapText="1"/>
    </xf>
    <xf numFmtId="0" fontId="1" fillId="0" borderId="32" xfId="0" applyFont="1" applyFill="1" applyBorder="1" applyAlignment="1">
      <alignment horizontal="left" vertical="top" wrapText="1"/>
    </xf>
    <xf numFmtId="0" fontId="3" fillId="0" borderId="27" xfId="0" applyFont="1" applyBorder="1" applyAlignment="1">
      <alignment horizontal="center" vertical="center" textRotation="90"/>
    </xf>
    <xf numFmtId="164" fontId="1" fillId="0" borderId="41" xfId="0" applyNumberFormat="1" applyFont="1" applyFill="1" applyBorder="1" applyAlignment="1">
      <alignment horizontal="center" vertical="top"/>
    </xf>
    <xf numFmtId="164" fontId="1" fillId="0" borderId="47"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164" fontId="3" fillId="5" borderId="23" xfId="0" applyNumberFormat="1" applyFont="1" applyFill="1" applyBorder="1" applyAlignment="1">
      <alignment horizontal="center" vertical="top"/>
    </xf>
    <xf numFmtId="164" fontId="3" fillId="5" borderId="1" xfId="0" applyNumberFormat="1" applyFont="1" applyFill="1" applyBorder="1" applyAlignment="1">
      <alignment horizontal="center" vertical="top"/>
    </xf>
    <xf numFmtId="0" fontId="1" fillId="0" borderId="49" xfId="0" applyFont="1" applyFill="1" applyBorder="1" applyAlignment="1">
      <alignment vertical="top" wrapText="1"/>
    </xf>
    <xf numFmtId="0" fontId="1" fillId="7" borderId="12" xfId="0" applyFont="1" applyFill="1" applyBorder="1" applyAlignment="1">
      <alignment horizontal="left" vertical="top" wrapText="1"/>
    </xf>
    <xf numFmtId="164" fontId="3" fillId="8" borderId="66" xfId="0" applyNumberFormat="1" applyFont="1" applyFill="1" applyBorder="1" applyAlignment="1">
      <alignment horizontal="center" vertical="top"/>
    </xf>
    <xf numFmtId="164" fontId="1" fillId="0" borderId="63" xfId="0" applyNumberFormat="1" applyFont="1" applyFill="1" applyBorder="1" applyAlignment="1">
      <alignment horizontal="center" vertical="top"/>
    </xf>
    <xf numFmtId="164" fontId="1" fillId="0" borderId="49" xfId="0" applyNumberFormat="1" applyFont="1" applyFill="1" applyBorder="1" applyAlignment="1">
      <alignment horizontal="center" vertical="top"/>
    </xf>
    <xf numFmtId="164" fontId="1" fillId="0" borderId="68" xfId="0" applyNumberFormat="1" applyFont="1" applyFill="1" applyBorder="1" applyAlignment="1">
      <alignment horizontal="center" vertical="top"/>
    </xf>
    <xf numFmtId="164" fontId="3" fillId="8" borderId="49" xfId="0" applyNumberFormat="1" applyFont="1" applyFill="1" applyBorder="1" applyAlignment="1">
      <alignment horizontal="center" vertical="top"/>
    </xf>
    <xf numFmtId="164" fontId="3" fillId="0" borderId="64" xfId="0" applyNumberFormat="1" applyFont="1" applyFill="1" applyBorder="1" applyAlignment="1">
      <alignment horizontal="center" vertical="top"/>
    </xf>
    <xf numFmtId="164" fontId="3" fillId="0" borderId="49" xfId="0" applyNumberFormat="1" applyFont="1" applyFill="1" applyBorder="1" applyAlignment="1">
      <alignment horizontal="center" vertical="top"/>
    </xf>
    <xf numFmtId="164" fontId="1" fillId="7" borderId="47" xfId="0" applyNumberFormat="1" applyFont="1" applyFill="1" applyBorder="1" applyAlignment="1">
      <alignment horizontal="center" vertical="top"/>
    </xf>
    <xf numFmtId="164" fontId="3" fillId="5" borderId="21"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top"/>
    </xf>
    <xf numFmtId="164" fontId="3" fillId="3" borderId="21" xfId="0" applyNumberFormat="1" applyFont="1" applyFill="1" applyBorder="1" applyAlignment="1">
      <alignment horizontal="center" vertical="top"/>
    </xf>
    <xf numFmtId="164" fontId="1" fillId="6" borderId="4"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wrapText="1"/>
    </xf>
    <xf numFmtId="164" fontId="3" fillId="8" borderId="15"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xf>
    <xf numFmtId="164" fontId="3" fillId="8" borderId="15" xfId="0" applyNumberFormat="1" applyFont="1" applyFill="1" applyBorder="1" applyAlignment="1">
      <alignment horizontal="center" vertical="top"/>
    </xf>
    <xf numFmtId="164" fontId="1" fillId="0" borderId="54"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0" borderId="9" xfId="0" applyNumberFormat="1" applyFont="1" applyFill="1" applyBorder="1" applyAlignment="1">
      <alignment horizontal="center" vertical="top"/>
    </xf>
    <xf numFmtId="164" fontId="1" fillId="7" borderId="4" xfId="0" applyNumberFormat="1" applyFont="1" applyFill="1" applyBorder="1" applyAlignment="1">
      <alignment horizontal="center" vertical="top"/>
    </xf>
    <xf numFmtId="164" fontId="3" fillId="5" borderId="60" xfId="0" applyNumberFormat="1" applyFont="1" applyFill="1" applyBorder="1" applyAlignment="1">
      <alignment horizontal="center" vertical="top" wrapText="1"/>
    </xf>
    <xf numFmtId="164" fontId="3" fillId="4" borderId="60" xfId="0" applyNumberFormat="1" applyFont="1" applyFill="1" applyBorder="1" applyAlignment="1">
      <alignment horizontal="center" vertical="top"/>
    </xf>
    <xf numFmtId="164" fontId="3" fillId="3" borderId="60" xfId="0" applyNumberFormat="1" applyFont="1" applyFill="1" applyBorder="1" applyAlignment="1">
      <alignment horizontal="center" vertical="top"/>
    </xf>
    <xf numFmtId="164" fontId="3" fillId="3" borderId="64" xfId="0" applyNumberFormat="1" applyFont="1" applyFill="1" applyBorder="1" applyAlignment="1">
      <alignment horizontal="center" vertical="top" wrapText="1"/>
    </xf>
    <xf numFmtId="164" fontId="1" fillId="0" borderId="64" xfId="0" applyNumberFormat="1" applyFont="1" applyBorder="1" applyAlignment="1">
      <alignment horizontal="center" vertical="top" wrapText="1"/>
    </xf>
    <xf numFmtId="164" fontId="1" fillId="7" borderId="64" xfId="0" applyNumberFormat="1" applyFont="1" applyFill="1" applyBorder="1" applyAlignment="1">
      <alignment horizontal="center" vertical="top" wrapText="1"/>
    </xf>
    <xf numFmtId="164" fontId="3" fillId="3" borderId="56" xfId="0" applyNumberFormat="1" applyFont="1" applyFill="1" applyBorder="1" applyAlignment="1">
      <alignment horizontal="center" vertical="top" wrapText="1"/>
    </xf>
    <xf numFmtId="164" fontId="1" fillId="0" borderId="56" xfId="0" applyNumberFormat="1" applyFont="1" applyBorder="1" applyAlignment="1">
      <alignment horizontal="center" vertical="top" wrapText="1"/>
    </xf>
    <xf numFmtId="164" fontId="1" fillId="7" borderId="56" xfId="0" applyNumberFormat="1" applyFont="1" applyFill="1" applyBorder="1" applyAlignment="1">
      <alignment horizontal="center" vertical="top" wrapText="1"/>
    </xf>
    <xf numFmtId="164" fontId="3" fillId="3" borderId="9" xfId="0" applyNumberFormat="1" applyFont="1" applyFill="1" applyBorder="1" applyAlignment="1">
      <alignment horizontal="center" vertical="top" wrapText="1"/>
    </xf>
    <xf numFmtId="164" fontId="1" fillId="0" borderId="9" xfId="0" applyNumberFormat="1" applyFont="1" applyBorder="1" applyAlignment="1">
      <alignment horizontal="center" vertical="top" wrapText="1"/>
    </xf>
    <xf numFmtId="164" fontId="1" fillId="7" borderId="9"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164" fontId="3" fillId="8" borderId="23" xfId="0" applyNumberFormat="1" applyFont="1" applyFill="1" applyBorder="1" applyAlignment="1">
      <alignment horizontal="center" vertical="top"/>
    </xf>
    <xf numFmtId="164" fontId="1" fillId="6" borderId="44" xfId="0" applyNumberFormat="1" applyFont="1" applyFill="1" applyBorder="1" applyAlignment="1">
      <alignment horizontal="center" vertical="top"/>
    </xf>
    <xf numFmtId="164" fontId="21" fillId="0" borderId="47"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3" fillId="8" borderId="80" xfId="0" applyNumberFormat="1" applyFont="1" applyFill="1" applyBorder="1" applyAlignment="1">
      <alignment horizontal="center" vertical="top"/>
    </xf>
    <xf numFmtId="164" fontId="3" fillId="8" borderId="65" xfId="0" applyNumberFormat="1" applyFont="1" applyFill="1" applyBorder="1" applyAlignment="1">
      <alignment horizontal="center" vertical="top"/>
    </xf>
    <xf numFmtId="164" fontId="21" fillId="6" borderId="4" xfId="0" applyNumberFormat="1" applyFont="1" applyFill="1" applyBorder="1" applyAlignment="1">
      <alignment horizontal="center" vertical="top"/>
    </xf>
    <xf numFmtId="164" fontId="1" fillId="6" borderId="9"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164" fontId="1" fillId="6" borderId="4"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3" fillId="8" borderId="54" xfId="0" applyNumberFormat="1" applyFont="1" applyFill="1" applyBorder="1" applyAlignment="1">
      <alignment horizontal="center" vertical="top"/>
    </xf>
    <xf numFmtId="164" fontId="3" fillId="5" borderId="16" xfId="0" applyNumberFormat="1" applyFont="1" applyFill="1" applyBorder="1" applyAlignment="1">
      <alignment horizontal="center" vertical="top"/>
    </xf>
    <xf numFmtId="164" fontId="1" fillId="0" borderId="65" xfId="0" applyNumberFormat="1" applyFont="1" applyFill="1" applyBorder="1" applyAlignment="1">
      <alignment horizontal="center" vertical="top"/>
    </xf>
    <xf numFmtId="164" fontId="21" fillId="0" borderId="47" xfId="0" applyNumberFormat="1" applyFont="1" applyFill="1" applyBorder="1" applyAlignment="1">
      <alignment horizontal="center" vertical="top" wrapText="1"/>
    </xf>
    <xf numFmtId="164" fontId="21" fillId="0" borderId="63" xfId="0" applyNumberFormat="1" applyFont="1" applyFill="1" applyBorder="1" applyAlignment="1">
      <alignment horizontal="center" vertical="top" wrapText="1"/>
    </xf>
    <xf numFmtId="164" fontId="21" fillId="7" borderId="68" xfId="0" applyNumberFormat="1" applyFont="1" applyFill="1" applyBorder="1" applyAlignment="1">
      <alignment horizontal="center" vertical="top"/>
    </xf>
    <xf numFmtId="164" fontId="1" fillId="7" borderId="65" xfId="0" applyNumberFormat="1" applyFont="1" applyFill="1" applyBorder="1" applyAlignment="1">
      <alignment horizontal="center" vertical="top"/>
    </xf>
    <xf numFmtId="164" fontId="1" fillId="7" borderId="73" xfId="0" applyNumberFormat="1" applyFont="1" applyFill="1" applyBorder="1" applyAlignment="1">
      <alignment horizontal="center" vertical="top" wrapText="1"/>
    </xf>
    <xf numFmtId="164" fontId="3" fillId="5" borderId="76" xfId="0" applyNumberFormat="1" applyFont="1" applyFill="1" applyBorder="1" applyAlignment="1">
      <alignment horizontal="center" vertical="top"/>
    </xf>
    <xf numFmtId="164" fontId="1" fillId="0" borderId="42" xfId="0" applyNumberFormat="1" applyFont="1" applyFill="1" applyBorder="1" applyAlignment="1">
      <alignment horizontal="center" vertical="top" wrapText="1"/>
    </xf>
    <xf numFmtId="164" fontId="1" fillId="7" borderId="43" xfId="0" applyNumberFormat="1" applyFont="1" applyFill="1" applyBorder="1" applyAlignment="1">
      <alignment horizontal="center" vertical="top"/>
    </xf>
    <xf numFmtId="164" fontId="1" fillId="0" borderId="53" xfId="0" applyNumberFormat="1" applyFont="1" applyFill="1" applyBorder="1" applyAlignment="1">
      <alignment horizontal="center" vertical="top" wrapText="1"/>
    </xf>
    <xf numFmtId="164" fontId="1" fillId="7" borderId="3" xfId="0" applyNumberFormat="1" applyFont="1" applyFill="1" applyBorder="1" applyAlignment="1">
      <alignment horizontal="center" vertical="top"/>
    </xf>
    <xf numFmtId="164" fontId="1" fillId="7" borderId="54" xfId="0" applyNumberFormat="1" applyFont="1" applyFill="1" applyBorder="1" applyAlignment="1">
      <alignment horizontal="center" vertical="top"/>
    </xf>
    <xf numFmtId="164" fontId="21" fillId="0" borderId="4" xfId="0" applyNumberFormat="1" applyFont="1" applyFill="1" applyBorder="1" applyAlignment="1">
      <alignment horizontal="center" vertical="top" wrapText="1"/>
    </xf>
    <xf numFmtId="164" fontId="21" fillId="0" borderId="3" xfId="0" applyNumberFormat="1" applyFont="1" applyFill="1" applyBorder="1" applyAlignment="1">
      <alignment horizontal="center" vertical="top"/>
    </xf>
    <xf numFmtId="164" fontId="21" fillId="7" borderId="51" xfId="0" applyNumberFormat="1" applyFont="1" applyFill="1" applyBorder="1" applyAlignment="1">
      <alignment horizontal="center" vertical="top"/>
    </xf>
    <xf numFmtId="164" fontId="1" fillId="7" borderId="9" xfId="0" applyNumberFormat="1" applyFont="1" applyFill="1" applyBorder="1" applyAlignment="1">
      <alignment horizontal="center" vertical="top"/>
    </xf>
    <xf numFmtId="164" fontId="1" fillId="0" borderId="54" xfId="0" applyNumberFormat="1" applyFont="1" applyFill="1" applyBorder="1" applyAlignment="1">
      <alignment horizontal="center" vertical="top" wrapText="1"/>
    </xf>
    <xf numFmtId="164" fontId="3" fillId="5" borderId="60" xfId="0" applyNumberFormat="1" applyFont="1" applyFill="1" applyBorder="1" applyAlignment="1">
      <alignment horizontal="center" vertical="top"/>
    </xf>
    <xf numFmtId="164" fontId="1" fillId="0" borderId="3" xfId="0" applyNumberFormat="1" applyFont="1" applyBorder="1" applyAlignment="1">
      <alignment horizontal="center" vertical="center" textRotation="90" wrapText="1"/>
    </xf>
    <xf numFmtId="49" fontId="3" fillId="0" borderId="5" xfId="0" applyNumberFormat="1" applyFont="1" applyBorder="1" applyAlignment="1">
      <alignment horizontal="center" vertical="top"/>
    </xf>
    <xf numFmtId="0" fontId="1" fillId="0" borderId="27" xfId="0" applyFont="1" applyFill="1" applyBorder="1" applyAlignment="1">
      <alignment horizontal="left" vertical="top" wrapText="1"/>
    </xf>
    <xf numFmtId="165" fontId="1" fillId="6" borderId="0" xfId="0" applyNumberFormat="1" applyFont="1" applyFill="1" applyBorder="1" applyAlignment="1">
      <alignment horizontal="center" vertical="top" wrapText="1"/>
    </xf>
    <xf numFmtId="0" fontId="3" fillId="6" borderId="0" xfId="0" applyFont="1" applyFill="1" applyBorder="1" applyAlignment="1">
      <alignment horizontal="center" vertical="center" wrapText="1"/>
    </xf>
    <xf numFmtId="165" fontId="3" fillId="6" borderId="0" xfId="0" applyNumberFormat="1" applyFont="1" applyFill="1" applyBorder="1" applyAlignment="1">
      <alignment horizontal="center" vertical="top" wrapText="1"/>
    </xf>
    <xf numFmtId="0" fontId="5" fillId="8" borderId="66" xfId="0" applyFont="1" applyFill="1" applyBorder="1" applyAlignment="1">
      <alignment horizontal="right" vertical="top" wrapText="1"/>
    </xf>
    <xf numFmtId="0" fontId="1" fillId="0" borderId="37" xfId="0" applyFont="1" applyFill="1" applyBorder="1" applyAlignment="1">
      <alignment horizontal="left" vertical="top" wrapText="1"/>
    </xf>
    <xf numFmtId="165" fontId="5" fillId="0" borderId="2"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xf>
    <xf numFmtId="0" fontId="1" fillId="0" borderId="32" xfId="0" applyFont="1" applyFill="1" applyBorder="1" applyAlignment="1">
      <alignment horizontal="left" vertical="top" wrapText="1"/>
    </xf>
    <xf numFmtId="0" fontId="4" fillId="0" borderId="5" xfId="0" applyNumberFormat="1" applyFont="1" applyFill="1" applyBorder="1" applyAlignment="1">
      <alignment horizontal="center" vertical="top"/>
    </xf>
    <xf numFmtId="0" fontId="1" fillId="6" borderId="31" xfId="0" applyFont="1" applyFill="1" applyBorder="1" applyAlignment="1">
      <alignment horizontal="center" vertical="top"/>
    </xf>
    <xf numFmtId="0" fontId="1" fillId="0" borderId="31" xfId="0" applyFont="1" applyFill="1" applyBorder="1" applyAlignment="1">
      <alignment horizontal="center" vertical="top"/>
    </xf>
    <xf numFmtId="0" fontId="1" fillId="0" borderId="25" xfId="0" applyFont="1" applyFill="1" applyBorder="1" applyAlignment="1">
      <alignment horizontal="center" vertical="top"/>
    </xf>
    <xf numFmtId="0" fontId="1" fillId="0" borderId="26" xfId="0" applyFont="1" applyFill="1" applyBorder="1" applyAlignment="1">
      <alignment horizontal="center" vertical="top" wrapText="1"/>
    </xf>
    <xf numFmtId="0" fontId="1" fillId="0" borderId="71" xfId="0" applyFont="1" applyFill="1" applyBorder="1" applyAlignment="1">
      <alignment horizontal="center" vertical="top" wrapText="1"/>
    </xf>
    <xf numFmtId="0" fontId="1" fillId="7" borderId="34" xfId="0" applyFont="1" applyFill="1" applyBorder="1" applyAlignment="1">
      <alignment horizontal="center" vertical="top" wrapText="1"/>
    </xf>
    <xf numFmtId="0" fontId="1" fillId="7" borderId="31" xfId="0" applyFont="1" applyFill="1" applyBorder="1" applyAlignment="1">
      <alignment horizontal="center" vertical="top" wrapText="1"/>
    </xf>
    <xf numFmtId="0" fontId="1" fillId="0" borderId="25" xfId="0" applyFont="1" applyFill="1" applyBorder="1" applyAlignment="1">
      <alignment horizontal="center" vertical="top" wrapText="1"/>
    </xf>
    <xf numFmtId="49" fontId="1" fillId="0" borderId="79" xfId="0" applyNumberFormat="1" applyFont="1" applyFill="1" applyBorder="1" applyAlignment="1">
      <alignment horizontal="center" vertical="top"/>
    </xf>
    <xf numFmtId="49" fontId="4" fillId="0" borderId="26" xfId="0" applyNumberFormat="1" applyFont="1" applyFill="1" applyBorder="1" applyAlignment="1">
      <alignment horizontal="center" vertical="top"/>
    </xf>
    <xf numFmtId="0" fontId="4" fillId="0" borderId="40"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25" xfId="0" applyFont="1" applyFill="1" applyBorder="1" applyAlignment="1">
      <alignment horizontal="center" vertical="top" wrapText="1"/>
    </xf>
    <xf numFmtId="164" fontId="1" fillId="0" borderId="43" xfId="0" applyNumberFormat="1" applyFont="1" applyFill="1" applyBorder="1" applyAlignment="1">
      <alignment horizontal="center" vertical="top" wrapText="1"/>
    </xf>
    <xf numFmtId="164" fontId="1" fillId="0" borderId="42" xfId="0" applyNumberFormat="1" applyFont="1" applyBorder="1" applyAlignment="1">
      <alignment horizontal="center" vertical="top"/>
    </xf>
    <xf numFmtId="164" fontId="1" fillId="0" borderId="44" xfId="0" applyNumberFormat="1" applyFont="1" applyBorder="1" applyAlignment="1">
      <alignment horizontal="center" vertical="top"/>
    </xf>
    <xf numFmtId="164" fontId="4" fillId="7" borderId="0" xfId="0" applyNumberFormat="1" applyFont="1" applyFill="1" applyBorder="1" applyAlignment="1">
      <alignment horizontal="center" vertical="top" wrapText="1"/>
    </xf>
    <xf numFmtId="164" fontId="3" fillId="5" borderId="21" xfId="0" applyNumberFormat="1" applyFont="1" applyFill="1" applyBorder="1" applyAlignment="1">
      <alignment horizontal="center" vertical="top"/>
    </xf>
    <xf numFmtId="164" fontId="3" fillId="8" borderId="53" xfId="0" applyNumberFormat="1" applyFont="1" applyFill="1" applyBorder="1" applyAlignment="1">
      <alignment horizontal="center" vertical="top" wrapText="1"/>
    </xf>
    <xf numFmtId="164" fontId="5" fillId="5" borderId="1" xfId="0" applyNumberFormat="1" applyFont="1" applyFill="1" applyBorder="1" applyAlignment="1">
      <alignment horizontal="center" vertical="top" wrapText="1"/>
    </xf>
    <xf numFmtId="164" fontId="5" fillId="8" borderId="39" xfId="0" applyNumberFormat="1" applyFont="1" applyFill="1" applyBorder="1" applyAlignment="1">
      <alignment horizontal="center" vertical="top" wrapText="1"/>
    </xf>
    <xf numFmtId="164" fontId="5" fillId="5" borderId="21" xfId="0" applyNumberFormat="1" applyFont="1" applyFill="1" applyBorder="1" applyAlignment="1">
      <alignment horizontal="center" vertical="top" wrapText="1"/>
    </xf>
    <xf numFmtId="164" fontId="5" fillId="4" borderId="21" xfId="0" applyNumberFormat="1" applyFont="1" applyFill="1" applyBorder="1" applyAlignment="1">
      <alignment horizontal="center" vertical="top"/>
    </xf>
    <xf numFmtId="164" fontId="5" fillId="3" borderId="21" xfId="0" applyNumberFormat="1" applyFont="1" applyFill="1" applyBorder="1" applyAlignment="1">
      <alignment horizontal="center" vertical="top"/>
    </xf>
    <xf numFmtId="164" fontId="14" fillId="0" borderId="0" xfId="0" applyNumberFormat="1" applyFont="1" applyAlignment="1">
      <alignment horizontal="center"/>
    </xf>
    <xf numFmtId="164" fontId="1" fillId="0" borderId="42" xfId="0" applyNumberFormat="1" applyFont="1" applyBorder="1" applyAlignment="1">
      <alignment horizontal="center" vertical="center" wrapText="1"/>
    </xf>
    <xf numFmtId="164" fontId="7" fillId="0" borderId="47"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0" fontId="5" fillId="9" borderId="41" xfId="0" applyFont="1" applyFill="1" applyBorder="1" applyAlignment="1">
      <alignment vertical="top"/>
    </xf>
    <xf numFmtId="3" fontId="5" fillId="9" borderId="41" xfId="0" applyNumberFormat="1" applyFont="1" applyFill="1" applyBorder="1" applyAlignment="1">
      <alignment horizontal="center" vertical="top"/>
    </xf>
    <xf numFmtId="3" fontId="5" fillId="9" borderId="41" xfId="0" applyNumberFormat="1" applyFont="1" applyFill="1" applyBorder="1" applyAlignment="1">
      <alignment vertical="top"/>
    </xf>
    <xf numFmtId="0" fontId="1" fillId="9" borderId="27" xfId="0" applyFont="1" applyFill="1" applyBorder="1" applyAlignment="1">
      <alignment vertical="top" wrapText="1"/>
    </xf>
    <xf numFmtId="0" fontId="1" fillId="9" borderId="46" xfId="0" applyFont="1" applyFill="1" applyBorder="1" applyAlignment="1">
      <alignment horizontal="center" vertical="top"/>
    </xf>
    <xf numFmtId="0" fontId="1" fillId="9" borderId="7" xfId="0" applyFont="1" applyFill="1" applyBorder="1" applyAlignment="1">
      <alignment horizontal="center" vertical="top"/>
    </xf>
    <xf numFmtId="0" fontId="3" fillId="9" borderId="2" xfId="0" applyFont="1" applyFill="1" applyBorder="1" applyAlignment="1">
      <alignment vertical="top"/>
    </xf>
    <xf numFmtId="0" fontId="3" fillId="9" borderId="7" xfId="0" applyFont="1" applyFill="1" applyBorder="1" applyAlignment="1">
      <alignment vertical="top"/>
    </xf>
    <xf numFmtId="0" fontId="24" fillId="0" borderId="0" xfId="0" applyFont="1"/>
    <xf numFmtId="0" fontId="5" fillId="9" borderId="0" xfId="0" applyFont="1" applyFill="1" applyBorder="1" applyAlignment="1">
      <alignment vertical="top"/>
    </xf>
    <xf numFmtId="3" fontId="5" fillId="9" borderId="0" xfId="0" applyNumberFormat="1" applyFont="1" applyFill="1" applyBorder="1" applyAlignment="1">
      <alignment horizontal="center" vertical="top"/>
    </xf>
    <xf numFmtId="3" fontId="5" fillId="9" borderId="0" xfId="0" applyNumberFormat="1" applyFont="1" applyFill="1" applyBorder="1" applyAlignment="1">
      <alignment vertical="top"/>
    </xf>
    <xf numFmtId="0" fontId="1" fillId="9" borderId="30" xfId="0" applyFont="1" applyFill="1" applyBorder="1" applyAlignment="1">
      <alignment vertical="top" wrapText="1"/>
    </xf>
    <xf numFmtId="0" fontId="1" fillId="9" borderId="78" xfId="0" applyFont="1" applyFill="1" applyBorder="1" applyAlignment="1">
      <alignment horizontal="center" vertical="top"/>
    </xf>
    <xf numFmtId="0" fontId="1" fillId="9" borderId="13" xfId="0" applyFont="1" applyFill="1" applyBorder="1" applyAlignment="1">
      <alignment horizontal="center" vertical="top"/>
    </xf>
    <xf numFmtId="0" fontId="1" fillId="9" borderId="8" xfId="0" applyFont="1" applyFill="1" applyBorder="1" applyAlignment="1">
      <alignment vertical="top"/>
    </xf>
    <xf numFmtId="0" fontId="3" fillId="9" borderId="13" xfId="0" applyFont="1" applyFill="1" applyBorder="1" applyAlignment="1">
      <alignment vertical="top"/>
    </xf>
    <xf numFmtId="0" fontId="1" fillId="9" borderId="8" xfId="0" applyFont="1" applyFill="1" applyBorder="1" applyAlignment="1">
      <alignment vertical="top" wrapText="1"/>
    </xf>
    <xf numFmtId="0" fontId="3" fillId="9" borderId="8" xfId="0" applyFont="1" applyFill="1" applyBorder="1" applyAlignment="1">
      <alignment vertical="top"/>
    </xf>
    <xf numFmtId="0" fontId="1" fillId="9" borderId="13" xfId="0" applyFont="1" applyFill="1" applyBorder="1" applyAlignment="1">
      <alignment vertical="top" wrapText="1"/>
    </xf>
    <xf numFmtId="0" fontId="1" fillId="9" borderId="56" xfId="0" applyFont="1" applyFill="1" applyBorder="1" applyAlignment="1">
      <alignment vertical="top" wrapText="1"/>
    </xf>
    <xf numFmtId="164" fontId="5" fillId="5" borderId="62" xfId="0" applyNumberFormat="1" applyFont="1" applyFill="1" applyBorder="1" applyAlignment="1">
      <alignment horizontal="center" vertical="top" wrapText="1"/>
    </xf>
    <xf numFmtId="0" fontId="10" fillId="0" borderId="0" xfId="0" applyFont="1" applyAlignment="1">
      <alignment vertical="top" wrapText="1"/>
    </xf>
    <xf numFmtId="0" fontId="3" fillId="0" borderId="0" xfId="0" applyFont="1" applyAlignment="1">
      <alignment vertical="center" wrapText="1"/>
    </xf>
    <xf numFmtId="0" fontId="2" fillId="0" borderId="79" xfId="0" applyFont="1" applyBorder="1"/>
    <xf numFmtId="164" fontId="3" fillId="8" borderId="18" xfId="0" applyNumberFormat="1" applyFont="1" applyFill="1" applyBorder="1" applyAlignment="1">
      <alignment horizontal="center" vertical="top" wrapText="1"/>
    </xf>
    <xf numFmtId="49" fontId="3" fillId="5" borderId="31" xfId="0" applyNumberFormat="1" applyFont="1" applyFill="1" applyBorder="1" applyAlignment="1">
      <alignment vertical="top"/>
    </xf>
    <xf numFmtId="49" fontId="3" fillId="6" borderId="10" xfId="0" applyNumberFormat="1" applyFont="1" applyFill="1" applyBorder="1" applyAlignment="1">
      <alignment vertical="top"/>
    </xf>
    <xf numFmtId="49" fontId="3" fillId="6" borderId="16" xfId="0" applyNumberFormat="1" applyFont="1" applyFill="1" applyBorder="1" applyAlignment="1">
      <alignment vertical="top"/>
    </xf>
    <xf numFmtId="0" fontId="1" fillId="6" borderId="30" xfId="0" applyFont="1" applyFill="1" applyBorder="1" applyAlignment="1">
      <alignment vertical="top" wrapText="1"/>
    </xf>
    <xf numFmtId="0" fontId="1" fillId="6" borderId="37" xfId="0" applyFont="1" applyFill="1" applyBorder="1" applyAlignment="1">
      <alignment vertical="top" wrapText="1"/>
    </xf>
    <xf numFmtId="164" fontId="1" fillId="7" borderId="44" xfId="0" applyNumberFormat="1" applyFont="1" applyFill="1" applyBorder="1" applyAlignment="1">
      <alignment horizontal="center" vertical="top"/>
    </xf>
    <xf numFmtId="0" fontId="1" fillId="0" borderId="2" xfId="0" applyFont="1" applyFill="1" applyBorder="1" applyAlignment="1">
      <alignment horizontal="center" vertical="center" textRotation="90" wrapText="1"/>
    </xf>
    <xf numFmtId="0" fontId="1" fillId="7" borderId="6" xfId="0" applyFont="1" applyFill="1" applyBorder="1" applyAlignment="1">
      <alignment horizontal="center" vertical="top"/>
    </xf>
    <xf numFmtId="164" fontId="1" fillId="0" borderId="56" xfId="0" applyNumberFormat="1" applyFont="1" applyBorder="1" applyAlignment="1">
      <alignment horizontal="center" vertical="top"/>
    </xf>
    <xf numFmtId="0" fontId="4" fillId="10" borderId="4" xfId="0" applyFont="1" applyFill="1" applyBorder="1" applyAlignment="1">
      <alignment horizontal="center" vertical="top"/>
    </xf>
    <xf numFmtId="0" fontId="4" fillId="10" borderId="40" xfId="0" applyFont="1" applyFill="1" applyBorder="1" applyAlignment="1">
      <alignment horizontal="center" vertical="top"/>
    </xf>
    <xf numFmtId="0" fontId="4" fillId="10" borderId="10" xfId="0" applyFont="1" applyFill="1" applyBorder="1" applyAlignment="1">
      <alignment horizontal="center" vertical="top"/>
    </xf>
    <xf numFmtId="0" fontId="4" fillId="10" borderId="31" xfId="0" applyFont="1" applyFill="1" applyBorder="1" applyAlignment="1">
      <alignment horizontal="center" vertical="top"/>
    </xf>
    <xf numFmtId="0" fontId="4" fillId="10" borderId="2" xfId="0" applyFont="1" applyFill="1" applyBorder="1" applyAlignment="1">
      <alignment horizontal="left" vertical="top" wrapText="1"/>
    </xf>
    <xf numFmtId="0" fontId="4" fillId="10" borderId="32" xfId="0" applyFont="1" applyFill="1" applyBorder="1" applyAlignment="1">
      <alignment horizontal="left" vertical="top" wrapText="1"/>
    </xf>
    <xf numFmtId="0" fontId="4" fillId="10" borderId="4" xfId="0" applyFont="1" applyFill="1" applyBorder="1" applyAlignment="1">
      <alignment horizontal="center" vertical="top" wrapText="1"/>
    </xf>
    <xf numFmtId="0" fontId="4" fillId="10" borderId="40" xfId="0" applyFont="1" applyFill="1" applyBorder="1" applyAlignment="1">
      <alignment horizontal="center" vertical="top" wrapText="1"/>
    </xf>
    <xf numFmtId="0" fontId="4" fillId="10" borderId="10" xfId="0" applyFont="1" applyFill="1" applyBorder="1" applyAlignment="1">
      <alignment horizontal="center" vertical="top" wrapText="1"/>
    </xf>
    <xf numFmtId="0" fontId="4" fillId="10" borderId="31" xfId="0" applyFont="1" applyFill="1" applyBorder="1" applyAlignment="1">
      <alignment horizontal="center" vertical="top" wrapText="1"/>
    </xf>
    <xf numFmtId="0" fontId="4" fillId="10" borderId="16" xfId="0" applyFont="1" applyFill="1" applyBorder="1" applyAlignment="1">
      <alignment horizontal="center" vertical="top" wrapText="1"/>
    </xf>
    <xf numFmtId="0" fontId="4" fillId="10" borderId="25" xfId="0" applyFont="1" applyFill="1" applyBorder="1" applyAlignment="1">
      <alignment horizontal="center" vertical="top" wrapText="1"/>
    </xf>
    <xf numFmtId="0" fontId="4" fillId="10" borderId="3" xfId="0" applyFont="1" applyFill="1" applyBorder="1" applyAlignment="1">
      <alignment horizontal="center" vertical="top" wrapText="1"/>
    </xf>
    <xf numFmtId="0" fontId="4" fillId="10" borderId="54" xfId="0" applyFont="1" applyFill="1" applyBorder="1" applyAlignment="1">
      <alignment horizontal="center" vertical="top" wrapText="1"/>
    </xf>
    <xf numFmtId="0" fontId="4" fillId="10" borderId="37" xfId="0" applyFont="1" applyFill="1" applyBorder="1" applyAlignment="1">
      <alignment horizontal="left" vertical="top" wrapText="1"/>
    </xf>
    <xf numFmtId="0" fontId="1" fillId="10" borderId="16" xfId="0" applyFont="1" applyFill="1" applyBorder="1" applyAlignment="1">
      <alignment horizontal="center" vertical="top" wrapText="1"/>
    </xf>
    <xf numFmtId="0" fontId="4" fillId="0" borderId="11" xfId="0" applyNumberFormat="1" applyFont="1" applyFill="1" applyBorder="1" applyAlignment="1">
      <alignment horizontal="center" vertical="top"/>
    </xf>
    <xf numFmtId="0" fontId="1" fillId="7" borderId="40" xfId="0" applyFont="1" applyFill="1" applyBorder="1" applyAlignment="1">
      <alignment horizontal="center" vertical="top" wrapText="1"/>
    </xf>
    <xf numFmtId="164" fontId="1" fillId="7" borderId="8" xfId="0" applyNumberFormat="1" applyFont="1" applyFill="1" applyBorder="1" applyAlignment="1">
      <alignment horizontal="center" vertical="top"/>
    </xf>
    <xf numFmtId="49" fontId="5" fillId="9" borderId="45" xfId="0" applyNumberFormat="1" applyFont="1" applyFill="1" applyBorder="1" applyAlignment="1">
      <alignment horizontal="center" vertical="top" wrapText="1"/>
    </xf>
    <xf numFmtId="0" fontId="5" fillId="9" borderId="39" xfId="0" applyFont="1" applyFill="1" applyBorder="1" applyAlignment="1">
      <alignment vertical="top"/>
    </xf>
    <xf numFmtId="3" fontId="5" fillId="9" borderId="39" xfId="0" applyNumberFormat="1" applyFont="1" applyFill="1" applyBorder="1" applyAlignment="1">
      <alignment horizontal="center" vertical="top"/>
    </xf>
    <xf numFmtId="3" fontId="5" fillId="9" borderId="39" xfId="0" applyNumberFormat="1" applyFont="1" applyFill="1" applyBorder="1" applyAlignment="1">
      <alignment vertical="top"/>
    </xf>
    <xf numFmtId="0" fontId="1" fillId="9" borderId="39" xfId="0" applyFont="1" applyFill="1" applyBorder="1" applyAlignment="1">
      <alignment vertical="top" wrapText="1"/>
    </xf>
    <xf numFmtId="0" fontId="1" fillId="9" borderId="39" xfId="0" applyFont="1" applyFill="1" applyBorder="1" applyAlignment="1">
      <alignment horizontal="center" vertical="top"/>
    </xf>
    <xf numFmtId="0" fontId="3" fillId="9" borderId="66" xfId="0" applyFont="1" applyFill="1" applyBorder="1" applyAlignment="1">
      <alignment vertical="top"/>
    </xf>
    <xf numFmtId="49" fontId="1" fillId="7" borderId="15" xfId="0" applyNumberFormat="1" applyFont="1" applyFill="1" applyBorder="1" applyAlignment="1">
      <alignment horizontal="center" vertical="top"/>
    </xf>
    <xf numFmtId="0" fontId="4" fillId="11" borderId="27" xfId="0" applyFont="1" applyFill="1" applyBorder="1" applyAlignment="1">
      <alignment vertical="top" wrapText="1"/>
    </xf>
    <xf numFmtId="49" fontId="4" fillId="11" borderId="4" xfId="0" applyNumberFormat="1" applyFont="1" applyFill="1" applyBorder="1" applyAlignment="1">
      <alignment horizontal="center" vertical="top"/>
    </xf>
    <xf numFmtId="0" fontId="4" fillId="11" borderId="37" xfId="0" applyFont="1" applyFill="1" applyBorder="1" applyAlignment="1">
      <alignment vertical="top" wrapText="1"/>
    </xf>
    <xf numFmtId="49" fontId="4" fillId="11" borderId="16" xfId="0" applyNumberFormat="1" applyFont="1" applyFill="1" applyBorder="1" applyAlignment="1">
      <alignment vertical="top"/>
    </xf>
    <xf numFmtId="0" fontId="4" fillId="7" borderId="58" xfId="0" applyFont="1" applyFill="1" applyBorder="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17" fillId="6" borderId="0" xfId="0" applyFont="1" applyFill="1" applyBorder="1" applyAlignment="1">
      <alignment vertical="top" wrapText="1"/>
    </xf>
    <xf numFmtId="0" fontId="10" fillId="0" borderId="0" xfId="0" applyFont="1"/>
    <xf numFmtId="0" fontId="17" fillId="6" borderId="0" xfId="0" applyFont="1" applyFill="1" applyBorder="1" applyAlignment="1">
      <alignment horizontal="center" vertical="top" wrapText="1"/>
    </xf>
    <xf numFmtId="0" fontId="25" fillId="6" borderId="0" xfId="0" applyFont="1" applyFill="1" applyBorder="1" applyAlignment="1">
      <alignment horizontal="center" vertical="top" wrapText="1"/>
    </xf>
    <xf numFmtId="0" fontId="1" fillId="0" borderId="0" xfId="0" applyFont="1"/>
    <xf numFmtId="0" fontId="10" fillId="6" borderId="0" xfId="0" applyFont="1" applyFill="1" applyBorder="1" applyAlignment="1">
      <alignment horizontal="center" vertical="top" wrapText="1"/>
    </xf>
    <xf numFmtId="0" fontId="2" fillId="0" borderId="0" xfId="0" applyFont="1" applyAlignment="1">
      <alignment horizontal="center"/>
    </xf>
    <xf numFmtId="0" fontId="17" fillId="6" borderId="0" xfId="0" applyFont="1" applyFill="1" applyAlignment="1">
      <alignment horizontal="center" vertical="top"/>
    </xf>
    <xf numFmtId="0" fontId="11" fillId="6" borderId="0" xfId="0" applyFont="1" applyFill="1" applyAlignment="1">
      <alignment horizontal="left" vertical="top"/>
    </xf>
    <xf numFmtId="0" fontId="25" fillId="6" borderId="0" xfId="0" applyFont="1" applyFill="1" applyAlignment="1">
      <alignment vertical="top" wrapText="1"/>
    </xf>
    <xf numFmtId="0" fontId="2" fillId="0" borderId="0" xfId="0" applyFont="1" applyAlignment="1">
      <alignment horizontal="center" vertical="top" wrapText="1"/>
    </xf>
    <xf numFmtId="0" fontId="2" fillId="0" borderId="0" xfId="0" applyFont="1" applyAlignment="1">
      <alignment vertical="top" wrapText="1"/>
    </xf>
    <xf numFmtId="0" fontId="17" fillId="6" borderId="0" xfId="0" applyFont="1" applyFill="1" applyAlignment="1">
      <alignment vertical="top" wrapText="1"/>
    </xf>
    <xf numFmtId="0" fontId="17" fillId="6" borderId="0" xfId="0" applyFont="1" applyFill="1" applyAlignment="1">
      <alignment horizontal="left" vertical="top"/>
    </xf>
    <xf numFmtId="0" fontId="26" fillId="0" borderId="0" xfId="1" applyFont="1" applyBorder="1" applyAlignment="1">
      <alignment vertical="top" wrapText="1"/>
    </xf>
    <xf numFmtId="0" fontId="26" fillId="0" borderId="0" xfId="1" applyFont="1" applyAlignment="1">
      <alignment vertical="center" wrapText="1"/>
    </xf>
    <xf numFmtId="0" fontId="1" fillId="11" borderId="56" xfId="0" applyFont="1" applyFill="1" applyBorder="1" applyAlignment="1">
      <alignment vertical="top" wrapText="1"/>
    </xf>
    <xf numFmtId="49" fontId="1" fillId="11" borderId="9" xfId="0" applyNumberFormat="1" applyFont="1" applyFill="1" applyBorder="1" applyAlignment="1">
      <alignment horizontal="center" vertical="top"/>
    </xf>
    <xf numFmtId="49" fontId="3" fillId="0" borderId="5" xfId="0" applyNumberFormat="1" applyFont="1" applyBorder="1" applyAlignment="1">
      <alignment horizontal="center" vertical="top"/>
    </xf>
    <xf numFmtId="0" fontId="1" fillId="0" borderId="16" xfId="0" applyFont="1" applyFill="1" applyBorder="1" applyAlignment="1">
      <alignment horizontal="center" vertical="top" wrapText="1"/>
    </xf>
    <xf numFmtId="49" fontId="3" fillId="4" borderId="27" xfId="0" applyNumberFormat="1" applyFont="1" applyFill="1" applyBorder="1" applyAlignment="1">
      <alignment horizontal="center" vertical="top"/>
    </xf>
    <xf numFmtId="49" fontId="3" fillId="4" borderId="30" xfId="0" applyNumberFormat="1" applyFont="1" applyFill="1" applyBorder="1" applyAlignment="1">
      <alignment horizontal="center" vertical="top"/>
    </xf>
    <xf numFmtId="49" fontId="3" fillId="4" borderId="37" xfId="0" applyNumberFormat="1" applyFont="1" applyFill="1" applyBorder="1" applyAlignment="1">
      <alignment horizontal="center" vertical="top"/>
    </xf>
    <xf numFmtId="49" fontId="3" fillId="6" borderId="4" xfId="0" applyNumberFormat="1" applyFont="1" applyFill="1" applyBorder="1" applyAlignment="1">
      <alignment horizontal="center" vertical="top"/>
    </xf>
    <xf numFmtId="0" fontId="1" fillId="0" borderId="17" xfId="0" applyFont="1" applyFill="1" applyBorder="1" applyAlignment="1">
      <alignment horizontal="center" vertical="top" wrapText="1"/>
    </xf>
    <xf numFmtId="49" fontId="3" fillId="5" borderId="31" xfId="0" applyNumberFormat="1" applyFont="1" applyFill="1" applyBorder="1" applyAlignment="1">
      <alignment horizontal="center" vertical="top"/>
    </xf>
    <xf numFmtId="0" fontId="28" fillId="7" borderId="0" xfId="0" applyFont="1" applyFill="1" applyAlignment="1">
      <alignment wrapText="1"/>
    </xf>
    <xf numFmtId="0" fontId="28" fillId="7" borderId="0" xfId="0" applyFont="1" applyFill="1"/>
    <xf numFmtId="0" fontId="4" fillId="11" borderId="27" xfId="0" applyFont="1" applyFill="1" applyBorder="1" applyAlignment="1">
      <alignment horizontal="left" vertical="top" wrapText="1"/>
    </xf>
    <xf numFmtId="0" fontId="4" fillId="11" borderId="4" xfId="0" applyFont="1" applyFill="1" applyBorder="1" applyAlignment="1">
      <alignment horizontal="center" vertical="top" wrapText="1"/>
    </xf>
    <xf numFmtId="0" fontId="4" fillId="11" borderId="40" xfId="0" applyFont="1" applyFill="1" applyBorder="1" applyAlignment="1">
      <alignment vertical="top" wrapText="1"/>
    </xf>
    <xf numFmtId="0" fontId="4" fillId="11" borderId="37" xfId="0" applyFont="1" applyFill="1" applyBorder="1" applyAlignment="1">
      <alignment horizontal="left" vertical="top" wrapText="1"/>
    </xf>
    <xf numFmtId="0" fontId="4" fillId="11" borderId="16" xfId="0" applyFont="1" applyFill="1" applyBorder="1" applyAlignment="1">
      <alignment horizontal="center" vertical="top" wrapText="1"/>
    </xf>
    <xf numFmtId="0" fontId="1" fillId="11" borderId="16" xfId="0" applyFont="1" applyFill="1" applyBorder="1" applyAlignment="1">
      <alignment horizontal="center" vertical="top" wrapText="1"/>
    </xf>
    <xf numFmtId="0" fontId="4" fillId="11" borderId="25" xfId="0" applyFont="1" applyFill="1" applyBorder="1" applyAlignment="1">
      <alignment vertical="top" wrapText="1"/>
    </xf>
    <xf numFmtId="0" fontId="4" fillId="11" borderId="4" xfId="0" applyNumberFormat="1" applyFont="1" applyFill="1" applyBorder="1" applyAlignment="1">
      <alignment horizontal="center" vertical="top"/>
    </xf>
    <xf numFmtId="0" fontId="4" fillId="11" borderId="30" xfId="0" applyFont="1" applyFill="1" applyBorder="1" applyAlignment="1">
      <alignment horizontal="left" vertical="top" wrapText="1"/>
    </xf>
    <xf numFmtId="0" fontId="4" fillId="11" borderId="10" xfId="0" applyNumberFormat="1" applyFont="1" applyFill="1" applyBorder="1" applyAlignment="1">
      <alignment horizontal="center" vertical="top"/>
    </xf>
    <xf numFmtId="49" fontId="5" fillId="9" borderId="27" xfId="0" applyNumberFormat="1" applyFont="1" applyFill="1" applyBorder="1" applyAlignment="1">
      <alignment vertical="top" wrapText="1"/>
    </xf>
    <xf numFmtId="49" fontId="5" fillId="9" borderId="30" xfId="0" applyNumberFormat="1" applyFont="1" applyFill="1" applyBorder="1" applyAlignment="1">
      <alignment vertical="top" wrapText="1"/>
    </xf>
    <xf numFmtId="0" fontId="1" fillId="9" borderId="48" xfId="0" applyFont="1" applyFill="1" applyBorder="1" applyAlignment="1">
      <alignment horizontal="center" vertical="top"/>
    </xf>
    <xf numFmtId="0" fontId="1" fillId="9" borderId="11" xfId="0" applyFont="1" applyFill="1" applyBorder="1" applyAlignment="1">
      <alignment horizontal="center" vertical="top"/>
    </xf>
    <xf numFmtId="0" fontId="3" fillId="9" borderId="30" xfId="0" applyFont="1" applyFill="1" applyBorder="1" applyAlignment="1">
      <alignment vertical="top"/>
    </xf>
    <xf numFmtId="0" fontId="1" fillId="9" borderId="11" xfId="0" applyFont="1" applyFill="1" applyBorder="1" applyAlignment="1">
      <alignment vertical="top" wrapText="1"/>
    </xf>
    <xf numFmtId="49" fontId="5" fillId="9" borderId="35" xfId="0" applyNumberFormat="1" applyFont="1" applyFill="1" applyBorder="1" applyAlignment="1">
      <alignment vertical="top" wrapText="1"/>
    </xf>
    <xf numFmtId="0" fontId="5" fillId="9" borderId="72" xfId="0" applyFont="1" applyFill="1" applyBorder="1" applyAlignment="1">
      <alignment vertical="top"/>
    </xf>
    <xf numFmtId="3" fontId="5" fillId="9" borderId="72" xfId="0" applyNumberFormat="1" applyFont="1" applyFill="1" applyBorder="1" applyAlignment="1">
      <alignment horizontal="center" vertical="top"/>
    </xf>
    <xf numFmtId="3" fontId="5" fillId="9" borderId="72" xfId="0" applyNumberFormat="1" applyFont="1" applyFill="1" applyBorder="1" applyAlignment="1">
      <alignment vertical="top"/>
    </xf>
    <xf numFmtId="0" fontId="1" fillId="6" borderId="27" xfId="0" applyFont="1" applyFill="1" applyBorder="1" applyAlignment="1">
      <alignment vertical="top" wrapText="1"/>
    </xf>
    <xf numFmtId="0" fontId="1" fillId="6" borderId="40" xfId="0" applyFont="1" applyFill="1" applyBorder="1" applyAlignment="1">
      <alignment horizontal="center" vertical="top"/>
    </xf>
    <xf numFmtId="0" fontId="17" fillId="6" borderId="0" xfId="0" applyFont="1" applyFill="1" applyBorder="1" applyAlignment="1">
      <alignment horizontal="left" vertical="top" wrapText="1"/>
    </xf>
    <xf numFmtId="0" fontId="12" fillId="6" borderId="0" xfId="0" applyFont="1" applyFill="1" applyAlignment="1">
      <alignment horizontal="center" vertical="top" wrapText="1"/>
    </xf>
    <xf numFmtId="0" fontId="25" fillId="6" borderId="0" xfId="0" applyFont="1" applyFill="1" applyAlignment="1">
      <alignment horizontal="left" vertical="top" wrapText="1"/>
    </xf>
    <xf numFmtId="0" fontId="12" fillId="6" borderId="0" xfId="0" applyFont="1" applyFill="1" applyAlignment="1">
      <alignment horizontal="left" vertical="top" wrapText="1"/>
    </xf>
    <xf numFmtId="0" fontId="12" fillId="0" borderId="0" xfId="0" applyFont="1" applyFill="1" applyAlignment="1">
      <alignment horizontal="left" vertical="top" wrapText="1"/>
    </xf>
    <xf numFmtId="0" fontId="26" fillId="0" borderId="0" xfId="1" applyFont="1" applyAlignment="1">
      <alignment horizontal="left" vertical="center" wrapText="1"/>
    </xf>
    <xf numFmtId="0" fontId="17" fillId="6" borderId="0" xfId="0" applyFont="1" applyFill="1" applyAlignment="1">
      <alignment horizontal="left" vertical="top" wrapText="1"/>
    </xf>
    <xf numFmtId="0" fontId="2" fillId="0" borderId="0" xfId="0" applyFont="1" applyAlignment="1">
      <alignment horizontal="left" vertical="top" wrapText="1"/>
    </xf>
    <xf numFmtId="0" fontId="17" fillId="6" borderId="0" xfId="0" applyFont="1" applyFill="1" applyAlignment="1">
      <alignment wrapText="1"/>
    </xf>
    <xf numFmtId="0" fontId="2" fillId="6" borderId="0" xfId="0" applyFont="1" applyFill="1" applyAlignment="1">
      <alignment wrapText="1"/>
    </xf>
    <xf numFmtId="0" fontId="2" fillId="6" borderId="0" xfId="0" applyFont="1" applyFill="1" applyAlignment="1">
      <alignment horizontal="left" vertical="top" wrapText="1"/>
    </xf>
    <xf numFmtId="0" fontId="26" fillId="0" borderId="0" xfId="1" applyFont="1" applyBorder="1" applyAlignment="1">
      <alignment horizontal="left" vertical="top" wrapText="1"/>
    </xf>
    <xf numFmtId="0" fontId="4" fillId="10" borderId="40" xfId="0" applyFont="1" applyFill="1" applyBorder="1" applyAlignment="1">
      <alignment horizontal="left" vertical="top" wrapText="1"/>
    </xf>
    <xf numFmtId="0" fontId="4" fillId="10" borderId="77" xfId="0" applyFont="1" applyFill="1" applyBorder="1" applyAlignment="1">
      <alignment horizontal="left" vertical="top" wrapText="1"/>
    </xf>
    <xf numFmtId="0" fontId="4" fillId="10" borderId="31" xfId="0" applyFont="1" applyFill="1" applyBorder="1" applyAlignment="1">
      <alignment horizontal="left" vertical="top" wrapText="1"/>
    </xf>
    <xf numFmtId="0" fontId="4" fillId="10" borderId="48" xfId="0" applyFont="1" applyFill="1" applyBorder="1" applyAlignment="1">
      <alignment horizontal="left" vertical="top" wrapText="1"/>
    </xf>
    <xf numFmtId="0" fontId="4" fillId="10" borderId="25" xfId="0" applyFont="1" applyFill="1" applyBorder="1" applyAlignment="1">
      <alignment horizontal="left" vertical="top" wrapText="1"/>
    </xf>
    <xf numFmtId="0" fontId="4" fillId="10" borderId="80" xfId="0" applyFont="1" applyFill="1" applyBorder="1" applyAlignment="1">
      <alignment horizontal="left" vertical="top" wrapText="1"/>
    </xf>
    <xf numFmtId="0" fontId="1" fillId="9" borderId="36" xfId="0" applyFont="1" applyFill="1" applyBorder="1" applyAlignment="1">
      <alignment horizontal="left" vertical="top"/>
    </xf>
    <xf numFmtId="0" fontId="1" fillId="9" borderId="39" xfId="0" applyFont="1" applyFill="1" applyBorder="1" applyAlignment="1">
      <alignment horizontal="left" vertical="top"/>
    </xf>
    <xf numFmtId="0" fontId="1" fillId="0" borderId="32"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5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7" borderId="5" xfId="0" applyFont="1" applyFill="1" applyBorder="1" applyAlignment="1">
      <alignment horizontal="left" vertical="top" wrapText="1"/>
    </xf>
    <xf numFmtId="0" fontId="1" fillId="7" borderId="11" xfId="0" applyFont="1" applyFill="1" applyBorder="1" applyAlignment="1">
      <alignment horizontal="left" vertical="top" wrapText="1"/>
    </xf>
    <xf numFmtId="0" fontId="1" fillId="7" borderId="17" xfId="0" applyFont="1" applyFill="1" applyBorder="1" applyAlignment="1">
      <alignment horizontal="left" vertical="top" wrapText="1"/>
    </xf>
    <xf numFmtId="49" fontId="3" fillId="4" borderId="27" xfId="0" applyNumberFormat="1" applyFont="1" applyFill="1" applyBorder="1" applyAlignment="1">
      <alignment horizontal="center" vertical="top"/>
    </xf>
    <xf numFmtId="49" fontId="3" fillId="4" borderId="30" xfId="0" applyNumberFormat="1" applyFont="1" applyFill="1" applyBorder="1" applyAlignment="1">
      <alignment horizontal="center" vertical="top"/>
    </xf>
    <xf numFmtId="49" fontId="3" fillId="4" borderId="37" xfId="0" applyNumberFormat="1" applyFont="1" applyFill="1" applyBorder="1" applyAlignment="1">
      <alignment horizontal="center" vertical="top"/>
    </xf>
    <xf numFmtId="49" fontId="3" fillId="5" borderId="4" xfId="0" applyNumberFormat="1" applyFont="1" applyFill="1" applyBorder="1" applyAlignment="1">
      <alignment horizontal="center" vertical="top"/>
    </xf>
    <xf numFmtId="49" fontId="3" fillId="5" borderId="10" xfId="0" applyNumberFormat="1" applyFont="1" applyFill="1" applyBorder="1" applyAlignment="1">
      <alignment horizontal="center" vertical="top"/>
    </xf>
    <xf numFmtId="49" fontId="3" fillId="5" borderId="16" xfId="0" applyNumberFormat="1" applyFont="1" applyFill="1" applyBorder="1" applyAlignment="1">
      <alignment horizontal="center" vertical="top"/>
    </xf>
    <xf numFmtId="49" fontId="3" fillId="6" borderId="4" xfId="0" applyNumberFormat="1" applyFont="1" applyFill="1" applyBorder="1" applyAlignment="1">
      <alignment horizontal="center" vertical="top"/>
    </xf>
    <xf numFmtId="49" fontId="3" fillId="6" borderId="10" xfId="0" applyNumberFormat="1" applyFont="1" applyFill="1" applyBorder="1" applyAlignment="1">
      <alignment horizontal="center" vertical="top"/>
    </xf>
    <xf numFmtId="49" fontId="3" fillId="6" borderId="16" xfId="0" applyNumberFormat="1" applyFont="1" applyFill="1" applyBorder="1" applyAlignment="1">
      <alignment horizontal="center" vertical="top"/>
    </xf>
    <xf numFmtId="0" fontId="1" fillId="0" borderId="27" xfId="0" applyFont="1" applyFill="1" applyBorder="1" applyAlignment="1">
      <alignment horizontal="center" vertical="center" textRotation="90" wrapText="1"/>
    </xf>
    <xf numFmtId="0" fontId="1" fillId="0" borderId="30" xfId="0" applyFont="1" applyFill="1" applyBorder="1" applyAlignment="1">
      <alignment horizontal="center" vertical="center" textRotation="90" wrapText="1"/>
    </xf>
    <xf numFmtId="0" fontId="1" fillId="0" borderId="37" xfId="0" applyFont="1" applyFill="1" applyBorder="1" applyAlignment="1">
      <alignment horizontal="center" vertical="center" textRotation="90" wrapText="1"/>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7" xfId="0" applyNumberFormat="1" applyFont="1" applyBorder="1" applyAlignment="1">
      <alignment horizontal="center" vertical="top"/>
    </xf>
    <xf numFmtId="0" fontId="1" fillId="7" borderId="54" xfId="0" applyFont="1" applyFill="1" applyBorder="1" applyAlignment="1">
      <alignment horizontal="left" vertical="top" wrapText="1"/>
    </xf>
    <xf numFmtId="0" fontId="1" fillId="7" borderId="16" xfId="0" applyFont="1" applyFill="1" applyBorder="1" applyAlignment="1">
      <alignment horizontal="left" vertical="top" wrapText="1"/>
    </xf>
    <xf numFmtId="0" fontId="1" fillId="0" borderId="55" xfId="0" applyFont="1" applyFill="1" applyBorder="1" applyAlignment="1">
      <alignment horizontal="center" vertical="top" wrapText="1"/>
    </xf>
    <xf numFmtId="0" fontId="1" fillId="0" borderId="17" xfId="0" applyFont="1" applyFill="1" applyBorder="1" applyAlignment="1">
      <alignment horizontal="center" vertical="top" wrapText="1"/>
    </xf>
    <xf numFmtId="49" fontId="1" fillId="7" borderId="59" xfId="0" applyNumberFormat="1" applyFont="1" applyFill="1" applyBorder="1" applyAlignment="1">
      <alignment horizontal="left" vertical="top" wrapText="1"/>
    </xf>
    <xf numFmtId="49" fontId="1" fillId="7" borderId="64" xfId="0" applyNumberFormat="1" applyFont="1" applyFill="1" applyBorder="1" applyAlignment="1">
      <alignment horizontal="left" vertical="top" wrapText="1"/>
    </xf>
    <xf numFmtId="49" fontId="4" fillId="0" borderId="40" xfId="0" applyNumberFormat="1" applyFont="1" applyFill="1" applyBorder="1" applyAlignment="1">
      <alignment horizontal="left" vertical="top" wrapText="1"/>
    </xf>
    <xf numFmtId="49" fontId="4" fillId="0" borderId="47"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58" xfId="0" applyNumberFormat="1" applyFont="1" applyFill="1" applyBorder="1" applyAlignment="1">
      <alignment horizontal="left" vertical="top" wrapText="1"/>
    </xf>
    <xf numFmtId="49" fontId="1" fillId="7" borderId="36" xfId="0" applyNumberFormat="1" applyFont="1" applyFill="1" applyBorder="1" applyAlignment="1">
      <alignment horizontal="left" vertical="top" wrapText="1"/>
    </xf>
    <xf numFmtId="49" fontId="1" fillId="7" borderId="66" xfId="0" applyNumberFormat="1" applyFont="1" applyFill="1" applyBorder="1" applyAlignment="1">
      <alignment horizontal="left" vertical="top" wrapText="1"/>
    </xf>
    <xf numFmtId="49" fontId="4" fillId="11" borderId="40" xfId="0" applyNumberFormat="1" applyFont="1" applyFill="1" applyBorder="1" applyAlignment="1">
      <alignment horizontal="left" vertical="top" wrapText="1"/>
    </xf>
    <xf numFmtId="49" fontId="4" fillId="11" borderId="47" xfId="0" applyNumberFormat="1" applyFont="1" applyFill="1" applyBorder="1" applyAlignment="1">
      <alignment horizontal="left" vertical="top" wrapText="1"/>
    </xf>
    <xf numFmtId="49" fontId="4" fillId="11" borderId="25" xfId="0" applyNumberFormat="1" applyFont="1" applyFill="1" applyBorder="1" applyAlignment="1">
      <alignment horizontal="left" vertical="top" wrapText="1"/>
    </xf>
    <xf numFmtId="49" fontId="4" fillId="11" borderId="58" xfId="0" applyNumberFormat="1" applyFont="1" applyFill="1" applyBorder="1" applyAlignment="1">
      <alignment horizontal="left" vertical="top" wrapText="1"/>
    </xf>
    <xf numFmtId="49" fontId="4" fillId="7" borderId="34" xfId="0" applyNumberFormat="1" applyFont="1" applyFill="1" applyBorder="1" applyAlignment="1">
      <alignment horizontal="left" vertical="top" wrapText="1"/>
    </xf>
    <xf numFmtId="49" fontId="4" fillId="7" borderId="65" xfId="0" applyNumberFormat="1" applyFont="1" applyFill="1" applyBorder="1" applyAlignment="1">
      <alignment horizontal="left" vertical="top" wrapText="1"/>
    </xf>
    <xf numFmtId="49" fontId="4" fillId="7" borderId="31" xfId="0" applyNumberFormat="1" applyFont="1" applyFill="1" applyBorder="1" applyAlignment="1">
      <alignment horizontal="left" vertical="top" wrapText="1"/>
    </xf>
    <xf numFmtId="49" fontId="4" fillId="7" borderId="49" xfId="0" applyNumberFormat="1" applyFont="1" applyFill="1" applyBorder="1" applyAlignment="1">
      <alignment horizontal="left" vertical="top" wrapText="1"/>
    </xf>
    <xf numFmtId="49" fontId="4" fillId="7" borderId="71" xfId="0" applyNumberFormat="1" applyFont="1" applyFill="1" applyBorder="1" applyAlignment="1">
      <alignment horizontal="left" vertical="top" wrapText="1"/>
    </xf>
    <xf numFmtId="49" fontId="4" fillId="7" borderId="68" xfId="0" applyNumberFormat="1" applyFont="1" applyFill="1" applyBorder="1" applyAlignment="1">
      <alignment horizontal="left" vertical="top" wrapText="1"/>
    </xf>
    <xf numFmtId="49" fontId="4" fillId="0" borderId="34" xfId="0" applyNumberFormat="1" applyFont="1" applyFill="1" applyBorder="1" applyAlignment="1">
      <alignment horizontal="left" vertical="top" wrapText="1"/>
    </xf>
    <xf numFmtId="49" fontId="4" fillId="0" borderId="65" xfId="0" applyNumberFormat="1" applyFont="1" applyFill="1" applyBorder="1" applyAlignment="1">
      <alignment horizontal="left" vertical="top" wrapText="1"/>
    </xf>
    <xf numFmtId="49" fontId="3" fillId="4" borderId="2" xfId="0" applyNumberFormat="1" applyFont="1" applyFill="1" applyBorder="1" applyAlignment="1">
      <alignment horizontal="center" vertical="top"/>
    </xf>
    <xf numFmtId="49" fontId="3" fillId="5" borderId="46" xfId="0" applyNumberFormat="1" applyFont="1" applyFill="1" applyBorder="1" applyAlignment="1">
      <alignment horizontal="center" vertical="top"/>
    </xf>
    <xf numFmtId="49" fontId="3" fillId="5" borderId="48" xfId="0" applyNumberFormat="1" applyFont="1" applyFill="1" applyBorder="1" applyAlignment="1">
      <alignment horizontal="center" vertical="top"/>
    </xf>
    <xf numFmtId="49" fontId="3" fillId="6" borderId="26" xfId="0" applyNumberFormat="1" applyFont="1" applyFill="1" applyBorder="1" applyAlignment="1">
      <alignment horizontal="center" vertical="top"/>
    </xf>
    <xf numFmtId="49" fontId="3" fillId="6" borderId="31" xfId="0" applyNumberFormat="1" applyFont="1" applyFill="1" applyBorder="1" applyAlignment="1">
      <alignment horizontal="center" vertical="top"/>
    </xf>
    <xf numFmtId="0" fontId="1" fillId="0" borderId="42" xfId="0" applyFont="1" applyFill="1" applyBorder="1" applyAlignment="1">
      <alignment horizontal="center" vertical="center" textRotation="90" wrapText="1"/>
    </xf>
    <xf numFmtId="0" fontId="1" fillId="0" borderId="44"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3" fontId="4" fillId="0" borderId="29" xfId="0" applyNumberFormat="1" applyFont="1" applyBorder="1" applyAlignment="1">
      <alignment horizontal="center" vertical="center" wrapText="1"/>
    </xf>
    <xf numFmtId="3" fontId="4" fillId="0" borderId="79" xfId="0" applyNumberFormat="1" applyFont="1" applyBorder="1" applyAlignment="1">
      <alignment horizontal="center" vertical="center" wrapText="1"/>
    </xf>
    <xf numFmtId="3" fontId="4" fillId="0" borderId="63"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63" xfId="0"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37"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16"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0" fontId="1" fillId="0" borderId="1" xfId="0" applyFont="1" applyBorder="1" applyAlignment="1">
      <alignment horizontal="right"/>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5" xfId="0" applyNumberFormat="1" applyFont="1" applyBorder="1" applyAlignment="1">
      <alignment horizontal="center" vertical="center" textRotation="90" wrapText="1"/>
    </xf>
    <xf numFmtId="0" fontId="1" fillId="0" borderId="11" xfId="0" applyNumberFormat="1" applyFont="1" applyBorder="1" applyAlignment="1">
      <alignment horizontal="center" vertical="center" textRotation="90" wrapText="1"/>
    </xf>
    <xf numFmtId="0" fontId="1" fillId="0" borderId="17" xfId="0" applyNumberFormat="1"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49" fontId="5" fillId="5" borderId="23" xfId="0" applyNumberFormat="1" applyFont="1" applyFill="1" applyBorder="1" applyAlignment="1">
      <alignment horizontal="right" vertical="top" wrapText="1"/>
    </xf>
    <xf numFmtId="49" fontId="5" fillId="5" borderId="1" xfId="0" applyNumberFormat="1" applyFont="1" applyFill="1" applyBorder="1" applyAlignment="1">
      <alignment horizontal="right" vertical="top" wrapText="1"/>
    </xf>
    <xf numFmtId="49" fontId="5" fillId="5" borderId="58" xfId="0" applyNumberFormat="1" applyFont="1" applyFill="1" applyBorder="1" applyAlignment="1">
      <alignment horizontal="right" vertical="top" wrapText="1"/>
    </xf>
    <xf numFmtId="49" fontId="5" fillId="5" borderId="20" xfId="0" applyNumberFormat="1" applyFont="1" applyFill="1" applyBorder="1" applyAlignment="1">
      <alignment horizontal="left" vertical="top" wrapText="1"/>
    </xf>
    <xf numFmtId="49" fontId="5" fillId="5" borderId="21" xfId="0" applyNumberFormat="1" applyFont="1" applyFill="1" applyBorder="1" applyAlignment="1">
      <alignment horizontal="left" vertical="top" wrapText="1"/>
    </xf>
    <xf numFmtId="49" fontId="5" fillId="5" borderId="22" xfId="0" applyNumberFormat="1" applyFont="1" applyFill="1" applyBorder="1" applyAlignment="1">
      <alignment horizontal="left" vertical="top" wrapText="1"/>
    </xf>
    <xf numFmtId="49" fontId="1" fillId="11" borderId="59" xfId="0" applyNumberFormat="1" applyFont="1" applyFill="1" applyBorder="1" applyAlignment="1">
      <alignment horizontal="left" vertical="top" wrapText="1"/>
    </xf>
    <xf numFmtId="49" fontId="1" fillId="11" borderId="64" xfId="0" applyNumberFormat="1" applyFont="1" applyFill="1" applyBorder="1" applyAlignment="1">
      <alignment horizontal="left" vertical="top" wrapText="1"/>
    </xf>
    <xf numFmtId="0" fontId="4" fillId="0" borderId="44"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54" xfId="0" applyNumberFormat="1" applyFont="1" applyBorder="1" applyAlignment="1">
      <alignment horizontal="center" vertical="center" textRotation="90"/>
    </xf>
    <xf numFmtId="0" fontId="1" fillId="0" borderId="16" xfId="0" applyNumberFormat="1" applyFont="1" applyBorder="1" applyAlignment="1">
      <alignment horizontal="center" vertical="center" textRotation="90"/>
    </xf>
    <xf numFmtId="0" fontId="1" fillId="0" borderId="55" xfId="0" applyNumberFormat="1" applyFont="1" applyBorder="1" applyAlignment="1">
      <alignment horizontal="center" vertical="center" textRotation="90"/>
    </xf>
    <xf numFmtId="0" fontId="1" fillId="0" borderId="17" xfId="0" applyNumberFormat="1" applyFont="1" applyBorder="1" applyAlignment="1">
      <alignment horizontal="center" vertical="center" textRotation="90"/>
    </xf>
    <xf numFmtId="49" fontId="3" fillId="5" borderId="20" xfId="0" applyNumberFormat="1" applyFont="1" applyFill="1" applyBorder="1" applyAlignment="1">
      <alignment horizontal="left" vertical="top"/>
    </xf>
    <xf numFmtId="49" fontId="3" fillId="5" borderId="21" xfId="0" applyNumberFormat="1" applyFont="1" applyFill="1" applyBorder="1" applyAlignment="1">
      <alignment horizontal="left" vertical="top"/>
    </xf>
    <xf numFmtId="49" fontId="3" fillId="5" borderId="22" xfId="0" applyNumberFormat="1" applyFont="1" applyFill="1" applyBorder="1" applyAlignment="1">
      <alignment horizontal="left" vertical="top"/>
    </xf>
    <xf numFmtId="0" fontId="1" fillId="7" borderId="32" xfId="0" applyFont="1" applyFill="1" applyBorder="1" applyAlignment="1">
      <alignment horizontal="left" vertical="top" wrapText="1"/>
    </xf>
    <xf numFmtId="0" fontId="1" fillId="7" borderId="30" xfId="0" applyFont="1" applyFill="1" applyBorder="1" applyAlignment="1">
      <alignment horizontal="left" vertical="top" wrapText="1"/>
    </xf>
    <xf numFmtId="0" fontId="1" fillId="7" borderId="37"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11" xfId="0" applyFont="1" applyBorder="1" applyAlignment="1">
      <alignment horizontal="left" vertical="top" wrapText="1"/>
    </xf>
    <xf numFmtId="0" fontId="1" fillId="0" borderId="27" xfId="0" applyFont="1" applyFill="1" applyBorder="1" applyAlignment="1">
      <alignment horizontal="left" vertical="top" wrapText="1"/>
    </xf>
    <xf numFmtId="0" fontId="1" fillId="0" borderId="30" xfId="0" applyFont="1" applyFill="1" applyBorder="1" applyAlignment="1">
      <alignment horizontal="left" vertical="top" wrapText="1"/>
    </xf>
    <xf numFmtId="49" fontId="3" fillId="5" borderId="61" xfId="0" applyNumberFormat="1" applyFont="1" applyFill="1" applyBorder="1" applyAlignment="1">
      <alignment horizontal="right" vertical="top"/>
    </xf>
    <xf numFmtId="49" fontId="3" fillId="5" borderId="21" xfId="0" applyNumberFormat="1" applyFont="1" applyFill="1" applyBorder="1" applyAlignment="1">
      <alignment horizontal="right" vertical="top"/>
    </xf>
    <xf numFmtId="49" fontId="3" fillId="5" borderId="22" xfId="0" applyNumberFormat="1" applyFont="1" applyFill="1" applyBorder="1" applyAlignment="1">
      <alignment horizontal="right" vertical="top"/>
    </xf>
    <xf numFmtId="49" fontId="3" fillId="6" borderId="40" xfId="0" applyNumberFormat="1" applyFont="1" applyFill="1" applyBorder="1" applyAlignment="1">
      <alignment horizontal="center" vertical="top"/>
    </xf>
    <xf numFmtId="49" fontId="3" fillId="6" borderId="25" xfId="0" applyNumberFormat="1" applyFont="1" applyFill="1" applyBorder="1" applyAlignment="1">
      <alignment horizontal="center" vertical="top"/>
    </xf>
    <xf numFmtId="0" fontId="1" fillId="0" borderId="4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25" xfId="0"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21" xfId="0" applyNumberFormat="1" applyFont="1" applyFill="1" applyBorder="1" applyAlignment="1">
      <alignment horizontal="left" vertical="top" wrapText="1"/>
    </xf>
    <xf numFmtId="49" fontId="3" fillId="2" borderId="22" xfId="0" applyNumberFormat="1" applyFont="1" applyFill="1" applyBorder="1" applyAlignment="1">
      <alignment horizontal="left" vertical="top" wrapText="1"/>
    </xf>
    <xf numFmtId="0" fontId="13" fillId="3" borderId="20"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22" xfId="0" applyFont="1" applyFill="1" applyBorder="1" applyAlignment="1">
      <alignment horizontal="left" vertical="top" wrapText="1"/>
    </xf>
    <xf numFmtId="0" fontId="3" fillId="4" borderId="20" xfId="0" applyFont="1" applyFill="1" applyBorder="1" applyAlignment="1">
      <alignment horizontal="left" vertical="top"/>
    </xf>
    <xf numFmtId="0" fontId="3" fillId="4" borderId="21" xfId="0" applyFont="1" applyFill="1" applyBorder="1" applyAlignment="1">
      <alignment horizontal="left" vertical="top"/>
    </xf>
    <xf numFmtId="0" fontId="3" fillId="4" borderId="22" xfId="0" applyFont="1" applyFill="1" applyBorder="1" applyAlignment="1">
      <alignment horizontal="left" vertical="top"/>
    </xf>
    <xf numFmtId="0" fontId="3" fillId="5" borderId="20" xfId="0" applyFont="1" applyFill="1" applyBorder="1" applyAlignment="1">
      <alignment horizontal="left" vertical="top" wrapText="1"/>
    </xf>
    <xf numFmtId="0" fontId="3" fillId="5" borderId="21" xfId="0" applyFont="1" applyFill="1" applyBorder="1" applyAlignment="1">
      <alignment horizontal="left" vertical="top" wrapText="1"/>
    </xf>
    <xf numFmtId="0" fontId="3" fillId="5" borderId="22" xfId="0" applyFont="1" applyFill="1" applyBorder="1" applyAlignment="1">
      <alignment horizontal="left" vertical="top" wrapText="1"/>
    </xf>
    <xf numFmtId="0" fontId="1" fillId="0" borderId="35"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165" fontId="3" fillId="5" borderId="20" xfId="0" applyNumberFormat="1" applyFont="1" applyFill="1" applyBorder="1" applyAlignment="1">
      <alignment horizontal="center" vertical="top"/>
    </xf>
    <xf numFmtId="165" fontId="3" fillId="5" borderId="21" xfId="0" applyNumberFormat="1" applyFont="1" applyFill="1" applyBorder="1" applyAlignment="1">
      <alignment horizontal="center" vertical="top"/>
    </xf>
    <xf numFmtId="165" fontId="3" fillId="5" borderId="22" xfId="0" applyNumberFormat="1" applyFont="1" applyFill="1" applyBorder="1" applyAlignment="1">
      <alignment horizontal="center" vertical="top"/>
    </xf>
    <xf numFmtId="0" fontId="1" fillId="0" borderId="30" xfId="0" applyFont="1" applyBorder="1" applyAlignment="1">
      <alignment horizontal="center" vertical="center" textRotation="90"/>
    </xf>
    <xf numFmtId="0" fontId="1" fillId="0" borderId="4" xfId="0" applyFont="1" applyBorder="1" applyAlignment="1">
      <alignment horizontal="left" vertical="top" wrapText="1"/>
    </xf>
    <xf numFmtId="0" fontId="1" fillId="0" borderId="16" xfId="0" applyFont="1" applyBorder="1" applyAlignment="1">
      <alignment horizontal="left" vertical="top" wrapText="1"/>
    </xf>
    <xf numFmtId="0" fontId="1" fillId="7" borderId="40" xfId="0" applyFont="1" applyFill="1" applyBorder="1" applyAlignment="1">
      <alignment horizontal="left" vertical="top" wrapText="1"/>
    </xf>
    <xf numFmtId="0" fontId="1" fillId="7" borderId="25" xfId="0" applyFont="1" applyFill="1" applyBorder="1" applyAlignment="1">
      <alignment horizontal="left" vertical="top" wrapText="1"/>
    </xf>
    <xf numFmtId="0" fontId="5" fillId="0" borderId="27" xfId="0" applyFont="1" applyBorder="1" applyAlignment="1">
      <alignment horizontal="center" vertical="center" textRotation="90"/>
    </xf>
    <xf numFmtId="0" fontId="5" fillId="0" borderId="37" xfId="0" applyFont="1" applyBorder="1" applyAlignment="1">
      <alignment horizontal="center" vertical="center" textRotation="90"/>
    </xf>
    <xf numFmtId="49" fontId="5" fillId="4" borderId="2" xfId="0" applyNumberFormat="1" applyFont="1" applyFill="1" applyBorder="1" applyAlignment="1">
      <alignment horizontal="center" vertical="top" wrapText="1"/>
    </xf>
    <xf numFmtId="49" fontId="5" fillId="4" borderId="30" xfId="0" applyNumberFormat="1" applyFont="1" applyFill="1" applyBorder="1" applyAlignment="1">
      <alignment horizontal="center" vertical="top" wrapText="1"/>
    </xf>
    <xf numFmtId="49" fontId="5" fillId="4" borderId="14" xfId="0" applyNumberFormat="1" applyFont="1" applyFill="1" applyBorder="1" applyAlignment="1">
      <alignment horizontal="center" vertical="top" wrapText="1"/>
    </xf>
    <xf numFmtId="49" fontId="5" fillId="5" borderId="46" xfId="0" applyNumberFormat="1" applyFont="1" applyFill="1" applyBorder="1" applyAlignment="1">
      <alignment horizontal="center" vertical="top"/>
    </xf>
    <xf numFmtId="49" fontId="5" fillId="5" borderId="48" xfId="0" applyNumberFormat="1" applyFont="1" applyFill="1" applyBorder="1" applyAlignment="1">
      <alignment horizontal="center" vertical="top"/>
    </xf>
    <xf numFmtId="49" fontId="5" fillId="5" borderId="67" xfId="0" applyNumberFormat="1" applyFont="1" applyFill="1" applyBorder="1" applyAlignment="1">
      <alignment horizontal="center" vertical="top"/>
    </xf>
    <xf numFmtId="49" fontId="5" fillId="6" borderId="3" xfId="0" applyNumberFormat="1" applyFont="1" applyFill="1" applyBorder="1" applyAlignment="1">
      <alignment horizontal="center" vertical="top"/>
    </xf>
    <xf numFmtId="49" fontId="5" fillId="6" borderId="10"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165" fontId="3" fillId="0" borderId="26" xfId="0" applyNumberFormat="1" applyFont="1" applyBorder="1" applyAlignment="1">
      <alignment horizontal="left" vertical="top" wrapText="1"/>
    </xf>
    <xf numFmtId="165" fontId="3" fillId="0" borderId="59" xfId="0" applyNumberFormat="1" applyFont="1" applyBorder="1" applyAlignment="1">
      <alignment horizontal="left" vertical="top" wrapText="1"/>
    </xf>
    <xf numFmtId="165" fontId="3" fillId="0" borderId="36" xfId="0" applyNumberFormat="1" applyFont="1" applyBorder="1" applyAlignment="1">
      <alignment horizontal="left" vertical="top" wrapText="1"/>
    </xf>
    <xf numFmtId="49" fontId="5" fillId="0" borderId="7" xfId="0" applyNumberFormat="1" applyFont="1" applyBorder="1" applyAlignment="1">
      <alignment horizontal="center" vertical="top"/>
    </xf>
    <xf numFmtId="49" fontId="5" fillId="0" borderId="13" xfId="0" applyNumberFormat="1" applyFont="1" applyBorder="1" applyAlignment="1">
      <alignment horizontal="center" vertical="top"/>
    </xf>
    <xf numFmtId="49" fontId="5" fillId="0" borderId="19" xfId="0" applyNumberFormat="1" applyFont="1" applyBorder="1" applyAlignment="1">
      <alignment horizontal="center" vertical="top"/>
    </xf>
    <xf numFmtId="165" fontId="1" fillId="0" borderId="32" xfId="0" applyNumberFormat="1" applyFont="1" applyBorder="1" applyAlignment="1">
      <alignment horizontal="center" vertical="center" textRotation="90" wrapText="1"/>
    </xf>
    <xf numFmtId="165" fontId="1" fillId="0" borderId="37" xfId="0" applyNumberFormat="1" applyFont="1" applyBorder="1" applyAlignment="1">
      <alignment horizontal="center" vertical="center" textRotation="90" wrapText="1"/>
    </xf>
    <xf numFmtId="164" fontId="3" fillId="5" borderId="23" xfId="0" applyNumberFormat="1" applyFont="1" applyFill="1" applyBorder="1" applyAlignment="1">
      <alignment horizontal="center" vertical="top"/>
    </xf>
    <xf numFmtId="164" fontId="3" fillId="5" borderId="1" xfId="0" applyNumberFormat="1" applyFont="1" applyFill="1" applyBorder="1" applyAlignment="1">
      <alignment horizontal="center" vertical="top"/>
    </xf>
    <xf numFmtId="164" fontId="3" fillId="5" borderId="58" xfId="0" applyNumberFormat="1" applyFont="1" applyFill="1" applyBorder="1" applyAlignment="1">
      <alignment horizontal="center" vertical="top"/>
    </xf>
    <xf numFmtId="49" fontId="5" fillId="0" borderId="11" xfId="0" applyNumberFormat="1" applyFont="1" applyBorder="1" applyAlignment="1">
      <alignment horizontal="center" vertical="top"/>
    </xf>
    <xf numFmtId="49" fontId="5" fillId="6" borderId="26" xfId="0" applyNumberFormat="1" applyFont="1" applyFill="1" applyBorder="1" applyAlignment="1">
      <alignment horizontal="center" vertical="top"/>
    </xf>
    <xf numFmtId="49" fontId="5" fillId="6" borderId="36" xfId="0" applyNumberFormat="1" applyFont="1" applyFill="1" applyBorder="1" applyAlignment="1">
      <alignment horizontal="center" vertical="top"/>
    </xf>
    <xf numFmtId="165" fontId="3" fillId="7" borderId="26" xfId="0" applyNumberFormat="1" applyFont="1" applyFill="1" applyBorder="1" applyAlignment="1">
      <alignment horizontal="left" vertical="top" wrapText="1"/>
    </xf>
    <xf numFmtId="165" fontId="3" fillId="7" borderId="36" xfId="0" applyNumberFormat="1" applyFont="1" applyFill="1" applyBorder="1" applyAlignment="1">
      <alignment horizontal="left" vertical="top" wrapText="1"/>
    </xf>
    <xf numFmtId="165" fontId="1" fillId="0" borderId="32" xfId="0" applyNumberFormat="1" applyFont="1" applyFill="1" applyBorder="1" applyAlignment="1">
      <alignment horizontal="center" vertical="center" textRotation="90" wrapText="1"/>
    </xf>
    <xf numFmtId="165" fontId="1" fillId="0" borderId="37" xfId="0" applyNumberFormat="1" applyFont="1" applyFill="1" applyBorder="1" applyAlignment="1">
      <alignment horizontal="center" vertical="center" textRotation="90" wrapText="1"/>
    </xf>
    <xf numFmtId="0" fontId="4" fillId="10" borderId="5" xfId="0" applyFont="1" applyFill="1" applyBorder="1" applyAlignment="1">
      <alignment horizontal="left" vertical="top" wrapText="1"/>
    </xf>
    <xf numFmtId="0" fontId="4" fillId="10" borderId="17" xfId="0" applyFont="1" applyFill="1" applyBorder="1" applyAlignment="1">
      <alignment horizontal="left" vertical="top" wrapText="1"/>
    </xf>
    <xf numFmtId="1" fontId="4" fillId="0" borderId="4" xfId="0" applyNumberFormat="1" applyFont="1" applyFill="1" applyBorder="1" applyAlignment="1">
      <alignment horizontal="left" vertical="top" wrapText="1"/>
    </xf>
    <xf numFmtId="1" fontId="4" fillId="0" borderId="10" xfId="0" applyNumberFormat="1" applyFont="1" applyFill="1" applyBorder="1" applyAlignment="1">
      <alignment horizontal="left" vertical="top" wrapText="1"/>
    </xf>
    <xf numFmtId="0" fontId="4" fillId="11" borderId="40" xfId="0" applyNumberFormat="1" applyFont="1" applyFill="1" applyBorder="1" applyAlignment="1">
      <alignment horizontal="left" vertical="top" wrapText="1"/>
    </xf>
    <xf numFmtId="0" fontId="4" fillId="11" borderId="47" xfId="0" applyNumberFormat="1" applyFont="1" applyFill="1" applyBorder="1" applyAlignment="1">
      <alignment horizontal="left" vertical="top" wrapText="1"/>
    </xf>
    <xf numFmtId="0" fontId="4" fillId="11" borderId="31" xfId="0" applyNumberFormat="1" applyFont="1" applyFill="1" applyBorder="1" applyAlignment="1">
      <alignment horizontal="left" vertical="top" wrapText="1"/>
    </xf>
    <xf numFmtId="0" fontId="4" fillId="11" borderId="49" xfId="0" applyNumberFormat="1" applyFont="1" applyFill="1" applyBorder="1" applyAlignment="1">
      <alignment horizontal="left" vertical="top" wrapText="1"/>
    </xf>
    <xf numFmtId="0" fontId="4" fillId="11" borderId="25" xfId="0" applyNumberFormat="1" applyFont="1" applyFill="1" applyBorder="1" applyAlignment="1">
      <alignment horizontal="left" vertical="top" wrapText="1"/>
    </xf>
    <xf numFmtId="0" fontId="4" fillId="11" borderId="58" xfId="0" applyNumberFormat="1" applyFont="1" applyFill="1" applyBorder="1" applyAlignment="1">
      <alignment horizontal="left" vertical="top" wrapText="1"/>
    </xf>
    <xf numFmtId="0" fontId="4" fillId="7" borderId="4" xfId="0" applyFont="1" applyFill="1" applyBorder="1" applyAlignment="1">
      <alignment horizontal="left" vertical="top" wrapText="1"/>
    </xf>
    <xf numFmtId="0" fontId="4" fillId="7" borderId="16" xfId="0" applyFont="1" applyFill="1" applyBorder="1" applyAlignment="1">
      <alignment horizontal="left" vertical="top" wrapText="1"/>
    </xf>
    <xf numFmtId="1" fontId="1" fillId="7" borderId="5" xfId="0" applyNumberFormat="1" applyFont="1" applyFill="1" applyBorder="1" applyAlignment="1">
      <alignment horizontal="left" vertical="top" wrapText="1"/>
    </xf>
    <xf numFmtId="1" fontId="1" fillId="7" borderId="11" xfId="0" applyNumberFormat="1" applyFont="1" applyFill="1" applyBorder="1" applyAlignment="1">
      <alignment horizontal="left" vertical="top" wrapText="1"/>
    </xf>
    <xf numFmtId="1" fontId="1" fillId="7" borderId="17" xfId="0" applyNumberFormat="1" applyFont="1" applyFill="1" applyBorder="1" applyAlignment="1">
      <alignment horizontal="left" vertical="top" wrapText="1"/>
    </xf>
    <xf numFmtId="165" fontId="4" fillId="0" borderId="27" xfId="0" applyNumberFormat="1" applyFont="1" applyFill="1" applyBorder="1" applyAlignment="1">
      <alignment horizontal="left" vertical="top" wrapText="1"/>
    </xf>
    <xf numFmtId="165" fontId="4" fillId="0" borderId="30" xfId="0" applyNumberFormat="1" applyFont="1" applyFill="1" applyBorder="1" applyAlignment="1">
      <alignment horizontal="left" vertical="top" wrapText="1"/>
    </xf>
    <xf numFmtId="165" fontId="4" fillId="0" borderId="37" xfId="0" applyNumberFormat="1" applyFont="1" applyFill="1" applyBorder="1" applyAlignment="1">
      <alignment horizontal="left" vertical="top" wrapText="1"/>
    </xf>
    <xf numFmtId="0" fontId="4" fillId="11" borderId="5" xfId="0" applyFont="1" applyFill="1" applyBorder="1" applyAlignment="1">
      <alignment horizontal="left" vertical="top" wrapText="1"/>
    </xf>
    <xf numFmtId="0" fontId="4" fillId="11" borderId="1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10" borderId="27" xfId="0" applyFont="1" applyFill="1" applyBorder="1" applyAlignment="1">
      <alignment horizontal="left" vertical="top" wrapText="1"/>
    </xf>
    <xf numFmtId="0" fontId="4" fillId="10" borderId="37" xfId="0" applyFont="1" applyFill="1" applyBorder="1" applyAlignment="1">
      <alignment horizontal="left" vertical="top" wrapText="1"/>
    </xf>
    <xf numFmtId="49" fontId="5" fillId="6" borderId="31" xfId="0" applyNumberFormat="1" applyFont="1" applyFill="1" applyBorder="1" applyAlignment="1">
      <alignment horizontal="center" vertical="top"/>
    </xf>
    <xf numFmtId="165" fontId="3" fillId="6" borderId="26" xfId="0" applyNumberFormat="1" applyFont="1" applyFill="1" applyBorder="1" applyAlignment="1">
      <alignment horizontal="left" vertical="top" wrapText="1"/>
    </xf>
    <xf numFmtId="165" fontId="3" fillId="6" borderId="31" xfId="0" applyNumberFormat="1" applyFont="1" applyFill="1" applyBorder="1" applyAlignment="1">
      <alignment horizontal="left" vertical="top" wrapText="1"/>
    </xf>
    <xf numFmtId="165" fontId="3" fillId="6" borderId="36" xfId="0" applyNumberFormat="1" applyFont="1" applyFill="1" applyBorder="1" applyAlignment="1">
      <alignment horizontal="left" vertical="top" wrapText="1"/>
    </xf>
    <xf numFmtId="49" fontId="3" fillId="0" borderId="7" xfId="0" applyNumberFormat="1" applyFont="1" applyBorder="1" applyAlignment="1">
      <alignment horizontal="center" vertical="top"/>
    </xf>
    <xf numFmtId="49" fontId="3" fillId="0" borderId="19" xfId="0" applyNumberFormat="1" applyFont="1" applyBorder="1" applyAlignment="1">
      <alignment horizontal="center" vertical="top"/>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4" xfId="0" applyFont="1" applyFill="1" applyBorder="1" applyAlignment="1">
      <alignment horizontal="left" vertical="top" wrapText="1"/>
    </xf>
    <xf numFmtId="165" fontId="3" fillId="7" borderId="31" xfId="0" applyNumberFormat="1" applyFont="1" applyFill="1" applyBorder="1" applyAlignment="1">
      <alignment horizontal="left" vertical="top" wrapText="1"/>
    </xf>
    <xf numFmtId="165" fontId="1" fillId="7" borderId="32" xfId="0" applyNumberFormat="1" applyFont="1" applyFill="1" applyBorder="1" applyAlignment="1">
      <alignment horizontal="center" vertical="center" textRotation="90" wrapText="1"/>
    </xf>
    <xf numFmtId="165" fontId="1" fillId="7" borderId="37" xfId="0" applyNumberFormat="1" applyFont="1" applyFill="1" applyBorder="1" applyAlignment="1">
      <alignment horizontal="center" vertical="center" textRotation="90" wrapText="1"/>
    </xf>
    <xf numFmtId="0" fontId="4" fillId="10" borderId="2" xfId="0" applyFont="1" applyFill="1" applyBorder="1" applyAlignment="1">
      <alignment horizontal="left" vertical="top" wrapText="1"/>
    </xf>
    <xf numFmtId="0" fontId="4" fillId="10" borderId="8" xfId="0" applyFont="1" applyFill="1" applyBorder="1" applyAlignment="1">
      <alignment horizontal="left" vertical="top" wrapText="1"/>
    </xf>
    <xf numFmtId="0" fontId="4" fillId="10" borderId="14" xfId="0" applyFont="1" applyFill="1" applyBorder="1" applyAlignment="1">
      <alignment horizontal="left" vertical="top" wrapText="1"/>
    </xf>
    <xf numFmtId="165" fontId="1" fillId="7" borderId="26" xfId="0" applyNumberFormat="1" applyFont="1" applyFill="1" applyBorder="1" applyAlignment="1">
      <alignment horizontal="left" vertical="top" wrapText="1"/>
    </xf>
    <xf numFmtId="165" fontId="1" fillId="7" borderId="36" xfId="0" applyNumberFormat="1" applyFont="1" applyFill="1" applyBorder="1" applyAlignment="1">
      <alignment horizontal="left" vertical="top" wrapText="1"/>
    </xf>
    <xf numFmtId="165" fontId="1" fillId="0" borderId="27" xfId="0" applyNumberFormat="1" applyFont="1" applyFill="1" applyBorder="1" applyAlignment="1">
      <alignment horizontal="center" vertical="center" textRotation="90" wrapText="1"/>
    </xf>
    <xf numFmtId="0" fontId="4" fillId="0" borderId="27" xfId="0" applyFont="1" applyFill="1" applyBorder="1" applyAlignment="1">
      <alignment horizontal="left" vertical="top" wrapText="1"/>
    </xf>
    <xf numFmtId="0" fontId="4" fillId="0" borderId="37" xfId="0" applyFont="1" applyFill="1" applyBorder="1" applyAlignment="1">
      <alignment horizontal="left" vertical="top" wrapText="1"/>
    </xf>
    <xf numFmtId="49" fontId="5" fillId="5" borderId="61" xfId="0" applyNumberFormat="1" applyFont="1" applyFill="1" applyBorder="1" applyAlignment="1">
      <alignment horizontal="right" vertical="top" wrapText="1"/>
    </xf>
    <xf numFmtId="49" fontId="5" fillId="5" borderId="21" xfId="0" applyNumberFormat="1" applyFont="1" applyFill="1" applyBorder="1" applyAlignment="1">
      <alignment horizontal="right" vertical="top" wrapText="1"/>
    </xf>
    <xf numFmtId="49" fontId="5" fillId="5" borderId="22" xfId="0" applyNumberFormat="1" applyFont="1" applyFill="1" applyBorder="1" applyAlignment="1">
      <alignment horizontal="right" vertical="top" wrapText="1"/>
    </xf>
    <xf numFmtId="165" fontId="5" fillId="5" borderId="20" xfId="0" applyNumberFormat="1" applyFont="1" applyFill="1" applyBorder="1" applyAlignment="1">
      <alignment horizontal="center" vertical="center" wrapText="1"/>
    </xf>
    <xf numFmtId="165" fontId="5" fillId="5" borderId="21" xfId="0" applyNumberFormat="1" applyFont="1" applyFill="1" applyBorder="1" applyAlignment="1">
      <alignment horizontal="center" vertical="center" wrapText="1"/>
    </xf>
    <xf numFmtId="165" fontId="5" fillId="5" borderId="2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top"/>
    </xf>
    <xf numFmtId="0" fontId="4" fillId="0" borderId="16" xfId="0" applyNumberFormat="1" applyFont="1" applyFill="1" applyBorder="1" applyAlignment="1">
      <alignment horizontal="center" vertical="top"/>
    </xf>
    <xf numFmtId="0" fontId="4" fillId="10" borderId="11" xfId="0" applyFont="1" applyFill="1" applyBorder="1" applyAlignment="1">
      <alignment horizontal="left" vertical="top" wrapText="1"/>
    </xf>
    <xf numFmtId="0" fontId="5" fillId="8" borderId="45" xfId="0" applyFont="1" applyFill="1" applyBorder="1" applyAlignment="1">
      <alignment horizontal="right" vertical="top" wrapText="1"/>
    </xf>
    <xf numFmtId="0" fontId="5" fillId="8" borderId="39" xfId="0" applyFont="1" applyFill="1" applyBorder="1" applyAlignment="1">
      <alignment horizontal="right" vertical="top" wrapText="1"/>
    </xf>
    <xf numFmtId="0" fontId="5" fillId="8" borderId="66" xfId="0" applyFont="1" applyFill="1" applyBorder="1" applyAlignment="1">
      <alignment horizontal="right" vertical="top" wrapText="1"/>
    </xf>
    <xf numFmtId="165" fontId="3" fillId="6" borderId="0" xfId="0" applyNumberFormat="1" applyFont="1" applyFill="1" applyBorder="1" applyAlignment="1">
      <alignment horizontal="center"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165" fontId="1" fillId="6" borderId="0" xfId="0" applyNumberFormat="1" applyFont="1" applyFill="1" applyBorder="1" applyAlignment="1">
      <alignment horizontal="center"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3" xfId="0" applyFont="1" applyFill="1" applyBorder="1" applyAlignment="1">
      <alignment horizontal="left" vertical="top" wrapText="1"/>
    </xf>
    <xf numFmtId="0" fontId="3" fillId="7" borderId="56" xfId="0" applyFont="1" applyFill="1" applyBorder="1" applyAlignment="1">
      <alignment horizontal="left" vertical="top" wrapText="1"/>
    </xf>
    <xf numFmtId="0" fontId="5" fillId="7" borderId="69" xfId="0" applyFont="1" applyFill="1" applyBorder="1" applyAlignment="1">
      <alignment horizontal="left" vertical="top" wrapText="1"/>
    </xf>
    <xf numFmtId="0" fontId="5" fillId="7" borderId="64" xfId="0" applyFont="1" applyFill="1" applyBorder="1" applyAlignment="1">
      <alignment horizontal="left" vertical="top" wrapText="1"/>
    </xf>
    <xf numFmtId="0" fontId="4" fillId="0" borderId="56" xfId="0" applyFont="1" applyBorder="1" applyAlignment="1">
      <alignment horizontal="left" vertical="top" wrapText="1"/>
    </xf>
    <xf numFmtId="0" fontId="4" fillId="0" borderId="69" xfId="0" applyFont="1" applyBorder="1" applyAlignment="1">
      <alignment horizontal="left" vertical="top" wrapText="1"/>
    </xf>
    <xf numFmtId="0" fontId="4" fillId="0" borderId="64" xfId="0" applyFont="1" applyBorder="1" applyAlignment="1">
      <alignment horizontal="left" vertical="top" wrapText="1"/>
    </xf>
    <xf numFmtId="165" fontId="3" fillId="0" borderId="1" xfId="0" applyNumberFormat="1" applyFont="1" applyFill="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3" fillId="6" borderId="0" xfId="0" applyFont="1" applyFill="1" applyBorder="1" applyAlignment="1">
      <alignment horizontal="center" vertical="center" wrapText="1"/>
    </xf>
    <xf numFmtId="165" fontId="5" fillId="4" borderId="61" xfId="0" applyNumberFormat="1" applyFont="1" applyFill="1" applyBorder="1" applyAlignment="1">
      <alignment horizontal="right" vertical="top"/>
    </xf>
    <xf numFmtId="165" fontId="5" fillId="4" borderId="21" xfId="0" applyNumberFormat="1" applyFont="1" applyFill="1" applyBorder="1" applyAlignment="1">
      <alignment horizontal="right" vertical="top"/>
    </xf>
    <xf numFmtId="165" fontId="5" fillId="4" borderId="22" xfId="0" applyNumberFormat="1" applyFont="1" applyFill="1" applyBorder="1" applyAlignment="1">
      <alignment horizontal="right" vertical="top"/>
    </xf>
    <xf numFmtId="165" fontId="5" fillId="4" borderId="20" xfId="0" applyNumberFormat="1" applyFont="1" applyFill="1" applyBorder="1" applyAlignment="1">
      <alignment horizontal="center" vertical="top"/>
    </xf>
    <xf numFmtId="165" fontId="5" fillId="4" borderId="21" xfId="0" applyNumberFormat="1" applyFont="1" applyFill="1" applyBorder="1" applyAlignment="1">
      <alignment horizontal="center" vertical="top"/>
    </xf>
    <xf numFmtId="165" fontId="5" fillId="4" borderId="22" xfId="0" applyNumberFormat="1" applyFont="1" applyFill="1" applyBorder="1" applyAlignment="1">
      <alignment horizontal="center" vertical="top"/>
    </xf>
    <xf numFmtId="49" fontId="5" fillId="3" borderId="61" xfId="0" applyNumberFormat="1" applyFont="1" applyFill="1" applyBorder="1" applyAlignment="1">
      <alignment horizontal="right" vertical="top"/>
    </xf>
    <xf numFmtId="49" fontId="5" fillId="3" borderId="21" xfId="0" applyNumberFormat="1" applyFont="1" applyFill="1" applyBorder="1" applyAlignment="1">
      <alignment horizontal="right" vertical="top"/>
    </xf>
    <xf numFmtId="49" fontId="5" fillId="3" borderId="22" xfId="0" applyNumberFormat="1" applyFont="1" applyFill="1" applyBorder="1" applyAlignment="1">
      <alignment horizontal="right" vertical="top"/>
    </xf>
    <xf numFmtId="165" fontId="5" fillId="3" borderId="23" xfId="0" applyNumberFormat="1" applyFont="1" applyFill="1" applyBorder="1" applyAlignment="1">
      <alignment horizontal="center" vertical="top"/>
    </xf>
    <xf numFmtId="165" fontId="5" fillId="3" borderId="1" xfId="0" applyNumberFormat="1" applyFont="1" applyFill="1" applyBorder="1" applyAlignment="1">
      <alignment horizontal="center" vertical="top"/>
    </xf>
    <xf numFmtId="165" fontId="5" fillId="3" borderId="58" xfId="0" applyNumberFormat="1" applyFont="1" applyFill="1" applyBorder="1" applyAlignment="1">
      <alignment horizontal="center" vertical="top"/>
    </xf>
    <xf numFmtId="49" fontId="1" fillId="7" borderId="41" xfId="0" applyNumberFormat="1" applyFont="1" applyFill="1" applyBorder="1" applyAlignment="1">
      <alignment horizontal="left" vertical="top"/>
    </xf>
    <xf numFmtId="49" fontId="1" fillId="7" borderId="0" xfId="0" applyNumberFormat="1" applyFont="1" applyFill="1" applyBorder="1" applyAlignment="1">
      <alignment horizontal="left" vertical="top"/>
    </xf>
    <xf numFmtId="0" fontId="4" fillId="0" borderId="3"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49" fontId="5" fillId="5" borderId="26" xfId="0" applyNumberFormat="1" applyFont="1" applyFill="1" applyBorder="1" applyAlignment="1">
      <alignment horizontal="center" vertical="top"/>
    </xf>
    <xf numFmtId="49" fontId="5" fillId="5" borderId="31" xfId="0" applyNumberFormat="1" applyFont="1" applyFill="1" applyBorder="1" applyAlignment="1">
      <alignment horizontal="center" vertical="top"/>
    </xf>
    <xf numFmtId="49" fontId="5" fillId="5" borderId="34" xfId="0" applyNumberFormat="1" applyFont="1" applyFill="1" applyBorder="1" applyAlignment="1">
      <alignment horizontal="center" vertical="top"/>
    </xf>
    <xf numFmtId="49" fontId="5" fillId="5" borderId="36" xfId="0" applyNumberFormat="1" applyFont="1" applyFill="1" applyBorder="1" applyAlignment="1">
      <alignment horizontal="center" vertical="top"/>
    </xf>
    <xf numFmtId="49" fontId="5" fillId="6" borderId="34" xfId="0" applyNumberFormat="1" applyFont="1" applyFill="1" applyBorder="1" applyAlignment="1">
      <alignment horizontal="center" vertical="top"/>
    </xf>
    <xf numFmtId="49" fontId="4" fillId="0" borderId="4"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3" fontId="1" fillId="0" borderId="6" xfId="0" applyNumberFormat="1" applyFont="1" applyBorder="1" applyAlignment="1">
      <alignment horizontal="center" vertical="center" textRotation="90" wrapText="1"/>
    </xf>
    <xf numFmtId="3" fontId="1" fillId="0" borderId="12" xfId="0" applyNumberFormat="1" applyFont="1" applyBorder="1" applyAlignment="1">
      <alignment horizontal="center" vertical="center" textRotation="90" wrapText="1"/>
    </xf>
    <xf numFmtId="3" fontId="1" fillId="0" borderId="18" xfId="0" applyNumberFormat="1" applyFont="1" applyBorder="1" applyAlignment="1">
      <alignment horizontal="center" vertical="center" textRotation="90" wrapText="1"/>
    </xf>
    <xf numFmtId="49" fontId="5" fillId="2" borderId="20" xfId="0" applyNumberFormat="1" applyFont="1" applyFill="1" applyBorder="1" applyAlignment="1">
      <alignment horizontal="left" vertical="top" wrapText="1"/>
    </xf>
    <xf numFmtId="49" fontId="5" fillId="2" borderId="21" xfId="0" applyNumberFormat="1" applyFont="1" applyFill="1" applyBorder="1" applyAlignment="1">
      <alignment horizontal="left" vertical="top" wrapText="1"/>
    </xf>
    <xf numFmtId="49" fontId="5" fillId="2" borderId="22" xfId="0" applyNumberFormat="1" applyFont="1" applyFill="1" applyBorder="1" applyAlignment="1">
      <alignment horizontal="left" vertical="top" wrapText="1"/>
    </xf>
    <xf numFmtId="0" fontId="18" fillId="3" borderId="20" xfId="0" applyFont="1" applyFill="1" applyBorder="1" applyAlignment="1">
      <alignment horizontal="left" vertical="top" wrapText="1"/>
    </xf>
    <xf numFmtId="0" fontId="18" fillId="3" borderId="21" xfId="0" applyFont="1" applyFill="1" applyBorder="1" applyAlignment="1">
      <alignment horizontal="left" vertical="top" wrapText="1"/>
    </xf>
    <xf numFmtId="0" fontId="18" fillId="3" borderId="22" xfId="0" applyFont="1" applyFill="1" applyBorder="1" applyAlignment="1">
      <alignment horizontal="left" vertical="top" wrapText="1"/>
    </xf>
    <xf numFmtId="0" fontId="5" fillId="4" borderId="20" xfId="0" applyFont="1" applyFill="1" applyBorder="1" applyAlignment="1">
      <alignment horizontal="left" vertical="top"/>
    </xf>
    <xf numFmtId="0" fontId="5" fillId="4" borderId="21" xfId="0" applyFont="1" applyFill="1" applyBorder="1" applyAlignment="1">
      <alignment horizontal="left" vertical="top"/>
    </xf>
    <xf numFmtId="0" fontId="5" fillId="4" borderId="22" xfId="0" applyFont="1" applyFill="1" applyBorder="1" applyAlignment="1">
      <alignment horizontal="left" vertical="top"/>
    </xf>
    <xf numFmtId="49" fontId="5" fillId="4" borderId="2"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4" borderId="32"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0" fontId="15" fillId="0" borderId="0" xfId="0" applyFont="1" applyAlignment="1">
      <alignment horizontal="right"/>
    </xf>
    <xf numFmtId="0" fontId="10" fillId="0" borderId="0" xfId="0" applyFont="1" applyAlignment="1">
      <alignment horizontal="center" vertical="top" wrapText="1"/>
    </xf>
    <xf numFmtId="0" fontId="12" fillId="0" borderId="0" xfId="0" applyFont="1" applyAlignment="1">
      <alignment horizontal="center" vertical="center" wrapText="1"/>
    </xf>
    <xf numFmtId="0" fontId="17" fillId="0" borderId="0" xfId="0" applyFont="1" applyAlignment="1">
      <alignment horizontal="center" vertical="top"/>
    </xf>
    <xf numFmtId="0" fontId="1" fillId="0" borderId="1" xfId="0" applyFont="1" applyBorder="1" applyAlignment="1">
      <alignment horizontal="right" vertical="top"/>
    </xf>
    <xf numFmtId="0" fontId="4" fillId="0" borderId="2"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1" fillId="0" borderId="13" xfId="0" applyNumberFormat="1" applyFont="1" applyBorder="1" applyAlignment="1">
      <alignment horizontal="center" vertical="center" textRotation="90"/>
    </xf>
    <xf numFmtId="0" fontId="1" fillId="0" borderId="19" xfId="0" applyNumberFormat="1" applyFont="1" applyBorder="1" applyAlignment="1">
      <alignment horizontal="center" vertical="center" textRotation="90"/>
    </xf>
    <xf numFmtId="3" fontId="1" fillId="0" borderId="42" xfId="0" applyNumberFormat="1" applyFont="1" applyBorder="1" applyAlignment="1">
      <alignment horizontal="center" vertical="center" textRotation="90" wrapText="1"/>
    </xf>
    <xf numFmtId="3" fontId="1" fillId="0" borderId="44" xfId="0" applyNumberFormat="1" applyFont="1" applyBorder="1" applyAlignment="1">
      <alignment horizontal="center" vertical="center" textRotation="90" wrapText="1"/>
    </xf>
    <xf numFmtId="3" fontId="1" fillId="0" borderId="23" xfId="0" applyNumberFormat="1" applyFont="1" applyBorder="1" applyAlignment="1">
      <alignment horizontal="center" vertical="center" textRotation="90"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3" fontId="1" fillId="0" borderId="32" xfId="0" applyNumberFormat="1" applyFont="1" applyBorder="1" applyAlignment="1">
      <alignment horizontal="center" vertical="center" textRotation="90" wrapText="1"/>
    </xf>
    <xf numFmtId="3" fontId="1" fillId="0" borderId="37" xfId="0" applyNumberFormat="1" applyFont="1" applyBorder="1" applyAlignment="1">
      <alignment horizontal="center" vertical="center" textRotation="90" wrapText="1"/>
    </xf>
    <xf numFmtId="3" fontId="1" fillId="0" borderId="9" xfId="0" applyNumberFormat="1" applyFont="1" applyBorder="1" applyAlignment="1">
      <alignment horizontal="center" vertical="center"/>
    </xf>
    <xf numFmtId="3" fontId="1" fillId="0" borderId="55" xfId="0" applyNumberFormat="1" applyFont="1" applyFill="1" applyBorder="1" applyAlignment="1">
      <alignment horizontal="center" vertical="center" textRotation="90" wrapText="1"/>
    </xf>
    <xf numFmtId="3" fontId="1" fillId="0" borderId="17" xfId="0" applyNumberFormat="1" applyFont="1" applyFill="1" applyBorder="1" applyAlignment="1">
      <alignment horizontal="center" vertical="center" textRotation="90" wrapText="1"/>
    </xf>
    <xf numFmtId="0" fontId="4" fillId="0" borderId="5" xfId="0" applyNumberFormat="1" applyFont="1" applyBorder="1" applyAlignment="1">
      <alignment horizontal="center" vertical="center" textRotation="90" wrapText="1"/>
    </xf>
    <xf numFmtId="0" fontId="4" fillId="0" borderId="11" xfId="0" applyNumberFormat="1" applyFont="1" applyBorder="1" applyAlignment="1">
      <alignment horizontal="center" vertical="center" textRotation="90" wrapText="1"/>
    </xf>
    <xf numFmtId="0" fontId="4" fillId="0" borderId="17" xfId="0" applyNumberFormat="1" applyFont="1" applyBorder="1" applyAlignment="1">
      <alignment horizontal="center" vertical="center" textRotation="90" wrapText="1"/>
    </xf>
    <xf numFmtId="0" fontId="7" fillId="0" borderId="6" xfId="0" applyNumberFormat="1" applyFont="1" applyBorder="1" applyAlignment="1">
      <alignment horizontal="center" vertical="center" textRotation="90" wrapText="1"/>
    </xf>
    <xf numFmtId="0" fontId="7" fillId="0" borderId="12" xfId="0" applyNumberFormat="1" applyFont="1" applyBorder="1" applyAlignment="1">
      <alignment horizontal="center" vertical="center" textRotation="90" wrapText="1"/>
    </xf>
    <xf numFmtId="0" fontId="7" fillId="0" borderId="18" xfId="0" applyNumberFormat="1" applyFont="1" applyBorder="1" applyAlignment="1">
      <alignment horizontal="center" vertical="center" textRotation="90"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49" fontId="7" fillId="0" borderId="6" xfId="0" applyNumberFormat="1" applyFont="1" applyBorder="1" applyAlignment="1">
      <alignment horizontal="center" vertical="top" wrapText="1"/>
    </xf>
    <xf numFmtId="49" fontId="7" fillId="0" borderId="12" xfId="0" applyNumberFormat="1" applyFont="1" applyBorder="1" applyAlignment="1">
      <alignment horizontal="center" vertical="top" wrapText="1"/>
    </xf>
    <xf numFmtId="49" fontId="7" fillId="0" borderId="18" xfId="0" applyNumberFormat="1" applyFont="1" applyBorder="1" applyAlignment="1">
      <alignment horizontal="center" vertical="top" wrapText="1"/>
    </xf>
    <xf numFmtId="0" fontId="4" fillId="0" borderId="30" xfId="0" applyFont="1" applyFill="1" applyBorder="1" applyAlignment="1">
      <alignment horizontal="left" vertical="top" wrapText="1"/>
    </xf>
    <xf numFmtId="49" fontId="5" fillId="5" borderId="70" xfId="0" applyNumberFormat="1" applyFont="1" applyFill="1" applyBorder="1" applyAlignment="1">
      <alignment horizontal="center" vertical="top"/>
    </xf>
    <xf numFmtId="49" fontId="5" fillId="6" borderId="71" xfId="0" applyNumberFormat="1" applyFont="1" applyFill="1" applyBorder="1" applyAlignment="1">
      <alignment horizontal="center" vertical="top"/>
    </xf>
    <xf numFmtId="0" fontId="1" fillId="7" borderId="52" xfId="0" applyFont="1" applyFill="1" applyBorder="1" applyAlignment="1">
      <alignment horizontal="left" vertical="top" wrapText="1"/>
    </xf>
    <xf numFmtId="0" fontId="1" fillId="6" borderId="27" xfId="0" applyFont="1" applyFill="1" applyBorder="1" applyAlignment="1">
      <alignment horizontal="left" vertical="top" wrapText="1"/>
    </xf>
    <xf numFmtId="0" fontId="1" fillId="6" borderId="30" xfId="0" applyFont="1" applyFill="1" applyBorder="1" applyAlignment="1">
      <alignment horizontal="left" vertical="top" wrapText="1"/>
    </xf>
    <xf numFmtId="0" fontId="1" fillId="6" borderId="37" xfId="0" applyFont="1" applyFill="1" applyBorder="1" applyAlignment="1">
      <alignment horizontal="left" vertical="top" wrapText="1"/>
    </xf>
    <xf numFmtId="49" fontId="5" fillId="6" borderId="40" xfId="0" applyNumberFormat="1" applyFont="1" applyFill="1" applyBorder="1" applyAlignment="1">
      <alignment horizontal="center" vertical="top"/>
    </xf>
    <xf numFmtId="49" fontId="5" fillId="6" borderId="25" xfId="0" applyNumberFormat="1" applyFont="1" applyFill="1" applyBorder="1" applyAlignment="1">
      <alignment horizontal="center" vertical="top"/>
    </xf>
    <xf numFmtId="49" fontId="4" fillId="0" borderId="41"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1" xfId="0" applyNumberFormat="1" applyFont="1" applyBorder="1" applyAlignment="1">
      <alignment horizontal="center" vertical="top"/>
    </xf>
    <xf numFmtId="0" fontId="1" fillId="0" borderId="5"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7" xfId="0" applyFont="1" applyFill="1" applyBorder="1" applyAlignment="1">
      <alignment horizontal="left" vertical="top" wrapText="1"/>
    </xf>
    <xf numFmtId="49" fontId="3" fillId="0" borderId="47" xfId="0" applyNumberFormat="1" applyFont="1" applyBorder="1" applyAlignment="1">
      <alignment horizontal="center" vertical="top"/>
    </xf>
    <xf numFmtId="49" fontId="3" fillId="0" borderId="49" xfId="0" applyNumberFormat="1" applyFont="1" applyBorder="1" applyAlignment="1">
      <alignment horizontal="center" vertical="top"/>
    </xf>
    <xf numFmtId="49" fontId="3" fillId="0" borderId="58" xfId="0" applyNumberFormat="1" applyFont="1" applyBorder="1" applyAlignment="1">
      <alignment horizontal="center" vertical="top"/>
    </xf>
    <xf numFmtId="49" fontId="5" fillId="5" borderId="61" xfId="0" applyNumberFormat="1" applyFont="1" applyFill="1" applyBorder="1" applyAlignment="1">
      <alignment horizontal="right" vertical="top"/>
    </xf>
    <xf numFmtId="49" fontId="5" fillId="5" borderId="21" xfId="0" applyNumberFormat="1" applyFont="1" applyFill="1" applyBorder="1" applyAlignment="1">
      <alignment horizontal="right" vertical="top"/>
    </xf>
    <xf numFmtId="49" fontId="5" fillId="5" borderId="22" xfId="0" applyNumberFormat="1" applyFont="1" applyFill="1" applyBorder="1" applyAlignment="1">
      <alignment horizontal="right" vertical="top"/>
    </xf>
    <xf numFmtId="165" fontId="5" fillId="5" borderId="20" xfId="0" applyNumberFormat="1" applyFont="1" applyFill="1" applyBorder="1" applyAlignment="1">
      <alignment horizontal="center" vertical="top"/>
    </xf>
    <xf numFmtId="165" fontId="5" fillId="5" borderId="21" xfId="0" applyNumberFormat="1" applyFont="1" applyFill="1" applyBorder="1" applyAlignment="1">
      <alignment horizontal="center" vertical="top"/>
    </xf>
    <xf numFmtId="165" fontId="5" fillId="5" borderId="22" xfId="0" applyNumberFormat="1" applyFont="1" applyFill="1" applyBorder="1" applyAlignment="1">
      <alignment horizontal="center" vertical="top"/>
    </xf>
    <xf numFmtId="49" fontId="5" fillId="5" borderId="20" xfId="0" applyNumberFormat="1" applyFont="1" applyFill="1" applyBorder="1" applyAlignment="1">
      <alignment horizontal="left" vertical="top"/>
    </xf>
    <xf numFmtId="49" fontId="5" fillId="5" borderId="21" xfId="0" applyNumberFormat="1" applyFont="1" applyFill="1" applyBorder="1" applyAlignment="1">
      <alignment horizontal="left" vertical="top"/>
    </xf>
    <xf numFmtId="49" fontId="5" fillId="5" borderId="22" xfId="0" applyNumberFormat="1" applyFont="1" applyFill="1" applyBorder="1" applyAlignment="1">
      <alignment horizontal="left" vertical="top"/>
    </xf>
    <xf numFmtId="0" fontId="1" fillId="6" borderId="5" xfId="0" applyFont="1" applyFill="1" applyBorder="1" applyAlignment="1">
      <alignment horizontal="left" vertical="top" wrapText="1"/>
    </xf>
    <xf numFmtId="0" fontId="1" fillId="6" borderId="11" xfId="0" applyFont="1" applyFill="1" applyBorder="1" applyAlignment="1">
      <alignment horizontal="left" vertical="top" wrapText="1"/>
    </xf>
    <xf numFmtId="0" fontId="1" fillId="6" borderId="17" xfId="0" applyFont="1" applyFill="1" applyBorder="1" applyAlignment="1">
      <alignment horizontal="left" vertical="top" wrapText="1"/>
    </xf>
    <xf numFmtId="0" fontId="1" fillId="0" borderId="40" xfId="0" applyFont="1" applyBorder="1" applyAlignment="1">
      <alignment horizontal="left" vertical="top" wrapText="1"/>
    </xf>
    <xf numFmtId="0" fontId="1" fillId="0" borderId="31" xfId="0" applyFont="1" applyBorder="1" applyAlignment="1">
      <alignment horizontal="left" vertical="top" wrapText="1"/>
    </xf>
    <xf numFmtId="0" fontId="1" fillId="0" borderId="25" xfId="0" applyFont="1" applyBorder="1" applyAlignment="1">
      <alignment horizontal="left" vertical="top" wrapText="1"/>
    </xf>
    <xf numFmtId="0" fontId="1" fillId="0" borderId="27" xfId="0" applyFont="1" applyBorder="1" applyAlignment="1">
      <alignment horizontal="center" vertical="center" textRotation="90"/>
    </xf>
    <xf numFmtId="0" fontId="1" fillId="0" borderId="37" xfId="0" applyFont="1" applyBorder="1" applyAlignment="1">
      <alignment horizontal="center" vertical="center" textRotation="90"/>
    </xf>
    <xf numFmtId="0" fontId="8" fillId="0" borderId="32" xfId="0" applyFont="1" applyFill="1" applyBorder="1" applyAlignment="1">
      <alignment horizontal="left" vertical="top" wrapText="1"/>
    </xf>
    <xf numFmtId="0" fontId="8" fillId="0" borderId="37" xfId="0" applyFont="1" applyFill="1" applyBorder="1" applyAlignment="1">
      <alignment horizontal="left" vertical="top" wrapText="1"/>
    </xf>
    <xf numFmtId="0" fontId="5" fillId="0" borderId="30" xfId="0" applyFont="1" applyBorder="1" applyAlignment="1">
      <alignment horizontal="center" vertical="center" textRotation="90"/>
    </xf>
    <xf numFmtId="165" fontId="5" fillId="0" borderId="2" xfId="0" applyNumberFormat="1" applyFont="1" applyBorder="1" applyAlignment="1">
      <alignment horizontal="center" vertical="top" wrapText="1"/>
    </xf>
    <xf numFmtId="165" fontId="5" fillId="0" borderId="8" xfId="0" applyNumberFormat="1" applyFont="1" applyBorder="1" applyAlignment="1">
      <alignment horizontal="center" vertical="top" wrapText="1"/>
    </xf>
    <xf numFmtId="165" fontId="5" fillId="0" borderId="14" xfId="0" applyNumberFormat="1" applyFont="1" applyBorder="1" applyAlignment="1">
      <alignment horizontal="center" vertical="top" wrapText="1"/>
    </xf>
    <xf numFmtId="49" fontId="4" fillId="0" borderId="3" xfId="0" applyNumberFormat="1" applyFont="1" applyBorder="1" applyAlignment="1">
      <alignment horizontal="center" vertical="top" wrapText="1"/>
    </xf>
    <xf numFmtId="49" fontId="4" fillId="0" borderId="9" xfId="0" applyNumberFormat="1" applyFont="1" applyBorder="1" applyAlignment="1">
      <alignment horizontal="center" vertical="top" wrapText="1"/>
    </xf>
    <xf numFmtId="49" fontId="4" fillId="0" borderId="15" xfId="0" applyNumberFormat="1" applyFont="1" applyBorder="1" applyAlignment="1">
      <alignment horizontal="center" vertical="top" wrapText="1"/>
    </xf>
    <xf numFmtId="0" fontId="4" fillId="0" borderId="32" xfId="0" applyFont="1" applyFill="1" applyBorder="1" applyAlignment="1">
      <alignment horizontal="left" vertical="top" wrapText="1"/>
    </xf>
    <xf numFmtId="165" fontId="5" fillId="0" borderId="2" xfId="0" applyNumberFormat="1" applyFont="1" applyFill="1" applyBorder="1" applyAlignment="1">
      <alignment horizontal="center" vertical="top" wrapText="1"/>
    </xf>
    <xf numFmtId="165" fontId="5" fillId="0" borderId="14" xfId="0" applyNumberFormat="1" applyFont="1" applyFill="1" applyBorder="1" applyAlignment="1">
      <alignment horizontal="center" vertical="top" wrapText="1"/>
    </xf>
    <xf numFmtId="165" fontId="5" fillId="0" borderId="30" xfId="0" applyNumberFormat="1" applyFont="1" applyFill="1" applyBorder="1" applyAlignment="1">
      <alignment horizontal="center" vertical="top" wrapText="1"/>
    </xf>
    <xf numFmtId="0" fontId="4" fillId="7" borderId="2" xfId="0" applyFont="1" applyFill="1" applyBorder="1" applyAlignment="1">
      <alignment horizontal="left" vertical="top" wrapText="1"/>
    </xf>
    <xf numFmtId="0" fontId="4" fillId="7" borderId="8" xfId="0" applyFont="1" applyFill="1" applyBorder="1" applyAlignment="1">
      <alignment horizontal="left" vertical="top" wrapText="1"/>
    </xf>
    <xf numFmtId="0" fontId="4" fillId="7" borderId="14" xfId="0" applyFont="1" applyFill="1" applyBorder="1" applyAlignment="1">
      <alignment horizontal="left" vertical="top" wrapText="1"/>
    </xf>
    <xf numFmtId="165" fontId="1" fillId="7" borderId="31" xfId="0" applyNumberFormat="1" applyFont="1" applyFill="1" applyBorder="1" applyAlignment="1">
      <alignment horizontal="left" vertical="top" wrapText="1"/>
    </xf>
    <xf numFmtId="165" fontId="5" fillId="7" borderId="2" xfId="0" applyNumberFormat="1" applyFont="1" applyFill="1" applyBorder="1" applyAlignment="1">
      <alignment horizontal="center" vertical="top" wrapText="1"/>
    </xf>
    <xf numFmtId="165" fontId="5" fillId="7" borderId="30" xfId="0" applyNumberFormat="1" applyFont="1" applyFill="1" applyBorder="1" applyAlignment="1">
      <alignment horizontal="center" vertical="top" wrapText="1"/>
    </xf>
    <xf numFmtId="165" fontId="5" fillId="7" borderId="14"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1" fillId="0" borderId="41" xfId="0" applyNumberFormat="1" applyFont="1" applyBorder="1" applyAlignment="1">
      <alignment vertical="top" wrapText="1"/>
    </xf>
    <xf numFmtId="0" fontId="1" fillId="0" borderId="0" xfId="0" applyNumberFormat="1" applyFont="1" applyFill="1" applyBorder="1" applyAlignment="1">
      <alignment horizontal="left" vertical="top" wrapText="1"/>
    </xf>
    <xf numFmtId="0" fontId="4" fillId="0" borderId="59" xfId="0" applyFont="1" applyBorder="1" applyAlignment="1">
      <alignment horizontal="left" vertical="top" wrapText="1"/>
    </xf>
    <xf numFmtId="0" fontId="5" fillId="0" borderId="26" xfId="0" applyFont="1" applyBorder="1" applyAlignment="1">
      <alignment horizontal="center" vertical="center" wrapText="1"/>
    </xf>
    <xf numFmtId="0" fontId="5" fillId="3" borderId="59" xfId="0" applyFont="1" applyFill="1" applyBorder="1" applyAlignment="1">
      <alignment horizontal="left" vertical="top" wrapText="1"/>
    </xf>
    <xf numFmtId="3" fontId="19" fillId="0" borderId="0" xfId="0" applyNumberFormat="1" applyFont="1" applyAlignment="1">
      <alignment horizontal="center" vertical="top"/>
    </xf>
    <xf numFmtId="0" fontId="4" fillId="7" borderId="56" xfId="0" applyFont="1" applyFill="1" applyBorder="1" applyAlignment="1">
      <alignment horizontal="left" vertical="top" wrapText="1"/>
    </xf>
    <xf numFmtId="0" fontId="4" fillId="7" borderId="69" xfId="0" applyFont="1" applyFill="1" applyBorder="1" applyAlignment="1">
      <alignment horizontal="left" vertical="top" wrapText="1"/>
    </xf>
    <xf numFmtId="0" fontId="4" fillId="7" borderId="6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5" xfId="0" applyNumberFormat="1" applyFont="1" applyFill="1" applyBorder="1" applyAlignment="1">
      <alignment horizontal="center" vertical="top"/>
    </xf>
    <xf numFmtId="0" fontId="4" fillId="0" borderId="17" xfId="0" applyNumberFormat="1" applyFont="1" applyFill="1" applyBorder="1" applyAlignment="1">
      <alignment horizontal="center" vertical="top"/>
    </xf>
    <xf numFmtId="0" fontId="3" fillId="0" borderId="56" xfId="0" applyFont="1" applyBorder="1" applyAlignment="1">
      <alignment horizontal="left" vertical="top" wrapText="1"/>
    </xf>
    <xf numFmtId="0" fontId="3" fillId="0" borderId="69" xfId="0" applyFont="1" applyBorder="1" applyAlignment="1">
      <alignment horizontal="left" vertical="top" wrapText="1"/>
    </xf>
    <xf numFmtId="0" fontId="3" fillId="0" borderId="64" xfId="0" applyFont="1" applyBorder="1" applyAlignment="1">
      <alignment horizontal="left" vertical="top" wrapText="1"/>
    </xf>
    <xf numFmtId="0" fontId="1" fillId="0" borderId="0" xfId="0" applyFont="1" applyAlignment="1">
      <alignment horizontal="right"/>
    </xf>
    <xf numFmtId="0" fontId="10" fillId="0" borderId="0" xfId="0" applyFont="1" applyAlignment="1">
      <alignment horizontal="center" vertical="top"/>
    </xf>
    <xf numFmtId="0" fontId="1" fillId="0" borderId="59"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29"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49" fontId="3" fillId="4" borderId="32" xfId="0" applyNumberFormat="1" applyFont="1" applyFill="1" applyBorder="1" applyAlignment="1">
      <alignment horizontal="center" vertical="top"/>
    </xf>
    <xf numFmtId="49" fontId="3" fillId="4" borderId="14" xfId="0" applyNumberFormat="1" applyFont="1" applyFill="1" applyBorder="1" applyAlignment="1">
      <alignment horizontal="center" vertical="top"/>
    </xf>
    <xf numFmtId="49" fontId="3" fillId="5" borderId="26"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49" fontId="3" fillId="5" borderId="34" xfId="0" applyNumberFormat="1" applyFont="1" applyFill="1" applyBorder="1" applyAlignment="1">
      <alignment horizontal="center" vertical="top"/>
    </xf>
    <xf numFmtId="49" fontId="3" fillId="5" borderId="36" xfId="0" applyNumberFormat="1" applyFont="1" applyFill="1" applyBorder="1" applyAlignment="1">
      <alignment horizontal="center" vertical="top"/>
    </xf>
    <xf numFmtId="49" fontId="3" fillId="6" borderId="34" xfId="0" applyNumberFormat="1" applyFont="1" applyFill="1" applyBorder="1" applyAlignment="1">
      <alignment horizontal="center" vertical="top"/>
    </xf>
    <xf numFmtId="49" fontId="3" fillId="6" borderId="36" xfId="0" applyNumberFormat="1" applyFont="1" applyFill="1" applyBorder="1" applyAlignment="1">
      <alignment horizontal="center" vertical="top"/>
    </xf>
    <xf numFmtId="0" fontId="3" fillId="0" borderId="32"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30" xfId="0" applyFont="1" applyFill="1" applyBorder="1" applyAlignment="1">
      <alignment horizontal="center" vertical="center" textRotation="90" wrapText="1"/>
    </xf>
    <xf numFmtId="0" fontId="3" fillId="0" borderId="37" xfId="0" applyFont="1" applyFill="1" applyBorder="1" applyAlignment="1">
      <alignment horizontal="center" vertical="center" textRotation="90" wrapText="1"/>
    </xf>
    <xf numFmtId="164" fontId="1" fillId="0" borderId="6" xfId="0" applyNumberFormat="1" applyFont="1" applyBorder="1" applyAlignment="1">
      <alignment horizontal="center" vertical="center" textRotation="90" wrapText="1"/>
    </xf>
    <xf numFmtId="164" fontId="1" fillId="0" borderId="12" xfId="0" applyNumberFormat="1" applyFont="1" applyBorder="1" applyAlignment="1">
      <alignment horizontal="center" vertical="center" textRotation="90" wrapText="1"/>
    </xf>
    <xf numFmtId="164" fontId="1" fillId="0" borderId="18" xfId="0" applyNumberFormat="1" applyFont="1" applyBorder="1" applyAlignment="1">
      <alignment horizontal="center" vertical="center" textRotation="90"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27" xfId="0" applyFont="1" applyFill="1" applyBorder="1" applyAlignment="1">
      <alignment horizontal="center" vertical="center" textRotation="90" wrapText="1"/>
    </xf>
    <xf numFmtId="0" fontId="3" fillId="0" borderId="42" xfId="0" applyFont="1" applyFill="1" applyBorder="1" applyAlignment="1">
      <alignment horizontal="center" vertical="center" textRotation="90" wrapText="1"/>
    </xf>
    <xf numFmtId="0" fontId="3" fillId="0" borderId="44" xfId="0" applyFont="1" applyFill="1" applyBorder="1" applyAlignment="1">
      <alignment horizontal="center" vertical="center" textRotation="90" wrapText="1"/>
    </xf>
    <xf numFmtId="0" fontId="3" fillId="0" borderId="23" xfId="0" applyFont="1" applyFill="1" applyBorder="1" applyAlignment="1">
      <alignment horizontal="center" vertical="center" textRotation="90" wrapText="1"/>
    </xf>
    <xf numFmtId="0" fontId="3" fillId="0" borderId="27" xfId="0" applyFont="1" applyBorder="1" applyAlignment="1">
      <alignment horizontal="center" vertical="center" textRotation="90"/>
    </xf>
    <xf numFmtId="0" fontId="3" fillId="0" borderId="30" xfId="0" applyFont="1" applyBorder="1" applyAlignment="1">
      <alignment horizontal="center" vertical="center" textRotation="90"/>
    </xf>
    <xf numFmtId="0" fontId="1" fillId="0" borderId="55" xfId="0" applyFont="1" applyBorder="1" applyAlignment="1">
      <alignment horizontal="left" vertical="top" wrapText="1"/>
    </xf>
    <xf numFmtId="0" fontId="1" fillId="0" borderId="52" xfId="0" applyFont="1" applyBorder="1" applyAlignment="1">
      <alignment horizontal="left" vertical="top" wrapText="1"/>
    </xf>
    <xf numFmtId="49" fontId="5" fillId="5" borderId="25" xfId="0" applyNumberFormat="1" applyFont="1" applyFill="1" applyBorder="1" applyAlignment="1">
      <alignment horizontal="righ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4" fillId="0" borderId="12" xfId="0"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t-LT" sz="1400">
                <a:latin typeface="Times New Roman" panose="02020603050405020304" pitchFamily="18" charset="0"/>
                <a:cs typeface="Times New Roman" panose="02020603050405020304" pitchFamily="18" charset="0"/>
              </a:rPr>
              <a:t>2016 m. SVP programos Nr. 13 įvykdymas</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231939163498096E-2"/>
          <c:y val="0.22059130425848741"/>
          <c:w val="0.8732572877059569"/>
          <c:h val="0.74678890952953669"/>
        </c:manualLayout>
      </c:layout>
      <c:pie3DChart>
        <c:varyColors val="1"/>
        <c:ser>
          <c:idx val="0"/>
          <c:order val="0"/>
          <c:spPr>
            <a:solidFill>
              <a:sysClr val="window" lastClr="FFFFFF"/>
            </a:solidFill>
            <a:ln>
              <a:solidFill>
                <a:sysClr val="windowText" lastClr="000000"/>
              </a:solidFill>
            </a:ln>
          </c:spPr>
          <c:explosion val="15"/>
          <c:dPt>
            <c:idx val="0"/>
            <c:bubble3D val="0"/>
            <c:spPr>
              <a:solidFill>
                <a:sysClr val="window" lastClr="FFFFFF"/>
              </a:solidFill>
              <a:ln>
                <a:solidFill>
                  <a:sysClr val="windowText" lastClr="000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contourClr>
                  <a:sysClr val="windowText" lastClr="000000"/>
                </a:contourClr>
              </a:sp3d>
            </c:spPr>
            <c:extLst>
              <c:ext xmlns:c16="http://schemas.microsoft.com/office/drawing/2014/chart" uri="{C3380CC4-5D6E-409C-BE32-E72D297353CC}">
                <c16:uniqueId val="{00000001-C662-405E-8F85-038B3C2A15CB}"/>
              </c:ext>
            </c:extLst>
          </c:dPt>
          <c:dPt>
            <c:idx val="1"/>
            <c:bubble3D val="0"/>
            <c:spPr>
              <a:solidFill>
                <a:schemeClr val="accent5">
                  <a:lumMod val="20000"/>
                  <a:lumOff val="80000"/>
                </a:schemeClr>
              </a:solidFill>
              <a:ln>
                <a:solidFill>
                  <a:sysClr val="windowText" lastClr="000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contourClr>
                  <a:sysClr val="windowText" lastClr="000000"/>
                </a:contourClr>
              </a:sp3d>
            </c:spPr>
            <c:extLst>
              <c:ext xmlns:c16="http://schemas.microsoft.com/office/drawing/2014/chart" uri="{C3380CC4-5D6E-409C-BE32-E72D297353CC}">
                <c16:uniqueId val="{00000003-C662-405E-8F85-038B3C2A15CB}"/>
              </c:ext>
            </c:extLst>
          </c:dPt>
          <c:dPt>
            <c:idx val="2"/>
            <c:bubble3D val="0"/>
            <c:spPr>
              <a:solidFill>
                <a:srgbClr val="FFCCFF"/>
              </a:solidFill>
              <a:ln>
                <a:solidFill>
                  <a:sysClr val="windowText" lastClr="000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contourClr>
                  <a:sysClr val="windowText" lastClr="000000"/>
                </a:contourClr>
              </a:sp3d>
            </c:spPr>
            <c:extLst>
              <c:ext xmlns:c16="http://schemas.microsoft.com/office/drawing/2014/chart" uri="{C3380CC4-5D6E-409C-BE32-E72D297353CC}">
                <c16:uniqueId val="{00000002-C662-405E-8F85-038B3C2A15CB}"/>
              </c:ext>
            </c:extLst>
          </c:dPt>
          <c:dLbls>
            <c:dLbl>
              <c:idx val="0"/>
              <c:layout>
                <c:manualLayout>
                  <c:x val="-2.0278833967046894E-2"/>
                  <c:y val="0.16122640491856327"/>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662-405E-8F85-038B3C2A15CB}"/>
                </c:ext>
              </c:extLst>
            </c:dLbl>
            <c:dLbl>
              <c:idx val="1"/>
              <c:layout>
                <c:manualLayout>
                  <c:x val="1.0197578075207138E-2"/>
                  <c:y val="0.36235988723313678"/>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662-405E-8F85-038B3C2A15CB}"/>
                </c:ext>
              </c:extLst>
            </c:dLbl>
            <c:dLbl>
              <c:idx val="2"/>
              <c:layout>
                <c:manualLayout>
                  <c:x val="-2.6298337707786525E-2"/>
                  <c:y val="-4.166666666666709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662-405E-8F85-038B3C2A15CB}"/>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Ataskaita!$A$6:$A$8</c:f>
              <c:strCache>
                <c:ptCount val="3"/>
                <c:pt idx="0">
                  <c:v>faktiškai įvykdyta –  </c:v>
                </c:pt>
                <c:pt idx="1">
                  <c:v>iš dalies įvykdyta –</c:v>
                </c:pt>
                <c:pt idx="2">
                  <c:v>neįvykdyta –</c:v>
                </c:pt>
              </c:strCache>
            </c:strRef>
          </c:cat>
          <c:val>
            <c:numRef>
              <c:f>Ataskaita!$B$6:$B$8</c:f>
              <c:numCache>
                <c:formatCode>General</c:formatCode>
                <c:ptCount val="3"/>
                <c:pt idx="0">
                  <c:v>14</c:v>
                </c:pt>
                <c:pt idx="1">
                  <c:v>4</c:v>
                </c:pt>
                <c:pt idx="2">
                  <c:v>3</c:v>
                </c:pt>
              </c:numCache>
            </c:numRef>
          </c:val>
          <c:extLst>
            <c:ext xmlns:c16="http://schemas.microsoft.com/office/drawing/2014/chart" uri="{C3380CC4-5D6E-409C-BE32-E72D297353CC}">
              <c16:uniqueId val="{00000000-C662-405E-8F85-038B3C2A15CB}"/>
            </c:ext>
          </c:extLst>
        </c:ser>
        <c:dLbls>
          <c:dLblPos val="in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409576</xdr:rowOff>
    </xdr:from>
    <xdr:to>
      <xdr:col>6</xdr:col>
      <xdr:colOff>476250</xdr:colOff>
      <xdr:row>24</xdr:row>
      <xdr:rowOff>304800</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zoomScaleNormal="100" workbookViewId="0">
      <selection activeCell="I11" sqref="I11"/>
    </sheetView>
  </sheetViews>
  <sheetFormatPr defaultRowHeight="12.75" x14ac:dyDescent="0.2"/>
  <cols>
    <col min="1" max="1" width="19.7109375" style="1" customWidth="1"/>
    <col min="2" max="2" width="8.140625" style="1" customWidth="1"/>
    <col min="3" max="3" width="11.140625" style="1" customWidth="1"/>
    <col min="4" max="4" width="10.85546875" style="1" customWidth="1"/>
    <col min="5" max="5" width="9.7109375" style="1" customWidth="1"/>
    <col min="6" max="6" width="9.140625" style="1"/>
    <col min="7" max="7" width="16.140625" style="1" customWidth="1"/>
    <col min="8" max="8" width="9.140625" style="1"/>
    <col min="9" max="9" width="15.140625" style="1" customWidth="1"/>
    <col min="10" max="256" width="9.140625" style="1"/>
    <col min="257" max="257" width="19.7109375" style="1" customWidth="1"/>
    <col min="258" max="258" width="10.7109375" style="1" customWidth="1"/>
    <col min="259" max="259" width="11.140625" style="1" customWidth="1"/>
    <col min="260" max="260" width="10.85546875" style="1" customWidth="1"/>
    <col min="261" max="261" width="9.7109375" style="1" customWidth="1"/>
    <col min="262" max="262" width="9.140625" style="1"/>
    <col min="263" max="263" width="16.140625" style="1" customWidth="1"/>
    <col min="264" max="264" width="9.140625" style="1"/>
    <col min="265" max="265" width="15.140625" style="1" customWidth="1"/>
    <col min="266" max="512" width="9.140625" style="1"/>
    <col min="513" max="513" width="19.7109375" style="1" customWidth="1"/>
    <col min="514" max="514" width="10.7109375" style="1" customWidth="1"/>
    <col min="515" max="515" width="11.140625" style="1" customWidth="1"/>
    <col min="516" max="516" width="10.85546875" style="1" customWidth="1"/>
    <col min="517" max="517" width="9.7109375" style="1" customWidth="1"/>
    <col min="518" max="518" width="9.140625" style="1"/>
    <col min="519" max="519" width="16.140625" style="1" customWidth="1"/>
    <col min="520" max="520" width="9.140625" style="1"/>
    <col min="521" max="521" width="15.140625" style="1" customWidth="1"/>
    <col min="522" max="768" width="9.140625" style="1"/>
    <col min="769" max="769" width="19.7109375" style="1" customWidth="1"/>
    <col min="770" max="770" width="10.7109375" style="1" customWidth="1"/>
    <col min="771" max="771" width="11.140625" style="1" customWidth="1"/>
    <col min="772" max="772" width="10.85546875" style="1" customWidth="1"/>
    <col min="773" max="773" width="9.7109375" style="1" customWidth="1"/>
    <col min="774" max="774" width="9.140625" style="1"/>
    <col min="775" max="775" width="16.140625" style="1" customWidth="1"/>
    <col min="776" max="776" width="9.140625" style="1"/>
    <col min="777" max="777" width="15.140625" style="1" customWidth="1"/>
    <col min="778" max="1024" width="9.140625" style="1"/>
    <col min="1025" max="1025" width="19.7109375" style="1" customWidth="1"/>
    <col min="1026" max="1026" width="10.7109375" style="1" customWidth="1"/>
    <col min="1027" max="1027" width="11.140625" style="1" customWidth="1"/>
    <col min="1028" max="1028" width="10.85546875" style="1" customWidth="1"/>
    <col min="1029" max="1029" width="9.7109375" style="1" customWidth="1"/>
    <col min="1030" max="1030" width="9.140625" style="1"/>
    <col min="1031" max="1031" width="16.140625" style="1" customWidth="1"/>
    <col min="1032" max="1032" width="9.140625" style="1"/>
    <col min="1033" max="1033" width="15.140625" style="1" customWidth="1"/>
    <col min="1034" max="1280" width="9.140625" style="1"/>
    <col min="1281" max="1281" width="19.7109375" style="1" customWidth="1"/>
    <col min="1282" max="1282" width="10.7109375" style="1" customWidth="1"/>
    <col min="1283" max="1283" width="11.140625" style="1" customWidth="1"/>
    <col min="1284" max="1284" width="10.85546875" style="1" customWidth="1"/>
    <col min="1285" max="1285" width="9.7109375" style="1" customWidth="1"/>
    <col min="1286" max="1286" width="9.140625" style="1"/>
    <col min="1287" max="1287" width="16.140625" style="1" customWidth="1"/>
    <col min="1288" max="1288" width="9.140625" style="1"/>
    <col min="1289" max="1289" width="15.140625" style="1" customWidth="1"/>
    <col min="1290" max="1536" width="9.140625" style="1"/>
    <col min="1537" max="1537" width="19.7109375" style="1" customWidth="1"/>
    <col min="1538" max="1538" width="10.7109375" style="1" customWidth="1"/>
    <col min="1539" max="1539" width="11.140625" style="1" customWidth="1"/>
    <col min="1540" max="1540" width="10.85546875" style="1" customWidth="1"/>
    <col min="1541" max="1541" width="9.7109375" style="1" customWidth="1"/>
    <col min="1542" max="1542" width="9.140625" style="1"/>
    <col min="1543" max="1543" width="16.140625" style="1" customWidth="1"/>
    <col min="1544" max="1544" width="9.140625" style="1"/>
    <col min="1545" max="1545" width="15.140625" style="1" customWidth="1"/>
    <col min="1546" max="1792" width="9.140625" style="1"/>
    <col min="1793" max="1793" width="19.7109375" style="1" customWidth="1"/>
    <col min="1794" max="1794" width="10.7109375" style="1" customWidth="1"/>
    <col min="1795" max="1795" width="11.140625" style="1" customWidth="1"/>
    <col min="1796" max="1796" width="10.85546875" style="1" customWidth="1"/>
    <col min="1797" max="1797" width="9.7109375" style="1" customWidth="1"/>
    <col min="1798" max="1798" width="9.140625" style="1"/>
    <col min="1799" max="1799" width="16.140625" style="1" customWidth="1"/>
    <col min="1800" max="1800" width="9.140625" style="1"/>
    <col min="1801" max="1801" width="15.140625" style="1" customWidth="1"/>
    <col min="1802" max="2048" width="9.140625" style="1"/>
    <col min="2049" max="2049" width="19.7109375" style="1" customWidth="1"/>
    <col min="2050" max="2050" width="10.7109375" style="1" customWidth="1"/>
    <col min="2051" max="2051" width="11.140625" style="1" customWidth="1"/>
    <col min="2052" max="2052" width="10.85546875" style="1" customWidth="1"/>
    <col min="2053" max="2053" width="9.7109375" style="1" customWidth="1"/>
    <col min="2054" max="2054" width="9.140625" style="1"/>
    <col min="2055" max="2055" width="16.140625" style="1" customWidth="1"/>
    <col min="2056" max="2056" width="9.140625" style="1"/>
    <col min="2057" max="2057" width="15.140625" style="1" customWidth="1"/>
    <col min="2058" max="2304" width="9.140625" style="1"/>
    <col min="2305" max="2305" width="19.7109375" style="1" customWidth="1"/>
    <col min="2306" max="2306" width="10.7109375" style="1" customWidth="1"/>
    <col min="2307" max="2307" width="11.140625" style="1" customWidth="1"/>
    <col min="2308" max="2308" width="10.85546875" style="1" customWidth="1"/>
    <col min="2309" max="2309" width="9.7109375" style="1" customWidth="1"/>
    <col min="2310" max="2310" width="9.140625" style="1"/>
    <col min="2311" max="2311" width="16.140625" style="1" customWidth="1"/>
    <col min="2312" max="2312" width="9.140625" style="1"/>
    <col min="2313" max="2313" width="15.140625" style="1" customWidth="1"/>
    <col min="2314" max="2560" width="9.140625" style="1"/>
    <col min="2561" max="2561" width="19.7109375" style="1" customWidth="1"/>
    <col min="2562" max="2562" width="10.7109375" style="1" customWidth="1"/>
    <col min="2563" max="2563" width="11.140625" style="1" customWidth="1"/>
    <col min="2564" max="2564" width="10.85546875" style="1" customWidth="1"/>
    <col min="2565" max="2565" width="9.7109375" style="1" customWidth="1"/>
    <col min="2566" max="2566" width="9.140625" style="1"/>
    <col min="2567" max="2567" width="16.140625" style="1" customWidth="1"/>
    <col min="2568" max="2568" width="9.140625" style="1"/>
    <col min="2569" max="2569" width="15.140625" style="1" customWidth="1"/>
    <col min="2570" max="2816" width="9.140625" style="1"/>
    <col min="2817" max="2817" width="19.7109375" style="1" customWidth="1"/>
    <col min="2818" max="2818" width="10.7109375" style="1" customWidth="1"/>
    <col min="2819" max="2819" width="11.140625" style="1" customWidth="1"/>
    <col min="2820" max="2820" width="10.85546875" style="1" customWidth="1"/>
    <col min="2821" max="2821" width="9.7109375" style="1" customWidth="1"/>
    <col min="2822" max="2822" width="9.140625" style="1"/>
    <col min="2823" max="2823" width="16.140625" style="1" customWidth="1"/>
    <col min="2824" max="2824" width="9.140625" style="1"/>
    <col min="2825" max="2825" width="15.140625" style="1" customWidth="1"/>
    <col min="2826" max="3072" width="9.140625" style="1"/>
    <col min="3073" max="3073" width="19.7109375" style="1" customWidth="1"/>
    <col min="3074" max="3074" width="10.7109375" style="1" customWidth="1"/>
    <col min="3075" max="3075" width="11.140625" style="1" customWidth="1"/>
    <col min="3076" max="3076" width="10.85546875" style="1" customWidth="1"/>
    <col min="3077" max="3077" width="9.7109375" style="1" customWidth="1"/>
    <col min="3078" max="3078" width="9.140625" style="1"/>
    <col min="3079" max="3079" width="16.140625" style="1" customWidth="1"/>
    <col min="3080" max="3080" width="9.140625" style="1"/>
    <col min="3081" max="3081" width="15.140625" style="1" customWidth="1"/>
    <col min="3082" max="3328" width="9.140625" style="1"/>
    <col min="3329" max="3329" width="19.7109375" style="1" customWidth="1"/>
    <col min="3330" max="3330" width="10.7109375" style="1" customWidth="1"/>
    <col min="3331" max="3331" width="11.140625" style="1" customWidth="1"/>
    <col min="3332" max="3332" width="10.85546875" style="1" customWidth="1"/>
    <col min="3333" max="3333" width="9.7109375" style="1" customWidth="1"/>
    <col min="3334" max="3334" width="9.140625" style="1"/>
    <col min="3335" max="3335" width="16.140625" style="1" customWidth="1"/>
    <col min="3336" max="3336" width="9.140625" style="1"/>
    <col min="3337" max="3337" width="15.140625" style="1" customWidth="1"/>
    <col min="3338" max="3584" width="9.140625" style="1"/>
    <col min="3585" max="3585" width="19.7109375" style="1" customWidth="1"/>
    <col min="3586" max="3586" width="10.7109375" style="1" customWidth="1"/>
    <col min="3587" max="3587" width="11.140625" style="1" customWidth="1"/>
    <col min="3588" max="3588" width="10.85546875" style="1" customWidth="1"/>
    <col min="3589" max="3589" width="9.7109375" style="1" customWidth="1"/>
    <col min="3590" max="3590" width="9.140625" style="1"/>
    <col min="3591" max="3591" width="16.140625" style="1" customWidth="1"/>
    <col min="3592" max="3592" width="9.140625" style="1"/>
    <col min="3593" max="3593" width="15.140625" style="1" customWidth="1"/>
    <col min="3594" max="3840" width="9.140625" style="1"/>
    <col min="3841" max="3841" width="19.7109375" style="1" customWidth="1"/>
    <col min="3842" max="3842" width="10.7109375" style="1" customWidth="1"/>
    <col min="3843" max="3843" width="11.140625" style="1" customWidth="1"/>
    <col min="3844" max="3844" width="10.85546875" style="1" customWidth="1"/>
    <col min="3845" max="3845" width="9.7109375" style="1" customWidth="1"/>
    <col min="3846" max="3846" width="9.140625" style="1"/>
    <col min="3847" max="3847" width="16.140625" style="1" customWidth="1"/>
    <col min="3848" max="3848" width="9.140625" style="1"/>
    <col min="3849" max="3849" width="15.140625" style="1" customWidth="1"/>
    <col min="3850" max="4096" width="9.140625" style="1"/>
    <col min="4097" max="4097" width="19.7109375" style="1" customWidth="1"/>
    <col min="4098" max="4098" width="10.7109375" style="1" customWidth="1"/>
    <col min="4099" max="4099" width="11.140625" style="1" customWidth="1"/>
    <col min="4100" max="4100" width="10.85546875" style="1" customWidth="1"/>
    <col min="4101" max="4101" width="9.7109375" style="1" customWidth="1"/>
    <col min="4102" max="4102" width="9.140625" style="1"/>
    <col min="4103" max="4103" width="16.140625" style="1" customWidth="1"/>
    <col min="4104" max="4104" width="9.140625" style="1"/>
    <col min="4105" max="4105" width="15.140625" style="1" customWidth="1"/>
    <col min="4106" max="4352" width="9.140625" style="1"/>
    <col min="4353" max="4353" width="19.7109375" style="1" customWidth="1"/>
    <col min="4354" max="4354" width="10.7109375" style="1" customWidth="1"/>
    <col min="4355" max="4355" width="11.140625" style="1" customWidth="1"/>
    <col min="4356" max="4356" width="10.85546875" style="1" customWidth="1"/>
    <col min="4357" max="4357" width="9.7109375" style="1" customWidth="1"/>
    <col min="4358" max="4358" width="9.140625" style="1"/>
    <col min="4359" max="4359" width="16.140625" style="1" customWidth="1"/>
    <col min="4360" max="4360" width="9.140625" style="1"/>
    <col min="4361" max="4361" width="15.140625" style="1" customWidth="1"/>
    <col min="4362" max="4608" width="9.140625" style="1"/>
    <col min="4609" max="4609" width="19.7109375" style="1" customWidth="1"/>
    <col min="4610" max="4610" width="10.7109375" style="1" customWidth="1"/>
    <col min="4611" max="4611" width="11.140625" style="1" customWidth="1"/>
    <col min="4612" max="4612" width="10.85546875" style="1" customWidth="1"/>
    <col min="4613" max="4613" width="9.7109375" style="1" customWidth="1"/>
    <col min="4614" max="4614" width="9.140625" style="1"/>
    <col min="4615" max="4615" width="16.140625" style="1" customWidth="1"/>
    <col min="4616" max="4616" width="9.140625" style="1"/>
    <col min="4617" max="4617" width="15.140625" style="1" customWidth="1"/>
    <col min="4618" max="4864" width="9.140625" style="1"/>
    <col min="4865" max="4865" width="19.7109375" style="1" customWidth="1"/>
    <col min="4866" max="4866" width="10.7109375" style="1" customWidth="1"/>
    <col min="4867" max="4867" width="11.140625" style="1" customWidth="1"/>
    <col min="4868" max="4868" width="10.85546875" style="1" customWidth="1"/>
    <col min="4869" max="4869" width="9.7109375" style="1" customWidth="1"/>
    <col min="4870" max="4870" width="9.140625" style="1"/>
    <col min="4871" max="4871" width="16.140625" style="1" customWidth="1"/>
    <col min="4872" max="4872" width="9.140625" style="1"/>
    <col min="4873" max="4873" width="15.140625" style="1" customWidth="1"/>
    <col min="4874" max="5120" width="9.140625" style="1"/>
    <col min="5121" max="5121" width="19.7109375" style="1" customWidth="1"/>
    <col min="5122" max="5122" width="10.7109375" style="1" customWidth="1"/>
    <col min="5123" max="5123" width="11.140625" style="1" customWidth="1"/>
    <col min="5124" max="5124" width="10.85546875" style="1" customWidth="1"/>
    <col min="5125" max="5125" width="9.7109375" style="1" customWidth="1"/>
    <col min="5126" max="5126" width="9.140625" style="1"/>
    <col min="5127" max="5127" width="16.140625" style="1" customWidth="1"/>
    <col min="5128" max="5128" width="9.140625" style="1"/>
    <col min="5129" max="5129" width="15.140625" style="1" customWidth="1"/>
    <col min="5130" max="5376" width="9.140625" style="1"/>
    <col min="5377" max="5377" width="19.7109375" style="1" customWidth="1"/>
    <col min="5378" max="5378" width="10.7109375" style="1" customWidth="1"/>
    <col min="5379" max="5379" width="11.140625" style="1" customWidth="1"/>
    <col min="5380" max="5380" width="10.85546875" style="1" customWidth="1"/>
    <col min="5381" max="5381" width="9.7109375" style="1" customWidth="1"/>
    <col min="5382" max="5382" width="9.140625" style="1"/>
    <col min="5383" max="5383" width="16.140625" style="1" customWidth="1"/>
    <col min="5384" max="5384" width="9.140625" style="1"/>
    <col min="5385" max="5385" width="15.140625" style="1" customWidth="1"/>
    <col min="5386" max="5632" width="9.140625" style="1"/>
    <col min="5633" max="5633" width="19.7109375" style="1" customWidth="1"/>
    <col min="5634" max="5634" width="10.7109375" style="1" customWidth="1"/>
    <col min="5635" max="5635" width="11.140625" style="1" customWidth="1"/>
    <col min="5636" max="5636" width="10.85546875" style="1" customWidth="1"/>
    <col min="5637" max="5637" width="9.7109375" style="1" customWidth="1"/>
    <col min="5638" max="5638" width="9.140625" style="1"/>
    <col min="5639" max="5639" width="16.140625" style="1" customWidth="1"/>
    <col min="5640" max="5640" width="9.140625" style="1"/>
    <col min="5641" max="5641" width="15.140625" style="1" customWidth="1"/>
    <col min="5642" max="5888" width="9.140625" style="1"/>
    <col min="5889" max="5889" width="19.7109375" style="1" customWidth="1"/>
    <col min="5890" max="5890" width="10.7109375" style="1" customWidth="1"/>
    <col min="5891" max="5891" width="11.140625" style="1" customWidth="1"/>
    <col min="5892" max="5892" width="10.85546875" style="1" customWidth="1"/>
    <col min="5893" max="5893" width="9.7109375" style="1" customWidth="1"/>
    <col min="5894" max="5894" width="9.140625" style="1"/>
    <col min="5895" max="5895" width="16.140625" style="1" customWidth="1"/>
    <col min="5896" max="5896" width="9.140625" style="1"/>
    <col min="5897" max="5897" width="15.140625" style="1" customWidth="1"/>
    <col min="5898" max="6144" width="9.140625" style="1"/>
    <col min="6145" max="6145" width="19.7109375" style="1" customWidth="1"/>
    <col min="6146" max="6146" width="10.7109375" style="1" customWidth="1"/>
    <col min="6147" max="6147" width="11.140625" style="1" customWidth="1"/>
    <col min="6148" max="6148" width="10.85546875" style="1" customWidth="1"/>
    <col min="6149" max="6149" width="9.7109375" style="1" customWidth="1"/>
    <col min="6150" max="6150" width="9.140625" style="1"/>
    <col min="6151" max="6151" width="16.140625" style="1" customWidth="1"/>
    <col min="6152" max="6152" width="9.140625" style="1"/>
    <col min="6153" max="6153" width="15.140625" style="1" customWidth="1"/>
    <col min="6154" max="6400" width="9.140625" style="1"/>
    <col min="6401" max="6401" width="19.7109375" style="1" customWidth="1"/>
    <col min="6402" max="6402" width="10.7109375" style="1" customWidth="1"/>
    <col min="6403" max="6403" width="11.140625" style="1" customWidth="1"/>
    <col min="6404" max="6404" width="10.85546875" style="1" customWidth="1"/>
    <col min="6405" max="6405" width="9.7109375" style="1" customWidth="1"/>
    <col min="6406" max="6406" width="9.140625" style="1"/>
    <col min="6407" max="6407" width="16.140625" style="1" customWidth="1"/>
    <col min="6408" max="6408" width="9.140625" style="1"/>
    <col min="6409" max="6409" width="15.140625" style="1" customWidth="1"/>
    <col min="6410" max="6656" width="9.140625" style="1"/>
    <col min="6657" max="6657" width="19.7109375" style="1" customWidth="1"/>
    <col min="6658" max="6658" width="10.7109375" style="1" customWidth="1"/>
    <col min="6659" max="6659" width="11.140625" style="1" customWidth="1"/>
    <col min="6660" max="6660" width="10.85546875" style="1" customWidth="1"/>
    <col min="6661" max="6661" width="9.7109375" style="1" customWidth="1"/>
    <col min="6662" max="6662" width="9.140625" style="1"/>
    <col min="6663" max="6663" width="16.140625" style="1" customWidth="1"/>
    <col min="6664" max="6664" width="9.140625" style="1"/>
    <col min="6665" max="6665" width="15.140625" style="1" customWidth="1"/>
    <col min="6666" max="6912" width="9.140625" style="1"/>
    <col min="6913" max="6913" width="19.7109375" style="1" customWidth="1"/>
    <col min="6914" max="6914" width="10.7109375" style="1" customWidth="1"/>
    <col min="6915" max="6915" width="11.140625" style="1" customWidth="1"/>
    <col min="6916" max="6916" width="10.85546875" style="1" customWidth="1"/>
    <col min="6917" max="6917" width="9.7109375" style="1" customWidth="1"/>
    <col min="6918" max="6918" width="9.140625" style="1"/>
    <col min="6919" max="6919" width="16.140625" style="1" customWidth="1"/>
    <col min="6920" max="6920" width="9.140625" style="1"/>
    <col min="6921" max="6921" width="15.140625" style="1" customWidth="1"/>
    <col min="6922" max="7168" width="9.140625" style="1"/>
    <col min="7169" max="7169" width="19.7109375" style="1" customWidth="1"/>
    <col min="7170" max="7170" width="10.7109375" style="1" customWidth="1"/>
    <col min="7171" max="7171" width="11.140625" style="1" customWidth="1"/>
    <col min="7172" max="7172" width="10.85546875" style="1" customWidth="1"/>
    <col min="7173" max="7173" width="9.7109375" style="1" customWidth="1"/>
    <col min="7174" max="7174" width="9.140625" style="1"/>
    <col min="7175" max="7175" width="16.140625" style="1" customWidth="1"/>
    <col min="7176" max="7176" width="9.140625" style="1"/>
    <col min="7177" max="7177" width="15.140625" style="1" customWidth="1"/>
    <col min="7178" max="7424" width="9.140625" style="1"/>
    <col min="7425" max="7425" width="19.7109375" style="1" customWidth="1"/>
    <col min="7426" max="7426" width="10.7109375" style="1" customWidth="1"/>
    <col min="7427" max="7427" width="11.140625" style="1" customWidth="1"/>
    <col min="7428" max="7428" width="10.85546875" style="1" customWidth="1"/>
    <col min="7429" max="7429" width="9.7109375" style="1" customWidth="1"/>
    <col min="7430" max="7430" width="9.140625" style="1"/>
    <col min="7431" max="7431" width="16.140625" style="1" customWidth="1"/>
    <col min="7432" max="7432" width="9.140625" style="1"/>
    <col min="7433" max="7433" width="15.140625" style="1" customWidth="1"/>
    <col min="7434" max="7680" width="9.140625" style="1"/>
    <col min="7681" max="7681" width="19.7109375" style="1" customWidth="1"/>
    <col min="7682" max="7682" width="10.7109375" style="1" customWidth="1"/>
    <col min="7683" max="7683" width="11.140625" style="1" customWidth="1"/>
    <col min="7684" max="7684" width="10.85546875" style="1" customWidth="1"/>
    <col min="7685" max="7685" width="9.7109375" style="1" customWidth="1"/>
    <col min="7686" max="7686" width="9.140625" style="1"/>
    <col min="7687" max="7687" width="16.140625" style="1" customWidth="1"/>
    <col min="7688" max="7688" width="9.140625" style="1"/>
    <col min="7689" max="7689" width="15.140625" style="1" customWidth="1"/>
    <col min="7690" max="7936" width="9.140625" style="1"/>
    <col min="7937" max="7937" width="19.7109375" style="1" customWidth="1"/>
    <col min="7938" max="7938" width="10.7109375" style="1" customWidth="1"/>
    <col min="7939" max="7939" width="11.140625" style="1" customWidth="1"/>
    <col min="7940" max="7940" width="10.85546875" style="1" customWidth="1"/>
    <col min="7941" max="7941" width="9.7109375" style="1" customWidth="1"/>
    <col min="7942" max="7942" width="9.140625" style="1"/>
    <col min="7943" max="7943" width="16.140625" style="1" customWidth="1"/>
    <col min="7944" max="7944" width="9.140625" style="1"/>
    <col min="7945" max="7945" width="15.140625" style="1" customWidth="1"/>
    <col min="7946" max="8192" width="9.140625" style="1"/>
    <col min="8193" max="8193" width="19.7109375" style="1" customWidth="1"/>
    <col min="8194" max="8194" width="10.7109375" style="1" customWidth="1"/>
    <col min="8195" max="8195" width="11.140625" style="1" customWidth="1"/>
    <col min="8196" max="8196" width="10.85546875" style="1" customWidth="1"/>
    <col min="8197" max="8197" width="9.7109375" style="1" customWidth="1"/>
    <col min="8198" max="8198" width="9.140625" style="1"/>
    <col min="8199" max="8199" width="16.140625" style="1" customWidth="1"/>
    <col min="8200" max="8200" width="9.140625" style="1"/>
    <col min="8201" max="8201" width="15.140625" style="1" customWidth="1"/>
    <col min="8202" max="8448" width="9.140625" style="1"/>
    <col min="8449" max="8449" width="19.7109375" style="1" customWidth="1"/>
    <col min="8450" max="8450" width="10.7109375" style="1" customWidth="1"/>
    <col min="8451" max="8451" width="11.140625" style="1" customWidth="1"/>
    <col min="8452" max="8452" width="10.85546875" style="1" customWidth="1"/>
    <col min="8453" max="8453" width="9.7109375" style="1" customWidth="1"/>
    <col min="8454" max="8454" width="9.140625" style="1"/>
    <col min="8455" max="8455" width="16.140625" style="1" customWidth="1"/>
    <col min="8456" max="8456" width="9.140625" style="1"/>
    <col min="8457" max="8457" width="15.140625" style="1" customWidth="1"/>
    <col min="8458" max="8704" width="9.140625" style="1"/>
    <col min="8705" max="8705" width="19.7109375" style="1" customWidth="1"/>
    <col min="8706" max="8706" width="10.7109375" style="1" customWidth="1"/>
    <col min="8707" max="8707" width="11.140625" style="1" customWidth="1"/>
    <col min="8708" max="8708" width="10.85546875" style="1" customWidth="1"/>
    <col min="8709" max="8709" width="9.7109375" style="1" customWidth="1"/>
    <col min="8710" max="8710" width="9.140625" style="1"/>
    <col min="8711" max="8711" width="16.140625" style="1" customWidth="1"/>
    <col min="8712" max="8712" width="9.140625" style="1"/>
    <col min="8713" max="8713" width="15.140625" style="1" customWidth="1"/>
    <col min="8714" max="8960" width="9.140625" style="1"/>
    <col min="8961" max="8961" width="19.7109375" style="1" customWidth="1"/>
    <col min="8962" max="8962" width="10.7109375" style="1" customWidth="1"/>
    <col min="8963" max="8963" width="11.140625" style="1" customWidth="1"/>
    <col min="8964" max="8964" width="10.85546875" style="1" customWidth="1"/>
    <col min="8965" max="8965" width="9.7109375" style="1" customWidth="1"/>
    <col min="8966" max="8966" width="9.140625" style="1"/>
    <col min="8967" max="8967" width="16.140625" style="1" customWidth="1"/>
    <col min="8968" max="8968" width="9.140625" style="1"/>
    <col min="8969" max="8969" width="15.140625" style="1" customWidth="1"/>
    <col min="8970" max="9216" width="9.140625" style="1"/>
    <col min="9217" max="9217" width="19.7109375" style="1" customWidth="1"/>
    <col min="9218" max="9218" width="10.7109375" style="1" customWidth="1"/>
    <col min="9219" max="9219" width="11.140625" style="1" customWidth="1"/>
    <col min="9220" max="9220" width="10.85546875" style="1" customWidth="1"/>
    <col min="9221" max="9221" width="9.7109375" style="1" customWidth="1"/>
    <col min="9222" max="9222" width="9.140625" style="1"/>
    <col min="9223" max="9223" width="16.140625" style="1" customWidth="1"/>
    <col min="9224" max="9224" width="9.140625" style="1"/>
    <col min="9225" max="9225" width="15.140625" style="1" customWidth="1"/>
    <col min="9226" max="9472" width="9.140625" style="1"/>
    <col min="9473" max="9473" width="19.7109375" style="1" customWidth="1"/>
    <col min="9474" max="9474" width="10.7109375" style="1" customWidth="1"/>
    <col min="9475" max="9475" width="11.140625" style="1" customWidth="1"/>
    <col min="9476" max="9476" width="10.85546875" style="1" customWidth="1"/>
    <col min="9477" max="9477" width="9.7109375" style="1" customWidth="1"/>
    <col min="9478" max="9478" width="9.140625" style="1"/>
    <col min="9479" max="9479" width="16.140625" style="1" customWidth="1"/>
    <col min="9480" max="9480" width="9.140625" style="1"/>
    <col min="9481" max="9481" width="15.140625" style="1" customWidth="1"/>
    <col min="9482" max="9728" width="9.140625" style="1"/>
    <col min="9729" max="9729" width="19.7109375" style="1" customWidth="1"/>
    <col min="9730" max="9730" width="10.7109375" style="1" customWidth="1"/>
    <col min="9731" max="9731" width="11.140625" style="1" customWidth="1"/>
    <col min="9732" max="9732" width="10.85546875" style="1" customWidth="1"/>
    <col min="9733" max="9733" width="9.7109375" style="1" customWidth="1"/>
    <col min="9734" max="9734" width="9.140625" style="1"/>
    <col min="9735" max="9735" width="16.140625" style="1" customWidth="1"/>
    <col min="9736" max="9736" width="9.140625" style="1"/>
    <col min="9737" max="9737" width="15.140625" style="1" customWidth="1"/>
    <col min="9738" max="9984" width="9.140625" style="1"/>
    <col min="9985" max="9985" width="19.7109375" style="1" customWidth="1"/>
    <col min="9986" max="9986" width="10.7109375" style="1" customWidth="1"/>
    <col min="9987" max="9987" width="11.140625" style="1" customWidth="1"/>
    <col min="9988" max="9988" width="10.85546875" style="1" customWidth="1"/>
    <col min="9989" max="9989" width="9.7109375" style="1" customWidth="1"/>
    <col min="9990" max="9990" width="9.140625" style="1"/>
    <col min="9991" max="9991" width="16.140625" style="1" customWidth="1"/>
    <col min="9992" max="9992" width="9.140625" style="1"/>
    <col min="9993" max="9993" width="15.140625" style="1" customWidth="1"/>
    <col min="9994" max="10240" width="9.140625" style="1"/>
    <col min="10241" max="10241" width="19.7109375" style="1" customWidth="1"/>
    <col min="10242" max="10242" width="10.7109375" style="1" customWidth="1"/>
    <col min="10243" max="10243" width="11.140625" style="1" customWidth="1"/>
    <col min="10244" max="10244" width="10.85546875" style="1" customWidth="1"/>
    <col min="10245" max="10245" width="9.7109375" style="1" customWidth="1"/>
    <col min="10246" max="10246" width="9.140625" style="1"/>
    <col min="10247" max="10247" width="16.140625" style="1" customWidth="1"/>
    <col min="10248" max="10248" width="9.140625" style="1"/>
    <col min="10249" max="10249" width="15.140625" style="1" customWidth="1"/>
    <col min="10250" max="10496" width="9.140625" style="1"/>
    <col min="10497" max="10497" width="19.7109375" style="1" customWidth="1"/>
    <col min="10498" max="10498" width="10.7109375" style="1" customWidth="1"/>
    <col min="10499" max="10499" width="11.140625" style="1" customWidth="1"/>
    <col min="10500" max="10500" width="10.85546875" style="1" customWidth="1"/>
    <col min="10501" max="10501" width="9.7109375" style="1" customWidth="1"/>
    <col min="10502" max="10502" width="9.140625" style="1"/>
    <col min="10503" max="10503" width="16.140625" style="1" customWidth="1"/>
    <col min="10504" max="10504" width="9.140625" style="1"/>
    <col min="10505" max="10505" width="15.140625" style="1" customWidth="1"/>
    <col min="10506" max="10752" width="9.140625" style="1"/>
    <col min="10753" max="10753" width="19.7109375" style="1" customWidth="1"/>
    <col min="10754" max="10754" width="10.7109375" style="1" customWidth="1"/>
    <col min="10755" max="10755" width="11.140625" style="1" customWidth="1"/>
    <col min="10756" max="10756" width="10.85546875" style="1" customWidth="1"/>
    <col min="10757" max="10757" width="9.7109375" style="1" customWidth="1"/>
    <col min="10758" max="10758" width="9.140625" style="1"/>
    <col min="10759" max="10759" width="16.140625" style="1" customWidth="1"/>
    <col min="10760" max="10760" width="9.140625" style="1"/>
    <col min="10761" max="10761" width="15.140625" style="1" customWidth="1"/>
    <col min="10762" max="11008" width="9.140625" style="1"/>
    <col min="11009" max="11009" width="19.7109375" style="1" customWidth="1"/>
    <col min="11010" max="11010" width="10.7109375" style="1" customWidth="1"/>
    <col min="11011" max="11011" width="11.140625" style="1" customWidth="1"/>
    <col min="11012" max="11012" width="10.85546875" style="1" customWidth="1"/>
    <col min="11013" max="11013" width="9.7109375" style="1" customWidth="1"/>
    <col min="11014" max="11014" width="9.140625" style="1"/>
    <col min="11015" max="11015" width="16.140625" style="1" customWidth="1"/>
    <col min="11016" max="11016" width="9.140625" style="1"/>
    <col min="11017" max="11017" width="15.140625" style="1" customWidth="1"/>
    <col min="11018" max="11264" width="9.140625" style="1"/>
    <col min="11265" max="11265" width="19.7109375" style="1" customWidth="1"/>
    <col min="11266" max="11266" width="10.7109375" style="1" customWidth="1"/>
    <col min="11267" max="11267" width="11.140625" style="1" customWidth="1"/>
    <col min="11268" max="11268" width="10.85546875" style="1" customWidth="1"/>
    <col min="11269" max="11269" width="9.7109375" style="1" customWidth="1"/>
    <col min="11270" max="11270" width="9.140625" style="1"/>
    <col min="11271" max="11271" width="16.140625" style="1" customWidth="1"/>
    <col min="11272" max="11272" width="9.140625" style="1"/>
    <col min="11273" max="11273" width="15.140625" style="1" customWidth="1"/>
    <col min="11274" max="11520" width="9.140625" style="1"/>
    <col min="11521" max="11521" width="19.7109375" style="1" customWidth="1"/>
    <col min="11522" max="11522" width="10.7109375" style="1" customWidth="1"/>
    <col min="11523" max="11523" width="11.140625" style="1" customWidth="1"/>
    <col min="11524" max="11524" width="10.85546875" style="1" customWidth="1"/>
    <col min="11525" max="11525" width="9.7109375" style="1" customWidth="1"/>
    <col min="11526" max="11526" width="9.140625" style="1"/>
    <col min="11527" max="11527" width="16.140625" style="1" customWidth="1"/>
    <col min="11528" max="11528" width="9.140625" style="1"/>
    <col min="11529" max="11529" width="15.140625" style="1" customWidth="1"/>
    <col min="11530" max="11776" width="9.140625" style="1"/>
    <col min="11777" max="11777" width="19.7109375" style="1" customWidth="1"/>
    <col min="11778" max="11778" width="10.7109375" style="1" customWidth="1"/>
    <col min="11779" max="11779" width="11.140625" style="1" customWidth="1"/>
    <col min="11780" max="11780" width="10.85546875" style="1" customWidth="1"/>
    <col min="11781" max="11781" width="9.7109375" style="1" customWidth="1"/>
    <col min="11782" max="11782" width="9.140625" style="1"/>
    <col min="11783" max="11783" width="16.140625" style="1" customWidth="1"/>
    <col min="11784" max="11784" width="9.140625" style="1"/>
    <col min="11785" max="11785" width="15.140625" style="1" customWidth="1"/>
    <col min="11786" max="12032" width="9.140625" style="1"/>
    <col min="12033" max="12033" width="19.7109375" style="1" customWidth="1"/>
    <col min="12034" max="12034" width="10.7109375" style="1" customWidth="1"/>
    <col min="12035" max="12035" width="11.140625" style="1" customWidth="1"/>
    <col min="12036" max="12036" width="10.85546875" style="1" customWidth="1"/>
    <col min="12037" max="12037" width="9.7109375" style="1" customWidth="1"/>
    <col min="12038" max="12038" width="9.140625" style="1"/>
    <col min="12039" max="12039" width="16.140625" style="1" customWidth="1"/>
    <col min="12040" max="12040" width="9.140625" style="1"/>
    <col min="12041" max="12041" width="15.140625" style="1" customWidth="1"/>
    <col min="12042" max="12288" width="9.140625" style="1"/>
    <col min="12289" max="12289" width="19.7109375" style="1" customWidth="1"/>
    <col min="12290" max="12290" width="10.7109375" style="1" customWidth="1"/>
    <col min="12291" max="12291" width="11.140625" style="1" customWidth="1"/>
    <col min="12292" max="12292" width="10.85546875" style="1" customWidth="1"/>
    <col min="12293" max="12293" width="9.7109375" style="1" customWidth="1"/>
    <col min="12294" max="12294" width="9.140625" style="1"/>
    <col min="12295" max="12295" width="16.140625" style="1" customWidth="1"/>
    <col min="12296" max="12296" width="9.140625" style="1"/>
    <col min="12297" max="12297" width="15.140625" style="1" customWidth="1"/>
    <col min="12298" max="12544" width="9.140625" style="1"/>
    <col min="12545" max="12545" width="19.7109375" style="1" customWidth="1"/>
    <col min="12546" max="12546" width="10.7109375" style="1" customWidth="1"/>
    <col min="12547" max="12547" width="11.140625" style="1" customWidth="1"/>
    <col min="12548" max="12548" width="10.85546875" style="1" customWidth="1"/>
    <col min="12549" max="12549" width="9.7109375" style="1" customWidth="1"/>
    <col min="12550" max="12550" width="9.140625" style="1"/>
    <col min="12551" max="12551" width="16.140625" style="1" customWidth="1"/>
    <col min="12552" max="12552" width="9.140625" style="1"/>
    <col min="12553" max="12553" width="15.140625" style="1" customWidth="1"/>
    <col min="12554" max="12800" width="9.140625" style="1"/>
    <col min="12801" max="12801" width="19.7109375" style="1" customWidth="1"/>
    <col min="12802" max="12802" width="10.7109375" style="1" customWidth="1"/>
    <col min="12803" max="12803" width="11.140625" style="1" customWidth="1"/>
    <col min="12804" max="12804" width="10.85546875" style="1" customWidth="1"/>
    <col min="12805" max="12805" width="9.7109375" style="1" customWidth="1"/>
    <col min="12806" max="12806" width="9.140625" style="1"/>
    <col min="12807" max="12807" width="16.140625" style="1" customWidth="1"/>
    <col min="12808" max="12808" width="9.140625" style="1"/>
    <col min="12809" max="12809" width="15.140625" style="1" customWidth="1"/>
    <col min="12810" max="13056" width="9.140625" style="1"/>
    <col min="13057" max="13057" width="19.7109375" style="1" customWidth="1"/>
    <col min="13058" max="13058" width="10.7109375" style="1" customWidth="1"/>
    <col min="13059" max="13059" width="11.140625" style="1" customWidth="1"/>
    <col min="13060" max="13060" width="10.85546875" style="1" customWidth="1"/>
    <col min="13061" max="13061" width="9.7109375" style="1" customWidth="1"/>
    <col min="13062" max="13062" width="9.140625" style="1"/>
    <col min="13063" max="13063" width="16.140625" style="1" customWidth="1"/>
    <col min="13064" max="13064" width="9.140625" style="1"/>
    <col min="13065" max="13065" width="15.140625" style="1" customWidth="1"/>
    <col min="13066" max="13312" width="9.140625" style="1"/>
    <col min="13313" max="13313" width="19.7109375" style="1" customWidth="1"/>
    <col min="13314" max="13314" width="10.7109375" style="1" customWidth="1"/>
    <col min="13315" max="13315" width="11.140625" style="1" customWidth="1"/>
    <col min="13316" max="13316" width="10.85546875" style="1" customWidth="1"/>
    <col min="13317" max="13317" width="9.7109375" style="1" customWidth="1"/>
    <col min="13318" max="13318" width="9.140625" style="1"/>
    <col min="13319" max="13319" width="16.140625" style="1" customWidth="1"/>
    <col min="13320" max="13320" width="9.140625" style="1"/>
    <col min="13321" max="13321" width="15.140625" style="1" customWidth="1"/>
    <col min="13322" max="13568" width="9.140625" style="1"/>
    <col min="13569" max="13569" width="19.7109375" style="1" customWidth="1"/>
    <col min="13570" max="13570" width="10.7109375" style="1" customWidth="1"/>
    <col min="13571" max="13571" width="11.140625" style="1" customWidth="1"/>
    <col min="13572" max="13572" width="10.85546875" style="1" customWidth="1"/>
    <col min="13573" max="13573" width="9.7109375" style="1" customWidth="1"/>
    <col min="13574" max="13574" width="9.140625" style="1"/>
    <col min="13575" max="13575" width="16.140625" style="1" customWidth="1"/>
    <col min="13576" max="13576" width="9.140625" style="1"/>
    <col min="13577" max="13577" width="15.140625" style="1" customWidth="1"/>
    <col min="13578" max="13824" width="9.140625" style="1"/>
    <col min="13825" max="13825" width="19.7109375" style="1" customWidth="1"/>
    <col min="13826" max="13826" width="10.7109375" style="1" customWidth="1"/>
    <col min="13827" max="13827" width="11.140625" style="1" customWidth="1"/>
    <col min="13828" max="13828" width="10.85546875" style="1" customWidth="1"/>
    <col min="13829" max="13829" width="9.7109375" style="1" customWidth="1"/>
    <col min="13830" max="13830" width="9.140625" style="1"/>
    <col min="13831" max="13831" width="16.140625" style="1" customWidth="1"/>
    <col min="13832" max="13832" width="9.140625" style="1"/>
    <col min="13833" max="13833" width="15.140625" style="1" customWidth="1"/>
    <col min="13834" max="14080" width="9.140625" style="1"/>
    <col min="14081" max="14081" width="19.7109375" style="1" customWidth="1"/>
    <col min="14082" max="14082" width="10.7109375" style="1" customWidth="1"/>
    <col min="14083" max="14083" width="11.140625" style="1" customWidth="1"/>
    <col min="14084" max="14084" width="10.85546875" style="1" customWidth="1"/>
    <col min="14085" max="14085" width="9.7109375" style="1" customWidth="1"/>
    <col min="14086" max="14086" width="9.140625" style="1"/>
    <col min="14087" max="14087" width="16.140625" style="1" customWidth="1"/>
    <col min="14088" max="14088" width="9.140625" style="1"/>
    <col min="14089" max="14089" width="15.140625" style="1" customWidth="1"/>
    <col min="14090" max="14336" width="9.140625" style="1"/>
    <col min="14337" max="14337" width="19.7109375" style="1" customWidth="1"/>
    <col min="14338" max="14338" width="10.7109375" style="1" customWidth="1"/>
    <col min="14339" max="14339" width="11.140625" style="1" customWidth="1"/>
    <col min="14340" max="14340" width="10.85546875" style="1" customWidth="1"/>
    <col min="14341" max="14341" width="9.7109375" style="1" customWidth="1"/>
    <col min="14342" max="14342" width="9.140625" style="1"/>
    <col min="14343" max="14343" width="16.140625" style="1" customWidth="1"/>
    <col min="14344" max="14344" width="9.140625" style="1"/>
    <col min="14345" max="14345" width="15.140625" style="1" customWidth="1"/>
    <col min="14346" max="14592" width="9.140625" style="1"/>
    <col min="14593" max="14593" width="19.7109375" style="1" customWidth="1"/>
    <col min="14594" max="14594" width="10.7109375" style="1" customWidth="1"/>
    <col min="14595" max="14595" width="11.140625" style="1" customWidth="1"/>
    <col min="14596" max="14596" width="10.85546875" style="1" customWidth="1"/>
    <col min="14597" max="14597" width="9.7109375" style="1" customWidth="1"/>
    <col min="14598" max="14598" width="9.140625" style="1"/>
    <col min="14599" max="14599" width="16.140625" style="1" customWidth="1"/>
    <col min="14600" max="14600" width="9.140625" style="1"/>
    <col min="14601" max="14601" width="15.140625" style="1" customWidth="1"/>
    <col min="14602" max="14848" width="9.140625" style="1"/>
    <col min="14849" max="14849" width="19.7109375" style="1" customWidth="1"/>
    <col min="14850" max="14850" width="10.7109375" style="1" customWidth="1"/>
    <col min="14851" max="14851" width="11.140625" style="1" customWidth="1"/>
    <col min="14852" max="14852" width="10.85546875" style="1" customWidth="1"/>
    <col min="14853" max="14853" width="9.7109375" style="1" customWidth="1"/>
    <col min="14854" max="14854" width="9.140625" style="1"/>
    <col min="14855" max="14855" width="16.140625" style="1" customWidth="1"/>
    <col min="14856" max="14856" width="9.140625" style="1"/>
    <col min="14857" max="14857" width="15.140625" style="1" customWidth="1"/>
    <col min="14858" max="15104" width="9.140625" style="1"/>
    <col min="15105" max="15105" width="19.7109375" style="1" customWidth="1"/>
    <col min="15106" max="15106" width="10.7109375" style="1" customWidth="1"/>
    <col min="15107" max="15107" width="11.140625" style="1" customWidth="1"/>
    <col min="15108" max="15108" width="10.85546875" style="1" customWidth="1"/>
    <col min="15109" max="15109" width="9.7109375" style="1" customWidth="1"/>
    <col min="15110" max="15110" width="9.140625" style="1"/>
    <col min="15111" max="15111" width="16.140625" style="1" customWidth="1"/>
    <col min="15112" max="15112" width="9.140625" style="1"/>
    <col min="15113" max="15113" width="15.140625" style="1" customWidth="1"/>
    <col min="15114" max="15360" width="9.140625" style="1"/>
    <col min="15361" max="15361" width="19.7109375" style="1" customWidth="1"/>
    <col min="15362" max="15362" width="10.7109375" style="1" customWidth="1"/>
    <col min="15363" max="15363" width="11.140625" style="1" customWidth="1"/>
    <col min="15364" max="15364" width="10.85546875" style="1" customWidth="1"/>
    <col min="15365" max="15365" width="9.7109375" style="1" customWidth="1"/>
    <col min="15366" max="15366" width="9.140625" style="1"/>
    <col min="15367" max="15367" width="16.140625" style="1" customWidth="1"/>
    <col min="15368" max="15368" width="9.140625" style="1"/>
    <col min="15369" max="15369" width="15.140625" style="1" customWidth="1"/>
    <col min="15370" max="15616" width="9.140625" style="1"/>
    <col min="15617" max="15617" width="19.7109375" style="1" customWidth="1"/>
    <col min="15618" max="15618" width="10.7109375" style="1" customWidth="1"/>
    <col min="15619" max="15619" width="11.140625" style="1" customWidth="1"/>
    <col min="15620" max="15620" width="10.85546875" style="1" customWidth="1"/>
    <col min="15621" max="15621" width="9.7109375" style="1" customWidth="1"/>
    <col min="15622" max="15622" width="9.140625" style="1"/>
    <col min="15623" max="15623" width="16.140625" style="1" customWidth="1"/>
    <col min="15624" max="15624" width="9.140625" style="1"/>
    <col min="15625" max="15625" width="15.140625" style="1" customWidth="1"/>
    <col min="15626" max="15872" width="9.140625" style="1"/>
    <col min="15873" max="15873" width="19.7109375" style="1" customWidth="1"/>
    <col min="15874" max="15874" width="10.7109375" style="1" customWidth="1"/>
    <col min="15875" max="15875" width="11.140625" style="1" customWidth="1"/>
    <col min="15876" max="15876" width="10.85546875" style="1" customWidth="1"/>
    <col min="15877" max="15877" width="9.7109375" style="1" customWidth="1"/>
    <col min="15878" max="15878" width="9.140625" style="1"/>
    <col min="15879" max="15879" width="16.140625" style="1" customWidth="1"/>
    <col min="15880" max="15880" width="9.140625" style="1"/>
    <col min="15881" max="15881" width="15.140625" style="1" customWidth="1"/>
    <col min="15882" max="16128" width="9.140625" style="1"/>
    <col min="16129" max="16129" width="19.7109375" style="1" customWidth="1"/>
    <col min="16130" max="16130" width="10.7109375" style="1" customWidth="1"/>
    <col min="16131" max="16131" width="11.140625" style="1" customWidth="1"/>
    <col min="16132" max="16132" width="10.85546875" style="1" customWidth="1"/>
    <col min="16133" max="16133" width="9.7109375" style="1" customWidth="1"/>
    <col min="16134" max="16134" width="9.140625" style="1"/>
    <col min="16135" max="16135" width="16.140625" style="1" customWidth="1"/>
    <col min="16136" max="16136" width="9.140625" style="1"/>
    <col min="16137" max="16137" width="15.140625" style="1" customWidth="1"/>
    <col min="16138" max="16384" width="9.140625" style="1"/>
  </cols>
  <sheetData>
    <row r="1" spans="1:11" ht="49.5" customHeight="1" x14ac:dyDescent="0.2">
      <c r="A1" s="896" t="s">
        <v>258</v>
      </c>
      <c r="B1" s="896"/>
      <c r="C1" s="896"/>
      <c r="D1" s="896"/>
      <c r="E1" s="896"/>
      <c r="F1" s="896"/>
      <c r="G1" s="896"/>
      <c r="H1" s="896"/>
    </row>
    <row r="2" spans="1:11" ht="46.5" customHeight="1" x14ac:dyDescent="0.2">
      <c r="A2" s="896" t="s">
        <v>252</v>
      </c>
      <c r="B2" s="896"/>
      <c r="C2" s="896"/>
      <c r="D2" s="896"/>
      <c r="E2" s="896"/>
      <c r="F2" s="896"/>
      <c r="G2" s="896"/>
    </row>
    <row r="3" spans="1:11" ht="36.75" customHeight="1" x14ac:dyDescent="0.2">
      <c r="A3" s="897" t="s">
        <v>271</v>
      </c>
      <c r="B3" s="897"/>
      <c r="C3" s="897"/>
      <c r="D3" s="897"/>
      <c r="E3" s="897"/>
      <c r="F3" s="897"/>
      <c r="G3" s="897"/>
    </row>
    <row r="4" spans="1:11" ht="73.5" customHeight="1" x14ac:dyDescent="0.2">
      <c r="A4" s="898" t="s">
        <v>270</v>
      </c>
      <c r="B4" s="898"/>
      <c r="C4" s="898"/>
      <c r="D4" s="898"/>
      <c r="E4" s="898"/>
      <c r="F4" s="898"/>
      <c r="G4" s="898"/>
    </row>
    <row r="5" spans="1:11" ht="39" customHeight="1" x14ac:dyDescent="0.2">
      <c r="A5" s="899" t="s">
        <v>260</v>
      </c>
      <c r="B5" s="899"/>
      <c r="C5" s="899"/>
      <c r="D5" s="899"/>
      <c r="E5" s="899"/>
      <c r="F5" s="899"/>
      <c r="G5" s="899"/>
    </row>
    <row r="6" spans="1:11" ht="15.75" x14ac:dyDescent="0.2">
      <c r="A6" s="843" t="s">
        <v>253</v>
      </c>
      <c r="B6" s="844">
        <v>14</v>
      </c>
      <c r="C6" s="895" t="s">
        <v>254</v>
      </c>
      <c r="D6" s="895"/>
      <c r="E6" s="895"/>
      <c r="F6" s="895"/>
      <c r="G6" s="845"/>
    </row>
    <row r="7" spans="1:11" ht="15.75" x14ac:dyDescent="0.25">
      <c r="A7" s="843" t="s">
        <v>255</v>
      </c>
      <c r="B7" s="844">
        <v>4</v>
      </c>
      <c r="C7" s="846" t="s">
        <v>256</v>
      </c>
      <c r="D7" s="847"/>
      <c r="E7" s="848"/>
      <c r="F7" s="848"/>
      <c r="G7" s="848"/>
      <c r="I7" s="849"/>
      <c r="J7" s="849"/>
      <c r="K7" s="849"/>
    </row>
    <row r="8" spans="1:11" ht="16.5" customHeight="1" x14ac:dyDescent="0.2">
      <c r="A8" s="850" t="s">
        <v>257</v>
      </c>
      <c r="B8" s="850">
        <v>3</v>
      </c>
      <c r="C8" s="1" t="s">
        <v>272</v>
      </c>
      <c r="D8" s="848"/>
      <c r="E8" s="848"/>
      <c r="F8" s="848"/>
      <c r="G8" s="848"/>
    </row>
    <row r="9" spans="1:11" ht="40.5" customHeight="1" x14ac:dyDescent="0.2">
      <c r="A9" s="848"/>
      <c r="B9" s="848"/>
      <c r="C9" s="848"/>
      <c r="D9" s="848"/>
      <c r="E9" s="848"/>
      <c r="F9" s="848"/>
      <c r="G9" s="848"/>
    </row>
    <row r="10" spans="1:11" ht="15.75" x14ac:dyDescent="0.2">
      <c r="A10" s="848"/>
      <c r="B10" s="848"/>
      <c r="C10" s="848"/>
      <c r="D10" s="848"/>
      <c r="E10" s="848"/>
      <c r="F10" s="848"/>
      <c r="G10" s="848"/>
    </row>
    <row r="11" spans="1:11" ht="15.75" x14ac:dyDescent="0.2">
      <c r="B11" s="851"/>
      <c r="C11" s="852"/>
      <c r="D11" s="853"/>
      <c r="E11" s="853"/>
      <c r="F11" s="853"/>
      <c r="G11" s="853"/>
    </row>
    <row r="12" spans="1:11" ht="15.75" x14ac:dyDescent="0.2">
      <c r="A12" s="854"/>
      <c r="B12" s="855"/>
      <c r="C12" s="855"/>
      <c r="D12" s="856"/>
      <c r="E12" s="856"/>
      <c r="F12" s="856"/>
      <c r="G12" s="856"/>
    </row>
    <row r="13" spans="1:11" ht="15.75" x14ac:dyDescent="0.2">
      <c r="A13" s="857"/>
      <c r="B13" s="855"/>
      <c r="C13" s="855"/>
      <c r="D13" s="856"/>
      <c r="E13" s="856"/>
      <c r="F13" s="856"/>
      <c r="G13" s="856"/>
    </row>
    <row r="14" spans="1:11" ht="15.75" x14ac:dyDescent="0.2">
      <c r="A14" s="854"/>
      <c r="B14" s="856"/>
      <c r="C14" s="856"/>
      <c r="D14" s="856"/>
      <c r="E14" s="856"/>
      <c r="F14" s="856"/>
      <c r="G14" s="856"/>
    </row>
    <row r="15" spans="1:11" ht="15.75" x14ac:dyDescent="0.2">
      <c r="A15" s="901"/>
      <c r="B15" s="902"/>
      <c r="C15" s="902"/>
      <c r="D15" s="902"/>
      <c r="E15" s="902"/>
      <c r="F15" s="902"/>
      <c r="G15" s="902"/>
    </row>
    <row r="16" spans="1:11" ht="15.75" x14ac:dyDescent="0.25">
      <c r="A16" s="903"/>
      <c r="B16" s="904"/>
      <c r="C16" s="904"/>
      <c r="D16" s="904"/>
      <c r="E16" s="904"/>
      <c r="F16" s="904"/>
      <c r="G16" s="904"/>
    </row>
    <row r="17" spans="1:13" ht="15.75" x14ac:dyDescent="0.2">
      <c r="A17" s="858"/>
      <c r="B17" s="853"/>
      <c r="C17" s="853"/>
      <c r="D17" s="853"/>
      <c r="E17" s="853"/>
      <c r="F17" s="853"/>
      <c r="G17" s="853"/>
    </row>
    <row r="18" spans="1:13" ht="15.75" x14ac:dyDescent="0.2">
      <c r="A18" s="858"/>
      <c r="B18" s="853"/>
      <c r="C18" s="853"/>
      <c r="D18" s="853"/>
      <c r="E18" s="853"/>
      <c r="F18" s="853"/>
      <c r="G18" s="853"/>
    </row>
    <row r="19" spans="1:13" ht="15.75" x14ac:dyDescent="0.2">
      <c r="A19" s="858"/>
      <c r="B19" s="853"/>
      <c r="C19" s="853"/>
      <c r="D19" s="853"/>
      <c r="E19" s="853"/>
      <c r="F19" s="853"/>
      <c r="G19" s="853"/>
    </row>
    <row r="20" spans="1:13" ht="15.75" x14ac:dyDescent="0.2">
      <c r="A20" s="901"/>
      <c r="B20" s="905"/>
      <c r="C20" s="905"/>
      <c r="D20" s="905"/>
      <c r="E20" s="905"/>
      <c r="F20" s="905"/>
      <c r="G20" s="905"/>
    </row>
    <row r="21" spans="1:13" ht="15.75" x14ac:dyDescent="0.2">
      <c r="A21" s="901"/>
      <c r="B21" s="902"/>
      <c r="C21" s="902"/>
      <c r="D21" s="902"/>
      <c r="E21" s="902"/>
      <c r="F21" s="902"/>
      <c r="G21" s="902"/>
    </row>
    <row r="25" spans="1:13" ht="62.25" customHeight="1" x14ac:dyDescent="0.2"/>
    <row r="26" spans="1:13" ht="33.75" customHeight="1" x14ac:dyDescent="0.2">
      <c r="A26" s="906" t="s">
        <v>273</v>
      </c>
      <c r="B26" s="906"/>
      <c r="C26" s="906"/>
      <c r="D26" s="906"/>
      <c r="E26" s="906"/>
      <c r="F26" s="906"/>
      <c r="G26" s="906"/>
      <c r="H26" s="859"/>
      <c r="I26" s="859"/>
      <c r="J26" s="859"/>
      <c r="K26" s="859"/>
      <c r="L26" s="859"/>
      <c r="M26" s="859"/>
    </row>
    <row r="27" spans="1:13" ht="33" customHeight="1" x14ac:dyDescent="0.2">
      <c r="A27" s="900" t="s">
        <v>267</v>
      </c>
      <c r="B27" s="900"/>
      <c r="C27" s="900"/>
      <c r="D27" s="900"/>
      <c r="E27" s="900"/>
      <c r="F27" s="900"/>
      <c r="G27" s="900"/>
      <c r="H27" s="860"/>
      <c r="I27" s="860"/>
      <c r="J27" s="860"/>
      <c r="K27" s="860"/>
      <c r="L27" s="860"/>
      <c r="M27" s="860"/>
    </row>
    <row r="28" spans="1:13" ht="39" customHeight="1" x14ac:dyDescent="0.2">
      <c r="A28" s="900" t="s">
        <v>268</v>
      </c>
      <c r="B28" s="900"/>
      <c r="C28" s="900"/>
      <c r="D28" s="900"/>
      <c r="E28" s="900"/>
      <c r="F28" s="900"/>
      <c r="G28" s="900"/>
      <c r="H28" s="860"/>
      <c r="I28" s="860"/>
      <c r="J28" s="860"/>
      <c r="K28" s="860"/>
      <c r="L28" s="860"/>
      <c r="M28" s="860"/>
    </row>
    <row r="29" spans="1:13" ht="29.25" customHeight="1" x14ac:dyDescent="0.2">
      <c r="A29" s="900" t="s">
        <v>269</v>
      </c>
      <c r="B29" s="900"/>
      <c r="C29" s="900"/>
      <c r="D29" s="900"/>
      <c r="E29" s="900"/>
      <c r="F29" s="900"/>
      <c r="G29" s="900"/>
      <c r="H29" s="860"/>
      <c r="I29" s="860"/>
      <c r="J29" s="860"/>
      <c r="K29" s="860"/>
      <c r="L29" s="860"/>
      <c r="M29" s="860"/>
    </row>
  </sheetData>
  <mergeCells count="14">
    <mergeCell ref="A28:G28"/>
    <mergeCell ref="A29:G29"/>
    <mergeCell ref="A15:G15"/>
    <mergeCell ref="A16:G16"/>
    <mergeCell ref="A20:G20"/>
    <mergeCell ref="A21:G21"/>
    <mergeCell ref="A26:G26"/>
    <mergeCell ref="A27:G27"/>
    <mergeCell ref="C6:F6"/>
    <mergeCell ref="A2:G2"/>
    <mergeCell ref="A3:G3"/>
    <mergeCell ref="A4:G4"/>
    <mergeCell ref="A5:G5"/>
    <mergeCell ref="A1:H1"/>
  </mergeCells>
  <printOptions horizontalCentered="1"/>
  <pageMargins left="0.70866141732283472" right="0.11811023622047245"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9"/>
  <sheetViews>
    <sheetView zoomScaleNormal="100" zoomScaleSheetLayoutView="100" workbookViewId="0">
      <selection activeCell="Q13" sqref="Q1:U1048576"/>
    </sheetView>
  </sheetViews>
  <sheetFormatPr defaultColWidth="9.140625" defaultRowHeight="15" x14ac:dyDescent="0.25"/>
  <cols>
    <col min="1" max="3" width="3" style="233" customWidth="1"/>
    <col min="4" max="4" width="32.85546875" style="233" customWidth="1"/>
    <col min="5" max="5" width="3.7109375" style="534" customWidth="1"/>
    <col min="6" max="6" width="3.7109375" style="233" customWidth="1"/>
    <col min="7" max="7" width="8.140625" style="233" customWidth="1"/>
    <col min="8" max="8" width="9.42578125" style="772" customWidth="1"/>
    <col min="9" max="10" width="9.42578125" style="233" customWidth="1"/>
    <col min="11" max="11" width="23.85546875" style="571" customWidth="1"/>
    <col min="12" max="12" width="3.5703125" style="233" customWidth="1"/>
    <col min="13" max="13" width="4.140625" style="233" customWidth="1"/>
    <col min="14" max="15" width="19.85546875" style="233" customWidth="1"/>
    <col min="16" max="16" width="29.28515625" style="233" customWidth="1"/>
    <col min="17" max="16384" width="9.140625" style="233"/>
  </cols>
  <sheetData>
    <row r="1" spans="1:16" s="203" customFormat="1" ht="17.25" customHeight="1" x14ac:dyDescent="0.2">
      <c r="A1" s="969" t="s">
        <v>226</v>
      </c>
      <c r="B1" s="969"/>
      <c r="C1" s="969"/>
      <c r="D1" s="969"/>
      <c r="E1" s="969"/>
      <c r="F1" s="969"/>
      <c r="G1" s="969"/>
      <c r="H1" s="969"/>
      <c r="I1" s="969"/>
      <c r="J1" s="969"/>
      <c r="K1" s="969"/>
      <c r="L1" s="969"/>
      <c r="M1" s="969"/>
      <c r="N1" s="969"/>
      <c r="O1" s="969"/>
      <c r="P1" s="798"/>
    </row>
    <row r="2" spans="1:16" s="203" customFormat="1" ht="17.25" customHeight="1" x14ac:dyDescent="0.2">
      <c r="A2" s="970" t="s">
        <v>227</v>
      </c>
      <c r="B2" s="970"/>
      <c r="C2" s="970"/>
      <c r="D2" s="970"/>
      <c r="E2" s="970"/>
      <c r="F2" s="970"/>
      <c r="G2" s="970"/>
      <c r="H2" s="970"/>
      <c r="I2" s="970"/>
      <c r="J2" s="970"/>
      <c r="K2" s="970"/>
      <c r="L2" s="970"/>
      <c r="M2" s="970"/>
      <c r="N2" s="970"/>
      <c r="O2" s="970"/>
      <c r="P2" s="799"/>
    </row>
    <row r="3" spans="1:16" s="1" customFormat="1" ht="19.5" customHeight="1" thickBot="1" x14ac:dyDescent="0.25">
      <c r="A3" s="989"/>
      <c r="B3" s="989"/>
      <c r="C3" s="989"/>
      <c r="D3" s="989"/>
      <c r="E3" s="989"/>
      <c r="F3" s="989"/>
      <c r="G3" s="989"/>
      <c r="H3" s="989"/>
      <c r="I3" s="989"/>
      <c r="J3" s="989"/>
      <c r="K3" s="989"/>
      <c r="L3" s="989"/>
      <c r="M3" s="989"/>
      <c r="N3" s="989"/>
      <c r="O3" s="989"/>
    </row>
    <row r="4" spans="1:16" s="1" customFormat="1" ht="22.5" customHeight="1" x14ac:dyDescent="0.2">
      <c r="A4" s="990" t="s">
        <v>4</v>
      </c>
      <c r="B4" s="993" t="s">
        <v>5</v>
      </c>
      <c r="C4" s="993" t="s">
        <v>6</v>
      </c>
      <c r="D4" s="996" t="s">
        <v>7</v>
      </c>
      <c r="E4" s="999" t="s">
        <v>8</v>
      </c>
      <c r="F4" s="1002" t="s">
        <v>9</v>
      </c>
      <c r="G4" s="1005" t="s">
        <v>10</v>
      </c>
      <c r="H4" s="971" t="s">
        <v>205</v>
      </c>
      <c r="I4" s="972"/>
      <c r="J4" s="973"/>
      <c r="K4" s="974" t="s">
        <v>206</v>
      </c>
      <c r="L4" s="975"/>
      <c r="M4" s="976"/>
      <c r="N4" s="977" t="s">
        <v>207</v>
      </c>
      <c r="O4" s="980" t="s">
        <v>208</v>
      </c>
    </row>
    <row r="5" spans="1:16" s="1" customFormat="1" ht="12" customHeight="1" x14ac:dyDescent="0.2">
      <c r="A5" s="991"/>
      <c r="B5" s="994"/>
      <c r="C5" s="994"/>
      <c r="D5" s="997"/>
      <c r="E5" s="1000"/>
      <c r="F5" s="1003"/>
      <c r="G5" s="1006"/>
      <c r="H5" s="983" t="s">
        <v>209</v>
      </c>
      <c r="I5" s="985" t="s">
        <v>210</v>
      </c>
      <c r="J5" s="987" t="s">
        <v>211</v>
      </c>
      <c r="K5" s="1016" t="s">
        <v>212</v>
      </c>
      <c r="L5" s="1018" t="s">
        <v>213</v>
      </c>
      <c r="M5" s="1020" t="s">
        <v>214</v>
      </c>
      <c r="N5" s="978"/>
      <c r="O5" s="981"/>
    </row>
    <row r="6" spans="1:16" s="1" customFormat="1" ht="91.5" customHeight="1" thickBot="1" x14ac:dyDescent="0.25">
      <c r="A6" s="992"/>
      <c r="B6" s="995"/>
      <c r="C6" s="995"/>
      <c r="D6" s="998"/>
      <c r="E6" s="1001"/>
      <c r="F6" s="1004"/>
      <c r="G6" s="1007"/>
      <c r="H6" s="984"/>
      <c r="I6" s="986"/>
      <c r="J6" s="988"/>
      <c r="K6" s="1017"/>
      <c r="L6" s="1019"/>
      <c r="M6" s="1021"/>
      <c r="N6" s="979"/>
      <c r="O6" s="982"/>
    </row>
    <row r="7" spans="1:16" s="1" customFormat="1" ht="13.5" thickBot="1" x14ac:dyDescent="0.25">
      <c r="A7" s="1040" t="s">
        <v>16</v>
      </c>
      <c r="B7" s="1041"/>
      <c r="C7" s="1041"/>
      <c r="D7" s="1041"/>
      <c r="E7" s="1041"/>
      <c r="F7" s="1041"/>
      <c r="G7" s="1041"/>
      <c r="H7" s="1041"/>
      <c r="I7" s="1041"/>
      <c r="J7" s="1041"/>
      <c r="K7" s="1041"/>
      <c r="L7" s="1041"/>
      <c r="M7" s="1041"/>
      <c r="N7" s="1041"/>
      <c r="O7" s="1042"/>
    </row>
    <row r="8" spans="1:16" s="1" customFormat="1" ht="13.5" thickBot="1" x14ac:dyDescent="0.25">
      <c r="A8" s="1043" t="s">
        <v>17</v>
      </c>
      <c r="B8" s="1044"/>
      <c r="C8" s="1044"/>
      <c r="D8" s="1044"/>
      <c r="E8" s="1044"/>
      <c r="F8" s="1044"/>
      <c r="G8" s="1044"/>
      <c r="H8" s="1044"/>
      <c r="I8" s="1044"/>
      <c r="J8" s="1044"/>
      <c r="K8" s="1044"/>
      <c r="L8" s="1044"/>
      <c r="M8" s="1044"/>
      <c r="N8" s="1044"/>
      <c r="O8" s="1045"/>
    </row>
    <row r="9" spans="1:16" s="784" customFormat="1" ht="54" customHeight="1" x14ac:dyDescent="0.2">
      <c r="A9" s="883" t="s">
        <v>18</v>
      </c>
      <c r="B9" s="776" t="s">
        <v>19</v>
      </c>
      <c r="C9" s="776"/>
      <c r="D9" s="776"/>
      <c r="E9" s="776"/>
      <c r="F9" s="776"/>
      <c r="G9" s="776"/>
      <c r="H9" s="777"/>
      <c r="I9" s="776"/>
      <c r="J9" s="778"/>
      <c r="K9" s="779" t="s">
        <v>217</v>
      </c>
      <c r="L9" s="780"/>
      <c r="M9" s="781"/>
      <c r="N9" s="782"/>
      <c r="O9" s="783"/>
    </row>
    <row r="10" spans="1:16" s="784" customFormat="1" ht="16.5" customHeight="1" x14ac:dyDescent="0.2">
      <c r="A10" s="884"/>
      <c r="B10" s="785"/>
      <c r="C10" s="785"/>
      <c r="D10" s="785"/>
      <c r="E10" s="785"/>
      <c r="F10" s="785"/>
      <c r="G10" s="785"/>
      <c r="H10" s="786"/>
      <c r="I10" s="785"/>
      <c r="J10" s="787"/>
      <c r="K10" s="793" t="s">
        <v>218</v>
      </c>
      <c r="L10" s="789" t="s">
        <v>236</v>
      </c>
      <c r="M10" s="790" t="s">
        <v>230</v>
      </c>
      <c r="N10" s="791"/>
      <c r="O10" s="795" t="s">
        <v>237</v>
      </c>
    </row>
    <row r="11" spans="1:16" s="784" customFormat="1" ht="27.75" customHeight="1" x14ac:dyDescent="0.2">
      <c r="A11" s="884"/>
      <c r="B11" s="785"/>
      <c r="C11" s="785"/>
      <c r="D11" s="785"/>
      <c r="E11" s="785"/>
      <c r="F11" s="785"/>
      <c r="G11" s="785"/>
      <c r="H11" s="786"/>
      <c r="I11" s="785"/>
      <c r="J11" s="787"/>
      <c r="K11" s="788" t="s">
        <v>219</v>
      </c>
      <c r="L11" s="789">
        <v>23</v>
      </c>
      <c r="M11" s="790" t="s">
        <v>231</v>
      </c>
      <c r="N11" s="791"/>
      <c r="O11" s="792"/>
    </row>
    <row r="12" spans="1:16" s="784" customFormat="1" ht="27.75" customHeight="1" x14ac:dyDescent="0.2">
      <c r="A12" s="884"/>
      <c r="B12" s="785"/>
      <c r="C12" s="785"/>
      <c r="D12" s="785"/>
      <c r="E12" s="785"/>
      <c r="F12" s="785"/>
      <c r="G12" s="785"/>
      <c r="H12" s="786"/>
      <c r="I12" s="785"/>
      <c r="J12" s="787"/>
      <c r="K12" s="793" t="s">
        <v>220</v>
      </c>
      <c r="L12" s="789">
        <v>23</v>
      </c>
      <c r="M12" s="790" t="s">
        <v>232</v>
      </c>
      <c r="N12" s="791"/>
      <c r="O12" s="792"/>
    </row>
    <row r="13" spans="1:16" s="784" customFormat="1" ht="29.25" customHeight="1" x14ac:dyDescent="0.2">
      <c r="A13" s="884"/>
      <c r="B13" s="785"/>
      <c r="C13" s="785"/>
      <c r="D13" s="785"/>
      <c r="E13" s="785"/>
      <c r="F13" s="785"/>
      <c r="G13" s="785"/>
      <c r="H13" s="786"/>
      <c r="I13" s="785"/>
      <c r="J13" s="787"/>
      <c r="K13" s="788" t="s">
        <v>221</v>
      </c>
      <c r="L13" s="789">
        <v>30</v>
      </c>
      <c r="M13" s="790" t="s">
        <v>233</v>
      </c>
      <c r="N13" s="791"/>
      <c r="O13" s="792"/>
    </row>
    <row r="14" spans="1:16" s="784" customFormat="1" ht="29.25" customHeight="1" x14ac:dyDescent="0.2">
      <c r="A14" s="884"/>
      <c r="B14" s="785"/>
      <c r="C14" s="785"/>
      <c r="D14" s="785"/>
      <c r="E14" s="785"/>
      <c r="F14" s="785"/>
      <c r="G14" s="785"/>
      <c r="H14" s="786"/>
      <c r="I14" s="785"/>
      <c r="J14" s="787"/>
      <c r="K14" s="793" t="s">
        <v>222</v>
      </c>
      <c r="L14" s="789">
        <v>41</v>
      </c>
      <c r="M14" s="790" t="s">
        <v>234</v>
      </c>
      <c r="N14" s="791"/>
      <c r="O14" s="792"/>
    </row>
    <row r="15" spans="1:16" s="784" customFormat="1" ht="53.25" customHeight="1" x14ac:dyDescent="0.2">
      <c r="A15" s="884"/>
      <c r="B15" s="785"/>
      <c r="C15" s="785"/>
      <c r="D15" s="785"/>
      <c r="E15" s="785"/>
      <c r="F15" s="785"/>
      <c r="G15" s="785"/>
      <c r="H15" s="786"/>
      <c r="I15" s="785"/>
      <c r="J15" s="787"/>
      <c r="K15" s="793" t="s">
        <v>223</v>
      </c>
      <c r="L15" s="789">
        <v>1</v>
      </c>
      <c r="M15" s="790">
        <v>1.7</v>
      </c>
      <c r="N15" s="794"/>
      <c r="O15" s="795"/>
    </row>
    <row r="16" spans="1:16" s="784" customFormat="1" ht="57.75" customHeight="1" x14ac:dyDescent="0.2">
      <c r="A16" s="889"/>
      <c r="B16" s="890"/>
      <c r="C16" s="890"/>
      <c r="D16" s="890"/>
      <c r="E16" s="890"/>
      <c r="F16" s="890"/>
      <c r="G16" s="890"/>
      <c r="H16" s="891"/>
      <c r="I16" s="890"/>
      <c r="J16" s="892"/>
      <c r="K16" s="793" t="s">
        <v>224</v>
      </c>
      <c r="L16" s="789">
        <v>3.9</v>
      </c>
      <c r="M16" s="790" t="s">
        <v>235</v>
      </c>
      <c r="N16" s="796"/>
      <c r="O16" s="795"/>
    </row>
    <row r="17" spans="1:17" s="784" customFormat="1" ht="118.5" customHeight="1" x14ac:dyDescent="0.2">
      <c r="A17" s="884"/>
      <c r="B17" s="785"/>
      <c r="C17" s="785"/>
      <c r="D17" s="785"/>
      <c r="E17" s="785"/>
      <c r="F17" s="785"/>
      <c r="G17" s="785"/>
      <c r="H17" s="786"/>
      <c r="I17" s="785"/>
      <c r="J17" s="787"/>
      <c r="K17" s="788" t="s">
        <v>225</v>
      </c>
      <c r="L17" s="885">
        <v>4</v>
      </c>
      <c r="M17" s="886">
        <v>3</v>
      </c>
      <c r="N17" s="887"/>
      <c r="O17" s="888" t="s">
        <v>239</v>
      </c>
    </row>
    <row r="18" spans="1:17" s="784" customFormat="1" ht="17.25" customHeight="1" thickBot="1" x14ac:dyDescent="0.25">
      <c r="A18" s="830"/>
      <c r="B18" s="831"/>
      <c r="C18" s="831"/>
      <c r="D18" s="831"/>
      <c r="E18" s="831"/>
      <c r="F18" s="831"/>
      <c r="G18" s="831"/>
      <c r="H18" s="832"/>
      <c r="I18" s="831"/>
      <c r="J18" s="833"/>
      <c r="K18" s="834"/>
      <c r="L18" s="835"/>
      <c r="M18" s="913" t="s">
        <v>238</v>
      </c>
      <c r="N18" s="914"/>
      <c r="O18" s="836"/>
    </row>
    <row r="19" spans="1:17" s="1" customFormat="1" ht="13.5" customHeight="1" thickBot="1" x14ac:dyDescent="0.25">
      <c r="A19" s="204" t="s">
        <v>18</v>
      </c>
      <c r="B19" s="1046" t="s">
        <v>19</v>
      </c>
      <c r="C19" s="1047"/>
      <c r="D19" s="1047"/>
      <c r="E19" s="1047"/>
      <c r="F19" s="1047"/>
      <c r="G19" s="1047"/>
      <c r="H19" s="1047"/>
      <c r="I19" s="1047"/>
      <c r="J19" s="1047"/>
      <c r="K19" s="1047"/>
      <c r="L19" s="1047"/>
      <c r="M19" s="1047"/>
      <c r="N19" s="1047"/>
      <c r="O19" s="1048"/>
    </row>
    <row r="20" spans="1:17" s="1" customFormat="1" ht="13.5" thickBot="1" x14ac:dyDescent="0.25">
      <c r="A20" s="205" t="s">
        <v>18</v>
      </c>
      <c r="B20" s="206" t="s">
        <v>18</v>
      </c>
      <c r="C20" s="1049" t="s">
        <v>20</v>
      </c>
      <c r="D20" s="1050"/>
      <c r="E20" s="1050"/>
      <c r="F20" s="1050"/>
      <c r="G20" s="1050"/>
      <c r="H20" s="1050"/>
      <c r="I20" s="1050"/>
      <c r="J20" s="1050"/>
      <c r="K20" s="1050"/>
      <c r="L20" s="1050"/>
      <c r="M20" s="1050"/>
      <c r="N20" s="1050"/>
      <c r="O20" s="1051"/>
    </row>
    <row r="21" spans="1:17" s="1" customFormat="1" ht="41.25" customHeight="1" x14ac:dyDescent="0.2">
      <c r="A21" s="865" t="s">
        <v>18</v>
      </c>
      <c r="B21" s="208" t="s">
        <v>18</v>
      </c>
      <c r="C21" s="868" t="s">
        <v>18</v>
      </c>
      <c r="D21" s="3" t="s">
        <v>21</v>
      </c>
      <c r="E21" s="808" t="s">
        <v>22</v>
      </c>
      <c r="F21" s="863" t="s">
        <v>24</v>
      </c>
      <c r="G21" s="5" t="s">
        <v>25</v>
      </c>
      <c r="H21" s="6">
        <v>10.7</v>
      </c>
      <c r="I21" s="6">
        <v>10.7</v>
      </c>
      <c r="J21" s="7">
        <v>10.7</v>
      </c>
      <c r="K21" s="893" t="s">
        <v>26</v>
      </c>
      <c r="L21" s="8">
        <v>100</v>
      </c>
      <c r="M21" s="8">
        <v>100</v>
      </c>
      <c r="N21" s="894"/>
      <c r="O21" s="9"/>
    </row>
    <row r="22" spans="1:17" s="1" customFormat="1" ht="22.5" customHeight="1" x14ac:dyDescent="0.2">
      <c r="A22" s="224"/>
      <c r="B22" s="225"/>
      <c r="C22" s="803"/>
      <c r="D22" s="10" t="s">
        <v>27</v>
      </c>
      <c r="E22" s="932" t="s">
        <v>28</v>
      </c>
      <c r="F22" s="310"/>
      <c r="G22" s="60" t="s">
        <v>29</v>
      </c>
      <c r="H22" s="104">
        <v>96.2</v>
      </c>
      <c r="I22" s="807">
        <v>96.2</v>
      </c>
      <c r="J22" s="19">
        <v>94.3</v>
      </c>
      <c r="K22" s="805"/>
      <c r="L22" s="14"/>
      <c r="M22" s="14"/>
      <c r="N22" s="748"/>
      <c r="O22" s="15"/>
      <c r="Q22" s="16"/>
    </row>
    <row r="23" spans="1:17" s="1" customFormat="1" ht="14.25" customHeight="1" x14ac:dyDescent="0.2">
      <c r="A23" s="224"/>
      <c r="B23" s="802"/>
      <c r="C23" s="226"/>
      <c r="D23" s="17" t="s">
        <v>30</v>
      </c>
      <c r="E23" s="1052"/>
      <c r="F23" s="310"/>
      <c r="G23" s="525" t="s">
        <v>144</v>
      </c>
      <c r="H23" s="13">
        <v>70</v>
      </c>
      <c r="I23" s="519">
        <v>70</v>
      </c>
      <c r="J23" s="13">
        <v>69.7</v>
      </c>
      <c r="K23" s="805"/>
      <c r="L23" s="14"/>
      <c r="M23" s="14"/>
      <c r="N23" s="748"/>
      <c r="O23" s="15"/>
    </row>
    <row r="24" spans="1:17" s="1" customFormat="1" ht="27.75" customHeight="1" x14ac:dyDescent="0.2">
      <c r="A24" s="224"/>
      <c r="B24" s="225"/>
      <c r="C24" s="803"/>
      <c r="D24" s="17" t="s">
        <v>31</v>
      </c>
      <c r="E24" s="1053" t="s">
        <v>32</v>
      </c>
      <c r="F24" s="310"/>
      <c r="G24" s="20"/>
      <c r="H24" s="18"/>
      <c r="I24" s="37"/>
      <c r="J24" s="19"/>
      <c r="K24" s="805"/>
      <c r="L24" s="14"/>
      <c r="M24" s="14"/>
      <c r="N24" s="748"/>
      <c r="O24" s="15"/>
    </row>
    <row r="25" spans="1:17" s="1" customFormat="1" ht="27.75" customHeight="1" x14ac:dyDescent="0.2">
      <c r="A25" s="224"/>
      <c r="B25" s="225"/>
      <c r="C25" s="803"/>
      <c r="D25" s="17" t="s">
        <v>33</v>
      </c>
      <c r="E25" s="932"/>
      <c r="F25" s="310"/>
      <c r="G25" s="20"/>
      <c r="H25" s="18"/>
      <c r="I25" s="37"/>
      <c r="J25" s="19"/>
      <c r="K25" s="805"/>
      <c r="L25" s="14"/>
      <c r="M25" s="14"/>
      <c r="N25" s="748"/>
      <c r="O25" s="15"/>
    </row>
    <row r="26" spans="1:17" s="1" customFormat="1" ht="28.5" customHeight="1" x14ac:dyDescent="0.2">
      <c r="A26" s="224"/>
      <c r="B26" s="802"/>
      <c r="C26" s="226"/>
      <c r="D26" s="17" t="s">
        <v>34</v>
      </c>
      <c r="E26" s="932"/>
      <c r="F26" s="310"/>
      <c r="G26" s="21"/>
      <c r="H26" s="18"/>
      <c r="I26" s="37"/>
      <c r="J26" s="19"/>
      <c r="K26" s="805"/>
      <c r="L26" s="22"/>
      <c r="M26" s="22"/>
      <c r="N26" s="749"/>
      <c r="O26" s="23"/>
    </row>
    <row r="27" spans="1:17" s="1" customFormat="1" ht="18" customHeight="1" thickBot="1" x14ac:dyDescent="0.25">
      <c r="A27" s="212"/>
      <c r="B27" s="213"/>
      <c r="C27" s="804"/>
      <c r="D27" s="17" t="s">
        <v>35</v>
      </c>
      <c r="E27" s="933"/>
      <c r="F27" s="340"/>
      <c r="G27" s="24" t="s">
        <v>36</v>
      </c>
      <c r="H27" s="25">
        <f>SUM(H21:H26)</f>
        <v>176.9</v>
      </c>
      <c r="I27" s="38">
        <f>SUM(I21:I26)</f>
        <v>176.9</v>
      </c>
      <c r="J27" s="27">
        <f>SUM(J21:J26)</f>
        <v>174.7</v>
      </c>
      <c r="K27" s="806"/>
      <c r="L27" s="28"/>
      <c r="M27" s="28"/>
      <c r="N27" s="750"/>
      <c r="O27" s="29"/>
    </row>
    <row r="28" spans="1:17" s="1" customFormat="1" ht="27" customHeight="1" x14ac:dyDescent="0.2">
      <c r="A28" s="865" t="s">
        <v>18</v>
      </c>
      <c r="B28" s="208" t="s">
        <v>18</v>
      </c>
      <c r="C28" s="1035" t="s">
        <v>37</v>
      </c>
      <c r="D28" s="1037" t="s">
        <v>38</v>
      </c>
      <c r="E28" s="931" t="s">
        <v>32</v>
      </c>
      <c r="F28" s="934" t="s">
        <v>24</v>
      </c>
      <c r="G28" s="30" t="s">
        <v>39</v>
      </c>
      <c r="H28" s="31">
        <v>278.5</v>
      </c>
      <c r="I28" s="32">
        <f>278.5+5.3</f>
        <v>283.8</v>
      </c>
      <c r="J28" s="32">
        <v>283.7</v>
      </c>
      <c r="K28" s="1030" t="s">
        <v>40</v>
      </c>
      <c r="L28" s="163">
        <v>108</v>
      </c>
      <c r="M28" s="163">
        <v>108</v>
      </c>
      <c r="N28" s="363"/>
      <c r="O28" s="164"/>
    </row>
    <row r="29" spans="1:17" s="1" customFormat="1" ht="27" customHeight="1" x14ac:dyDescent="0.2">
      <c r="A29" s="866"/>
      <c r="B29" s="870"/>
      <c r="C29" s="965"/>
      <c r="D29" s="1038"/>
      <c r="E29" s="932"/>
      <c r="F29" s="935"/>
      <c r="G29" s="35"/>
      <c r="H29" s="761"/>
      <c r="I29" s="36"/>
      <c r="J29" s="37"/>
      <c r="K29" s="1031"/>
      <c r="L29" s="191"/>
      <c r="M29" s="191"/>
      <c r="N29" s="75"/>
      <c r="O29" s="192"/>
    </row>
    <row r="30" spans="1:17" s="1" customFormat="1" ht="14.25" customHeight="1" thickBot="1" x14ac:dyDescent="0.25">
      <c r="A30" s="867"/>
      <c r="B30" s="206"/>
      <c r="C30" s="1036"/>
      <c r="D30" s="1039"/>
      <c r="E30" s="933"/>
      <c r="F30" s="936"/>
      <c r="G30" s="24" t="s">
        <v>36</v>
      </c>
      <c r="H30" s="38">
        <f>SUM(H28:H29)</f>
        <v>278.5</v>
      </c>
      <c r="I30" s="25">
        <f>SUM(I28:I29)</f>
        <v>283.8</v>
      </c>
      <c r="J30" s="38">
        <f>SUM(J28:J29)</f>
        <v>283.7</v>
      </c>
      <c r="K30" s="916"/>
      <c r="L30" s="864"/>
      <c r="M30" s="864"/>
      <c r="N30" s="755"/>
      <c r="O30" s="869"/>
    </row>
    <row r="31" spans="1:17" s="1" customFormat="1" ht="26.25" customHeight="1" x14ac:dyDescent="0.2">
      <c r="A31" s="961" t="s">
        <v>18</v>
      </c>
      <c r="B31" s="962" t="s">
        <v>18</v>
      </c>
      <c r="C31" s="964" t="s">
        <v>41</v>
      </c>
      <c r="D31" s="919" t="s">
        <v>42</v>
      </c>
      <c r="E31" s="966"/>
      <c r="F31" s="934" t="s">
        <v>24</v>
      </c>
      <c r="G31" s="39" t="s">
        <v>39</v>
      </c>
      <c r="H31" s="40">
        <v>169.6</v>
      </c>
      <c r="I31" s="40">
        <f>169.6+1.9</f>
        <v>171.5</v>
      </c>
      <c r="J31" s="41">
        <v>171.5</v>
      </c>
      <c r="K31" s="146" t="s">
        <v>115</v>
      </c>
      <c r="L31" s="42">
        <v>340</v>
      </c>
      <c r="M31" s="42">
        <v>346</v>
      </c>
      <c r="N31" s="751"/>
      <c r="O31" s="43"/>
    </row>
    <row r="32" spans="1:17" s="1" customFormat="1" ht="66.75" customHeight="1" x14ac:dyDescent="0.2">
      <c r="A32" s="923"/>
      <c r="B32" s="963"/>
      <c r="C32" s="965"/>
      <c r="D32" s="920"/>
      <c r="E32" s="967"/>
      <c r="F32" s="935"/>
      <c r="G32" s="44" t="s">
        <v>43</v>
      </c>
      <c r="H32" s="45">
        <v>2.8</v>
      </c>
      <c r="I32" s="45">
        <f>2.8+0.4</f>
        <v>3.1999999999999997</v>
      </c>
      <c r="J32" s="46">
        <v>3.1</v>
      </c>
      <c r="K32" s="643" t="s">
        <v>44</v>
      </c>
      <c r="L32" s="47">
        <v>5</v>
      </c>
      <c r="M32" s="47">
        <v>5</v>
      </c>
      <c r="N32" s="752"/>
      <c r="O32" s="48"/>
    </row>
    <row r="33" spans="1:16" s="1" customFormat="1" ht="15.75" customHeight="1" x14ac:dyDescent="0.2">
      <c r="A33" s="923"/>
      <c r="B33" s="963"/>
      <c r="C33" s="965"/>
      <c r="D33" s="920"/>
      <c r="E33" s="967"/>
      <c r="F33" s="935"/>
      <c r="G33" s="49" t="s">
        <v>25</v>
      </c>
      <c r="H33" s="12">
        <v>1.5</v>
      </c>
      <c r="I33" s="12">
        <v>1.5</v>
      </c>
      <c r="J33" s="12">
        <v>1.5</v>
      </c>
      <c r="K33" s="66" t="s">
        <v>45</v>
      </c>
      <c r="L33" s="51">
        <v>2</v>
      </c>
      <c r="M33" s="51">
        <v>2</v>
      </c>
      <c r="N33" s="67"/>
      <c r="O33" s="52"/>
    </row>
    <row r="34" spans="1:16" s="1" customFormat="1" ht="40.5" customHeight="1" x14ac:dyDescent="0.2">
      <c r="A34" s="636"/>
      <c r="B34" s="641"/>
      <c r="C34" s="635"/>
      <c r="D34" s="920"/>
      <c r="E34" s="967"/>
      <c r="F34" s="935"/>
      <c r="G34" s="49" t="s">
        <v>25</v>
      </c>
      <c r="H34" s="53">
        <v>5.4</v>
      </c>
      <c r="I34" s="53">
        <v>5.4</v>
      </c>
      <c r="J34" s="53">
        <v>5.4</v>
      </c>
      <c r="K34" s="1025" t="s">
        <v>116</v>
      </c>
      <c r="L34" s="210">
        <v>1</v>
      </c>
      <c r="M34" s="210">
        <v>1</v>
      </c>
      <c r="N34" s="753"/>
      <c r="O34" s="211"/>
    </row>
    <row r="35" spans="1:16" s="1" customFormat="1" ht="37.5" customHeight="1" x14ac:dyDescent="0.2">
      <c r="A35" s="636"/>
      <c r="B35" s="641"/>
      <c r="C35" s="635"/>
      <c r="D35" s="920"/>
      <c r="E35" s="967"/>
      <c r="F35" s="935"/>
      <c r="G35" s="49" t="s">
        <v>176</v>
      </c>
      <c r="H35" s="520">
        <v>0.2</v>
      </c>
      <c r="I35" s="520">
        <v>0.2</v>
      </c>
      <c r="J35" s="526">
        <v>0.2</v>
      </c>
      <c r="K35" s="1026"/>
      <c r="L35" s="527"/>
      <c r="M35" s="527"/>
      <c r="N35" s="754"/>
      <c r="O35" s="521"/>
    </row>
    <row r="36" spans="1:16" s="1" customFormat="1" ht="16.5" customHeight="1" thickBot="1" x14ac:dyDescent="0.25">
      <c r="A36" s="212"/>
      <c r="B36" s="213"/>
      <c r="C36" s="214"/>
      <c r="D36" s="921"/>
      <c r="E36" s="968"/>
      <c r="F36" s="936"/>
      <c r="G36" s="57" t="s">
        <v>36</v>
      </c>
      <c r="H36" s="38">
        <f>SUM(H31:H35)</f>
        <v>179.5</v>
      </c>
      <c r="I36" s="38">
        <f>SUM(I31:I35)</f>
        <v>181.79999999999998</v>
      </c>
      <c r="J36" s="38">
        <f>SUM(J31:J35)</f>
        <v>181.7</v>
      </c>
      <c r="K36" s="1027"/>
      <c r="L36" s="153"/>
      <c r="M36" s="153"/>
      <c r="N36" s="755"/>
      <c r="O36" s="154"/>
    </row>
    <row r="37" spans="1:16" s="1" customFormat="1" ht="27.75" customHeight="1" x14ac:dyDescent="0.2">
      <c r="A37" s="922" t="s">
        <v>18</v>
      </c>
      <c r="B37" s="925" t="s">
        <v>18</v>
      </c>
      <c r="C37" s="928" t="s">
        <v>46</v>
      </c>
      <c r="D37" s="919" t="s">
        <v>120</v>
      </c>
      <c r="E37" s="931"/>
      <c r="F37" s="934" t="s">
        <v>24</v>
      </c>
      <c r="G37" s="809" t="s">
        <v>70</v>
      </c>
      <c r="H37" s="61">
        <v>34.6</v>
      </c>
      <c r="I37" s="61">
        <v>34.6</v>
      </c>
      <c r="J37" s="61">
        <v>32.799999999999997</v>
      </c>
      <c r="K37" s="738" t="s">
        <v>47</v>
      </c>
      <c r="L37" s="62" t="s">
        <v>48</v>
      </c>
      <c r="M37" s="62" t="s">
        <v>48</v>
      </c>
      <c r="N37" s="363"/>
      <c r="O37" s="164"/>
    </row>
    <row r="38" spans="1:16" s="1" customFormat="1" ht="138" customHeight="1" x14ac:dyDescent="0.2">
      <c r="A38" s="923"/>
      <c r="B38" s="926"/>
      <c r="C38" s="929"/>
      <c r="D38" s="920"/>
      <c r="E38" s="932"/>
      <c r="F38" s="935"/>
      <c r="G38" s="615" t="s">
        <v>174</v>
      </c>
      <c r="H38" s="810">
        <v>6.1</v>
      </c>
      <c r="I38" s="53">
        <v>6.1</v>
      </c>
      <c r="J38" s="53">
        <v>5.8</v>
      </c>
      <c r="K38" s="915" t="s">
        <v>118</v>
      </c>
      <c r="L38" s="917">
        <v>4</v>
      </c>
      <c r="M38" s="917">
        <v>4</v>
      </c>
      <c r="N38" s="937" t="s">
        <v>261</v>
      </c>
      <c r="O38" s="939"/>
    </row>
    <row r="39" spans="1:16" s="1" customFormat="1" ht="18" customHeight="1" thickBot="1" x14ac:dyDescent="0.25">
      <c r="A39" s="924"/>
      <c r="B39" s="927"/>
      <c r="C39" s="930"/>
      <c r="D39" s="921"/>
      <c r="E39" s="933"/>
      <c r="F39" s="936"/>
      <c r="G39" s="24" t="s">
        <v>36</v>
      </c>
      <c r="H39" s="72">
        <f>SUM(H37:H38)</f>
        <v>40.700000000000003</v>
      </c>
      <c r="I39" s="72">
        <f>SUM(I37:I38)</f>
        <v>40.700000000000003</v>
      </c>
      <c r="J39" s="73">
        <f>SUM(J37:J38)</f>
        <v>38.599999999999994</v>
      </c>
      <c r="K39" s="916"/>
      <c r="L39" s="918"/>
      <c r="M39" s="918"/>
      <c r="N39" s="938"/>
      <c r="O39" s="940"/>
    </row>
    <row r="40" spans="1:16" s="1" customFormat="1" ht="14.25" customHeight="1" thickBot="1" x14ac:dyDescent="0.25">
      <c r="A40" s="215" t="s">
        <v>18</v>
      </c>
      <c r="B40" s="216" t="s">
        <v>18</v>
      </c>
      <c r="C40" s="1032" t="s">
        <v>49</v>
      </c>
      <c r="D40" s="1033"/>
      <c r="E40" s="1033"/>
      <c r="F40" s="1033"/>
      <c r="G40" s="1034"/>
      <c r="H40" s="765">
        <f>H39+H36+H30+H27</f>
        <v>675.6</v>
      </c>
      <c r="I40" s="77">
        <f>I36+I30+I27+I39</f>
        <v>683.2</v>
      </c>
      <c r="J40" s="78">
        <f>J36+J30+J27+J39</f>
        <v>678.69999999999993</v>
      </c>
      <c r="K40" s="1054"/>
      <c r="L40" s="1055"/>
      <c r="M40" s="1055"/>
      <c r="N40" s="1055"/>
      <c r="O40" s="1056"/>
      <c r="P40" s="79"/>
    </row>
    <row r="41" spans="1:16" s="1" customFormat="1" ht="14.25" customHeight="1" thickBot="1" x14ac:dyDescent="0.25">
      <c r="A41" s="205" t="s">
        <v>18</v>
      </c>
      <c r="B41" s="217" t="s">
        <v>37</v>
      </c>
      <c r="C41" s="1022" t="s">
        <v>50</v>
      </c>
      <c r="D41" s="1023"/>
      <c r="E41" s="1023"/>
      <c r="F41" s="1023"/>
      <c r="G41" s="1023"/>
      <c r="H41" s="1023"/>
      <c r="I41" s="1023"/>
      <c r="J41" s="1023"/>
      <c r="K41" s="1023"/>
      <c r="L41" s="1023"/>
      <c r="M41" s="1023"/>
      <c r="N41" s="1023"/>
      <c r="O41" s="1024"/>
    </row>
    <row r="42" spans="1:16" s="1" customFormat="1" ht="16.5" customHeight="1" x14ac:dyDescent="0.2">
      <c r="A42" s="218" t="s">
        <v>18</v>
      </c>
      <c r="B42" s="219" t="s">
        <v>37</v>
      </c>
      <c r="C42" s="220" t="s">
        <v>18</v>
      </c>
      <c r="D42" s="1028" t="s">
        <v>51</v>
      </c>
      <c r="E42" s="541"/>
      <c r="F42" s="934" t="s">
        <v>24</v>
      </c>
      <c r="G42" s="83" t="s">
        <v>39</v>
      </c>
      <c r="H42" s="31">
        <v>897.1</v>
      </c>
      <c r="I42" s="84">
        <f>897.1+10.7</f>
        <v>907.80000000000007</v>
      </c>
      <c r="J42" s="84">
        <f>897.1+10.7</f>
        <v>907.80000000000007</v>
      </c>
      <c r="K42" s="221" t="s">
        <v>121</v>
      </c>
      <c r="L42" s="222">
        <v>55</v>
      </c>
      <c r="M42" s="223" t="s">
        <v>240</v>
      </c>
      <c r="N42" s="756"/>
      <c r="O42" s="542"/>
    </row>
    <row r="43" spans="1:16" s="1" customFormat="1" ht="58.5" customHeight="1" x14ac:dyDescent="0.2">
      <c r="A43" s="224"/>
      <c r="B43" s="225"/>
      <c r="C43" s="226"/>
      <c r="D43" s="1029"/>
      <c r="E43" s="543"/>
      <c r="F43" s="935"/>
      <c r="G43" s="89" t="s">
        <v>176</v>
      </c>
      <c r="H43" s="161">
        <v>0.2</v>
      </c>
      <c r="I43" s="90">
        <v>0.2</v>
      </c>
      <c r="J43" s="90">
        <v>0.2</v>
      </c>
      <c r="K43" s="861" t="s">
        <v>53</v>
      </c>
      <c r="L43" s="862" t="s">
        <v>54</v>
      </c>
      <c r="M43" s="862" t="s">
        <v>241</v>
      </c>
      <c r="N43" s="1014" t="s">
        <v>259</v>
      </c>
      <c r="O43" s="1015"/>
      <c r="P43" s="871"/>
    </row>
    <row r="44" spans="1:16" s="1" customFormat="1" ht="54" customHeight="1" x14ac:dyDescent="0.2">
      <c r="A44" s="224"/>
      <c r="B44" s="225"/>
      <c r="C44" s="226"/>
      <c r="D44" s="628"/>
      <c r="E44" s="543"/>
      <c r="F44" s="310"/>
      <c r="G44" s="606" t="s">
        <v>56</v>
      </c>
      <c r="H44" s="90">
        <v>1.1000000000000001</v>
      </c>
      <c r="I44" s="36">
        <v>1.1000000000000001</v>
      </c>
      <c r="J44" s="36">
        <v>1.1000000000000001</v>
      </c>
      <c r="K44" s="74" t="s">
        <v>119</v>
      </c>
      <c r="L44" s="629" t="s">
        <v>57</v>
      </c>
      <c r="M44" s="629" t="s">
        <v>242</v>
      </c>
      <c r="N44" s="941" t="s">
        <v>243</v>
      </c>
      <c r="O44" s="942"/>
    </row>
    <row r="45" spans="1:16" s="1" customFormat="1" ht="31.5" customHeight="1" thickBot="1" x14ac:dyDescent="0.25">
      <c r="A45" s="212"/>
      <c r="B45" s="213"/>
      <c r="C45" s="214"/>
      <c r="D45" s="545"/>
      <c r="E45" s="546"/>
      <c r="F45" s="340"/>
      <c r="G45" s="92" t="s">
        <v>36</v>
      </c>
      <c r="H45" s="25">
        <f>SUM(H42:H44)</f>
        <v>898.40000000000009</v>
      </c>
      <c r="I45" s="25">
        <f>SUM(I42:I44)</f>
        <v>909.10000000000014</v>
      </c>
      <c r="J45" s="25">
        <f>SUM(J42:J44)</f>
        <v>909.10000000000014</v>
      </c>
      <c r="K45" s="228" t="s">
        <v>58</v>
      </c>
      <c r="L45" s="229">
        <v>1</v>
      </c>
      <c r="M45" s="837" t="s">
        <v>63</v>
      </c>
      <c r="N45" s="947" t="s">
        <v>245</v>
      </c>
      <c r="O45" s="948"/>
    </row>
    <row r="46" spans="1:16" s="1" customFormat="1" ht="40.5" customHeight="1" x14ac:dyDescent="0.2">
      <c r="A46" s="81" t="s">
        <v>18</v>
      </c>
      <c r="B46" s="82" t="s">
        <v>37</v>
      </c>
      <c r="C46" s="201" t="s">
        <v>37</v>
      </c>
      <c r="D46" s="1060" t="s">
        <v>122</v>
      </c>
      <c r="E46" s="1062" t="s">
        <v>194</v>
      </c>
      <c r="F46" s="934" t="s">
        <v>24</v>
      </c>
      <c r="G46" s="83" t="s">
        <v>43</v>
      </c>
      <c r="H46" s="93">
        <v>16</v>
      </c>
      <c r="I46" s="93">
        <v>16</v>
      </c>
      <c r="J46" s="7">
        <v>7.7</v>
      </c>
      <c r="K46" s="197" t="s">
        <v>126</v>
      </c>
      <c r="L46" s="94">
        <v>8</v>
      </c>
      <c r="M46" s="95" t="s">
        <v>100</v>
      </c>
      <c r="N46" s="943" t="s">
        <v>244</v>
      </c>
      <c r="O46" s="944"/>
    </row>
    <row r="47" spans="1:16" s="1" customFormat="1" ht="15" customHeight="1" thickBot="1" x14ac:dyDescent="0.25">
      <c r="A47" s="55"/>
      <c r="B47" s="56"/>
      <c r="C47" s="202"/>
      <c r="D47" s="1061"/>
      <c r="E47" s="1063"/>
      <c r="F47" s="936"/>
      <c r="G47" s="92" t="s">
        <v>36</v>
      </c>
      <c r="H47" s="25">
        <f t="shared" ref="H47" si="0">SUM(H46:H46)</f>
        <v>16</v>
      </c>
      <c r="I47" s="25">
        <f t="shared" ref="I47" si="1">SUM(I46:I46)</f>
        <v>16</v>
      </c>
      <c r="J47" s="27">
        <f>SUM(J46:J46)</f>
        <v>7.7</v>
      </c>
      <c r="K47" s="97"/>
      <c r="L47" s="98"/>
      <c r="M47" s="98"/>
      <c r="N47" s="945"/>
      <c r="O47" s="946"/>
    </row>
    <row r="48" spans="1:16" s="1" customFormat="1" ht="17.25" customHeight="1" x14ac:dyDescent="0.2">
      <c r="A48" s="81" t="s">
        <v>18</v>
      </c>
      <c r="B48" s="82" t="s">
        <v>37</v>
      </c>
      <c r="C48" s="201" t="s">
        <v>41</v>
      </c>
      <c r="D48" s="531" t="s">
        <v>180</v>
      </c>
      <c r="E48" s="537"/>
      <c r="F48" s="737" t="s">
        <v>24</v>
      </c>
      <c r="G48" s="100" t="s">
        <v>25</v>
      </c>
      <c r="H48" s="101">
        <v>15</v>
      </c>
      <c r="I48" s="101">
        <f>15+9.8-5.1</f>
        <v>19.700000000000003</v>
      </c>
      <c r="J48" s="84">
        <v>16</v>
      </c>
      <c r="K48" s="800"/>
      <c r="L48" s="533"/>
      <c r="M48" s="85"/>
      <c r="N48" s="757"/>
      <c r="O48" s="103"/>
    </row>
    <row r="49" spans="1:16" s="1" customFormat="1" ht="57" customHeight="1" x14ac:dyDescent="0.2">
      <c r="A49" s="199"/>
      <c r="B49" s="86"/>
      <c r="C49" s="200"/>
      <c r="D49" s="1029" t="s">
        <v>60</v>
      </c>
      <c r="E49" s="1057" t="s">
        <v>61</v>
      </c>
      <c r="F49" s="310"/>
      <c r="G49" s="60"/>
      <c r="H49" s="763"/>
      <c r="I49" s="104"/>
      <c r="J49" s="105"/>
      <c r="K49" s="556" t="s">
        <v>62</v>
      </c>
      <c r="L49" s="532" t="s">
        <v>63</v>
      </c>
      <c r="M49" s="532" t="s">
        <v>63</v>
      </c>
      <c r="N49" s="953" t="s">
        <v>246</v>
      </c>
      <c r="O49" s="954"/>
    </row>
    <row r="50" spans="1:16" s="1" customFormat="1" ht="17.25" customHeight="1" x14ac:dyDescent="0.2">
      <c r="A50" s="199"/>
      <c r="B50" s="86"/>
      <c r="C50" s="200"/>
      <c r="D50" s="1029"/>
      <c r="E50" s="1057"/>
      <c r="F50" s="310"/>
      <c r="G50" s="60"/>
      <c r="H50" s="763"/>
      <c r="I50" s="104"/>
      <c r="J50" s="105"/>
      <c r="K50" s="612" t="s">
        <v>64</v>
      </c>
      <c r="L50" s="88" t="s">
        <v>63</v>
      </c>
      <c r="M50" s="88" t="s">
        <v>63</v>
      </c>
      <c r="N50" s="955"/>
      <c r="O50" s="956"/>
    </row>
    <row r="51" spans="1:16" s="1" customFormat="1" ht="28.5" customHeight="1" x14ac:dyDescent="0.2">
      <c r="A51" s="199"/>
      <c r="B51" s="86"/>
      <c r="C51" s="200"/>
      <c r="D51" s="1029"/>
      <c r="E51" s="1057"/>
      <c r="F51" s="310"/>
      <c r="G51" s="60"/>
      <c r="H51" s="763"/>
      <c r="I51" s="104"/>
      <c r="J51" s="105"/>
      <c r="K51" s="613" t="s">
        <v>65</v>
      </c>
      <c r="L51" s="91" t="s">
        <v>63</v>
      </c>
      <c r="M51" s="91" t="s">
        <v>63</v>
      </c>
      <c r="N51" s="957"/>
      <c r="O51" s="958"/>
    </row>
    <row r="52" spans="1:16" s="1" customFormat="1" ht="51.75" customHeight="1" x14ac:dyDescent="0.2">
      <c r="A52" s="199"/>
      <c r="B52" s="86"/>
      <c r="C52" s="200"/>
      <c r="D52" s="1029" t="s">
        <v>178</v>
      </c>
      <c r="E52" s="538"/>
      <c r="F52" s="310"/>
      <c r="G52" s="60"/>
      <c r="H52" s="763"/>
      <c r="I52" s="104"/>
      <c r="J52" s="105"/>
      <c r="K52" s="50" t="s">
        <v>179</v>
      </c>
      <c r="L52" s="91" t="s">
        <v>63</v>
      </c>
      <c r="M52" s="91" t="s">
        <v>63</v>
      </c>
      <c r="N52" s="959" t="s">
        <v>250</v>
      </c>
      <c r="O52" s="960"/>
      <c r="P52" s="16"/>
    </row>
    <row r="53" spans="1:16" s="1" customFormat="1" ht="17.25" customHeight="1" thickBot="1" x14ac:dyDescent="0.25">
      <c r="A53" s="199"/>
      <c r="B53" s="86"/>
      <c r="C53" s="200"/>
      <c r="D53" s="1029"/>
      <c r="E53" s="538"/>
      <c r="F53" s="310"/>
      <c r="G53" s="632" t="s">
        <v>36</v>
      </c>
      <c r="H53" s="766">
        <f>SUM(H48:H52)</f>
        <v>15</v>
      </c>
      <c r="I53" s="633">
        <f>SUM(I48:I48)</f>
        <v>19.700000000000003</v>
      </c>
      <c r="J53" s="73">
        <f>SUM(J48:J48)</f>
        <v>16</v>
      </c>
      <c r="K53" s="614"/>
      <c r="L53" s="415"/>
      <c r="M53" s="415"/>
      <c r="N53" s="945"/>
      <c r="O53" s="946"/>
    </row>
    <row r="54" spans="1:16" s="1" customFormat="1" ht="18" customHeight="1" x14ac:dyDescent="0.2">
      <c r="A54" s="81" t="s">
        <v>18</v>
      </c>
      <c r="B54" s="82" t="s">
        <v>37</v>
      </c>
      <c r="C54" s="201" t="s">
        <v>46</v>
      </c>
      <c r="D54" s="1058" t="s">
        <v>198</v>
      </c>
      <c r="E54" s="634"/>
      <c r="F54" s="934" t="s">
        <v>24</v>
      </c>
      <c r="G54" s="100" t="s">
        <v>25</v>
      </c>
      <c r="H54" s="762"/>
      <c r="I54" s="101">
        <v>4.3</v>
      </c>
      <c r="J54" s="702">
        <v>1.5</v>
      </c>
      <c r="K54" s="838" t="s">
        <v>199</v>
      </c>
      <c r="L54" s="839" t="s">
        <v>200</v>
      </c>
      <c r="M54" s="839" t="s">
        <v>197</v>
      </c>
      <c r="N54" s="949" t="s">
        <v>249</v>
      </c>
      <c r="O54" s="950"/>
      <c r="P54" s="16"/>
    </row>
    <row r="55" spans="1:16" s="1" customFormat="1" ht="15" customHeight="1" thickBot="1" x14ac:dyDescent="0.25">
      <c r="A55" s="55"/>
      <c r="B55" s="56"/>
      <c r="C55" s="202"/>
      <c r="D55" s="1059"/>
      <c r="E55" s="631"/>
      <c r="F55" s="936"/>
      <c r="G55" s="92" t="s">
        <v>36</v>
      </c>
      <c r="H55" s="564"/>
      <c r="I55" s="25">
        <f>SUM(I54)</f>
        <v>4.3</v>
      </c>
      <c r="J55" s="38">
        <f>SUM(J54)</f>
        <v>1.5</v>
      </c>
      <c r="K55" s="840"/>
      <c r="L55" s="841"/>
      <c r="M55" s="841"/>
      <c r="N55" s="951"/>
      <c r="O55" s="952"/>
    </row>
    <row r="56" spans="1:16" s="1" customFormat="1" ht="15.75" customHeight="1" thickBot="1" x14ac:dyDescent="0.25">
      <c r="A56" s="304" t="s">
        <v>18</v>
      </c>
      <c r="B56" s="254" t="s">
        <v>37</v>
      </c>
      <c r="C56" s="1008" t="s">
        <v>49</v>
      </c>
      <c r="D56" s="1009"/>
      <c r="E56" s="1009"/>
      <c r="F56" s="1009"/>
      <c r="G56" s="1010"/>
      <c r="H56" s="767">
        <f>H55+H53+H47+H45</f>
        <v>929.40000000000009</v>
      </c>
      <c r="I56" s="627">
        <f>I53+I47+I45+I55</f>
        <v>949.10000000000014</v>
      </c>
      <c r="J56" s="627">
        <f>J53+J47+J45+J55</f>
        <v>934.30000000000018</v>
      </c>
      <c r="K56" s="1081"/>
      <c r="L56" s="1082"/>
      <c r="M56" s="1082"/>
      <c r="N56" s="1082"/>
      <c r="O56" s="1083"/>
      <c r="P56" s="16"/>
    </row>
    <row r="57" spans="1:16" s="1" customFormat="1" ht="13.5" thickBot="1" x14ac:dyDescent="0.25">
      <c r="A57" s="2" t="s">
        <v>18</v>
      </c>
      <c r="B57" s="80" t="s">
        <v>41</v>
      </c>
      <c r="C57" s="1011" t="s">
        <v>67</v>
      </c>
      <c r="D57" s="1012"/>
      <c r="E57" s="1012"/>
      <c r="F57" s="1012"/>
      <c r="G57" s="1012"/>
      <c r="H57" s="1012"/>
      <c r="I57" s="1012"/>
      <c r="J57" s="1012"/>
      <c r="K57" s="1012"/>
      <c r="L57" s="1012"/>
      <c r="M57" s="1012"/>
      <c r="N57" s="1012"/>
      <c r="O57" s="1013"/>
      <c r="P57" s="16"/>
    </row>
    <row r="58" spans="1:16" s="1" customFormat="1" ht="26.25" customHeight="1" x14ac:dyDescent="0.2">
      <c r="A58" s="1064" t="s">
        <v>18</v>
      </c>
      <c r="B58" s="1067" t="s">
        <v>41</v>
      </c>
      <c r="C58" s="1070" t="s">
        <v>18</v>
      </c>
      <c r="D58" s="1073" t="s">
        <v>123</v>
      </c>
      <c r="E58" s="655" t="s">
        <v>68</v>
      </c>
      <c r="F58" s="1076" t="s">
        <v>66</v>
      </c>
      <c r="G58" s="112" t="s">
        <v>39</v>
      </c>
      <c r="H58" s="113">
        <v>125</v>
      </c>
      <c r="I58" s="113">
        <v>125</v>
      </c>
      <c r="J58" s="114">
        <v>125</v>
      </c>
      <c r="K58" s="1106" t="s">
        <v>195</v>
      </c>
      <c r="L58" s="116">
        <v>30</v>
      </c>
      <c r="M58" s="117">
        <v>30</v>
      </c>
      <c r="N58" s="1093" t="s">
        <v>262</v>
      </c>
      <c r="O58" s="1103" t="s">
        <v>263</v>
      </c>
    </row>
    <row r="59" spans="1:16" s="1" customFormat="1" ht="26.25" customHeight="1" x14ac:dyDescent="0.2">
      <c r="A59" s="1065"/>
      <c r="B59" s="1068"/>
      <c r="C59" s="1071"/>
      <c r="D59" s="1074"/>
      <c r="E59" s="1079" t="s">
        <v>181</v>
      </c>
      <c r="F59" s="1077"/>
      <c r="G59" s="119" t="s">
        <v>70</v>
      </c>
      <c r="H59" s="120">
        <v>11.8</v>
      </c>
      <c r="I59" s="120">
        <v>11.8</v>
      </c>
      <c r="J59" s="54">
        <v>0</v>
      </c>
      <c r="K59" s="1107"/>
      <c r="L59" s="122"/>
      <c r="M59" s="123"/>
      <c r="N59" s="1094"/>
      <c r="O59" s="1104"/>
    </row>
    <row r="60" spans="1:16" s="1" customFormat="1" ht="15.75" customHeight="1" thickBot="1" x14ac:dyDescent="0.25">
      <c r="A60" s="1066"/>
      <c r="B60" s="1069"/>
      <c r="C60" s="1072"/>
      <c r="D60" s="1075"/>
      <c r="E60" s="1080"/>
      <c r="F60" s="1078"/>
      <c r="G60" s="652" t="s">
        <v>36</v>
      </c>
      <c r="H60" s="125">
        <f>SUM(H58:H59)</f>
        <v>136.80000000000001</v>
      </c>
      <c r="I60" s="125">
        <f>SUM(I58:I59)</f>
        <v>136.80000000000001</v>
      </c>
      <c r="J60" s="126">
        <f>SUM(J58:J59)</f>
        <v>125</v>
      </c>
      <c r="K60" s="1108"/>
      <c r="L60" s="128"/>
      <c r="M60" s="129"/>
      <c r="N60" s="129"/>
      <c r="O60" s="1105"/>
    </row>
    <row r="61" spans="1:16" s="1" customFormat="1" ht="27.75" customHeight="1" x14ac:dyDescent="0.2">
      <c r="A61" s="1064" t="s">
        <v>18</v>
      </c>
      <c r="B61" s="1067" t="s">
        <v>41</v>
      </c>
      <c r="C61" s="1085" t="s">
        <v>37</v>
      </c>
      <c r="D61" s="1087" t="s">
        <v>127</v>
      </c>
      <c r="E61" s="648" t="s">
        <v>181</v>
      </c>
      <c r="F61" s="1076" t="s">
        <v>66</v>
      </c>
      <c r="G61" s="131" t="s">
        <v>39</v>
      </c>
      <c r="H61" s="31">
        <v>365</v>
      </c>
      <c r="I61" s="31">
        <v>365</v>
      </c>
      <c r="J61" s="61">
        <v>364.7</v>
      </c>
      <c r="K61" s="133" t="s">
        <v>72</v>
      </c>
      <c r="L61" s="524">
        <v>3</v>
      </c>
      <c r="M61" s="524">
        <v>3</v>
      </c>
      <c r="N61" s="1101" t="s">
        <v>247</v>
      </c>
      <c r="O61" s="583"/>
      <c r="P61" s="16"/>
    </row>
    <row r="62" spans="1:16" s="1" customFormat="1" ht="18" customHeight="1" thickBot="1" x14ac:dyDescent="0.25">
      <c r="A62" s="1066"/>
      <c r="B62" s="1069"/>
      <c r="C62" s="1086"/>
      <c r="D62" s="1088"/>
      <c r="E62" s="658" t="s">
        <v>68</v>
      </c>
      <c r="F62" s="1078"/>
      <c r="G62" s="653" t="s">
        <v>36</v>
      </c>
      <c r="H62" s="25">
        <f>SUM(H61)</f>
        <v>365</v>
      </c>
      <c r="I62" s="25">
        <f>I61</f>
        <v>365</v>
      </c>
      <c r="J62" s="38">
        <f>SUM(J61:J61)</f>
        <v>364.7</v>
      </c>
      <c r="K62" s="522"/>
      <c r="L62" s="523"/>
      <c r="M62" s="523"/>
      <c r="N62" s="1102"/>
      <c r="O62" s="842"/>
    </row>
    <row r="63" spans="1:16" s="1" customFormat="1" ht="36" customHeight="1" x14ac:dyDescent="0.2">
      <c r="A63" s="1064" t="s">
        <v>18</v>
      </c>
      <c r="B63" s="1067" t="s">
        <v>41</v>
      </c>
      <c r="C63" s="1085" t="s">
        <v>41</v>
      </c>
      <c r="D63" s="1087" t="s">
        <v>73</v>
      </c>
      <c r="E63" s="535" t="s">
        <v>182</v>
      </c>
      <c r="F63" s="1076" t="s">
        <v>66</v>
      </c>
      <c r="G63" s="134" t="s">
        <v>70</v>
      </c>
      <c r="H63" s="31">
        <v>3107.7</v>
      </c>
      <c r="I63" s="31">
        <v>3107.7</v>
      </c>
      <c r="J63" s="41">
        <v>0</v>
      </c>
      <c r="K63" s="1114" t="s">
        <v>74</v>
      </c>
      <c r="L63" s="811">
        <v>60</v>
      </c>
      <c r="M63" s="811">
        <v>0</v>
      </c>
      <c r="N63" s="812"/>
      <c r="O63" s="1091" t="s">
        <v>228</v>
      </c>
      <c r="P63" s="79"/>
    </row>
    <row r="64" spans="1:16" s="1" customFormat="1" ht="15.75" customHeight="1" thickBot="1" x14ac:dyDescent="0.25">
      <c r="A64" s="1066"/>
      <c r="B64" s="1069"/>
      <c r="C64" s="1086"/>
      <c r="D64" s="1088"/>
      <c r="E64" s="536" t="s">
        <v>68</v>
      </c>
      <c r="F64" s="1078"/>
      <c r="G64" s="653" t="s">
        <v>36</v>
      </c>
      <c r="H64" s="25">
        <f>SUM(H63:H63)</f>
        <v>3107.7</v>
      </c>
      <c r="I64" s="25">
        <f>SUM(I63:I63)</f>
        <v>3107.7</v>
      </c>
      <c r="J64" s="38">
        <f>SUM(J63:J63)</f>
        <v>0</v>
      </c>
      <c r="K64" s="1115"/>
      <c r="L64" s="813"/>
      <c r="M64" s="813"/>
      <c r="N64" s="814"/>
      <c r="O64" s="1092"/>
    </row>
    <row r="65" spans="1:18" s="1" customFormat="1" ht="18" customHeight="1" x14ac:dyDescent="0.2">
      <c r="A65" s="1064" t="s">
        <v>18</v>
      </c>
      <c r="B65" s="1067" t="s">
        <v>41</v>
      </c>
      <c r="C65" s="1085" t="s">
        <v>46</v>
      </c>
      <c r="D65" s="1117" t="s">
        <v>75</v>
      </c>
      <c r="E65" s="657" t="s">
        <v>68</v>
      </c>
      <c r="F65" s="1076" t="s">
        <v>66</v>
      </c>
      <c r="G65" s="131" t="s">
        <v>25</v>
      </c>
      <c r="H65" s="31">
        <v>3.5</v>
      </c>
      <c r="I65" s="31">
        <v>3.5</v>
      </c>
      <c r="J65" s="41">
        <v>0.3</v>
      </c>
      <c r="K65" s="873" t="s">
        <v>76</v>
      </c>
      <c r="L65" s="880">
        <v>1</v>
      </c>
      <c r="M65" s="880">
        <v>0</v>
      </c>
      <c r="N65" s="1095" t="s">
        <v>264</v>
      </c>
      <c r="O65" s="1096"/>
    </row>
    <row r="66" spans="1:18" s="1" customFormat="1" ht="21.75" customHeight="1" x14ac:dyDescent="0.2">
      <c r="A66" s="1065"/>
      <c r="B66" s="1068"/>
      <c r="C66" s="1116"/>
      <c r="D66" s="1118"/>
      <c r="E66" s="1089" t="s">
        <v>181</v>
      </c>
      <c r="F66" s="1084"/>
      <c r="G66" s="139" t="s">
        <v>70</v>
      </c>
      <c r="H66" s="140"/>
      <c r="I66" s="140"/>
      <c r="J66" s="65"/>
      <c r="K66" s="881" t="s">
        <v>77</v>
      </c>
      <c r="L66" s="882"/>
      <c r="M66" s="882"/>
      <c r="N66" s="1097"/>
      <c r="O66" s="1098"/>
      <c r="P66" s="79"/>
    </row>
    <row r="67" spans="1:18" s="1" customFormat="1" ht="18" customHeight="1" thickBot="1" x14ac:dyDescent="0.25">
      <c r="A67" s="1066"/>
      <c r="B67" s="1069"/>
      <c r="C67" s="1086"/>
      <c r="D67" s="1119"/>
      <c r="E67" s="1090"/>
      <c r="F67" s="1078"/>
      <c r="G67" s="653" t="s">
        <v>36</v>
      </c>
      <c r="H67" s="25">
        <f>SUM(H65:H66)</f>
        <v>3.5</v>
      </c>
      <c r="I67" s="25">
        <f>SUM(I65:I66)</f>
        <v>3.5</v>
      </c>
      <c r="J67" s="38">
        <f>SUM(J65:J66)</f>
        <v>0.3</v>
      </c>
      <c r="K67" s="881" t="s">
        <v>78</v>
      </c>
      <c r="L67" s="882"/>
      <c r="M67" s="882"/>
      <c r="N67" s="1099"/>
      <c r="O67" s="1100"/>
    </row>
    <row r="68" spans="1:18" s="1" customFormat="1" ht="30.75" customHeight="1" x14ac:dyDescent="0.2">
      <c r="A68" s="1064" t="s">
        <v>18</v>
      </c>
      <c r="B68" s="1067" t="s">
        <v>41</v>
      </c>
      <c r="C68" s="1085" t="s">
        <v>79</v>
      </c>
      <c r="D68" s="1087" t="s">
        <v>80</v>
      </c>
      <c r="E68" s="744" t="s">
        <v>68</v>
      </c>
      <c r="F68" s="1076" t="s">
        <v>66</v>
      </c>
      <c r="G68" s="156" t="s">
        <v>39</v>
      </c>
      <c r="H68" s="31">
        <v>123</v>
      </c>
      <c r="I68" s="31">
        <v>123</v>
      </c>
      <c r="J68" s="32">
        <v>122</v>
      </c>
      <c r="K68" s="146" t="s">
        <v>81</v>
      </c>
      <c r="L68" s="42">
        <v>1</v>
      </c>
      <c r="M68" s="42">
        <v>1</v>
      </c>
      <c r="N68" s="1111" t="s">
        <v>251</v>
      </c>
      <c r="O68" s="747"/>
    </row>
    <row r="69" spans="1:18" s="1" customFormat="1" ht="30.75" customHeight="1" x14ac:dyDescent="0.2">
      <c r="A69" s="1065"/>
      <c r="B69" s="1068"/>
      <c r="C69" s="1116"/>
      <c r="D69" s="1125"/>
      <c r="E69" s="1089" t="s">
        <v>183</v>
      </c>
      <c r="F69" s="1084"/>
      <c r="G69" s="147"/>
      <c r="H69" s="18"/>
      <c r="I69" s="18"/>
      <c r="J69" s="148"/>
      <c r="K69" s="746" t="s">
        <v>195</v>
      </c>
      <c r="L69" s="51">
        <v>100</v>
      </c>
      <c r="M69" s="51">
        <v>100</v>
      </c>
      <c r="N69" s="1112"/>
      <c r="O69" s="827"/>
    </row>
    <row r="70" spans="1:18" s="1" customFormat="1" ht="18.75" customHeight="1" thickBot="1" x14ac:dyDescent="0.25">
      <c r="A70" s="1066"/>
      <c r="B70" s="1069"/>
      <c r="C70" s="1086"/>
      <c r="D70" s="1088"/>
      <c r="E70" s="1090"/>
      <c r="F70" s="1078"/>
      <c r="G70" s="742" t="s">
        <v>36</v>
      </c>
      <c r="H70" s="125">
        <f t="shared" ref="H70" si="2">H68</f>
        <v>123</v>
      </c>
      <c r="I70" s="125">
        <f t="shared" ref="I70" si="3">I68</f>
        <v>123</v>
      </c>
      <c r="J70" s="801">
        <f>J68</f>
        <v>122</v>
      </c>
      <c r="K70" s="743"/>
      <c r="L70" s="153"/>
      <c r="M70" s="153"/>
      <c r="N70" s="1113"/>
      <c r="O70" s="745"/>
    </row>
    <row r="71" spans="1:18" s="1" customFormat="1" ht="47.25" customHeight="1" x14ac:dyDescent="0.2">
      <c r="A71" s="1064" t="s">
        <v>18</v>
      </c>
      <c r="B71" s="1067" t="s">
        <v>41</v>
      </c>
      <c r="C71" s="1085" t="s">
        <v>83</v>
      </c>
      <c r="D71" s="1117" t="s">
        <v>184</v>
      </c>
      <c r="E71" s="648" t="s">
        <v>182</v>
      </c>
      <c r="F71" s="1076" t="s">
        <v>66</v>
      </c>
      <c r="G71" s="131" t="s">
        <v>25</v>
      </c>
      <c r="H71" s="31">
        <v>40</v>
      </c>
      <c r="I71" s="31">
        <v>40</v>
      </c>
      <c r="J71" s="132">
        <v>0</v>
      </c>
      <c r="K71" s="873" t="s">
        <v>84</v>
      </c>
      <c r="L71" s="874">
        <v>1</v>
      </c>
      <c r="M71" s="874">
        <v>0</v>
      </c>
      <c r="N71" s="875"/>
      <c r="O71" s="1109" t="s">
        <v>229</v>
      </c>
      <c r="P71" s="872"/>
      <c r="R71" s="16"/>
    </row>
    <row r="72" spans="1:18" s="1" customFormat="1" ht="20.25" customHeight="1" thickBot="1" x14ac:dyDescent="0.25">
      <c r="A72" s="1066"/>
      <c r="B72" s="1069"/>
      <c r="C72" s="1086"/>
      <c r="D72" s="1119"/>
      <c r="E72" s="536" t="s">
        <v>68</v>
      </c>
      <c r="F72" s="1078"/>
      <c r="G72" s="653" t="s">
        <v>36</v>
      </c>
      <c r="H72" s="25">
        <f>SUM(H71:H71)</f>
        <v>40</v>
      </c>
      <c r="I72" s="25">
        <f>SUM(I71:I71)</f>
        <v>40</v>
      </c>
      <c r="J72" s="25">
        <f>SUM(J71:J71)</f>
        <v>0</v>
      </c>
      <c r="K72" s="876"/>
      <c r="L72" s="877"/>
      <c r="M72" s="878"/>
      <c r="N72" s="879"/>
      <c r="O72" s="1110"/>
      <c r="P72" s="872"/>
    </row>
    <row r="73" spans="1:18" s="1" customFormat="1" ht="15.75" customHeight="1" x14ac:dyDescent="0.2">
      <c r="A73" s="1064" t="s">
        <v>18</v>
      </c>
      <c r="B73" s="1067" t="s">
        <v>41</v>
      </c>
      <c r="C73" s="1085" t="s">
        <v>23</v>
      </c>
      <c r="D73" s="1117" t="s">
        <v>85</v>
      </c>
      <c r="E73" s="657" t="s">
        <v>68</v>
      </c>
      <c r="F73" s="1120" t="s">
        <v>24</v>
      </c>
      <c r="G73" s="134" t="s">
        <v>70</v>
      </c>
      <c r="H73" s="31">
        <v>304</v>
      </c>
      <c r="I73" s="31">
        <v>304</v>
      </c>
      <c r="J73" s="41">
        <v>304</v>
      </c>
      <c r="K73" s="1122" t="s">
        <v>86</v>
      </c>
      <c r="L73" s="63">
        <v>1</v>
      </c>
      <c r="M73" s="63">
        <v>1</v>
      </c>
      <c r="N73" s="758"/>
      <c r="O73" s="64"/>
      <c r="P73" s="79"/>
    </row>
    <row r="74" spans="1:18" s="1" customFormat="1" ht="23.25" customHeight="1" x14ac:dyDescent="0.2">
      <c r="A74" s="1065"/>
      <c r="B74" s="1068"/>
      <c r="C74" s="1116"/>
      <c r="D74" s="1118"/>
      <c r="E74" s="1089" t="s">
        <v>185</v>
      </c>
      <c r="F74" s="935"/>
      <c r="G74" s="155" t="s">
        <v>25</v>
      </c>
      <c r="H74" s="90">
        <v>130</v>
      </c>
      <c r="I74" s="90">
        <v>130</v>
      </c>
      <c r="J74" s="65">
        <v>130</v>
      </c>
      <c r="K74" s="1123"/>
      <c r="L74" s="33"/>
      <c r="M74" s="33"/>
      <c r="N74" s="759"/>
      <c r="O74" s="34"/>
    </row>
    <row r="75" spans="1:18" s="1" customFormat="1" ht="15.75" customHeight="1" thickBot="1" x14ac:dyDescent="0.25">
      <c r="A75" s="1066"/>
      <c r="B75" s="1069"/>
      <c r="C75" s="1086"/>
      <c r="D75" s="1119"/>
      <c r="E75" s="1090"/>
      <c r="F75" s="1121"/>
      <c r="G75" s="653" t="s">
        <v>36</v>
      </c>
      <c r="H75" s="25">
        <f>SUM(H73:H74)</f>
        <v>434</v>
      </c>
      <c r="I75" s="25">
        <f>SUM(I73:I74)</f>
        <v>434</v>
      </c>
      <c r="J75" s="25">
        <f>SUM(J73:J74)</f>
        <v>434</v>
      </c>
      <c r="K75" s="1124"/>
      <c r="L75" s="58"/>
      <c r="M75" s="58"/>
      <c r="N75" s="760"/>
      <c r="O75" s="59"/>
    </row>
    <row r="76" spans="1:18" s="1" customFormat="1" ht="36.75" customHeight="1" x14ac:dyDescent="0.2">
      <c r="A76" s="1064" t="s">
        <v>18</v>
      </c>
      <c r="B76" s="1067" t="s">
        <v>41</v>
      </c>
      <c r="C76" s="1085" t="s">
        <v>87</v>
      </c>
      <c r="D76" s="1117" t="s">
        <v>88</v>
      </c>
      <c r="E76" s="648" t="s">
        <v>186</v>
      </c>
      <c r="F76" s="1120" t="s">
        <v>63</v>
      </c>
      <c r="G76" s="156" t="s">
        <v>25</v>
      </c>
      <c r="H76" s="101">
        <v>78.2</v>
      </c>
      <c r="I76" s="101">
        <v>79</v>
      </c>
      <c r="J76" s="61">
        <v>79</v>
      </c>
      <c r="K76" s="1122" t="s">
        <v>89</v>
      </c>
      <c r="L76" s="63">
        <v>1</v>
      </c>
      <c r="M76" s="63">
        <v>1</v>
      </c>
      <c r="N76" s="758"/>
      <c r="O76" s="64"/>
      <c r="P76" s="79"/>
    </row>
    <row r="77" spans="1:18" s="1" customFormat="1" ht="13.5" thickBot="1" x14ac:dyDescent="0.25">
      <c r="A77" s="1066"/>
      <c r="B77" s="1069"/>
      <c r="C77" s="1086"/>
      <c r="D77" s="1119"/>
      <c r="E77" s="536" t="s">
        <v>68</v>
      </c>
      <c r="F77" s="1121"/>
      <c r="G77" s="653" t="s">
        <v>36</v>
      </c>
      <c r="H77" s="25">
        <f>SUM(H76:H76)</f>
        <v>78.2</v>
      </c>
      <c r="I77" s="25">
        <f>SUM(I76:I76)</f>
        <v>79</v>
      </c>
      <c r="J77" s="25">
        <f>SUM(J76:J76)</f>
        <v>79</v>
      </c>
      <c r="K77" s="1124"/>
      <c r="L77" s="58"/>
      <c r="M77" s="58"/>
      <c r="N77" s="760"/>
      <c r="O77" s="59"/>
    </row>
    <row r="78" spans="1:18" s="1" customFormat="1" ht="30" customHeight="1" x14ac:dyDescent="0.2">
      <c r="A78" s="1064" t="s">
        <v>18</v>
      </c>
      <c r="B78" s="1067" t="s">
        <v>41</v>
      </c>
      <c r="C78" s="1085" t="s">
        <v>90</v>
      </c>
      <c r="D78" s="1117" t="s">
        <v>91</v>
      </c>
      <c r="E78" s="657" t="s">
        <v>68</v>
      </c>
      <c r="F78" s="1076" t="s">
        <v>66</v>
      </c>
      <c r="G78" s="157" t="s">
        <v>25</v>
      </c>
      <c r="H78" s="31"/>
      <c r="I78" s="31"/>
      <c r="J78" s="132"/>
      <c r="K78" s="815" t="s">
        <v>84</v>
      </c>
      <c r="L78" s="823">
        <v>1</v>
      </c>
      <c r="M78" s="823">
        <v>0</v>
      </c>
      <c r="N78" s="907" t="s">
        <v>265</v>
      </c>
      <c r="O78" s="908"/>
    </row>
    <row r="79" spans="1:18" s="1" customFormat="1" ht="16.5" customHeight="1" x14ac:dyDescent="0.2">
      <c r="A79" s="1065"/>
      <c r="B79" s="1068"/>
      <c r="C79" s="1116"/>
      <c r="D79" s="1118"/>
      <c r="E79" s="1089" t="s">
        <v>181</v>
      </c>
      <c r="F79" s="1084"/>
      <c r="G79" s="157" t="s">
        <v>70</v>
      </c>
      <c r="H79" s="829">
        <v>20</v>
      </c>
      <c r="I79" s="829">
        <v>20</v>
      </c>
      <c r="J79" s="161"/>
      <c r="K79" s="816" t="s">
        <v>81</v>
      </c>
      <c r="L79" s="824"/>
      <c r="M79" s="824"/>
      <c r="N79" s="909"/>
      <c r="O79" s="910"/>
    </row>
    <row r="80" spans="1:18" s="1" customFormat="1" ht="16.5" customHeight="1" thickBot="1" x14ac:dyDescent="0.25">
      <c r="A80" s="1066"/>
      <c r="B80" s="1069"/>
      <c r="C80" s="1086"/>
      <c r="D80" s="1119"/>
      <c r="E80" s="1090"/>
      <c r="F80" s="1078"/>
      <c r="G80" s="653" t="s">
        <v>36</v>
      </c>
      <c r="H80" s="25">
        <f>SUM(H78:H79)</f>
        <v>20</v>
      </c>
      <c r="I80" s="25">
        <f>SUM(I78:I79)</f>
        <v>20</v>
      </c>
      <c r="J80" s="38">
        <f>SUM(J78:J79)</f>
        <v>0</v>
      </c>
      <c r="K80" s="825"/>
      <c r="L80" s="821"/>
      <c r="M80" s="826"/>
      <c r="N80" s="911"/>
      <c r="O80" s="912"/>
    </row>
    <row r="81" spans="1:16" s="1" customFormat="1" ht="39.75" customHeight="1" x14ac:dyDescent="0.2">
      <c r="A81" s="1064" t="s">
        <v>18</v>
      </c>
      <c r="B81" s="1067" t="s">
        <v>41</v>
      </c>
      <c r="C81" s="1085" t="s">
        <v>92</v>
      </c>
      <c r="D81" s="1087" t="s">
        <v>125</v>
      </c>
      <c r="E81" s="659" t="s">
        <v>68</v>
      </c>
      <c r="F81" s="1076" t="s">
        <v>66</v>
      </c>
      <c r="G81" s="156" t="s">
        <v>25</v>
      </c>
      <c r="H81" s="101">
        <v>24</v>
      </c>
      <c r="I81" s="101">
        <v>24</v>
      </c>
      <c r="J81" s="61">
        <v>0</v>
      </c>
      <c r="K81" s="1128" t="s">
        <v>93</v>
      </c>
      <c r="L81" s="817">
        <v>100</v>
      </c>
      <c r="M81" s="817">
        <v>0</v>
      </c>
      <c r="N81" s="818"/>
      <c r="O81" s="1091" t="s">
        <v>248</v>
      </c>
      <c r="P81" s="79"/>
    </row>
    <row r="82" spans="1:16" s="1" customFormat="1" ht="39.75" customHeight="1" x14ac:dyDescent="0.2">
      <c r="A82" s="1065"/>
      <c r="B82" s="1068"/>
      <c r="C82" s="1116"/>
      <c r="D82" s="1125"/>
      <c r="E82" s="1126" t="s">
        <v>181</v>
      </c>
      <c r="F82" s="1084"/>
      <c r="G82" s="162" t="s">
        <v>70</v>
      </c>
      <c r="H82" s="90"/>
      <c r="I82" s="90"/>
      <c r="J82" s="161"/>
      <c r="K82" s="1129"/>
      <c r="L82" s="819"/>
      <c r="M82" s="819"/>
      <c r="N82" s="820"/>
      <c r="O82" s="1144"/>
    </row>
    <row r="83" spans="1:16" s="1" customFormat="1" ht="15.75" customHeight="1" thickBot="1" x14ac:dyDescent="0.25">
      <c r="A83" s="1066"/>
      <c r="B83" s="1069"/>
      <c r="C83" s="1086"/>
      <c r="D83" s="1088"/>
      <c r="E83" s="1127"/>
      <c r="F83" s="1078"/>
      <c r="G83" s="653" t="s">
        <v>36</v>
      </c>
      <c r="H83" s="25">
        <f>SUM(H81:H82)</f>
        <v>24</v>
      </c>
      <c r="I83" s="25">
        <f>SUM(I81:I82)</f>
        <v>24</v>
      </c>
      <c r="J83" s="25">
        <f>SUM(J81:J82)</f>
        <v>0</v>
      </c>
      <c r="K83" s="1130"/>
      <c r="L83" s="821"/>
      <c r="M83" s="821"/>
      <c r="N83" s="822"/>
      <c r="O83" s="1092"/>
    </row>
    <row r="84" spans="1:16" s="1" customFormat="1" ht="27.75" customHeight="1" x14ac:dyDescent="0.2">
      <c r="A84" s="1064" t="s">
        <v>18</v>
      </c>
      <c r="B84" s="1067" t="s">
        <v>41</v>
      </c>
      <c r="C84" s="1085" t="s">
        <v>94</v>
      </c>
      <c r="D84" s="1131" t="s">
        <v>95</v>
      </c>
      <c r="E84" s="1133" t="s">
        <v>181</v>
      </c>
      <c r="F84" s="1076" t="s">
        <v>66</v>
      </c>
      <c r="G84" s="147" t="s">
        <v>25</v>
      </c>
      <c r="H84" s="18">
        <v>25</v>
      </c>
      <c r="I84" s="18">
        <v>25</v>
      </c>
      <c r="J84" s="158">
        <v>25</v>
      </c>
      <c r="K84" s="1134" t="s">
        <v>96</v>
      </c>
      <c r="L84" s="1142">
        <v>100</v>
      </c>
      <c r="M84" s="163">
        <v>100</v>
      </c>
      <c r="N84" s="1111" t="s">
        <v>266</v>
      </c>
      <c r="O84" s="164"/>
    </row>
    <row r="85" spans="1:16" s="1" customFormat="1" ht="15.75" customHeight="1" thickBot="1" x14ac:dyDescent="0.25">
      <c r="A85" s="1066"/>
      <c r="B85" s="1069"/>
      <c r="C85" s="1086"/>
      <c r="D85" s="1132"/>
      <c r="E85" s="1090"/>
      <c r="F85" s="1078"/>
      <c r="G85" s="653" t="s">
        <v>36</v>
      </c>
      <c r="H85" s="768">
        <f>H84</f>
        <v>25</v>
      </c>
      <c r="I85" s="125">
        <f>SUM(I84:I84)</f>
        <v>25</v>
      </c>
      <c r="J85" s="125">
        <f>SUM(J84:J84)</f>
        <v>25</v>
      </c>
      <c r="K85" s="1135"/>
      <c r="L85" s="1143"/>
      <c r="M85" s="153"/>
      <c r="N85" s="1113"/>
      <c r="O85" s="154"/>
    </row>
    <row r="86" spans="1:16" s="1" customFormat="1" ht="17.25" customHeight="1" x14ac:dyDescent="0.2">
      <c r="A86" s="1064" t="s">
        <v>18</v>
      </c>
      <c r="B86" s="1067" t="s">
        <v>41</v>
      </c>
      <c r="C86" s="1085" t="s">
        <v>117</v>
      </c>
      <c r="D86" s="1131" t="s">
        <v>196</v>
      </c>
      <c r="E86" s="1133"/>
      <c r="F86" s="1076" t="s">
        <v>197</v>
      </c>
      <c r="G86" s="147" t="s">
        <v>25</v>
      </c>
      <c r="H86" s="764"/>
      <c r="I86" s="18">
        <v>50</v>
      </c>
      <c r="J86" s="158">
        <v>50</v>
      </c>
      <c r="K86" s="1134" t="s">
        <v>201</v>
      </c>
      <c r="L86" s="1142">
        <v>900</v>
      </c>
      <c r="M86" s="163">
        <v>900</v>
      </c>
      <c r="N86" s="828"/>
      <c r="O86" s="164"/>
    </row>
    <row r="87" spans="1:16" s="1" customFormat="1" ht="15.75" customHeight="1" thickBot="1" x14ac:dyDescent="0.25">
      <c r="A87" s="1066"/>
      <c r="B87" s="1069"/>
      <c r="C87" s="1086"/>
      <c r="D87" s="1132"/>
      <c r="E87" s="1090"/>
      <c r="F87" s="1078"/>
      <c r="G87" s="653" t="s">
        <v>36</v>
      </c>
      <c r="H87" s="768"/>
      <c r="I87" s="125">
        <f>SUM(I86:I86)</f>
        <v>50</v>
      </c>
      <c r="J87" s="125">
        <f>SUM(J86:J86)</f>
        <v>50</v>
      </c>
      <c r="K87" s="1135"/>
      <c r="L87" s="1143"/>
      <c r="M87" s="153"/>
      <c r="N87" s="755"/>
      <c r="O87" s="154"/>
    </row>
    <row r="88" spans="1:16" s="1" customFormat="1" ht="15" customHeight="1" thickBot="1" x14ac:dyDescent="0.25">
      <c r="A88" s="166" t="s">
        <v>18</v>
      </c>
      <c r="B88" s="76" t="s">
        <v>41</v>
      </c>
      <c r="C88" s="1136" t="s">
        <v>49</v>
      </c>
      <c r="D88" s="1137"/>
      <c r="E88" s="1137"/>
      <c r="F88" s="1137"/>
      <c r="G88" s="1138"/>
      <c r="H88" s="769">
        <f>+H87+H85+H83+H80+H77+H75+H72+H70+H67+H64+H62+H60</f>
        <v>4357.2</v>
      </c>
      <c r="I88" s="797">
        <f t="shared" ref="I88" si="4">+I87+I85+I83+I80+I77+I75+I72+I70+I67+I64+I62+I60</f>
        <v>4408</v>
      </c>
      <c r="J88" s="769">
        <f>+J87+J85+J83+J80+J77+J75+J72+J70+J67+J64+J62+J60</f>
        <v>1200</v>
      </c>
      <c r="K88" s="1139"/>
      <c r="L88" s="1140"/>
      <c r="M88" s="1140"/>
      <c r="N88" s="1140"/>
      <c r="O88" s="1141"/>
    </row>
    <row r="89" spans="1:16" s="1" customFormat="1" ht="13.5" thickBot="1" x14ac:dyDescent="0.25">
      <c r="A89" s="654" t="s">
        <v>18</v>
      </c>
      <c r="B89" s="1167" t="s">
        <v>99</v>
      </c>
      <c r="C89" s="1168"/>
      <c r="D89" s="1168"/>
      <c r="E89" s="1168"/>
      <c r="F89" s="1168"/>
      <c r="G89" s="1169"/>
      <c r="H89" s="770">
        <f>H88+H56+H40</f>
        <v>5962.2000000000007</v>
      </c>
      <c r="I89" s="168">
        <f>I88+I56+I40</f>
        <v>6040.3</v>
      </c>
      <c r="J89" s="168">
        <f>J88+J56+J40</f>
        <v>2813</v>
      </c>
      <c r="K89" s="1170"/>
      <c r="L89" s="1171"/>
      <c r="M89" s="1171"/>
      <c r="N89" s="1171"/>
      <c r="O89" s="1172"/>
    </row>
    <row r="90" spans="1:16" s="1" customFormat="1" ht="13.5" thickBot="1" x14ac:dyDescent="0.25">
      <c r="A90" s="169" t="s">
        <v>100</v>
      </c>
      <c r="B90" s="1173" t="s">
        <v>101</v>
      </c>
      <c r="C90" s="1174"/>
      <c r="D90" s="1174"/>
      <c r="E90" s="1174"/>
      <c r="F90" s="1174"/>
      <c r="G90" s="1175"/>
      <c r="H90" s="771">
        <f>H89</f>
        <v>5962.2000000000007</v>
      </c>
      <c r="I90" s="170">
        <f t="shared" ref="I90:J90" si="5">I89</f>
        <v>6040.3</v>
      </c>
      <c r="J90" s="170">
        <f t="shared" si="5"/>
        <v>2813</v>
      </c>
      <c r="K90" s="1176"/>
      <c r="L90" s="1177"/>
      <c r="M90" s="1177"/>
      <c r="N90" s="1177"/>
      <c r="O90" s="1178"/>
    </row>
    <row r="91" spans="1:16" s="1" customFormat="1" ht="19.5" customHeight="1" x14ac:dyDescent="0.2">
      <c r="A91" s="1179" t="s">
        <v>215</v>
      </c>
      <c r="B91" s="1179"/>
      <c r="C91" s="1179"/>
      <c r="D91" s="1179"/>
      <c r="E91" s="1179"/>
      <c r="F91" s="1179"/>
      <c r="G91" s="1179"/>
      <c r="H91" s="1179"/>
      <c r="I91" s="1179"/>
      <c r="J91" s="1179"/>
      <c r="K91" s="1179"/>
      <c r="L91" s="1179"/>
      <c r="M91" s="1179"/>
      <c r="N91" s="1179"/>
      <c r="O91" s="1179"/>
    </row>
    <row r="92" spans="1:16" s="1" customFormat="1" ht="24" customHeight="1" x14ac:dyDescent="0.2">
      <c r="A92" s="1180" t="s">
        <v>216</v>
      </c>
      <c r="B92" s="1180"/>
      <c r="C92" s="1180"/>
      <c r="D92" s="1180"/>
      <c r="E92" s="1180"/>
      <c r="F92" s="1180"/>
      <c r="G92" s="1180"/>
      <c r="H92" s="1180"/>
      <c r="I92" s="1180"/>
      <c r="J92" s="1180"/>
      <c r="K92" s="1180"/>
      <c r="L92" s="1180"/>
      <c r="M92" s="1180"/>
      <c r="N92" s="1180"/>
      <c r="O92" s="1180"/>
    </row>
    <row r="93" spans="1:16" s="1" customFormat="1" ht="15" customHeight="1" thickBot="1" x14ac:dyDescent="0.25">
      <c r="A93" s="171"/>
      <c r="B93" s="1162" t="s">
        <v>102</v>
      </c>
      <c r="C93" s="1162"/>
      <c r="D93" s="1162"/>
      <c r="E93" s="1162"/>
      <c r="F93" s="1162"/>
      <c r="G93" s="1162"/>
      <c r="H93" s="1162"/>
      <c r="I93" s="1162"/>
      <c r="J93" s="1162"/>
      <c r="K93" s="172"/>
      <c r="L93" s="172"/>
      <c r="M93" s="172"/>
      <c r="N93" s="172"/>
    </row>
    <row r="94" spans="1:16" s="1" customFormat="1" ht="60.75" customHeight="1" x14ac:dyDescent="0.2">
      <c r="A94" s="173"/>
      <c r="B94" s="1163" t="s">
        <v>103</v>
      </c>
      <c r="C94" s="1164"/>
      <c r="D94" s="1164"/>
      <c r="E94" s="1164"/>
      <c r="F94" s="1164"/>
      <c r="G94" s="1165"/>
      <c r="H94" s="773" t="s">
        <v>209</v>
      </c>
      <c r="I94" s="775" t="s">
        <v>210</v>
      </c>
      <c r="J94" s="774" t="s">
        <v>211</v>
      </c>
      <c r="K94" s="650"/>
      <c r="L94" s="1166"/>
      <c r="M94" s="1166"/>
      <c r="N94" s="740"/>
    </row>
    <row r="95" spans="1:16" s="1" customFormat="1" ht="18" customHeight="1" x14ac:dyDescent="0.2">
      <c r="A95" s="173"/>
      <c r="B95" s="1153" t="s">
        <v>105</v>
      </c>
      <c r="C95" s="1154"/>
      <c r="D95" s="1154"/>
      <c r="E95" s="1154"/>
      <c r="F95" s="1154"/>
      <c r="G95" s="1155"/>
      <c r="H95" s="174">
        <f>SUM(H96:H101)</f>
        <v>2476.9</v>
      </c>
      <c r="I95" s="175">
        <f>SUM(I96:I101)</f>
        <v>2555</v>
      </c>
      <c r="J95" s="175">
        <f>SUM(J96:J101)</f>
        <v>2469.3000000000002</v>
      </c>
      <c r="K95" s="651"/>
      <c r="L95" s="1148"/>
      <c r="M95" s="1148"/>
      <c r="N95" s="741"/>
    </row>
    <row r="96" spans="1:16" s="1" customFormat="1" ht="15.75" customHeight="1" x14ac:dyDescent="0.2">
      <c r="A96" s="173"/>
      <c r="B96" s="1149" t="s">
        <v>106</v>
      </c>
      <c r="C96" s="1150"/>
      <c r="D96" s="1150"/>
      <c r="E96" s="1150"/>
      <c r="F96" s="1150"/>
      <c r="G96" s="1151"/>
      <c r="H96" s="176">
        <f>SUMIF(G21:G87,"sb",H21:H87)</f>
        <v>333.3</v>
      </c>
      <c r="I96" s="176">
        <f>SUMIF(G21:G87,"sb",I21:I87)</f>
        <v>393.1</v>
      </c>
      <c r="J96" s="177">
        <f>SUMIF(G21:G86,"SB",J21:J86)</f>
        <v>319.39999999999998</v>
      </c>
      <c r="K96" s="649"/>
      <c r="L96" s="1152"/>
      <c r="M96" s="1152"/>
      <c r="N96" s="739"/>
    </row>
    <row r="97" spans="1:15" s="1" customFormat="1" ht="15" customHeight="1" x14ac:dyDescent="0.2">
      <c r="A97" s="173"/>
      <c r="B97" s="1159" t="s">
        <v>107</v>
      </c>
      <c r="C97" s="1160"/>
      <c r="D97" s="1160"/>
      <c r="E97" s="1160"/>
      <c r="F97" s="1160"/>
      <c r="G97" s="1161"/>
      <c r="H97" s="176">
        <f>SUMIF(G21:G84,G22,H21:H84)</f>
        <v>96.2</v>
      </c>
      <c r="I97" s="176">
        <f>SUMIF(G21:G84,G22,I21:I84)</f>
        <v>96.2</v>
      </c>
      <c r="J97" s="177">
        <f>SUMIF(G21:G84,G22,J21:J84)</f>
        <v>94.3</v>
      </c>
      <c r="K97" s="649"/>
      <c r="L97" s="1152"/>
      <c r="M97" s="1152"/>
      <c r="N97" s="739"/>
    </row>
    <row r="98" spans="1:15" s="1" customFormat="1" ht="30.75" customHeight="1" x14ac:dyDescent="0.2">
      <c r="A98" s="173"/>
      <c r="B98" s="1159" t="s">
        <v>172</v>
      </c>
      <c r="C98" s="1160"/>
      <c r="D98" s="1160"/>
      <c r="E98" s="1160"/>
      <c r="F98" s="1160"/>
      <c r="G98" s="1161"/>
      <c r="H98" s="176">
        <f>SUMIF(G21:G87,"SB(AAL)",H21:H87)</f>
        <v>70</v>
      </c>
      <c r="I98" s="176">
        <f>SUMIF(G21:G87,"SB(AAL)",I21:I87)</f>
        <v>70</v>
      </c>
      <c r="J98" s="177">
        <f>SUMIF(G21:G87,"SB(AAL)",J21:J87)</f>
        <v>69.7</v>
      </c>
      <c r="K98" s="649"/>
      <c r="L98" s="649"/>
      <c r="M98" s="649"/>
      <c r="N98" s="739"/>
    </row>
    <row r="99" spans="1:15" s="1" customFormat="1" ht="15" customHeight="1" x14ac:dyDescent="0.2">
      <c r="A99" s="173"/>
      <c r="B99" s="1149" t="s">
        <v>108</v>
      </c>
      <c r="C99" s="1150"/>
      <c r="D99" s="1150"/>
      <c r="E99" s="1150"/>
      <c r="F99" s="1150"/>
      <c r="G99" s="1151"/>
      <c r="H99" s="176">
        <f>SUMIF(G21:G84,"sb(sp)",H21:H84)</f>
        <v>18.8</v>
      </c>
      <c r="I99" s="176">
        <f>SUMIF(G21:G84,"sb(sp)",I21:I84)</f>
        <v>19.2</v>
      </c>
      <c r="J99" s="177">
        <f>SUMIF(G21:G84,"sb(sp)",J21:J84)</f>
        <v>10.8</v>
      </c>
      <c r="K99" s="649"/>
      <c r="L99" s="1152"/>
      <c r="M99" s="1152"/>
      <c r="N99" s="739"/>
    </row>
    <row r="100" spans="1:15" s="1" customFormat="1" ht="15" customHeight="1" x14ac:dyDescent="0.2">
      <c r="A100" s="173"/>
      <c r="B100" s="1159" t="s">
        <v>204</v>
      </c>
      <c r="C100" s="1160"/>
      <c r="D100" s="1160"/>
      <c r="E100" s="1160"/>
      <c r="F100" s="1160"/>
      <c r="G100" s="1161"/>
      <c r="H100" s="176">
        <f>SUMIF(G21:G87,"SB(SPL)",H21:H87)</f>
        <v>0.4</v>
      </c>
      <c r="I100" s="176">
        <f>SUMIF(G21:G87,"SB(SPL)",I21:I87)</f>
        <v>0.4</v>
      </c>
      <c r="J100" s="177">
        <f>SUMIF(G21:G87,"SB(SPL)",J21:J87)</f>
        <v>0.4</v>
      </c>
      <c r="K100" s="649"/>
      <c r="L100" s="649"/>
      <c r="M100" s="649"/>
      <c r="N100" s="739"/>
    </row>
    <row r="101" spans="1:15" s="182" customFormat="1" ht="15" customHeight="1" x14ac:dyDescent="0.2">
      <c r="A101" s="173"/>
      <c r="B101" s="1149" t="s">
        <v>109</v>
      </c>
      <c r="C101" s="1150"/>
      <c r="D101" s="1150"/>
      <c r="E101" s="1150"/>
      <c r="F101" s="1150"/>
      <c r="G101" s="1151"/>
      <c r="H101" s="176">
        <f>SUMIF(G21:G84,"sb(vb)",H21:H84)</f>
        <v>1958.2</v>
      </c>
      <c r="I101" s="176">
        <f>SUMIF(G21:G84,"sb(vb)",I21:I84)</f>
        <v>1976.1000000000001</v>
      </c>
      <c r="J101" s="177">
        <f>SUMIF(G21:G84,G42,J21:J84)</f>
        <v>1974.7</v>
      </c>
      <c r="K101" s="649"/>
      <c r="L101" s="1152"/>
      <c r="M101" s="1152"/>
      <c r="N101" s="739"/>
      <c r="O101" s="1"/>
    </row>
    <row r="102" spans="1:15" s="1" customFormat="1" ht="15" customHeight="1" x14ac:dyDescent="0.2">
      <c r="A102" s="173"/>
      <c r="B102" s="1153" t="s">
        <v>110</v>
      </c>
      <c r="C102" s="1154"/>
      <c r="D102" s="1154"/>
      <c r="E102" s="1154"/>
      <c r="F102" s="1154"/>
      <c r="G102" s="1155"/>
      <c r="H102" s="174">
        <f>SUM(H103:H105)</f>
        <v>3485.2999999999997</v>
      </c>
      <c r="I102" s="174">
        <f>SUM(I103:I105)</f>
        <v>3485.2999999999997</v>
      </c>
      <c r="J102" s="175">
        <f>SUM(J103:J105)</f>
        <v>343.7</v>
      </c>
      <c r="K102" s="651"/>
      <c r="L102" s="1148"/>
      <c r="M102" s="1148"/>
      <c r="N102" s="741"/>
    </row>
    <row r="103" spans="1:15" s="1" customFormat="1" ht="15" customHeight="1" x14ac:dyDescent="0.2">
      <c r="A103" s="178"/>
      <c r="B103" s="1156" t="s">
        <v>111</v>
      </c>
      <c r="C103" s="1157"/>
      <c r="D103" s="1157"/>
      <c r="E103" s="1157"/>
      <c r="F103" s="1157"/>
      <c r="G103" s="1158"/>
      <c r="H103" s="179">
        <f>SUMIF(G21:G84,"psdf",H21:H84)</f>
        <v>1.1000000000000001</v>
      </c>
      <c r="I103" s="179">
        <f>SUMIF(G21:G84,"psdf",I21:I84)</f>
        <v>1.1000000000000001</v>
      </c>
      <c r="J103" s="54">
        <f>SUMIF(G21:G84,"PSDF",J21:J84)</f>
        <v>1.1000000000000001</v>
      </c>
      <c r="K103" s="180"/>
      <c r="L103" s="180"/>
      <c r="M103" s="181"/>
      <c r="N103" s="181"/>
      <c r="O103" s="182"/>
    </row>
    <row r="104" spans="1:15" s="1" customFormat="1" ht="15" customHeight="1" x14ac:dyDescent="0.2">
      <c r="A104" s="173"/>
      <c r="B104" s="1159" t="s">
        <v>175</v>
      </c>
      <c r="C104" s="1160"/>
      <c r="D104" s="1160"/>
      <c r="E104" s="1160"/>
      <c r="F104" s="1160"/>
      <c r="G104" s="1161"/>
      <c r="H104" s="176">
        <f>SUMIF(G21:G84,"lrvb",H21:H84)</f>
        <v>6.1</v>
      </c>
      <c r="I104" s="176">
        <f>SUMIF(G21:G84,"lrvb",I21:I84)</f>
        <v>6.1</v>
      </c>
      <c r="J104" s="177">
        <f>SUMIF(G21:G84,"lrvb",J21:J84)</f>
        <v>5.8</v>
      </c>
      <c r="K104" s="649"/>
      <c r="L104" s="649"/>
      <c r="M104" s="649"/>
      <c r="N104" s="739"/>
    </row>
    <row r="105" spans="1:15" s="1" customFormat="1" ht="14.25" customHeight="1" x14ac:dyDescent="0.2">
      <c r="A105" s="173"/>
      <c r="B105" s="1149" t="s">
        <v>113</v>
      </c>
      <c r="C105" s="1150"/>
      <c r="D105" s="1150"/>
      <c r="E105" s="1150"/>
      <c r="F105" s="1150"/>
      <c r="G105" s="1151"/>
      <c r="H105" s="176">
        <f>SUMIF(G21:G84,"kt",H21:H84)</f>
        <v>3478.1</v>
      </c>
      <c r="I105" s="176">
        <f>SUMIF(G21:G84,"kt",I21:I84)</f>
        <v>3478.1</v>
      </c>
      <c r="J105" s="177">
        <f>SUMIF(G21:G84,"kt",J21:J84)</f>
        <v>336.8</v>
      </c>
      <c r="K105" s="649"/>
      <c r="L105" s="1152"/>
      <c r="M105" s="1152"/>
      <c r="N105" s="739"/>
    </row>
    <row r="106" spans="1:15" s="1" customFormat="1" ht="13.5" thickBot="1" x14ac:dyDescent="0.25">
      <c r="A106" s="183"/>
      <c r="B106" s="1145" t="s">
        <v>114</v>
      </c>
      <c r="C106" s="1146"/>
      <c r="D106" s="1146"/>
      <c r="E106" s="1146"/>
      <c r="F106" s="1146"/>
      <c r="G106" s="1147"/>
      <c r="H106" s="125">
        <f>SUM(H95,H102)</f>
        <v>5962.2</v>
      </c>
      <c r="I106" s="125">
        <f>SUM(I95,I102)</f>
        <v>6040.2999999999993</v>
      </c>
      <c r="J106" s="126">
        <f>J95+J102</f>
        <v>2813</v>
      </c>
      <c r="K106" s="651"/>
      <c r="L106" s="1148"/>
      <c r="M106" s="1148"/>
      <c r="N106" s="741"/>
    </row>
    <row r="107" spans="1:15" s="1" customFormat="1" ht="12.75" x14ac:dyDescent="0.2">
      <c r="A107" s="184"/>
      <c r="B107" s="185"/>
      <c r="C107" s="185"/>
      <c r="D107" s="185"/>
      <c r="E107" s="507"/>
      <c r="F107" s="186"/>
      <c r="G107" s="187"/>
      <c r="H107" s="189"/>
      <c r="I107" s="188"/>
      <c r="J107" s="189"/>
      <c r="K107" s="173"/>
      <c r="L107" s="198"/>
      <c r="M107" s="198"/>
      <c r="N107" s="198"/>
    </row>
    <row r="108" spans="1:15" x14ac:dyDescent="0.25">
      <c r="A108" s="173"/>
      <c r="B108" s="173"/>
      <c r="C108" s="173"/>
      <c r="D108" s="190"/>
      <c r="E108" s="198"/>
      <c r="F108" s="186"/>
      <c r="G108" s="187"/>
      <c r="H108" s="189"/>
      <c r="I108" s="230"/>
      <c r="J108" s="231"/>
      <c r="K108" s="190"/>
      <c r="L108" s="198"/>
      <c r="M108" s="198"/>
      <c r="N108" s="198"/>
      <c r="O108" s="1"/>
    </row>
    <row r="109" spans="1:15" x14ac:dyDescent="0.25">
      <c r="A109" s="173"/>
      <c r="B109" s="173"/>
      <c r="C109" s="173"/>
      <c r="D109" s="190"/>
      <c r="E109" s="198"/>
      <c r="F109" s="186"/>
      <c r="G109" s="187"/>
      <c r="H109" s="189"/>
      <c r="I109" s="188"/>
      <c r="J109" s="189"/>
      <c r="K109" s="173"/>
      <c r="L109" s="198"/>
      <c r="M109" s="198"/>
      <c r="N109" s="198"/>
      <c r="O109" s="1"/>
    </row>
  </sheetData>
  <mergeCells count="192">
    <mergeCell ref="B93:J93"/>
    <mergeCell ref="B94:G94"/>
    <mergeCell ref="L94:M94"/>
    <mergeCell ref="B95:G95"/>
    <mergeCell ref="L95:M95"/>
    <mergeCell ref="B98:G98"/>
    <mergeCell ref="B89:G89"/>
    <mergeCell ref="K89:O89"/>
    <mergeCell ref="B90:G90"/>
    <mergeCell ref="K90:O90"/>
    <mergeCell ref="B96:G96"/>
    <mergeCell ref="L96:M96"/>
    <mergeCell ref="B97:G97"/>
    <mergeCell ref="L97:M97"/>
    <mergeCell ref="A91:O91"/>
    <mergeCell ref="A92:O92"/>
    <mergeCell ref="B106:G106"/>
    <mergeCell ref="L106:M106"/>
    <mergeCell ref="B101:G101"/>
    <mergeCell ref="L101:M101"/>
    <mergeCell ref="B102:G102"/>
    <mergeCell ref="L102:M102"/>
    <mergeCell ref="B103:G103"/>
    <mergeCell ref="B104:G104"/>
    <mergeCell ref="B99:G99"/>
    <mergeCell ref="L99:M99"/>
    <mergeCell ref="B100:G100"/>
    <mergeCell ref="B105:G105"/>
    <mergeCell ref="L105:M105"/>
    <mergeCell ref="K81:K83"/>
    <mergeCell ref="A84:A85"/>
    <mergeCell ref="B84:B85"/>
    <mergeCell ref="C84:C85"/>
    <mergeCell ref="D84:D85"/>
    <mergeCell ref="E84:E85"/>
    <mergeCell ref="F84:F85"/>
    <mergeCell ref="K84:K85"/>
    <mergeCell ref="C88:G88"/>
    <mergeCell ref="K88:O88"/>
    <mergeCell ref="A86:A87"/>
    <mergeCell ref="B86:B87"/>
    <mergeCell ref="C86:C87"/>
    <mergeCell ref="D86:D87"/>
    <mergeCell ref="E86:E87"/>
    <mergeCell ref="F86:F87"/>
    <mergeCell ref="K86:K87"/>
    <mergeCell ref="L86:L87"/>
    <mergeCell ref="O81:O83"/>
    <mergeCell ref="N84:N85"/>
    <mergeCell ref="L84:L85"/>
    <mergeCell ref="F78:F80"/>
    <mergeCell ref="A81:A83"/>
    <mergeCell ref="B81:B83"/>
    <mergeCell ref="C81:C83"/>
    <mergeCell ref="D81:D83"/>
    <mergeCell ref="F81:F83"/>
    <mergeCell ref="A78:A80"/>
    <mergeCell ref="B78:B80"/>
    <mergeCell ref="C78:C80"/>
    <mergeCell ref="D78:D80"/>
    <mergeCell ref="E79:E80"/>
    <mergeCell ref="E82:E83"/>
    <mergeCell ref="A76:A77"/>
    <mergeCell ref="B76:B77"/>
    <mergeCell ref="C76:C77"/>
    <mergeCell ref="D76:D77"/>
    <mergeCell ref="F76:F77"/>
    <mergeCell ref="K76:K77"/>
    <mergeCell ref="A73:A75"/>
    <mergeCell ref="B73:B75"/>
    <mergeCell ref="C73:C75"/>
    <mergeCell ref="D73:D75"/>
    <mergeCell ref="E74:E75"/>
    <mergeCell ref="O71:O72"/>
    <mergeCell ref="N68:N70"/>
    <mergeCell ref="F63:F64"/>
    <mergeCell ref="K63:K64"/>
    <mergeCell ref="A65:A67"/>
    <mergeCell ref="B65:B67"/>
    <mergeCell ref="C65:C67"/>
    <mergeCell ref="D65:D67"/>
    <mergeCell ref="F73:F75"/>
    <mergeCell ref="K73:K75"/>
    <mergeCell ref="F68:F70"/>
    <mergeCell ref="A71:A72"/>
    <mergeCell ref="B71:B72"/>
    <mergeCell ref="C71:C72"/>
    <mergeCell ref="D71:D72"/>
    <mergeCell ref="F71:F72"/>
    <mergeCell ref="A68:A70"/>
    <mergeCell ref="B68:B70"/>
    <mergeCell ref="C68:C70"/>
    <mergeCell ref="D68:D70"/>
    <mergeCell ref="E69:E70"/>
    <mergeCell ref="A58:A60"/>
    <mergeCell ref="B58:B60"/>
    <mergeCell ref="C58:C60"/>
    <mergeCell ref="D58:D60"/>
    <mergeCell ref="F58:F60"/>
    <mergeCell ref="E59:E60"/>
    <mergeCell ref="K56:O56"/>
    <mergeCell ref="F65:F67"/>
    <mergeCell ref="A63:A64"/>
    <mergeCell ref="B63:B64"/>
    <mergeCell ref="C63:C64"/>
    <mergeCell ref="D63:D64"/>
    <mergeCell ref="E66:E67"/>
    <mergeCell ref="A61:A62"/>
    <mergeCell ref="B61:B62"/>
    <mergeCell ref="C61:C62"/>
    <mergeCell ref="D61:D62"/>
    <mergeCell ref="F61:F62"/>
    <mergeCell ref="O63:O64"/>
    <mergeCell ref="N58:N59"/>
    <mergeCell ref="N65:O67"/>
    <mergeCell ref="N61:N62"/>
    <mergeCell ref="O58:O60"/>
    <mergeCell ref="K58:K60"/>
    <mergeCell ref="K40:O40"/>
    <mergeCell ref="D52:D53"/>
    <mergeCell ref="D49:D51"/>
    <mergeCell ref="E49:E51"/>
    <mergeCell ref="D54:D55"/>
    <mergeCell ref="D46:D47"/>
    <mergeCell ref="E46:E47"/>
    <mergeCell ref="F46:F47"/>
    <mergeCell ref="F54:F55"/>
    <mergeCell ref="C56:G56"/>
    <mergeCell ref="C57:O57"/>
    <mergeCell ref="N43:O43"/>
    <mergeCell ref="K5:K6"/>
    <mergeCell ref="L5:L6"/>
    <mergeCell ref="M5:M6"/>
    <mergeCell ref="F31:F36"/>
    <mergeCell ref="C41:O41"/>
    <mergeCell ref="K34:K36"/>
    <mergeCell ref="D42:D43"/>
    <mergeCell ref="F42:F43"/>
    <mergeCell ref="F28:F30"/>
    <mergeCell ref="K28:K30"/>
    <mergeCell ref="C40:G40"/>
    <mergeCell ref="C28:C30"/>
    <mergeCell ref="D28:D30"/>
    <mergeCell ref="E28:E30"/>
    <mergeCell ref="A7:O7"/>
    <mergeCell ref="A8:O8"/>
    <mergeCell ref="B19:O19"/>
    <mergeCell ref="C20:O20"/>
    <mergeCell ref="E22:E23"/>
    <mergeCell ref="E24:E25"/>
    <mergeCell ref="E26:E27"/>
    <mergeCell ref="A1:O1"/>
    <mergeCell ref="A2:O2"/>
    <mergeCell ref="H4:J4"/>
    <mergeCell ref="K4:M4"/>
    <mergeCell ref="N4:N6"/>
    <mergeCell ref="O4:O6"/>
    <mergeCell ref="H5:H6"/>
    <mergeCell ref="I5:I6"/>
    <mergeCell ref="J5:J6"/>
    <mergeCell ref="A3:O3"/>
    <mergeCell ref="A4:A6"/>
    <mergeCell ref="B4:B6"/>
    <mergeCell ref="C4:C6"/>
    <mergeCell ref="D4:D6"/>
    <mergeCell ref="E4:E6"/>
    <mergeCell ref="F4:F6"/>
    <mergeCell ref="G4:G6"/>
    <mergeCell ref="N78:O80"/>
    <mergeCell ref="M18:N18"/>
    <mergeCell ref="K38:K39"/>
    <mergeCell ref="L38:L39"/>
    <mergeCell ref="M38:M39"/>
    <mergeCell ref="D37:D39"/>
    <mergeCell ref="A37:A39"/>
    <mergeCell ref="B37:B39"/>
    <mergeCell ref="C37:C39"/>
    <mergeCell ref="E37:E39"/>
    <mergeCell ref="F37:F39"/>
    <mergeCell ref="N38:N39"/>
    <mergeCell ref="O38:O39"/>
    <mergeCell ref="N44:O44"/>
    <mergeCell ref="N46:O47"/>
    <mergeCell ref="N45:O45"/>
    <mergeCell ref="N54:O55"/>
    <mergeCell ref="N49:O51"/>
    <mergeCell ref="N52:O53"/>
    <mergeCell ref="A31:A33"/>
    <mergeCell ref="B31:B33"/>
    <mergeCell ref="C31:C33"/>
    <mergeCell ref="D31:D36"/>
    <mergeCell ref="E31:E36"/>
  </mergeCells>
  <printOptions horizontalCentered="1"/>
  <pageMargins left="0" right="0" top="0.74803149606299213" bottom="0" header="0.31496062992125984" footer="0.31496062992125984"/>
  <pageSetup paperSize="9" scale="90" orientation="landscape" r:id="rId1"/>
  <rowBreaks count="6" manualBreakCount="6">
    <brk id="16" max="14" man="1"/>
    <brk id="30" max="14" man="1"/>
    <brk id="40" max="14" man="1"/>
    <brk id="56" max="14" man="1"/>
    <brk id="75" max="14" man="1"/>
    <brk id="92"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9"/>
  <sheetViews>
    <sheetView topLeftCell="A76" workbookViewId="0">
      <selection activeCell="L89" sqref="L89"/>
    </sheetView>
  </sheetViews>
  <sheetFormatPr defaultRowHeight="15" x14ac:dyDescent="0.25"/>
  <cols>
    <col min="1" max="3" width="3.5703125" style="248" customWidth="1"/>
    <col min="4" max="4" width="25.85546875" customWidth="1"/>
    <col min="5" max="7" width="3.28515625" customWidth="1"/>
    <col min="8" max="8" width="13.140625" customWidth="1"/>
    <col min="9" max="9" width="8" customWidth="1"/>
    <col min="10" max="10" width="8.85546875" customWidth="1"/>
    <col min="11" max="11" width="9" customWidth="1"/>
    <col min="18" max="18" width="20" customWidth="1"/>
    <col min="19" max="21" width="5.7109375" customWidth="1"/>
  </cols>
  <sheetData>
    <row r="1" spans="1:21" ht="15.75" x14ac:dyDescent="0.25">
      <c r="R1" s="1211" t="s">
        <v>128</v>
      </c>
      <c r="S1" s="1211"/>
      <c r="T1" s="1211"/>
      <c r="U1" s="1211"/>
    </row>
    <row r="2" spans="1:21" s="249" customFormat="1" ht="15.75" x14ac:dyDescent="0.25">
      <c r="A2" s="1212" t="s">
        <v>129</v>
      </c>
      <c r="B2" s="1212"/>
      <c r="C2" s="1212"/>
      <c r="D2" s="1212"/>
      <c r="E2" s="1212"/>
      <c r="F2" s="1212"/>
      <c r="G2" s="1212"/>
      <c r="H2" s="1212"/>
      <c r="I2" s="1212"/>
      <c r="J2" s="1212"/>
      <c r="K2" s="1212"/>
      <c r="L2" s="1212"/>
      <c r="M2" s="1212"/>
      <c r="N2" s="1212"/>
      <c r="O2" s="1212"/>
      <c r="P2" s="1212"/>
      <c r="Q2" s="1212"/>
      <c r="R2" s="1212"/>
      <c r="S2" s="1212"/>
      <c r="T2" s="1212"/>
      <c r="U2" s="1212"/>
    </row>
    <row r="3" spans="1:21" s="249" customFormat="1" ht="15.75" x14ac:dyDescent="0.25">
      <c r="A3" s="1213" t="s">
        <v>1</v>
      </c>
      <c r="B3" s="1213"/>
      <c r="C3" s="1213"/>
      <c r="D3" s="1213"/>
      <c r="E3" s="1213"/>
      <c r="F3" s="1213"/>
      <c r="G3" s="1213"/>
      <c r="H3" s="1213"/>
      <c r="I3" s="1213"/>
      <c r="J3" s="1213"/>
      <c r="K3" s="1213"/>
      <c r="L3" s="1213"/>
      <c r="M3" s="1213"/>
      <c r="N3" s="1213"/>
      <c r="O3" s="1213"/>
      <c r="P3" s="1213"/>
      <c r="Q3" s="1213"/>
      <c r="R3" s="1213"/>
      <c r="S3" s="1213"/>
      <c r="T3" s="1213"/>
      <c r="U3" s="1213"/>
    </row>
    <row r="4" spans="1:21" s="249" customFormat="1" ht="15.75" x14ac:dyDescent="0.25">
      <c r="A4" s="1214" t="s">
        <v>130</v>
      </c>
      <c r="B4" s="1214"/>
      <c r="C4" s="1214"/>
      <c r="D4" s="1214"/>
      <c r="E4" s="1214"/>
      <c r="F4" s="1214"/>
      <c r="G4" s="1214"/>
      <c r="H4" s="1214"/>
      <c r="I4" s="1214"/>
      <c r="J4" s="1214"/>
      <c r="K4" s="1214"/>
      <c r="L4" s="1214"/>
      <c r="M4" s="1214"/>
      <c r="N4" s="1214"/>
      <c r="O4" s="1214"/>
      <c r="P4" s="1214"/>
      <c r="Q4" s="1214"/>
      <c r="R4" s="1214"/>
      <c r="S4" s="1214"/>
      <c r="T4" s="1214"/>
      <c r="U4" s="1214"/>
    </row>
    <row r="5" spans="1:21" ht="15.75" thickBot="1" x14ac:dyDescent="0.3">
      <c r="A5" s="1215" t="s">
        <v>131</v>
      </c>
      <c r="B5" s="1215"/>
      <c r="C5" s="1215"/>
      <c r="D5" s="1215"/>
      <c r="E5" s="1215"/>
      <c r="F5" s="1215"/>
      <c r="G5" s="1215"/>
      <c r="H5" s="1215"/>
      <c r="I5" s="1215"/>
      <c r="J5" s="1215"/>
      <c r="K5" s="1215"/>
      <c r="L5" s="1215"/>
      <c r="M5" s="1215"/>
      <c r="N5" s="1215"/>
      <c r="O5" s="1215"/>
      <c r="P5" s="1215"/>
      <c r="Q5" s="1215"/>
      <c r="R5" s="1215"/>
      <c r="S5" s="1215"/>
      <c r="T5" s="1215"/>
      <c r="U5" s="1215"/>
    </row>
    <row r="6" spans="1:21" ht="60" x14ac:dyDescent="0.25">
      <c r="A6" s="1216" t="s">
        <v>4</v>
      </c>
      <c r="B6" s="1181" t="s">
        <v>5</v>
      </c>
      <c r="C6" s="1181" t="s">
        <v>6</v>
      </c>
      <c r="D6" s="996" t="s">
        <v>7</v>
      </c>
      <c r="E6" s="1219" t="s">
        <v>8</v>
      </c>
      <c r="F6" s="1181" t="s">
        <v>132</v>
      </c>
      <c r="G6" s="1235" t="s">
        <v>9</v>
      </c>
      <c r="H6" s="1238" t="s">
        <v>133</v>
      </c>
      <c r="I6" s="1005" t="s">
        <v>10</v>
      </c>
      <c r="J6" s="250" t="s">
        <v>134</v>
      </c>
      <c r="K6" s="250" t="s">
        <v>135</v>
      </c>
      <c r="L6" s="1192" t="s">
        <v>136</v>
      </c>
      <c r="M6" s="1193"/>
      <c r="N6" s="1193"/>
      <c r="O6" s="1194"/>
      <c r="P6" s="1195" t="s">
        <v>137</v>
      </c>
      <c r="Q6" s="1224" t="s">
        <v>138</v>
      </c>
      <c r="R6" s="1227" t="s">
        <v>12</v>
      </c>
      <c r="S6" s="1228"/>
      <c r="T6" s="1228"/>
      <c r="U6" s="1229"/>
    </row>
    <row r="7" spans="1:21" ht="15" customHeight="1" x14ac:dyDescent="0.25">
      <c r="A7" s="1217"/>
      <c r="B7" s="1182"/>
      <c r="C7" s="1182"/>
      <c r="D7" s="997"/>
      <c r="E7" s="1220"/>
      <c r="F7" s="1182"/>
      <c r="G7" s="1236"/>
      <c r="H7" s="1239"/>
      <c r="I7" s="1006"/>
      <c r="J7" s="1230" t="s">
        <v>139</v>
      </c>
      <c r="K7" s="1230" t="s">
        <v>139</v>
      </c>
      <c r="L7" s="1230" t="s">
        <v>139</v>
      </c>
      <c r="M7" s="1232" t="s">
        <v>140</v>
      </c>
      <c r="N7" s="1232"/>
      <c r="O7" s="1233" t="s">
        <v>141</v>
      </c>
      <c r="P7" s="1196"/>
      <c r="Q7" s="1225"/>
      <c r="R7" s="1241" t="s">
        <v>7</v>
      </c>
      <c r="S7" s="1182" t="s">
        <v>13</v>
      </c>
      <c r="T7" s="1182" t="s">
        <v>14</v>
      </c>
      <c r="U7" s="1222" t="s">
        <v>15</v>
      </c>
    </row>
    <row r="8" spans="1:21" ht="48.75" thickBot="1" x14ac:dyDescent="0.3">
      <c r="A8" s="1218"/>
      <c r="B8" s="1183"/>
      <c r="C8" s="1183"/>
      <c r="D8" s="998"/>
      <c r="E8" s="1221"/>
      <c r="F8" s="1183"/>
      <c r="G8" s="1237"/>
      <c r="H8" s="1240"/>
      <c r="I8" s="1007"/>
      <c r="J8" s="1231"/>
      <c r="K8" s="1231"/>
      <c r="L8" s="1231"/>
      <c r="M8" s="251" t="s">
        <v>139</v>
      </c>
      <c r="N8" s="252" t="s">
        <v>142</v>
      </c>
      <c r="O8" s="1234"/>
      <c r="P8" s="1197"/>
      <c r="Q8" s="1226"/>
      <c r="R8" s="1242"/>
      <c r="S8" s="1183"/>
      <c r="T8" s="1183"/>
      <c r="U8" s="1223"/>
    </row>
    <row r="9" spans="1:21" ht="15.75" thickBot="1" x14ac:dyDescent="0.3">
      <c r="A9" s="1198" t="s">
        <v>16</v>
      </c>
      <c r="B9" s="1199"/>
      <c r="C9" s="1199"/>
      <c r="D9" s="1199"/>
      <c r="E9" s="1199"/>
      <c r="F9" s="1199"/>
      <c r="G9" s="1199"/>
      <c r="H9" s="1199"/>
      <c r="I9" s="1199"/>
      <c r="J9" s="1199"/>
      <c r="K9" s="1199"/>
      <c r="L9" s="1199"/>
      <c r="M9" s="1199"/>
      <c r="N9" s="1199"/>
      <c r="O9" s="1199"/>
      <c r="P9" s="1199"/>
      <c r="Q9" s="1199"/>
      <c r="R9" s="1199"/>
      <c r="S9" s="1199"/>
      <c r="T9" s="1199"/>
      <c r="U9" s="1200"/>
    </row>
    <row r="10" spans="1:21" ht="15.75" thickBot="1" x14ac:dyDescent="0.3">
      <c r="A10" s="1201" t="s">
        <v>17</v>
      </c>
      <c r="B10" s="1202"/>
      <c r="C10" s="1202"/>
      <c r="D10" s="1202"/>
      <c r="E10" s="1202"/>
      <c r="F10" s="1202"/>
      <c r="G10" s="1202"/>
      <c r="H10" s="1202"/>
      <c r="I10" s="1202"/>
      <c r="J10" s="1202"/>
      <c r="K10" s="1202"/>
      <c r="L10" s="1202"/>
      <c r="M10" s="1202"/>
      <c r="N10" s="1202"/>
      <c r="O10" s="1202"/>
      <c r="P10" s="1202"/>
      <c r="Q10" s="1202"/>
      <c r="R10" s="1202"/>
      <c r="S10" s="1202"/>
      <c r="T10" s="1202"/>
      <c r="U10" s="1203"/>
    </row>
    <row r="11" spans="1:21" ht="15.75" thickBot="1" x14ac:dyDescent="0.3">
      <c r="A11" s="253" t="s">
        <v>18</v>
      </c>
      <c r="B11" s="1204" t="s">
        <v>19</v>
      </c>
      <c r="C11" s="1205"/>
      <c r="D11" s="1205"/>
      <c r="E11" s="1205"/>
      <c r="F11" s="1205"/>
      <c r="G11" s="1205"/>
      <c r="H11" s="1205"/>
      <c r="I11" s="1205"/>
      <c r="J11" s="1205"/>
      <c r="K11" s="1205"/>
      <c r="L11" s="1205"/>
      <c r="M11" s="1205"/>
      <c r="N11" s="1205"/>
      <c r="O11" s="1205"/>
      <c r="P11" s="1205"/>
      <c r="Q11" s="1205"/>
      <c r="R11" s="1205"/>
      <c r="S11" s="1205"/>
      <c r="T11" s="1205"/>
      <c r="U11" s="1206"/>
    </row>
    <row r="12" spans="1:21" ht="15.75" thickBot="1" x14ac:dyDescent="0.3">
      <c r="A12" s="2" t="s">
        <v>18</v>
      </c>
      <c r="B12" s="254" t="s">
        <v>18</v>
      </c>
      <c r="C12" s="1049" t="s">
        <v>20</v>
      </c>
      <c r="D12" s="1050"/>
      <c r="E12" s="1050"/>
      <c r="F12" s="1050"/>
      <c r="G12" s="1050"/>
      <c r="H12" s="1050"/>
      <c r="I12" s="1050"/>
      <c r="J12" s="1050"/>
      <c r="K12" s="1050"/>
      <c r="L12" s="1050"/>
      <c r="M12" s="1050"/>
      <c r="N12" s="1050"/>
      <c r="O12" s="1050"/>
      <c r="P12" s="1050"/>
      <c r="Q12" s="1050"/>
      <c r="R12" s="1050"/>
      <c r="S12" s="1050"/>
      <c r="T12" s="1050"/>
      <c r="U12" s="1051"/>
    </row>
    <row r="13" spans="1:21" ht="63.75" x14ac:dyDescent="0.25">
      <c r="A13" s="1207" t="s">
        <v>18</v>
      </c>
      <c r="B13" s="1184" t="s">
        <v>18</v>
      </c>
      <c r="C13" s="1085" t="s">
        <v>18</v>
      </c>
      <c r="D13" s="3" t="s">
        <v>21</v>
      </c>
      <c r="E13" s="4" t="s">
        <v>22</v>
      </c>
      <c r="F13" s="1189" t="s">
        <v>23</v>
      </c>
      <c r="G13" s="934" t="s">
        <v>24</v>
      </c>
      <c r="H13" s="1243" t="s">
        <v>143</v>
      </c>
      <c r="I13" s="5" t="s">
        <v>25</v>
      </c>
      <c r="J13" s="255">
        <v>10658</v>
      </c>
      <c r="K13" s="256">
        <v>10658</v>
      </c>
      <c r="L13" s="255">
        <f>M13</f>
        <v>10700</v>
      </c>
      <c r="M13" s="257">
        <v>10700</v>
      </c>
      <c r="N13" s="258"/>
      <c r="O13" s="259"/>
      <c r="P13" s="260">
        <v>11000</v>
      </c>
      <c r="Q13" s="261">
        <v>11000</v>
      </c>
      <c r="R13" s="1250" t="s">
        <v>26</v>
      </c>
      <c r="S13" s="8">
        <v>100</v>
      </c>
      <c r="T13" s="8">
        <v>100</v>
      </c>
      <c r="U13" s="9">
        <v>100</v>
      </c>
    </row>
    <row r="14" spans="1:21" x14ac:dyDescent="0.25">
      <c r="A14" s="1208"/>
      <c r="B14" s="1185"/>
      <c r="C14" s="1116"/>
      <c r="D14" s="10" t="s">
        <v>27</v>
      </c>
      <c r="E14" s="1053" t="s">
        <v>28</v>
      </c>
      <c r="F14" s="1190"/>
      <c r="G14" s="935"/>
      <c r="H14" s="1244"/>
      <c r="I14" s="60" t="s">
        <v>29</v>
      </c>
      <c r="J14" s="262">
        <v>96154</v>
      </c>
      <c r="K14" s="263">
        <v>96154</v>
      </c>
      <c r="L14" s="264">
        <v>96200</v>
      </c>
      <c r="M14" s="265">
        <v>96200</v>
      </c>
      <c r="N14" s="266"/>
      <c r="O14" s="267"/>
      <c r="P14" s="268">
        <v>97000</v>
      </c>
      <c r="Q14" s="269">
        <v>97000</v>
      </c>
      <c r="R14" s="1251"/>
      <c r="S14" s="14"/>
      <c r="T14" s="14"/>
      <c r="U14" s="15"/>
    </row>
    <row r="15" spans="1:21" x14ac:dyDescent="0.25">
      <c r="A15" s="1209"/>
      <c r="B15" s="1186"/>
      <c r="C15" s="1188"/>
      <c r="D15" s="17" t="s">
        <v>30</v>
      </c>
      <c r="E15" s="1052"/>
      <c r="F15" s="1190"/>
      <c r="G15" s="935"/>
      <c r="H15" s="1244"/>
      <c r="I15" s="270" t="s">
        <v>144</v>
      </c>
      <c r="J15" s="271">
        <v>35538</v>
      </c>
      <c r="K15" s="272">
        <v>35538</v>
      </c>
      <c r="L15" s="273"/>
      <c r="M15" s="274"/>
      <c r="N15" s="274"/>
      <c r="O15" s="275"/>
      <c r="P15" s="276"/>
      <c r="Q15" s="277"/>
      <c r="R15" s="1251"/>
      <c r="S15" s="14"/>
      <c r="T15" s="14"/>
      <c r="U15" s="15"/>
    </row>
    <row r="16" spans="1:21" ht="25.5" x14ac:dyDescent="0.25">
      <c r="A16" s="1209"/>
      <c r="B16" s="1186"/>
      <c r="C16" s="1188"/>
      <c r="D16" s="17" t="s">
        <v>31</v>
      </c>
      <c r="E16" s="1053" t="s">
        <v>32</v>
      </c>
      <c r="F16" s="1190"/>
      <c r="G16" s="935"/>
      <c r="H16" s="1244"/>
      <c r="I16" s="278"/>
      <c r="J16" s="271"/>
      <c r="K16" s="272"/>
      <c r="L16" s="279"/>
      <c r="M16" s="280"/>
      <c r="N16" s="280"/>
      <c r="O16" s="263"/>
      <c r="P16" s="281"/>
      <c r="Q16" s="282"/>
      <c r="R16" s="1251"/>
      <c r="S16" s="14"/>
      <c r="T16" s="14"/>
      <c r="U16" s="15"/>
    </row>
    <row r="17" spans="1:21" ht="38.25" x14ac:dyDescent="0.25">
      <c r="A17" s="1209"/>
      <c r="B17" s="1186"/>
      <c r="C17" s="1188"/>
      <c r="D17" s="17" t="s">
        <v>33</v>
      </c>
      <c r="E17" s="932"/>
      <c r="F17" s="1190"/>
      <c r="G17" s="935"/>
      <c r="H17" s="1244"/>
      <c r="I17" s="278"/>
      <c r="J17" s="271"/>
      <c r="K17" s="272"/>
      <c r="L17" s="279"/>
      <c r="M17" s="280"/>
      <c r="N17" s="280"/>
      <c r="O17" s="263"/>
      <c r="P17" s="281"/>
      <c r="Q17" s="282"/>
      <c r="R17" s="1251"/>
      <c r="S17" s="14"/>
      <c r="T17" s="14"/>
      <c r="U17" s="15"/>
    </row>
    <row r="18" spans="1:21" ht="27.75" customHeight="1" x14ac:dyDescent="0.25">
      <c r="A18" s="1209"/>
      <c r="B18" s="1186"/>
      <c r="C18" s="1188"/>
      <c r="D18" s="17" t="s">
        <v>34</v>
      </c>
      <c r="E18" s="932"/>
      <c r="F18" s="1190"/>
      <c r="G18" s="935"/>
      <c r="H18" s="1244"/>
      <c r="I18" s="283"/>
      <c r="J18" s="284"/>
      <c r="K18" s="285"/>
      <c r="L18" s="279"/>
      <c r="M18" s="280"/>
      <c r="N18" s="280"/>
      <c r="O18" s="263"/>
      <c r="P18" s="281"/>
      <c r="Q18" s="282"/>
      <c r="R18" s="1251"/>
      <c r="S18" s="22"/>
      <c r="T18" s="22"/>
      <c r="U18" s="23"/>
    </row>
    <row r="19" spans="1:21" ht="15.75" thickBot="1" x14ac:dyDescent="0.3">
      <c r="A19" s="1210"/>
      <c r="B19" s="1187"/>
      <c r="C19" s="1086"/>
      <c r="D19" s="17" t="s">
        <v>35</v>
      </c>
      <c r="E19" s="933"/>
      <c r="F19" s="1191"/>
      <c r="G19" s="936"/>
      <c r="H19" s="1245"/>
      <c r="I19" s="24" t="s">
        <v>36</v>
      </c>
      <c r="J19" s="286">
        <f>SUM(J13:J18)</f>
        <v>142350</v>
      </c>
      <c r="K19" s="287">
        <f>SUM(K13:K18)</f>
        <v>142350</v>
      </c>
      <c r="L19" s="288">
        <f>M19+O19</f>
        <v>106900</v>
      </c>
      <c r="M19" s="289">
        <f>SUM(M13:M18)</f>
        <v>106900</v>
      </c>
      <c r="N19" s="289"/>
      <c r="O19" s="290"/>
      <c r="P19" s="291">
        <f>SUM(P13:P18)</f>
        <v>108000</v>
      </c>
      <c r="Q19" s="292">
        <f>SUM(Q13:Q18)</f>
        <v>108000</v>
      </c>
      <c r="R19" s="1252"/>
      <c r="S19" s="28"/>
      <c r="T19" s="28"/>
      <c r="U19" s="29"/>
    </row>
    <row r="20" spans="1:21" ht="33.75" customHeight="1" x14ac:dyDescent="0.25">
      <c r="A20" s="293" t="s">
        <v>18</v>
      </c>
      <c r="B20" s="294" t="s">
        <v>18</v>
      </c>
      <c r="C20" s="1253" t="s">
        <v>37</v>
      </c>
      <c r="D20" s="1037" t="s">
        <v>38</v>
      </c>
      <c r="E20" s="931" t="s">
        <v>32</v>
      </c>
      <c r="F20" s="1255" t="s">
        <v>23</v>
      </c>
      <c r="G20" s="934" t="s">
        <v>24</v>
      </c>
      <c r="H20" s="1243" t="s">
        <v>143</v>
      </c>
      <c r="I20" s="295" t="s">
        <v>39</v>
      </c>
      <c r="J20" s="296">
        <v>255469</v>
      </c>
      <c r="K20" s="297">
        <v>255469</v>
      </c>
      <c r="L20" s="298">
        <v>271900</v>
      </c>
      <c r="M20" s="258">
        <v>271900</v>
      </c>
      <c r="N20" s="258">
        <v>181346</v>
      </c>
      <c r="O20" s="259"/>
      <c r="P20" s="299">
        <v>271900</v>
      </c>
      <c r="Q20" s="261">
        <v>271900</v>
      </c>
      <c r="R20" s="1030" t="s">
        <v>40</v>
      </c>
      <c r="S20" s="33">
        <v>108</v>
      </c>
      <c r="T20" s="33">
        <v>108</v>
      </c>
      <c r="U20" s="34">
        <v>108</v>
      </c>
    </row>
    <row r="21" spans="1:21" ht="33.75" customHeight="1" x14ac:dyDescent="0.25">
      <c r="A21" s="234"/>
      <c r="B21" s="300"/>
      <c r="C21" s="1116"/>
      <c r="D21" s="1038"/>
      <c r="E21" s="932"/>
      <c r="F21" s="1256"/>
      <c r="G21" s="935"/>
      <c r="H21" s="1244"/>
      <c r="I21" s="35" t="s">
        <v>25</v>
      </c>
      <c r="J21" s="301"/>
      <c r="K21" s="302"/>
      <c r="L21" s="273"/>
      <c r="M21" s="274"/>
      <c r="N21" s="274"/>
      <c r="O21" s="275"/>
      <c r="P21" s="303"/>
      <c r="Q21" s="269"/>
      <c r="R21" s="1246"/>
      <c r="S21" s="33"/>
      <c r="T21" s="33"/>
      <c r="U21" s="34"/>
    </row>
    <row r="22" spans="1:21" ht="15.75" thickBot="1" x14ac:dyDescent="0.3">
      <c r="A22" s="304"/>
      <c r="B22" s="254"/>
      <c r="C22" s="1254"/>
      <c r="D22" s="1039"/>
      <c r="E22" s="933"/>
      <c r="F22" s="1257"/>
      <c r="G22" s="936"/>
      <c r="H22" s="1245"/>
      <c r="I22" s="24" t="s">
        <v>36</v>
      </c>
      <c r="J22" s="286">
        <f>SUM(J20:J21)</f>
        <v>255469</v>
      </c>
      <c r="K22" s="286">
        <f>SUM(K20:K21)</f>
        <v>255469</v>
      </c>
      <c r="L22" s="288">
        <f>M22+O22</f>
        <v>271900</v>
      </c>
      <c r="M22" s="305">
        <f>SUM(M20:M21)</f>
        <v>271900</v>
      </c>
      <c r="N22" s="305">
        <f>SUM(N20:N21)</f>
        <v>181346</v>
      </c>
      <c r="O22" s="290"/>
      <c r="P22" s="286">
        <f>SUM(P20:P21)</f>
        <v>271900</v>
      </c>
      <c r="Q22" s="292">
        <f>SUM(Q20:Q21)</f>
        <v>271900</v>
      </c>
      <c r="R22" s="1246"/>
      <c r="S22" s="33"/>
      <c r="T22" s="33"/>
      <c r="U22" s="34"/>
    </row>
    <row r="23" spans="1:21" ht="25.5" customHeight="1" x14ac:dyDescent="0.25">
      <c r="A23" s="293" t="s">
        <v>18</v>
      </c>
      <c r="B23" s="1067" t="s">
        <v>18</v>
      </c>
      <c r="C23" s="1085" t="s">
        <v>41</v>
      </c>
      <c r="D23" s="919" t="s">
        <v>42</v>
      </c>
      <c r="E23" s="4"/>
      <c r="F23" s="306" t="s">
        <v>23</v>
      </c>
      <c r="G23" s="246" t="s">
        <v>24</v>
      </c>
      <c r="H23" s="1243" t="s">
        <v>143</v>
      </c>
      <c r="I23" s="39" t="s">
        <v>39</v>
      </c>
      <c r="J23" s="255">
        <v>185386</v>
      </c>
      <c r="K23" s="256">
        <v>185386</v>
      </c>
      <c r="L23" s="298">
        <v>171400</v>
      </c>
      <c r="M23" s="258">
        <v>171400</v>
      </c>
      <c r="N23" s="258">
        <v>90759</v>
      </c>
      <c r="O23" s="307"/>
      <c r="P23" s="299">
        <v>171400</v>
      </c>
      <c r="Q23" s="261">
        <v>171400</v>
      </c>
      <c r="R23" s="244" t="s">
        <v>115</v>
      </c>
      <c r="S23" s="42">
        <v>340</v>
      </c>
      <c r="T23" s="42">
        <v>380</v>
      </c>
      <c r="U23" s="43">
        <v>420</v>
      </c>
    </row>
    <row r="24" spans="1:21" ht="63.75" x14ac:dyDescent="0.25">
      <c r="A24" s="234"/>
      <c r="B24" s="1068"/>
      <c r="C24" s="1116"/>
      <c r="D24" s="920"/>
      <c r="E24" s="308"/>
      <c r="F24" s="309"/>
      <c r="G24" s="310"/>
      <c r="H24" s="1244"/>
      <c r="I24" s="44" t="s">
        <v>43</v>
      </c>
      <c r="J24" s="311"/>
      <c r="K24" s="312">
        <v>697</v>
      </c>
      <c r="L24" s="313">
        <f>M24</f>
        <v>2800</v>
      </c>
      <c r="M24" s="314">
        <v>2800</v>
      </c>
      <c r="N24" s="314">
        <v>1700</v>
      </c>
      <c r="O24" s="315"/>
      <c r="P24" s="316">
        <v>2800</v>
      </c>
      <c r="Q24" s="317">
        <v>2800</v>
      </c>
      <c r="R24" s="318" t="s">
        <v>145</v>
      </c>
      <c r="S24" s="47">
        <v>5</v>
      </c>
      <c r="T24" s="47">
        <v>10</v>
      </c>
      <c r="U24" s="48">
        <v>15</v>
      </c>
    </row>
    <row r="25" spans="1:21" x14ac:dyDescent="0.25">
      <c r="A25" s="319"/>
      <c r="B25" s="1247"/>
      <c r="C25" s="1248"/>
      <c r="D25" s="1249"/>
      <c r="E25" s="320"/>
      <c r="F25" s="321"/>
      <c r="G25" s="322"/>
      <c r="H25" s="323"/>
      <c r="I25" s="324" t="s">
        <v>25</v>
      </c>
      <c r="J25" s="301"/>
      <c r="K25" s="302"/>
      <c r="L25" s="264">
        <v>1500</v>
      </c>
      <c r="M25" s="265"/>
      <c r="N25" s="265"/>
      <c r="O25" s="302">
        <v>1500</v>
      </c>
      <c r="P25" s="325">
        <v>1500</v>
      </c>
      <c r="Q25" s="326">
        <v>1500</v>
      </c>
      <c r="R25" s="327" t="s">
        <v>45</v>
      </c>
      <c r="S25" s="193">
        <v>2</v>
      </c>
      <c r="T25" s="193">
        <v>2</v>
      </c>
      <c r="U25" s="194">
        <v>2</v>
      </c>
    </row>
    <row r="26" spans="1:21" ht="92.25" customHeight="1" x14ac:dyDescent="0.25">
      <c r="A26" s="234"/>
      <c r="B26" s="242"/>
      <c r="C26" s="243"/>
      <c r="D26" s="328"/>
      <c r="E26" s="308"/>
      <c r="F26" s="309"/>
      <c r="G26" s="310"/>
      <c r="H26" s="329"/>
      <c r="I26" s="44" t="s">
        <v>25</v>
      </c>
      <c r="J26" s="330"/>
      <c r="K26" s="312">
        <v>7703</v>
      </c>
      <c r="L26" s="331">
        <v>5400</v>
      </c>
      <c r="M26" s="314">
        <v>5400</v>
      </c>
      <c r="N26" s="314">
        <v>4100</v>
      </c>
      <c r="O26" s="332"/>
      <c r="P26" s="316">
        <v>9200</v>
      </c>
      <c r="Q26" s="317">
        <v>9200</v>
      </c>
      <c r="R26" s="1246" t="s">
        <v>116</v>
      </c>
      <c r="S26" s="333">
        <v>1</v>
      </c>
      <c r="T26" s="333">
        <v>1</v>
      </c>
      <c r="U26" s="334">
        <v>1</v>
      </c>
    </row>
    <row r="27" spans="1:21" ht="15.75" thickBot="1" x14ac:dyDescent="0.3">
      <c r="A27" s="304"/>
      <c r="B27" s="335"/>
      <c r="C27" s="336"/>
      <c r="D27" s="337"/>
      <c r="E27" s="338"/>
      <c r="F27" s="339"/>
      <c r="G27" s="340"/>
      <c r="H27" s="341"/>
      <c r="I27" s="57" t="s">
        <v>36</v>
      </c>
      <c r="J27" s="286">
        <f>SUM(J23:J25)</f>
        <v>185386</v>
      </c>
      <c r="K27" s="287">
        <f t="shared" ref="K27:Q27" si="0">SUM(K23:K26)</f>
        <v>193786</v>
      </c>
      <c r="L27" s="286">
        <f t="shared" si="0"/>
        <v>181100</v>
      </c>
      <c r="M27" s="305">
        <f t="shared" si="0"/>
        <v>179600</v>
      </c>
      <c r="N27" s="305">
        <f t="shared" si="0"/>
        <v>96559</v>
      </c>
      <c r="O27" s="286">
        <f t="shared" si="0"/>
        <v>1500</v>
      </c>
      <c r="P27" s="286">
        <f t="shared" si="0"/>
        <v>184900</v>
      </c>
      <c r="Q27" s="286">
        <f t="shared" si="0"/>
        <v>184900</v>
      </c>
      <c r="R27" s="1135"/>
      <c r="S27" s="58"/>
      <c r="T27" s="58"/>
      <c r="U27" s="59"/>
    </row>
    <row r="28" spans="1:21" ht="42.75" customHeight="1" x14ac:dyDescent="0.25">
      <c r="A28" s="1207" t="s">
        <v>18</v>
      </c>
      <c r="B28" s="1184" t="s">
        <v>18</v>
      </c>
      <c r="C28" s="1085" t="s">
        <v>46</v>
      </c>
      <c r="D28" s="1258" t="s">
        <v>146</v>
      </c>
      <c r="E28" s="931"/>
      <c r="F28" s="1189" t="s">
        <v>23</v>
      </c>
      <c r="G28" s="934" t="s">
        <v>24</v>
      </c>
      <c r="H28" s="1243" t="s">
        <v>143</v>
      </c>
      <c r="I28" s="5" t="s">
        <v>25</v>
      </c>
      <c r="J28" s="255"/>
      <c r="K28" s="256">
        <v>7703</v>
      </c>
      <c r="L28" s="342"/>
      <c r="M28" s="343"/>
      <c r="N28" s="343"/>
      <c r="O28" s="344"/>
      <c r="P28" s="345"/>
      <c r="Q28" s="277"/>
      <c r="R28" s="247" t="s">
        <v>47</v>
      </c>
      <c r="S28" s="62" t="s">
        <v>48</v>
      </c>
      <c r="T28" s="63"/>
      <c r="U28" s="64"/>
    </row>
    <row r="29" spans="1:21" ht="31.5" customHeight="1" x14ac:dyDescent="0.25">
      <c r="A29" s="1208"/>
      <c r="B29" s="1185"/>
      <c r="C29" s="1116"/>
      <c r="D29" s="1259"/>
      <c r="E29" s="932"/>
      <c r="F29" s="1190"/>
      <c r="G29" s="935"/>
      <c r="H29" s="1244"/>
      <c r="I29" s="60" t="s">
        <v>70</v>
      </c>
      <c r="J29" s="262"/>
      <c r="K29" s="263">
        <v>42202</v>
      </c>
      <c r="L29" s="324">
        <v>31600</v>
      </c>
      <c r="M29" s="346">
        <f>L29</f>
        <v>31600</v>
      </c>
      <c r="N29" s="265">
        <v>5828</v>
      </c>
      <c r="O29" s="347"/>
      <c r="P29" s="348"/>
      <c r="Q29" s="277"/>
      <c r="R29" s="66" t="s">
        <v>118</v>
      </c>
      <c r="S29" s="67">
        <v>4</v>
      </c>
      <c r="T29" s="68"/>
      <c r="U29" s="69"/>
    </row>
    <row r="30" spans="1:21" ht="21" customHeight="1" x14ac:dyDescent="0.25">
      <c r="A30" s="1209"/>
      <c r="B30" s="1186"/>
      <c r="C30" s="1188"/>
      <c r="D30" s="1259"/>
      <c r="E30" s="932"/>
      <c r="F30" s="1190"/>
      <c r="G30" s="935"/>
      <c r="H30" s="1244"/>
      <c r="I30" s="283"/>
      <c r="J30" s="271"/>
      <c r="K30" s="272"/>
      <c r="L30" s="349"/>
      <c r="M30" s="266"/>
      <c r="N30" s="350"/>
      <c r="O30" s="275"/>
      <c r="P30" s="276"/>
      <c r="Q30" s="277"/>
      <c r="R30" s="70" t="s">
        <v>147</v>
      </c>
      <c r="S30" s="71"/>
      <c r="T30" s="351">
        <v>100</v>
      </c>
      <c r="U30" s="352"/>
    </row>
    <row r="31" spans="1:21" ht="30" customHeight="1" thickBot="1" x14ac:dyDescent="0.3">
      <c r="A31" s="1210"/>
      <c r="B31" s="1187"/>
      <c r="C31" s="1086"/>
      <c r="D31" s="1260"/>
      <c r="E31" s="933"/>
      <c r="F31" s="1191"/>
      <c r="G31" s="936"/>
      <c r="H31" s="1245"/>
      <c r="I31" s="24" t="s">
        <v>36</v>
      </c>
      <c r="J31" s="288">
        <f>SUM(J28:J30)</f>
        <v>0</v>
      </c>
      <c r="K31" s="353">
        <f>SUM(K28:K30)</f>
        <v>49905</v>
      </c>
      <c r="L31" s="354">
        <f>SUM(L28:L30)</f>
        <v>31600</v>
      </c>
      <c r="M31" s="355">
        <f t="shared" ref="M31:Q31" si="1">SUM(M28:M30)</f>
        <v>31600</v>
      </c>
      <c r="N31" s="356">
        <f t="shared" si="1"/>
        <v>5828</v>
      </c>
      <c r="O31" s="357">
        <f t="shared" si="1"/>
        <v>0</v>
      </c>
      <c r="P31" s="354">
        <f>SUM(P28:P30)</f>
        <v>0</v>
      </c>
      <c r="Q31" s="358">
        <f t="shared" si="1"/>
        <v>0</v>
      </c>
      <c r="R31" s="74" t="s">
        <v>148</v>
      </c>
      <c r="S31" s="75"/>
      <c r="T31" s="33">
        <v>920</v>
      </c>
      <c r="U31" s="34">
        <v>920</v>
      </c>
    </row>
    <row r="32" spans="1:21" x14ac:dyDescent="0.25">
      <c r="A32" s="1207" t="s">
        <v>18</v>
      </c>
      <c r="B32" s="1067" t="s">
        <v>18</v>
      </c>
      <c r="C32" s="1085" t="s">
        <v>79</v>
      </c>
      <c r="D32" s="1273" t="s">
        <v>149</v>
      </c>
      <c r="E32" s="966"/>
      <c r="F32" s="1189" t="s">
        <v>23</v>
      </c>
      <c r="G32" s="1261" t="s">
        <v>24</v>
      </c>
      <c r="H32" s="1243" t="s">
        <v>143</v>
      </c>
      <c r="I32" s="39" t="s">
        <v>150</v>
      </c>
      <c r="J32" s="359">
        <v>19289</v>
      </c>
      <c r="K32" s="259">
        <v>19289</v>
      </c>
      <c r="L32" s="360"/>
      <c r="M32" s="361"/>
      <c r="N32" s="361"/>
      <c r="O32" s="362"/>
      <c r="P32" s="261"/>
      <c r="Q32" s="261"/>
      <c r="R32" s="247"/>
      <c r="S32" s="363"/>
      <c r="T32" s="63"/>
      <c r="U32" s="64"/>
    </row>
    <row r="33" spans="1:21" x14ac:dyDescent="0.25">
      <c r="A33" s="1208"/>
      <c r="B33" s="1068"/>
      <c r="C33" s="1116"/>
      <c r="D33" s="1274"/>
      <c r="E33" s="967"/>
      <c r="F33" s="1190"/>
      <c r="G33" s="1262"/>
      <c r="H33" s="1244"/>
      <c r="I33" s="364" t="s">
        <v>25</v>
      </c>
      <c r="J33" s="303"/>
      <c r="K33" s="267">
        <v>2768</v>
      </c>
      <c r="L33" s="273"/>
      <c r="M33" s="274"/>
      <c r="N33" s="274"/>
      <c r="O33" s="365"/>
      <c r="P33" s="269"/>
      <c r="Q33" s="269"/>
      <c r="R33" s="1031"/>
      <c r="S33" s="75"/>
      <c r="T33" s="33"/>
      <c r="U33" s="34"/>
    </row>
    <row r="34" spans="1:21" ht="15.75" thickBot="1" x14ac:dyDescent="0.3">
      <c r="A34" s="304"/>
      <c r="B34" s="335"/>
      <c r="C34" s="336"/>
      <c r="D34" s="1275"/>
      <c r="E34" s="968"/>
      <c r="F34" s="1191"/>
      <c r="G34" s="1263"/>
      <c r="H34" s="1245"/>
      <c r="I34" s="57" t="s">
        <v>36</v>
      </c>
      <c r="J34" s="286">
        <f>SUM(J32:J33)</f>
        <v>19289</v>
      </c>
      <c r="K34" s="287">
        <f>SUM(K32:K33)</f>
        <v>22057</v>
      </c>
      <c r="L34" s="288"/>
      <c r="M34" s="291"/>
      <c r="N34" s="305"/>
      <c r="O34" s="291"/>
      <c r="P34" s="286"/>
      <c r="Q34" s="292"/>
      <c r="R34" s="916"/>
      <c r="S34" s="33"/>
      <c r="T34" s="58"/>
      <c r="U34" s="59"/>
    </row>
    <row r="35" spans="1:21" ht="15.75" thickBot="1" x14ac:dyDescent="0.3">
      <c r="A35" s="366" t="s">
        <v>18</v>
      </c>
      <c r="B35" s="76" t="s">
        <v>18</v>
      </c>
      <c r="C35" s="1264" t="s">
        <v>49</v>
      </c>
      <c r="D35" s="1265"/>
      <c r="E35" s="1265"/>
      <c r="F35" s="1265"/>
      <c r="G35" s="1265"/>
      <c r="H35" s="1265"/>
      <c r="I35" s="1266"/>
      <c r="J35" s="367">
        <f>J34+J27+J22+J19+J31</f>
        <v>602494</v>
      </c>
      <c r="K35" s="368">
        <f>K34+K27+K22+K19+K31</f>
        <v>663567</v>
      </c>
      <c r="L35" s="369">
        <f t="shared" ref="L35:Q35" si="2">L34+L27+L22+L19+L31</f>
        <v>591500</v>
      </c>
      <c r="M35" s="370">
        <f t="shared" si="2"/>
        <v>590000</v>
      </c>
      <c r="N35" s="370">
        <f t="shared" si="2"/>
        <v>283733</v>
      </c>
      <c r="O35" s="371">
        <f t="shared" si="2"/>
        <v>1500</v>
      </c>
      <c r="P35" s="367">
        <f t="shared" si="2"/>
        <v>564800</v>
      </c>
      <c r="Q35" s="372">
        <f t="shared" si="2"/>
        <v>564800</v>
      </c>
      <c r="R35" s="1267"/>
      <c r="S35" s="1268"/>
      <c r="T35" s="1268"/>
      <c r="U35" s="1269"/>
    </row>
    <row r="36" spans="1:21" ht="15.75" thickBot="1" x14ac:dyDescent="0.3">
      <c r="A36" s="2" t="s">
        <v>18</v>
      </c>
      <c r="B36" s="80" t="s">
        <v>37</v>
      </c>
      <c r="C36" s="1270" t="s">
        <v>50</v>
      </c>
      <c r="D36" s="1271"/>
      <c r="E36" s="1271"/>
      <c r="F36" s="1271"/>
      <c r="G36" s="1271"/>
      <c r="H36" s="1271"/>
      <c r="I36" s="1271"/>
      <c r="J36" s="1271"/>
      <c r="K36" s="1271"/>
      <c r="L36" s="1271"/>
      <c r="M36" s="1271"/>
      <c r="N36" s="1271"/>
      <c r="O36" s="1271"/>
      <c r="P36" s="1271"/>
      <c r="Q36" s="1271"/>
      <c r="R36" s="1271"/>
      <c r="S36" s="1271"/>
      <c r="T36" s="1271"/>
      <c r="U36" s="1272"/>
    </row>
    <row r="37" spans="1:21" ht="30" customHeight="1" x14ac:dyDescent="0.25">
      <c r="A37" s="293" t="s">
        <v>18</v>
      </c>
      <c r="B37" s="373" t="s">
        <v>37</v>
      </c>
      <c r="C37" s="374" t="s">
        <v>18</v>
      </c>
      <c r="D37" s="1276" t="s">
        <v>51</v>
      </c>
      <c r="E37" s="1062"/>
      <c r="F37" s="1255" t="s">
        <v>23</v>
      </c>
      <c r="G37" s="934" t="s">
        <v>24</v>
      </c>
      <c r="H37" s="1243" t="s">
        <v>143</v>
      </c>
      <c r="I37" s="83" t="s">
        <v>39</v>
      </c>
      <c r="J37" s="375">
        <v>878881</v>
      </c>
      <c r="K37" s="376">
        <f>878881+4050</f>
        <v>882931</v>
      </c>
      <c r="L37" s="360">
        <f>M37+O37</f>
        <v>896000</v>
      </c>
      <c r="M37" s="361">
        <v>876100</v>
      </c>
      <c r="N37" s="377">
        <v>554900</v>
      </c>
      <c r="O37" s="378">
        <v>19900</v>
      </c>
      <c r="P37" s="379">
        <v>896000</v>
      </c>
      <c r="Q37" s="380">
        <v>896000</v>
      </c>
      <c r="R37" s="381" t="s">
        <v>151</v>
      </c>
      <c r="S37" s="382">
        <v>55</v>
      </c>
      <c r="T37" s="85" t="s">
        <v>52</v>
      </c>
      <c r="U37" s="383">
        <v>55</v>
      </c>
    </row>
    <row r="38" spans="1:21" ht="17.25" customHeight="1" x14ac:dyDescent="0.25">
      <c r="A38" s="234"/>
      <c r="B38" s="384"/>
      <c r="C38" s="243"/>
      <c r="D38" s="1277"/>
      <c r="E38" s="1283"/>
      <c r="F38" s="1256"/>
      <c r="G38" s="935"/>
      <c r="H38" s="1244"/>
      <c r="I38" s="87"/>
      <c r="J38" s="385"/>
      <c r="K38" s="386"/>
      <c r="L38" s="385"/>
      <c r="M38" s="387"/>
      <c r="N38" s="386"/>
      <c r="O38" s="388"/>
      <c r="P38" s="389"/>
      <c r="Q38" s="269"/>
      <c r="R38" s="390" t="s">
        <v>152</v>
      </c>
      <c r="S38" s="391" t="s">
        <v>153</v>
      </c>
      <c r="T38" s="392" t="s">
        <v>153</v>
      </c>
      <c r="U38" s="393" t="s">
        <v>153</v>
      </c>
    </row>
    <row r="39" spans="1:21" ht="54.75" customHeight="1" x14ac:dyDescent="0.25">
      <c r="A39" s="234"/>
      <c r="B39" s="384"/>
      <c r="C39" s="243"/>
      <c r="D39" s="1277"/>
      <c r="E39" s="1283"/>
      <c r="F39" s="1256"/>
      <c r="G39" s="935"/>
      <c r="H39" s="1244"/>
      <c r="I39" s="87"/>
      <c r="J39" s="385"/>
      <c r="K39" s="386"/>
      <c r="L39" s="394"/>
      <c r="M39" s="395"/>
      <c r="N39" s="396"/>
      <c r="O39" s="397"/>
      <c r="P39" s="389"/>
      <c r="Q39" s="269"/>
      <c r="R39" s="398" t="s">
        <v>53</v>
      </c>
      <c r="S39" s="88" t="s">
        <v>54</v>
      </c>
      <c r="T39" s="88" t="s">
        <v>55</v>
      </c>
      <c r="U39" s="399" t="s">
        <v>55</v>
      </c>
    </row>
    <row r="40" spans="1:21" ht="20.25" customHeight="1" x14ac:dyDescent="0.25">
      <c r="A40" s="234"/>
      <c r="B40" s="384"/>
      <c r="C40" s="243"/>
      <c r="D40" s="1277"/>
      <c r="E40" s="1283"/>
      <c r="F40" s="1256"/>
      <c r="G40" s="935"/>
      <c r="H40" s="1244"/>
      <c r="I40" s="87"/>
      <c r="J40" s="385"/>
      <c r="K40" s="386"/>
      <c r="L40" s="394"/>
      <c r="M40" s="395"/>
      <c r="N40" s="396"/>
      <c r="O40" s="397"/>
      <c r="P40" s="389"/>
      <c r="Q40" s="269"/>
      <c r="R40" s="398" t="s">
        <v>154</v>
      </c>
      <c r="S40" s="88" t="s">
        <v>155</v>
      </c>
      <c r="T40" s="88" t="s">
        <v>155</v>
      </c>
      <c r="U40" s="399" t="s">
        <v>155</v>
      </c>
    </row>
    <row r="41" spans="1:21" ht="56.25" customHeight="1" x14ac:dyDescent="0.25">
      <c r="A41" s="234"/>
      <c r="B41" s="384"/>
      <c r="C41" s="243"/>
      <c r="D41" s="1277"/>
      <c r="E41" s="1283"/>
      <c r="F41" s="1256"/>
      <c r="G41" s="935"/>
      <c r="H41" s="1244"/>
      <c r="I41" s="89" t="s">
        <v>56</v>
      </c>
      <c r="J41" s="264">
        <v>1072</v>
      </c>
      <c r="K41" s="400">
        <v>1072</v>
      </c>
      <c r="L41" s="273">
        <v>1100</v>
      </c>
      <c r="M41" s="274">
        <v>1100</v>
      </c>
      <c r="N41" s="401">
        <v>400</v>
      </c>
      <c r="O41" s="365"/>
      <c r="P41" s="402">
        <v>1100</v>
      </c>
      <c r="Q41" s="277">
        <v>1100</v>
      </c>
      <c r="R41" s="50" t="s">
        <v>119</v>
      </c>
      <c r="S41" s="91" t="s">
        <v>57</v>
      </c>
      <c r="T41" s="91" t="s">
        <v>57</v>
      </c>
      <c r="U41" s="403" t="s">
        <v>57</v>
      </c>
    </row>
    <row r="42" spans="1:21" ht="18.75" customHeight="1" thickBot="1" x14ac:dyDescent="0.3">
      <c r="A42" s="304"/>
      <c r="B42" s="335"/>
      <c r="C42" s="336"/>
      <c r="D42" s="1278"/>
      <c r="E42" s="1063"/>
      <c r="F42" s="1257"/>
      <c r="G42" s="936"/>
      <c r="H42" s="1245"/>
      <c r="I42" s="92" t="s">
        <v>36</v>
      </c>
      <c r="J42" s="288">
        <f t="shared" ref="J42:Q42" si="3">SUM(J37:J41)</f>
        <v>879953</v>
      </c>
      <c r="K42" s="289">
        <f t="shared" si="3"/>
        <v>884003</v>
      </c>
      <c r="L42" s="288">
        <f t="shared" si="3"/>
        <v>897100</v>
      </c>
      <c r="M42" s="288">
        <f t="shared" si="3"/>
        <v>877200</v>
      </c>
      <c r="N42" s="288">
        <f t="shared" si="3"/>
        <v>555300</v>
      </c>
      <c r="O42" s="288">
        <f t="shared" si="3"/>
        <v>19900</v>
      </c>
      <c r="P42" s="288">
        <f t="shared" si="3"/>
        <v>897100</v>
      </c>
      <c r="Q42" s="288">
        <f t="shared" si="3"/>
        <v>897100</v>
      </c>
      <c r="R42" s="404" t="s">
        <v>58</v>
      </c>
      <c r="S42" s="405">
        <v>1</v>
      </c>
      <c r="T42" s="406"/>
      <c r="U42" s="407"/>
    </row>
    <row r="43" spans="1:21" ht="40.5" customHeight="1" x14ac:dyDescent="0.25">
      <c r="A43" s="293" t="s">
        <v>18</v>
      </c>
      <c r="B43" s="373" t="s">
        <v>37</v>
      </c>
      <c r="C43" s="374" t="s">
        <v>37</v>
      </c>
      <c r="D43" s="1060" t="s">
        <v>122</v>
      </c>
      <c r="E43" s="1062"/>
      <c r="F43" s="1255" t="s">
        <v>23</v>
      </c>
      <c r="G43" s="934" t="s">
        <v>24</v>
      </c>
      <c r="H43" s="1243" t="s">
        <v>143</v>
      </c>
      <c r="I43" s="83" t="s">
        <v>43</v>
      </c>
      <c r="J43" s="360">
        <v>24038</v>
      </c>
      <c r="K43" s="377">
        <v>24038</v>
      </c>
      <c r="L43" s="408">
        <f>M43</f>
        <v>16000</v>
      </c>
      <c r="M43" s="257">
        <f>16030-30</f>
        <v>16000</v>
      </c>
      <c r="N43" s="409">
        <v>12200</v>
      </c>
      <c r="O43" s="378"/>
      <c r="P43" s="261">
        <v>21000</v>
      </c>
      <c r="Q43" s="261">
        <v>21000</v>
      </c>
      <c r="R43" s="410" t="s">
        <v>156</v>
      </c>
      <c r="S43" s="94">
        <v>8</v>
      </c>
      <c r="T43" s="95" t="s">
        <v>59</v>
      </c>
      <c r="U43" s="96">
        <v>8</v>
      </c>
    </row>
    <row r="44" spans="1:21" ht="15.75" thickBot="1" x14ac:dyDescent="0.3">
      <c r="A44" s="304"/>
      <c r="B44" s="335"/>
      <c r="C44" s="336"/>
      <c r="D44" s="1061"/>
      <c r="E44" s="1063"/>
      <c r="F44" s="1257"/>
      <c r="G44" s="936"/>
      <c r="H44" s="1245"/>
      <c r="I44" s="92" t="s">
        <v>36</v>
      </c>
      <c r="J44" s="288">
        <f>SUM(J43)</f>
        <v>24038</v>
      </c>
      <c r="K44" s="289">
        <f>SUM(K43)</f>
        <v>24038</v>
      </c>
      <c r="L44" s="288">
        <f t="shared" ref="L44:Q44" si="4">SUM(L43:L43)</f>
        <v>16000</v>
      </c>
      <c r="M44" s="305">
        <f t="shared" si="4"/>
        <v>16000</v>
      </c>
      <c r="N44" s="305">
        <f t="shared" si="4"/>
        <v>12200</v>
      </c>
      <c r="O44" s="287">
        <f t="shared" si="4"/>
        <v>0</v>
      </c>
      <c r="P44" s="292">
        <f>SUM(P43:P43)</f>
        <v>21000</v>
      </c>
      <c r="Q44" s="291">
        <f t="shared" si="4"/>
        <v>21000</v>
      </c>
      <c r="R44" s="97"/>
      <c r="S44" s="98"/>
      <c r="T44" s="98"/>
      <c r="U44" s="99"/>
    </row>
    <row r="45" spans="1:21" ht="17.25" customHeight="1" x14ac:dyDescent="0.25">
      <c r="A45" s="293" t="s">
        <v>18</v>
      </c>
      <c r="B45" s="373" t="s">
        <v>37</v>
      </c>
      <c r="C45" s="374" t="s">
        <v>41</v>
      </c>
      <c r="D45" s="1276" t="s">
        <v>60</v>
      </c>
      <c r="E45" s="1279" t="s">
        <v>61</v>
      </c>
      <c r="F45" s="1255" t="s">
        <v>23</v>
      </c>
      <c r="G45" s="934" t="s">
        <v>24</v>
      </c>
      <c r="H45" s="1243" t="s">
        <v>143</v>
      </c>
      <c r="I45" s="100" t="s">
        <v>25</v>
      </c>
      <c r="J45" s="360"/>
      <c r="K45" s="377"/>
      <c r="L45" s="375">
        <v>15000</v>
      </c>
      <c r="M45" s="343">
        <v>15000</v>
      </c>
      <c r="N45" s="377"/>
      <c r="O45" s="378"/>
      <c r="P45" s="379">
        <v>10000</v>
      </c>
      <c r="Q45" s="411">
        <v>5000</v>
      </c>
      <c r="R45" s="102" t="s">
        <v>62</v>
      </c>
      <c r="S45" s="85" t="s">
        <v>63</v>
      </c>
      <c r="T45" s="85"/>
      <c r="U45" s="103"/>
    </row>
    <row r="46" spans="1:21" ht="18" customHeight="1" x14ac:dyDescent="0.25">
      <c r="A46" s="234"/>
      <c r="B46" s="384"/>
      <c r="C46" s="243"/>
      <c r="D46" s="1277"/>
      <c r="E46" s="1057"/>
      <c r="F46" s="1256"/>
      <c r="G46" s="935"/>
      <c r="H46" s="1244"/>
      <c r="I46" s="60"/>
      <c r="J46" s="394"/>
      <c r="K46" s="412"/>
      <c r="L46" s="385"/>
      <c r="M46" s="387"/>
      <c r="N46" s="412"/>
      <c r="O46" s="267"/>
      <c r="P46" s="413"/>
      <c r="Q46" s="414"/>
      <c r="R46" s="106" t="s">
        <v>64</v>
      </c>
      <c r="S46" s="88" t="s">
        <v>63</v>
      </c>
      <c r="T46" s="88"/>
      <c r="U46" s="107"/>
    </row>
    <row r="47" spans="1:21" ht="42" customHeight="1" x14ac:dyDescent="0.25">
      <c r="A47" s="234"/>
      <c r="B47" s="384"/>
      <c r="C47" s="243"/>
      <c r="D47" s="1277"/>
      <c r="E47" s="1057"/>
      <c r="F47" s="1256"/>
      <c r="G47" s="935"/>
      <c r="H47" s="1244"/>
      <c r="I47" s="60"/>
      <c r="J47" s="394"/>
      <c r="K47" s="412"/>
      <c r="L47" s="385"/>
      <c r="M47" s="387"/>
      <c r="N47" s="412"/>
      <c r="O47" s="267"/>
      <c r="P47" s="413"/>
      <c r="Q47" s="414"/>
      <c r="R47" s="108" t="s">
        <v>65</v>
      </c>
      <c r="S47" s="109"/>
      <c r="T47" s="91" t="s">
        <v>63</v>
      </c>
      <c r="U47" s="110"/>
    </row>
    <row r="48" spans="1:21" ht="15.75" thickBot="1" x14ac:dyDescent="0.3">
      <c r="A48" s="304"/>
      <c r="B48" s="335"/>
      <c r="C48" s="336"/>
      <c r="D48" s="1278"/>
      <c r="E48" s="1280"/>
      <c r="F48" s="1257"/>
      <c r="G48" s="936"/>
      <c r="H48" s="1245"/>
      <c r="I48" s="92" t="s">
        <v>36</v>
      </c>
      <c r="J48" s="288"/>
      <c r="K48" s="289"/>
      <c r="L48" s="288">
        <f t="shared" ref="L48:Q48" si="5">SUM(L45:L45)</f>
        <v>15000</v>
      </c>
      <c r="M48" s="305">
        <f t="shared" si="5"/>
        <v>15000</v>
      </c>
      <c r="N48" s="305">
        <f t="shared" si="5"/>
        <v>0</v>
      </c>
      <c r="O48" s="287">
        <f t="shared" si="5"/>
        <v>0</v>
      </c>
      <c r="P48" s="292">
        <f t="shared" si="5"/>
        <v>10000</v>
      </c>
      <c r="Q48" s="291">
        <f t="shared" si="5"/>
        <v>5000</v>
      </c>
      <c r="R48" s="1281" t="s">
        <v>157</v>
      </c>
      <c r="S48" s="109"/>
      <c r="T48" s="109"/>
      <c r="U48" s="111" t="s">
        <v>66</v>
      </c>
    </row>
    <row r="49" spans="1:21" ht="15.75" thickBot="1" x14ac:dyDescent="0.3">
      <c r="A49" s="2" t="s">
        <v>18</v>
      </c>
      <c r="B49" s="76" t="s">
        <v>37</v>
      </c>
      <c r="C49" s="1136" t="s">
        <v>49</v>
      </c>
      <c r="D49" s="1137"/>
      <c r="E49" s="1137"/>
      <c r="F49" s="1137"/>
      <c r="G49" s="1137"/>
      <c r="H49" s="1137"/>
      <c r="I49" s="1138"/>
      <c r="J49" s="369">
        <f>J48+J44+J42</f>
        <v>903991</v>
      </c>
      <c r="K49" s="369">
        <f t="shared" ref="K49:Q49" si="6">K48+K44+K42</f>
        <v>908041</v>
      </c>
      <c r="L49" s="369">
        <f t="shared" si="6"/>
        <v>928100</v>
      </c>
      <c r="M49" s="369">
        <f t="shared" si="6"/>
        <v>908200</v>
      </c>
      <c r="N49" s="369">
        <f t="shared" si="6"/>
        <v>567500</v>
      </c>
      <c r="O49" s="369">
        <f t="shared" si="6"/>
        <v>19900</v>
      </c>
      <c r="P49" s="369">
        <f t="shared" si="6"/>
        <v>928100</v>
      </c>
      <c r="Q49" s="369">
        <f t="shared" si="6"/>
        <v>923100</v>
      </c>
      <c r="R49" s="1282"/>
      <c r="S49" s="415"/>
      <c r="T49" s="415"/>
      <c r="U49" s="416"/>
    </row>
    <row r="50" spans="1:21" ht="15.75" thickBot="1" x14ac:dyDescent="0.3">
      <c r="A50" s="2" t="s">
        <v>18</v>
      </c>
      <c r="B50" s="80" t="s">
        <v>41</v>
      </c>
      <c r="C50" s="1011" t="s">
        <v>67</v>
      </c>
      <c r="D50" s="1012"/>
      <c r="E50" s="1012"/>
      <c r="F50" s="1012"/>
      <c r="G50" s="1012"/>
      <c r="H50" s="1012"/>
      <c r="I50" s="1012"/>
      <c r="J50" s="1012"/>
      <c r="K50" s="1012"/>
      <c r="L50" s="1012"/>
      <c r="M50" s="1012"/>
      <c r="N50" s="1012"/>
      <c r="O50" s="1012"/>
      <c r="P50" s="1012"/>
      <c r="Q50" s="1012"/>
      <c r="R50" s="1012"/>
      <c r="S50" s="1012"/>
      <c r="T50" s="1012"/>
      <c r="U50" s="1013"/>
    </row>
    <row r="51" spans="1:21" ht="24.75" customHeight="1" x14ac:dyDescent="0.25">
      <c r="A51" s="1064" t="s">
        <v>18</v>
      </c>
      <c r="B51" s="1067" t="s">
        <v>41</v>
      </c>
      <c r="C51" s="1070" t="s">
        <v>18</v>
      </c>
      <c r="D51" s="1073" t="s">
        <v>123</v>
      </c>
      <c r="E51" s="1284" t="s">
        <v>68</v>
      </c>
      <c r="F51" s="1287" t="s">
        <v>23</v>
      </c>
      <c r="G51" s="1076" t="s">
        <v>66</v>
      </c>
      <c r="H51" s="1243" t="s">
        <v>158</v>
      </c>
      <c r="I51" s="112" t="s">
        <v>39</v>
      </c>
      <c r="J51" s="417"/>
      <c r="K51" s="418">
        <v>144810</v>
      </c>
      <c r="L51" s="419">
        <v>125000</v>
      </c>
      <c r="M51" s="420"/>
      <c r="N51" s="420"/>
      <c r="O51" s="421">
        <v>125000</v>
      </c>
      <c r="P51" s="422">
        <v>125000</v>
      </c>
      <c r="Q51" s="423">
        <v>125000</v>
      </c>
      <c r="R51" s="1106" t="s">
        <v>69</v>
      </c>
      <c r="S51" s="116">
        <v>30</v>
      </c>
      <c r="T51" s="117">
        <v>60</v>
      </c>
      <c r="U51" s="118">
        <v>100</v>
      </c>
    </row>
    <row r="52" spans="1:21" ht="24.75" customHeight="1" x14ac:dyDescent="0.25">
      <c r="A52" s="1065"/>
      <c r="B52" s="1068"/>
      <c r="C52" s="1071"/>
      <c r="D52" s="1074"/>
      <c r="E52" s="1285"/>
      <c r="F52" s="1288"/>
      <c r="G52" s="1077"/>
      <c r="H52" s="1244"/>
      <c r="I52" s="119" t="s">
        <v>70</v>
      </c>
      <c r="J52" s="424"/>
      <c r="K52" s="425"/>
      <c r="L52" s="426">
        <v>11800</v>
      </c>
      <c r="M52" s="427"/>
      <c r="N52" s="427"/>
      <c r="O52" s="428">
        <v>11800</v>
      </c>
      <c r="P52" s="429"/>
      <c r="Q52" s="430"/>
      <c r="R52" s="1107"/>
      <c r="S52" s="122"/>
      <c r="T52" s="123"/>
      <c r="U52" s="124"/>
    </row>
    <row r="53" spans="1:21" ht="15.75" thickBot="1" x14ac:dyDescent="0.3">
      <c r="A53" s="1066"/>
      <c r="B53" s="1069"/>
      <c r="C53" s="1072"/>
      <c r="D53" s="1075"/>
      <c r="E53" s="1286"/>
      <c r="F53" s="1289"/>
      <c r="G53" s="1078"/>
      <c r="H53" s="1245"/>
      <c r="I53" s="237" t="s">
        <v>36</v>
      </c>
      <c r="J53" s="431">
        <f>SUM(J51:J52)</f>
        <v>0</v>
      </c>
      <c r="K53" s="432">
        <f>SUM(K51:K52)</f>
        <v>144810</v>
      </c>
      <c r="L53" s="433">
        <f>M53+O53</f>
        <v>136800</v>
      </c>
      <c r="M53" s="434"/>
      <c r="N53" s="434"/>
      <c r="O53" s="432">
        <f>SUM(O51:O52)</f>
        <v>136800</v>
      </c>
      <c r="P53" s="435">
        <f>SUM(P51:P52)</f>
        <v>125000</v>
      </c>
      <c r="Q53" s="436">
        <f>SUM(Q51:Q52)</f>
        <v>125000</v>
      </c>
      <c r="R53" s="1108"/>
      <c r="S53" s="128"/>
      <c r="T53" s="129"/>
      <c r="U53" s="130"/>
    </row>
    <row r="54" spans="1:21" ht="29.25" customHeight="1" x14ac:dyDescent="0.25">
      <c r="A54" s="1064" t="s">
        <v>18</v>
      </c>
      <c r="B54" s="1067" t="s">
        <v>41</v>
      </c>
      <c r="C54" s="1085" t="s">
        <v>37</v>
      </c>
      <c r="D54" s="1117" t="s">
        <v>159</v>
      </c>
      <c r="E54" s="1291" t="s">
        <v>68</v>
      </c>
      <c r="F54" s="1287" t="s">
        <v>23</v>
      </c>
      <c r="G54" s="1076" t="s">
        <v>66</v>
      </c>
      <c r="H54" s="1243" t="s">
        <v>158</v>
      </c>
      <c r="I54" s="131" t="s">
        <v>39</v>
      </c>
      <c r="J54" s="296"/>
      <c r="K54" s="297">
        <v>144810</v>
      </c>
      <c r="L54" s="360"/>
      <c r="M54" s="377"/>
      <c r="N54" s="437"/>
      <c r="O54" s="438"/>
      <c r="P54" s="439">
        <v>500000</v>
      </c>
      <c r="Q54" s="380">
        <v>1000000</v>
      </c>
      <c r="R54" s="133" t="s">
        <v>71</v>
      </c>
      <c r="S54" s="63"/>
      <c r="T54" s="63">
        <v>15</v>
      </c>
      <c r="U54" s="64">
        <v>30</v>
      </c>
    </row>
    <row r="55" spans="1:21" ht="20.25" customHeight="1" x14ac:dyDescent="0.25">
      <c r="A55" s="1065"/>
      <c r="B55" s="1068"/>
      <c r="C55" s="1116"/>
      <c r="D55" s="1118"/>
      <c r="E55" s="1293"/>
      <c r="F55" s="1190"/>
      <c r="G55" s="1084"/>
      <c r="H55" s="1244"/>
      <c r="I55" s="157"/>
      <c r="J55" s="311"/>
      <c r="K55" s="312"/>
      <c r="L55" s="349"/>
      <c r="M55" s="440"/>
      <c r="N55" s="441"/>
      <c r="O55" s="442"/>
      <c r="P55" s="443"/>
      <c r="Q55" s="444"/>
      <c r="R55" s="1290" t="s">
        <v>72</v>
      </c>
      <c r="S55" s="68"/>
      <c r="T55" s="68">
        <v>2</v>
      </c>
      <c r="U55" s="69"/>
    </row>
    <row r="56" spans="1:21" ht="15.75" thickBot="1" x14ac:dyDescent="0.3">
      <c r="A56" s="1066"/>
      <c r="B56" s="1069"/>
      <c r="C56" s="1086"/>
      <c r="D56" s="1119"/>
      <c r="E56" s="1292"/>
      <c r="F56" s="1289"/>
      <c r="G56" s="1078"/>
      <c r="H56" s="1245"/>
      <c r="I56" s="238" t="s">
        <v>36</v>
      </c>
      <c r="J56" s="286">
        <f>SUM(J54:J55)</f>
        <v>0</v>
      </c>
      <c r="K56" s="287">
        <f>SUM(K54:K55)</f>
        <v>144810</v>
      </c>
      <c r="L56" s="288"/>
      <c r="M56" s="289"/>
      <c r="N56" s="305"/>
      <c r="O56" s="445"/>
      <c r="P56" s="286">
        <f>SUM(P54:P55)</f>
        <v>500000</v>
      </c>
      <c r="Q56" s="286">
        <f>SUM(Q54:Q55)</f>
        <v>1000000</v>
      </c>
      <c r="R56" s="1135"/>
      <c r="S56" s="58"/>
      <c r="T56" s="58"/>
      <c r="U56" s="59"/>
    </row>
    <row r="57" spans="1:21" ht="27.75" customHeight="1" x14ac:dyDescent="0.25">
      <c r="A57" s="1064" t="s">
        <v>18</v>
      </c>
      <c r="B57" s="1067" t="s">
        <v>41</v>
      </c>
      <c r="C57" s="1085" t="s">
        <v>41</v>
      </c>
      <c r="D57" s="1117" t="s">
        <v>73</v>
      </c>
      <c r="E57" s="1291" t="s">
        <v>68</v>
      </c>
      <c r="F57" s="1287" t="s">
        <v>23</v>
      </c>
      <c r="G57" s="1076" t="s">
        <v>66</v>
      </c>
      <c r="H57" s="1243" t="s">
        <v>158</v>
      </c>
      <c r="I57" s="134" t="s">
        <v>70</v>
      </c>
      <c r="J57" s="296">
        <v>1368860</v>
      </c>
      <c r="K57" s="297">
        <v>1368860</v>
      </c>
      <c r="L57" s="360">
        <v>3107700</v>
      </c>
      <c r="M57" s="377"/>
      <c r="N57" s="437"/>
      <c r="O57" s="438">
        <f>L57</f>
        <v>3107700</v>
      </c>
      <c r="P57" s="299">
        <v>2345400</v>
      </c>
      <c r="Q57" s="380"/>
      <c r="R57" s="1134" t="s">
        <v>74</v>
      </c>
      <c r="S57" s="135">
        <v>60</v>
      </c>
      <c r="T57" s="135">
        <v>100</v>
      </c>
      <c r="U57" s="64"/>
    </row>
    <row r="58" spans="1:21" ht="15.75" thickBot="1" x14ac:dyDescent="0.3">
      <c r="A58" s="1066"/>
      <c r="B58" s="1069"/>
      <c r="C58" s="1086"/>
      <c r="D58" s="1119"/>
      <c r="E58" s="1292"/>
      <c r="F58" s="1289"/>
      <c r="G58" s="1078"/>
      <c r="H58" s="1245"/>
      <c r="I58" s="238" t="s">
        <v>36</v>
      </c>
      <c r="J58" s="286">
        <f>SUM(J57)</f>
        <v>1368860</v>
      </c>
      <c r="K58" s="287">
        <f>SUM(K57)</f>
        <v>1368860</v>
      </c>
      <c r="L58" s="288">
        <f>SUM(L57:L57)</f>
        <v>3107700</v>
      </c>
      <c r="M58" s="289"/>
      <c r="N58" s="305"/>
      <c r="O58" s="445">
        <f>SUM(O57:O57)</f>
        <v>3107700</v>
      </c>
      <c r="P58" s="286">
        <f>SUM(P57:P57)</f>
        <v>2345400</v>
      </c>
      <c r="Q58" s="286"/>
      <c r="R58" s="1135"/>
      <c r="S58" s="136"/>
      <c r="T58" s="136"/>
      <c r="U58" s="59"/>
    </row>
    <row r="59" spans="1:21" ht="30" customHeight="1" x14ac:dyDescent="0.25">
      <c r="A59" s="1064" t="s">
        <v>18</v>
      </c>
      <c r="B59" s="1067" t="s">
        <v>41</v>
      </c>
      <c r="C59" s="1085" t="s">
        <v>46</v>
      </c>
      <c r="D59" s="1117" t="s">
        <v>75</v>
      </c>
      <c r="E59" s="1291" t="s">
        <v>68</v>
      </c>
      <c r="F59" s="1287" t="s">
        <v>23</v>
      </c>
      <c r="G59" s="1076" t="s">
        <v>66</v>
      </c>
      <c r="H59" s="1243" t="s">
        <v>158</v>
      </c>
      <c r="I59" s="131" t="s">
        <v>25</v>
      </c>
      <c r="J59" s="296"/>
      <c r="K59" s="297"/>
      <c r="L59" s="360">
        <v>3500</v>
      </c>
      <c r="M59" s="361"/>
      <c r="N59" s="437"/>
      <c r="O59" s="438">
        <v>3500</v>
      </c>
      <c r="P59" s="299"/>
      <c r="Q59" s="261">
        <v>50000</v>
      </c>
      <c r="R59" s="244" t="s">
        <v>76</v>
      </c>
      <c r="S59" s="137">
        <v>1</v>
      </c>
      <c r="T59" s="137"/>
      <c r="U59" s="138"/>
    </row>
    <row r="60" spans="1:21" ht="30.75" customHeight="1" x14ac:dyDescent="0.25">
      <c r="A60" s="1065"/>
      <c r="B60" s="1068"/>
      <c r="C60" s="1116"/>
      <c r="D60" s="1118"/>
      <c r="E60" s="1293"/>
      <c r="F60" s="1190"/>
      <c r="G60" s="1084"/>
      <c r="H60" s="1244"/>
      <c r="I60" s="139" t="s">
        <v>70</v>
      </c>
      <c r="J60" s="284"/>
      <c r="K60" s="285"/>
      <c r="L60" s="279"/>
      <c r="M60" s="280"/>
      <c r="N60" s="446"/>
      <c r="O60" s="281"/>
      <c r="P60" s="447">
        <v>104500</v>
      </c>
      <c r="Q60" s="269">
        <v>1113000</v>
      </c>
      <c r="R60" s="245" t="s">
        <v>77</v>
      </c>
      <c r="S60" s="141"/>
      <c r="T60" s="141">
        <v>1</v>
      </c>
      <c r="U60" s="142"/>
    </row>
    <row r="61" spans="1:21" ht="14.25" customHeight="1" x14ac:dyDescent="0.25">
      <c r="A61" s="1065"/>
      <c r="B61" s="1068"/>
      <c r="C61" s="1116"/>
      <c r="D61" s="1118"/>
      <c r="E61" s="1293"/>
      <c r="F61" s="1190"/>
      <c r="G61" s="1084"/>
      <c r="H61" s="1244"/>
      <c r="I61" s="448" t="s">
        <v>150</v>
      </c>
      <c r="J61" s="284">
        <v>98471</v>
      </c>
      <c r="K61" s="285">
        <v>98471</v>
      </c>
      <c r="L61" s="279"/>
      <c r="M61" s="280"/>
      <c r="N61" s="446"/>
      <c r="O61" s="281"/>
      <c r="P61" s="271"/>
      <c r="Q61" s="282"/>
      <c r="R61" s="1290" t="s">
        <v>78</v>
      </c>
      <c r="S61" s="143"/>
      <c r="T61" s="143"/>
      <c r="U61" s="144">
        <v>50</v>
      </c>
    </row>
    <row r="62" spans="1:21" ht="15.75" thickBot="1" x14ac:dyDescent="0.3">
      <c r="A62" s="1066"/>
      <c r="B62" s="1069"/>
      <c r="C62" s="1086"/>
      <c r="D62" s="1119"/>
      <c r="E62" s="1292"/>
      <c r="F62" s="1289"/>
      <c r="G62" s="1078"/>
      <c r="H62" s="1245"/>
      <c r="I62" s="238" t="s">
        <v>36</v>
      </c>
      <c r="J62" s="286">
        <f>SUM(J59:J61)</f>
        <v>98471</v>
      </c>
      <c r="K62" s="287">
        <f>SUM(K59:K61)</f>
        <v>98471</v>
      </c>
      <c r="L62" s="288">
        <f t="shared" ref="L62" si="7">M62+O62</f>
        <v>3500</v>
      </c>
      <c r="M62" s="305"/>
      <c r="N62" s="305"/>
      <c r="O62" s="445">
        <f>O59</f>
        <v>3500</v>
      </c>
      <c r="P62" s="286">
        <f>SUM(P59:P60)</f>
        <v>104500</v>
      </c>
      <c r="Q62" s="292">
        <f>SUM(Q59:Q60)</f>
        <v>1163000</v>
      </c>
      <c r="R62" s="1135"/>
      <c r="S62" s="241"/>
      <c r="T62" s="241"/>
      <c r="U62" s="151"/>
    </row>
    <row r="63" spans="1:21" ht="31.5" customHeight="1" x14ac:dyDescent="0.25">
      <c r="A63" s="1064" t="s">
        <v>18</v>
      </c>
      <c r="B63" s="1067" t="s">
        <v>41</v>
      </c>
      <c r="C63" s="1085" t="s">
        <v>79</v>
      </c>
      <c r="D63" s="1087" t="s">
        <v>80</v>
      </c>
      <c r="E63" s="1291" t="s">
        <v>68</v>
      </c>
      <c r="F63" s="1287" t="s">
        <v>23</v>
      </c>
      <c r="G63" s="1076" t="s">
        <v>66</v>
      </c>
      <c r="H63" s="1243" t="s">
        <v>158</v>
      </c>
      <c r="I63" s="145" t="s">
        <v>39</v>
      </c>
      <c r="J63" s="359"/>
      <c r="K63" s="259"/>
      <c r="L63" s="298">
        <v>123000</v>
      </c>
      <c r="M63" s="449"/>
      <c r="N63" s="450"/>
      <c r="O63" s="260">
        <f>L63</f>
        <v>123000</v>
      </c>
      <c r="P63" s="299">
        <v>59500</v>
      </c>
      <c r="Q63" s="261"/>
      <c r="R63" s="146" t="s">
        <v>81</v>
      </c>
      <c r="S63" s="42">
        <v>1</v>
      </c>
      <c r="T63" s="42"/>
      <c r="U63" s="138"/>
    </row>
    <row r="64" spans="1:21" ht="31.5" customHeight="1" x14ac:dyDescent="0.25">
      <c r="A64" s="1065"/>
      <c r="B64" s="1068"/>
      <c r="C64" s="1116"/>
      <c r="D64" s="1125"/>
      <c r="E64" s="1293"/>
      <c r="F64" s="1190"/>
      <c r="G64" s="1084"/>
      <c r="H64" s="1244"/>
      <c r="I64" s="147" t="s">
        <v>70</v>
      </c>
      <c r="J64" s="303">
        <v>165489</v>
      </c>
      <c r="K64" s="267">
        <v>165489</v>
      </c>
      <c r="L64" s="394"/>
      <c r="M64" s="412"/>
      <c r="N64" s="451"/>
      <c r="O64" s="268"/>
      <c r="P64" s="452"/>
      <c r="Q64" s="443"/>
      <c r="R64" s="149" t="s">
        <v>82</v>
      </c>
      <c r="S64" s="51"/>
      <c r="T64" s="51">
        <v>100</v>
      </c>
      <c r="U64" s="144"/>
    </row>
    <row r="65" spans="1:21" ht="15.75" thickBot="1" x14ac:dyDescent="0.3">
      <c r="A65" s="1066"/>
      <c r="B65" s="1069"/>
      <c r="C65" s="1086"/>
      <c r="D65" s="1088"/>
      <c r="E65" s="1292"/>
      <c r="F65" s="1289"/>
      <c r="G65" s="1078"/>
      <c r="H65" s="1245"/>
      <c r="I65" s="238" t="s">
        <v>36</v>
      </c>
      <c r="J65" s="431">
        <f>SUM(J63:J64)</f>
        <v>165489</v>
      </c>
      <c r="K65" s="432">
        <f>SUM(K63:K64)</f>
        <v>165489</v>
      </c>
      <c r="L65" s="433">
        <f t="shared" ref="L65:O65" si="8">L63</f>
        <v>123000</v>
      </c>
      <c r="M65" s="453"/>
      <c r="N65" s="454"/>
      <c r="O65" s="434">
        <f t="shared" si="8"/>
        <v>123000</v>
      </c>
      <c r="P65" s="455">
        <f>P63</f>
        <v>59500</v>
      </c>
      <c r="Q65" s="456"/>
      <c r="R65" s="150"/>
      <c r="S65" s="47"/>
      <c r="T65" s="47"/>
      <c r="U65" s="151"/>
    </row>
    <row r="66" spans="1:21" ht="27.75" customHeight="1" x14ac:dyDescent="0.25">
      <c r="A66" s="1064" t="s">
        <v>18</v>
      </c>
      <c r="B66" s="1067" t="s">
        <v>41</v>
      </c>
      <c r="C66" s="1085" t="s">
        <v>83</v>
      </c>
      <c r="D66" s="1117" t="s">
        <v>124</v>
      </c>
      <c r="E66" s="1291" t="s">
        <v>68</v>
      </c>
      <c r="F66" s="1287" t="s">
        <v>23</v>
      </c>
      <c r="G66" s="1076" t="s">
        <v>66</v>
      </c>
      <c r="H66" s="1243" t="s">
        <v>158</v>
      </c>
      <c r="I66" s="131" t="s">
        <v>25</v>
      </c>
      <c r="J66" s="296"/>
      <c r="K66" s="297"/>
      <c r="L66" s="360">
        <v>40000</v>
      </c>
      <c r="M66" s="377"/>
      <c r="N66" s="437"/>
      <c r="O66" s="438">
        <f>L66</f>
        <v>40000</v>
      </c>
      <c r="P66" s="439"/>
      <c r="Q66" s="380"/>
      <c r="R66" s="1134" t="s">
        <v>84</v>
      </c>
      <c r="S66" s="63">
        <v>1</v>
      </c>
      <c r="T66" s="63"/>
      <c r="U66" s="64"/>
    </row>
    <row r="67" spans="1:21" ht="27.75" customHeight="1" x14ac:dyDescent="0.25">
      <c r="A67" s="1065"/>
      <c r="B67" s="1068"/>
      <c r="C67" s="1116"/>
      <c r="D67" s="1118"/>
      <c r="E67" s="1293"/>
      <c r="F67" s="1190"/>
      <c r="G67" s="1084"/>
      <c r="H67" s="1244"/>
      <c r="I67" s="162" t="s">
        <v>70</v>
      </c>
      <c r="J67" s="301">
        <v>75301</v>
      </c>
      <c r="K67" s="302">
        <v>75301</v>
      </c>
      <c r="L67" s="273"/>
      <c r="M67" s="401"/>
      <c r="N67" s="457"/>
      <c r="O67" s="276"/>
      <c r="P67" s="277"/>
      <c r="Q67" s="458"/>
      <c r="R67" s="1246"/>
      <c r="S67" s="33"/>
      <c r="T67" s="33"/>
      <c r="U67" s="34"/>
    </row>
    <row r="68" spans="1:21" ht="15.75" thickBot="1" x14ac:dyDescent="0.3">
      <c r="A68" s="1066"/>
      <c r="B68" s="1069"/>
      <c r="C68" s="1086"/>
      <c r="D68" s="1119"/>
      <c r="E68" s="1292"/>
      <c r="F68" s="1289"/>
      <c r="G68" s="1078"/>
      <c r="H68" s="1245"/>
      <c r="I68" s="238" t="s">
        <v>36</v>
      </c>
      <c r="J68" s="286">
        <f>SUM(J66:J67)</f>
        <v>75301</v>
      </c>
      <c r="K68" s="287">
        <f>SUM(K66:K67)</f>
        <v>75301</v>
      </c>
      <c r="L68" s="288">
        <f>SUM(L66:L67)</f>
        <v>40000</v>
      </c>
      <c r="M68" s="289"/>
      <c r="N68" s="305"/>
      <c r="O68" s="445">
        <f>SUM(O66:O67)</f>
        <v>40000</v>
      </c>
      <c r="P68" s="286"/>
      <c r="Q68" s="286"/>
      <c r="R68" s="152"/>
      <c r="S68" s="58"/>
      <c r="T68" s="153"/>
      <c r="U68" s="154"/>
    </row>
    <row r="69" spans="1:21" x14ac:dyDescent="0.25">
      <c r="A69" s="1064" t="s">
        <v>18</v>
      </c>
      <c r="B69" s="1067" t="s">
        <v>41</v>
      </c>
      <c r="C69" s="1085" t="s">
        <v>23</v>
      </c>
      <c r="D69" s="1117" t="s">
        <v>85</v>
      </c>
      <c r="E69" s="1291" t="s">
        <v>68</v>
      </c>
      <c r="F69" s="1287" t="s">
        <v>23</v>
      </c>
      <c r="G69" s="1076" t="s">
        <v>66</v>
      </c>
      <c r="H69" s="1243" t="s">
        <v>158</v>
      </c>
      <c r="I69" s="134" t="s">
        <v>70</v>
      </c>
      <c r="J69" s="296"/>
      <c r="K69" s="297"/>
      <c r="L69" s="515">
        <f>434000-130000</f>
        <v>304000</v>
      </c>
      <c r="M69" s="361"/>
      <c r="N69" s="437"/>
      <c r="O69" s="517">
        <f>434000-130000</f>
        <v>304000</v>
      </c>
      <c r="P69" s="299"/>
      <c r="Q69" s="380"/>
      <c r="R69" s="1122" t="s">
        <v>86</v>
      </c>
      <c r="S69" s="63">
        <v>1</v>
      </c>
      <c r="T69" s="63"/>
      <c r="U69" s="64"/>
    </row>
    <row r="70" spans="1:21" x14ac:dyDescent="0.25">
      <c r="A70" s="1065"/>
      <c r="B70" s="1068"/>
      <c r="C70" s="1116"/>
      <c r="D70" s="1118"/>
      <c r="E70" s="1293"/>
      <c r="F70" s="1190"/>
      <c r="G70" s="1084"/>
      <c r="H70" s="1244"/>
      <c r="I70" s="155" t="s">
        <v>25</v>
      </c>
      <c r="J70" s="301"/>
      <c r="K70" s="302"/>
      <c r="L70" s="516">
        <v>130000</v>
      </c>
      <c r="M70" s="274"/>
      <c r="N70" s="457"/>
      <c r="O70" s="518">
        <v>130000</v>
      </c>
      <c r="P70" s="447"/>
      <c r="Q70" s="458"/>
      <c r="R70" s="1123"/>
      <c r="S70" s="33"/>
      <c r="T70" s="33"/>
      <c r="U70" s="34"/>
    </row>
    <row r="71" spans="1:21" ht="15.75" thickBot="1" x14ac:dyDescent="0.3">
      <c r="A71" s="1066"/>
      <c r="B71" s="1069"/>
      <c r="C71" s="1086"/>
      <c r="D71" s="1119"/>
      <c r="E71" s="1292"/>
      <c r="F71" s="1289"/>
      <c r="G71" s="1078"/>
      <c r="H71" s="1245"/>
      <c r="I71" s="238" t="s">
        <v>36</v>
      </c>
      <c r="J71" s="286"/>
      <c r="K71" s="287"/>
      <c r="L71" s="286">
        <f>SUM(L69:L70)</f>
        <v>434000</v>
      </c>
      <c r="M71" s="305"/>
      <c r="N71" s="305"/>
      <c r="O71" s="291">
        <f>SUM(O69:O70)</f>
        <v>434000</v>
      </c>
      <c r="P71" s="286"/>
      <c r="Q71" s="286"/>
      <c r="R71" s="1124"/>
      <c r="S71" s="58"/>
      <c r="T71" s="58"/>
      <c r="U71" s="59"/>
    </row>
    <row r="72" spans="1:21" ht="20.25" customHeight="1" x14ac:dyDescent="0.25">
      <c r="A72" s="1064" t="s">
        <v>18</v>
      </c>
      <c r="B72" s="1067" t="s">
        <v>41</v>
      </c>
      <c r="C72" s="1085" t="s">
        <v>87</v>
      </c>
      <c r="D72" s="1117" t="s">
        <v>88</v>
      </c>
      <c r="E72" s="1291" t="s">
        <v>68</v>
      </c>
      <c r="F72" s="1287" t="s">
        <v>23</v>
      </c>
      <c r="G72" s="1076" t="s">
        <v>63</v>
      </c>
      <c r="H72" s="1243" t="s">
        <v>160</v>
      </c>
      <c r="I72" s="156" t="s">
        <v>25</v>
      </c>
      <c r="J72" s="296"/>
      <c r="K72" s="297"/>
      <c r="L72" s="375">
        <v>78200</v>
      </c>
      <c r="M72" s="376"/>
      <c r="N72" s="459"/>
      <c r="O72" s="460">
        <f>L72</f>
        <v>78200</v>
      </c>
      <c r="P72" s="296"/>
      <c r="Q72" s="380"/>
      <c r="R72" s="1122" t="s">
        <v>89</v>
      </c>
      <c r="S72" s="63">
        <v>1</v>
      </c>
      <c r="T72" s="63"/>
      <c r="U72" s="64"/>
    </row>
    <row r="73" spans="1:21" ht="20.25" customHeight="1" x14ac:dyDescent="0.25">
      <c r="A73" s="1065"/>
      <c r="B73" s="1068"/>
      <c r="C73" s="1116"/>
      <c r="D73" s="1118"/>
      <c r="E73" s="1293"/>
      <c r="F73" s="1190"/>
      <c r="G73" s="1084"/>
      <c r="H73" s="1244"/>
      <c r="I73" s="461"/>
      <c r="J73" s="311"/>
      <c r="K73" s="312"/>
      <c r="L73" s="349"/>
      <c r="M73" s="440"/>
      <c r="N73" s="441"/>
      <c r="O73" s="442"/>
      <c r="P73" s="443"/>
      <c r="Q73" s="444"/>
      <c r="R73" s="1123"/>
      <c r="S73" s="33"/>
      <c r="T73" s="33"/>
      <c r="U73" s="34"/>
    </row>
    <row r="74" spans="1:21" ht="15.75" thickBot="1" x14ac:dyDescent="0.3">
      <c r="A74" s="1066"/>
      <c r="B74" s="1069"/>
      <c r="C74" s="1086"/>
      <c r="D74" s="1119"/>
      <c r="E74" s="1292"/>
      <c r="F74" s="1289"/>
      <c r="G74" s="1078"/>
      <c r="H74" s="1245"/>
      <c r="I74" s="462" t="s">
        <v>36</v>
      </c>
      <c r="J74" s="286"/>
      <c r="K74" s="287"/>
      <c r="L74" s="288">
        <f>SUM(L72:L73)</f>
        <v>78200</v>
      </c>
      <c r="M74" s="289"/>
      <c r="N74" s="305"/>
      <c r="O74" s="445">
        <f>SUM(O72:O73)</f>
        <v>78200</v>
      </c>
      <c r="P74" s="286"/>
      <c r="Q74" s="286"/>
      <c r="R74" s="1124"/>
      <c r="S74" s="58"/>
      <c r="T74" s="58"/>
      <c r="U74" s="59"/>
    </row>
    <row r="75" spans="1:21" ht="28.5" customHeight="1" x14ac:dyDescent="0.25">
      <c r="A75" s="1064" t="s">
        <v>18</v>
      </c>
      <c r="B75" s="1067" t="s">
        <v>41</v>
      </c>
      <c r="C75" s="1085" t="s">
        <v>90</v>
      </c>
      <c r="D75" s="1117" t="s">
        <v>91</v>
      </c>
      <c r="E75" s="1291" t="s">
        <v>68</v>
      </c>
      <c r="F75" s="1287" t="s">
        <v>23</v>
      </c>
      <c r="G75" s="1076" t="s">
        <v>66</v>
      </c>
      <c r="H75" s="1243" t="s">
        <v>161</v>
      </c>
      <c r="I75" s="157" t="s">
        <v>25</v>
      </c>
      <c r="J75" s="296"/>
      <c r="K75" s="297"/>
      <c r="L75" s="360"/>
      <c r="M75" s="377"/>
      <c r="N75" s="437"/>
      <c r="O75" s="438"/>
      <c r="P75" s="439">
        <v>100000</v>
      </c>
      <c r="Q75" s="359">
        <v>100000</v>
      </c>
      <c r="R75" s="244" t="s">
        <v>84</v>
      </c>
      <c r="S75" s="159">
        <v>1</v>
      </c>
      <c r="T75" s="159"/>
      <c r="U75" s="160"/>
    </row>
    <row r="76" spans="1:21" ht="28.5" customHeight="1" x14ac:dyDescent="0.25">
      <c r="A76" s="1065"/>
      <c r="B76" s="1068"/>
      <c r="C76" s="1116"/>
      <c r="D76" s="1118"/>
      <c r="E76" s="1293"/>
      <c r="F76" s="1190"/>
      <c r="G76" s="1084"/>
      <c r="H76" s="1244"/>
      <c r="I76" s="157" t="s">
        <v>70</v>
      </c>
      <c r="J76" s="301"/>
      <c r="K76" s="302"/>
      <c r="L76" s="273">
        <v>20000</v>
      </c>
      <c r="M76" s="401"/>
      <c r="N76" s="457"/>
      <c r="O76" s="276">
        <f>L76</f>
        <v>20000</v>
      </c>
      <c r="P76" s="277"/>
      <c r="Q76" s="444"/>
      <c r="R76" s="235" t="s">
        <v>81</v>
      </c>
      <c r="S76" s="68"/>
      <c r="T76" s="68"/>
      <c r="U76" s="69">
        <v>1</v>
      </c>
    </row>
    <row r="77" spans="1:21" ht="15.75" thickBot="1" x14ac:dyDescent="0.3">
      <c r="A77" s="1066"/>
      <c r="B77" s="1069"/>
      <c r="C77" s="1086"/>
      <c r="D77" s="1119"/>
      <c r="E77" s="1292"/>
      <c r="F77" s="1289"/>
      <c r="G77" s="1078"/>
      <c r="H77" s="1245"/>
      <c r="I77" s="238" t="s">
        <v>36</v>
      </c>
      <c r="J77" s="286"/>
      <c r="K77" s="287"/>
      <c r="L77" s="288">
        <f>SUM(L75:L76)</f>
        <v>20000</v>
      </c>
      <c r="M77" s="289"/>
      <c r="N77" s="305"/>
      <c r="O77" s="445">
        <f>SUM(O75:O76)</f>
        <v>20000</v>
      </c>
      <c r="P77" s="286">
        <f>SUM(P75:P76)</f>
        <v>100000</v>
      </c>
      <c r="Q77" s="286">
        <f>SUM(Q75:Q76)</f>
        <v>100000</v>
      </c>
      <c r="R77" s="152"/>
      <c r="S77" s="58"/>
      <c r="T77" s="153"/>
      <c r="U77" s="154"/>
    </row>
    <row r="78" spans="1:21" ht="20.25" customHeight="1" x14ac:dyDescent="0.25">
      <c r="A78" s="1064" t="s">
        <v>18</v>
      </c>
      <c r="B78" s="1067" t="s">
        <v>41</v>
      </c>
      <c r="C78" s="1085" t="s">
        <v>92</v>
      </c>
      <c r="D78" s="1087" t="s">
        <v>125</v>
      </c>
      <c r="E78" s="1298" t="s">
        <v>68</v>
      </c>
      <c r="F78" s="1287" t="s">
        <v>23</v>
      </c>
      <c r="G78" s="1076" t="s">
        <v>66</v>
      </c>
      <c r="H78" s="1243" t="s">
        <v>162</v>
      </c>
      <c r="I78" s="156" t="s">
        <v>25</v>
      </c>
      <c r="J78" s="296"/>
      <c r="K78" s="297"/>
      <c r="L78" s="375">
        <v>24000</v>
      </c>
      <c r="M78" s="376"/>
      <c r="N78" s="459"/>
      <c r="O78" s="460">
        <v>24000</v>
      </c>
      <c r="P78" s="296"/>
      <c r="Q78" s="463"/>
      <c r="R78" s="1294" t="s">
        <v>163</v>
      </c>
      <c r="S78" s="63">
        <v>100</v>
      </c>
      <c r="T78" s="63"/>
      <c r="U78" s="64"/>
    </row>
    <row r="79" spans="1:21" ht="20.25" customHeight="1" x14ac:dyDescent="0.25">
      <c r="A79" s="1065"/>
      <c r="B79" s="1068"/>
      <c r="C79" s="1116"/>
      <c r="D79" s="1125"/>
      <c r="E79" s="1299"/>
      <c r="F79" s="1190"/>
      <c r="G79" s="1084"/>
      <c r="H79" s="1244"/>
      <c r="I79" s="162" t="s">
        <v>70</v>
      </c>
      <c r="J79" s="301">
        <v>23981</v>
      </c>
      <c r="K79" s="302">
        <v>23981</v>
      </c>
      <c r="L79" s="273"/>
      <c r="M79" s="401"/>
      <c r="N79" s="457"/>
      <c r="O79" s="276"/>
      <c r="P79" s="277"/>
      <c r="Q79" s="458"/>
      <c r="R79" s="1295"/>
      <c r="S79" s="33"/>
      <c r="T79" s="33"/>
      <c r="U79" s="34"/>
    </row>
    <row r="80" spans="1:21" ht="15.75" thickBot="1" x14ac:dyDescent="0.3">
      <c r="A80" s="1066"/>
      <c r="B80" s="1069"/>
      <c r="C80" s="1086"/>
      <c r="D80" s="1088"/>
      <c r="E80" s="1300"/>
      <c r="F80" s="1289"/>
      <c r="G80" s="1078"/>
      <c r="H80" s="1245"/>
      <c r="I80" s="238" t="s">
        <v>36</v>
      </c>
      <c r="J80" s="286">
        <f>SUM(J78:J79)</f>
        <v>23981</v>
      </c>
      <c r="K80" s="287">
        <f>SUM(K78:K79)</f>
        <v>23981</v>
      </c>
      <c r="L80" s="288">
        <f>SUM(L78:L79)</f>
        <v>24000</v>
      </c>
      <c r="M80" s="289"/>
      <c r="N80" s="305"/>
      <c r="O80" s="445">
        <f>SUM(O78:O79)</f>
        <v>24000</v>
      </c>
      <c r="P80" s="286"/>
      <c r="Q80" s="286"/>
      <c r="R80" s="1296"/>
      <c r="S80" s="58"/>
      <c r="T80" s="58"/>
      <c r="U80" s="59"/>
    </row>
    <row r="81" spans="1:21" x14ac:dyDescent="0.25">
      <c r="A81" s="1064" t="s">
        <v>18</v>
      </c>
      <c r="B81" s="1067" t="s">
        <v>41</v>
      </c>
      <c r="C81" s="1085" t="s">
        <v>94</v>
      </c>
      <c r="D81" s="1131" t="s">
        <v>95</v>
      </c>
      <c r="E81" s="1291"/>
      <c r="F81" s="1287" t="s">
        <v>23</v>
      </c>
      <c r="G81" s="1076" t="s">
        <v>66</v>
      </c>
      <c r="H81" s="1243" t="s">
        <v>162</v>
      </c>
      <c r="I81" s="145" t="s">
        <v>164</v>
      </c>
      <c r="J81" s="464">
        <v>86075</v>
      </c>
      <c r="K81" s="259">
        <v>86075</v>
      </c>
      <c r="L81" s="298"/>
      <c r="M81" s="258"/>
      <c r="N81" s="258"/>
      <c r="O81" s="260"/>
      <c r="P81" s="359"/>
      <c r="Q81" s="359"/>
      <c r="R81" s="1134" t="s">
        <v>96</v>
      </c>
      <c r="S81" s="1142">
        <v>100</v>
      </c>
      <c r="T81" s="163"/>
      <c r="U81" s="164"/>
    </row>
    <row r="82" spans="1:21" x14ac:dyDescent="0.25">
      <c r="A82" s="1065"/>
      <c r="B82" s="1068"/>
      <c r="C82" s="1116"/>
      <c r="D82" s="1297"/>
      <c r="E82" s="1293"/>
      <c r="F82" s="1190"/>
      <c r="G82" s="1084"/>
      <c r="H82" s="1244"/>
      <c r="I82" s="147" t="s">
        <v>25</v>
      </c>
      <c r="J82" s="414"/>
      <c r="K82" s="267"/>
      <c r="L82" s="394">
        <v>25000</v>
      </c>
      <c r="M82" s="412"/>
      <c r="N82" s="414"/>
      <c r="O82" s="268">
        <v>25000</v>
      </c>
      <c r="P82" s="303"/>
      <c r="Q82" s="303"/>
      <c r="R82" s="1246"/>
      <c r="S82" s="1301"/>
      <c r="T82" s="191"/>
      <c r="U82" s="192"/>
    </row>
    <row r="83" spans="1:21" ht="15.75" thickBot="1" x14ac:dyDescent="0.3">
      <c r="A83" s="1066"/>
      <c r="B83" s="1069"/>
      <c r="C83" s="1086"/>
      <c r="D83" s="1132"/>
      <c r="E83" s="1292"/>
      <c r="F83" s="1289"/>
      <c r="G83" s="1078"/>
      <c r="H83" s="1245"/>
      <c r="I83" s="238" t="s">
        <v>36</v>
      </c>
      <c r="J83" s="431">
        <f>SUM(J81)</f>
        <v>86075</v>
      </c>
      <c r="K83" s="432">
        <f>SUM(K81)</f>
        <v>86075</v>
      </c>
      <c r="L83" s="433">
        <f>SUM(L81:L82)</f>
        <v>25000</v>
      </c>
      <c r="M83" s="453"/>
      <c r="N83" s="454"/>
      <c r="O83" s="434">
        <f>SUM(O81:O82)</f>
        <v>25000</v>
      </c>
      <c r="P83" s="433"/>
      <c r="Q83" s="433"/>
      <c r="R83" s="1135"/>
      <c r="S83" s="1143"/>
      <c r="T83" s="153"/>
      <c r="U83" s="154"/>
    </row>
    <row r="84" spans="1:21" x14ac:dyDescent="0.25">
      <c r="A84" s="1064" t="s">
        <v>18</v>
      </c>
      <c r="B84" s="1067" t="s">
        <v>41</v>
      </c>
      <c r="C84" s="1085" t="s">
        <v>94</v>
      </c>
      <c r="D84" s="1131" t="s">
        <v>97</v>
      </c>
      <c r="E84" s="1291"/>
      <c r="F84" s="1287" t="s">
        <v>23</v>
      </c>
      <c r="G84" s="1076" t="s">
        <v>66</v>
      </c>
      <c r="H84" s="1243" t="s">
        <v>162</v>
      </c>
      <c r="I84" s="165" t="s">
        <v>25</v>
      </c>
      <c r="J84" s="296"/>
      <c r="K84" s="297"/>
      <c r="L84" s="298"/>
      <c r="M84" s="258"/>
      <c r="N84" s="258"/>
      <c r="O84" s="260"/>
      <c r="P84" s="359"/>
      <c r="Q84" s="359">
        <v>41500</v>
      </c>
      <c r="R84" s="1134" t="s">
        <v>98</v>
      </c>
      <c r="S84" s="1142"/>
      <c r="T84" s="163"/>
      <c r="U84" s="164">
        <v>1</v>
      </c>
    </row>
    <row r="85" spans="1:21" x14ac:dyDescent="0.25">
      <c r="A85" s="1065"/>
      <c r="B85" s="1068"/>
      <c r="C85" s="1116"/>
      <c r="D85" s="1297"/>
      <c r="E85" s="1293"/>
      <c r="F85" s="1190"/>
      <c r="G85" s="1084"/>
      <c r="H85" s="1244"/>
      <c r="I85" s="162" t="s">
        <v>70</v>
      </c>
      <c r="J85" s="301">
        <f>20.6/3.4528*1000</f>
        <v>5966.1723818350329</v>
      </c>
      <c r="K85" s="302">
        <f>20.6/3.4528*1000</f>
        <v>5966.1723818350329</v>
      </c>
      <c r="L85" s="394"/>
      <c r="M85" s="412"/>
      <c r="N85" s="414"/>
      <c r="O85" s="268"/>
      <c r="P85" s="303"/>
      <c r="Q85" s="303"/>
      <c r="R85" s="1246"/>
      <c r="S85" s="1301"/>
      <c r="T85" s="191"/>
      <c r="U85" s="192"/>
    </row>
    <row r="86" spans="1:21" x14ac:dyDescent="0.25">
      <c r="A86" s="1065"/>
      <c r="B86" s="1068"/>
      <c r="C86" s="1116"/>
      <c r="D86" s="1297"/>
      <c r="E86" s="1293"/>
      <c r="F86" s="1190"/>
      <c r="G86" s="1084"/>
      <c r="H86" s="1244"/>
      <c r="I86" s="465" t="s">
        <v>164</v>
      </c>
      <c r="J86" s="330">
        <f>250/3.4528*1000</f>
        <v>72405.004633920296</v>
      </c>
      <c r="K86" s="388">
        <f>250/3.4528*1000</f>
        <v>72405.004633920296</v>
      </c>
      <c r="L86" s="273"/>
      <c r="M86" s="401"/>
      <c r="N86" s="466"/>
      <c r="O86" s="276"/>
      <c r="P86" s="467"/>
      <c r="Q86" s="277"/>
      <c r="R86" s="1246"/>
      <c r="S86" s="1301"/>
      <c r="T86" s="191"/>
      <c r="U86" s="192"/>
    </row>
    <row r="87" spans="1:21" ht="15.75" thickBot="1" x14ac:dyDescent="0.3">
      <c r="A87" s="1066"/>
      <c r="B87" s="1069"/>
      <c r="C87" s="1086"/>
      <c r="D87" s="1132"/>
      <c r="E87" s="1292"/>
      <c r="F87" s="1289"/>
      <c r="G87" s="1078"/>
      <c r="H87" s="1245"/>
      <c r="I87" s="238" t="s">
        <v>36</v>
      </c>
      <c r="J87" s="431">
        <f>SUM(J84:J86)</f>
        <v>78371.177015755326</v>
      </c>
      <c r="K87" s="432">
        <f>SUM(K84:K86)</f>
        <v>78371.177015755326</v>
      </c>
      <c r="L87" s="433">
        <f>SUM(L84:L86)</f>
        <v>0</v>
      </c>
      <c r="M87" s="453"/>
      <c r="N87" s="454"/>
      <c r="O87" s="434">
        <f>SUM(O84:O86)</f>
        <v>0</v>
      </c>
      <c r="P87" s="433"/>
      <c r="Q87" s="433">
        <f>SUM(Q84:Q86)</f>
        <v>41500</v>
      </c>
      <c r="R87" s="1135"/>
      <c r="S87" s="1143"/>
      <c r="T87" s="153"/>
      <c r="U87" s="154"/>
    </row>
    <row r="88" spans="1:21" ht="15.75" thickBot="1" x14ac:dyDescent="0.3">
      <c r="A88" s="166" t="s">
        <v>18</v>
      </c>
      <c r="B88" s="76" t="s">
        <v>41</v>
      </c>
      <c r="C88" s="1136" t="s">
        <v>49</v>
      </c>
      <c r="D88" s="1137"/>
      <c r="E88" s="1137"/>
      <c r="F88" s="1137"/>
      <c r="G88" s="1137"/>
      <c r="H88" s="1137"/>
      <c r="I88" s="1138"/>
      <c r="J88" s="468">
        <f t="shared" ref="J88:P88" si="9">J83+J80+J74+J71+J68+J77+J65+J62+J58+J56+J53+J87</f>
        <v>1896548.1770157553</v>
      </c>
      <c r="K88" s="469">
        <f t="shared" si="9"/>
        <v>2186168.1770157553</v>
      </c>
      <c r="L88" s="468">
        <f>L83+L80+L74+L71+L68+L77+L65+L62+L58+L56+L53+L87</f>
        <v>3992200</v>
      </c>
      <c r="M88" s="470">
        <f t="shared" si="9"/>
        <v>0</v>
      </c>
      <c r="N88" s="471">
        <f t="shared" si="9"/>
        <v>0</v>
      </c>
      <c r="O88" s="469">
        <f t="shared" si="9"/>
        <v>3992200</v>
      </c>
      <c r="P88" s="468">
        <f t="shared" si="9"/>
        <v>3234400</v>
      </c>
      <c r="Q88" s="468">
        <f>Q9+Q80+Q74+Q71+Q68+Q77+Q65+Q62+Q58+Q56+Q53+Q87</f>
        <v>2429500</v>
      </c>
      <c r="R88" s="1139"/>
      <c r="S88" s="1140"/>
      <c r="T88" s="1140"/>
      <c r="U88" s="1141"/>
    </row>
    <row r="89" spans="1:21" ht="15.75" thickBot="1" x14ac:dyDescent="0.3">
      <c r="A89" s="234" t="s">
        <v>18</v>
      </c>
      <c r="B89" s="1167" t="s">
        <v>99</v>
      </c>
      <c r="C89" s="1168"/>
      <c r="D89" s="1168"/>
      <c r="E89" s="1168"/>
      <c r="F89" s="1168"/>
      <c r="G89" s="1168"/>
      <c r="H89" s="1168"/>
      <c r="I89" s="1169"/>
      <c r="J89" s="472">
        <f t="shared" ref="J89:Q89" si="10">J88+J49+J35</f>
        <v>3403033.1770157553</v>
      </c>
      <c r="K89" s="473">
        <f t="shared" si="10"/>
        <v>3757776.1770157553</v>
      </c>
      <c r="L89" s="472">
        <f t="shared" si="10"/>
        <v>5511800</v>
      </c>
      <c r="M89" s="474">
        <f t="shared" si="10"/>
        <v>1498200</v>
      </c>
      <c r="N89" s="475">
        <f t="shared" si="10"/>
        <v>851233</v>
      </c>
      <c r="O89" s="473">
        <f t="shared" si="10"/>
        <v>4013600</v>
      </c>
      <c r="P89" s="472">
        <f t="shared" si="10"/>
        <v>4727300</v>
      </c>
      <c r="Q89" s="472">
        <f t="shared" si="10"/>
        <v>3917400</v>
      </c>
      <c r="R89" s="1170"/>
      <c r="S89" s="1171"/>
      <c r="T89" s="1171"/>
      <c r="U89" s="1172"/>
    </row>
    <row r="90" spans="1:21" ht="15.75" thickBot="1" x14ac:dyDescent="0.3">
      <c r="A90" s="169" t="s">
        <v>100</v>
      </c>
      <c r="B90" s="1173" t="s">
        <v>101</v>
      </c>
      <c r="C90" s="1174"/>
      <c r="D90" s="1174"/>
      <c r="E90" s="1174"/>
      <c r="F90" s="1174"/>
      <c r="G90" s="1174"/>
      <c r="H90" s="1174"/>
      <c r="I90" s="1175"/>
      <c r="J90" s="476">
        <f>J89</f>
        <v>3403033.1770157553</v>
      </c>
      <c r="K90" s="477">
        <f>K89</f>
        <v>3757776.1770157553</v>
      </c>
      <c r="L90" s="476">
        <f t="shared" ref="L90:Q90" si="11">L89</f>
        <v>5511800</v>
      </c>
      <c r="M90" s="478">
        <f t="shared" si="11"/>
        <v>1498200</v>
      </c>
      <c r="N90" s="479">
        <f t="shared" si="11"/>
        <v>851233</v>
      </c>
      <c r="O90" s="477">
        <f t="shared" si="11"/>
        <v>4013600</v>
      </c>
      <c r="P90" s="476">
        <f t="shared" si="11"/>
        <v>4727300</v>
      </c>
      <c r="Q90" s="476">
        <f t="shared" si="11"/>
        <v>3917400</v>
      </c>
      <c r="R90" s="1176"/>
      <c r="S90" s="1177"/>
      <c r="T90" s="1177"/>
      <c r="U90" s="1178"/>
    </row>
    <row r="91" spans="1:21" x14ac:dyDescent="0.25">
      <c r="A91" s="1302" t="s">
        <v>165</v>
      </c>
      <c r="B91" s="1302"/>
      <c r="C91" s="1302"/>
      <c r="D91" s="1302"/>
      <c r="E91" s="1302"/>
      <c r="F91" s="1302"/>
      <c r="G91" s="1302"/>
      <c r="H91" s="1302"/>
      <c r="I91" s="1302"/>
      <c r="J91" s="1302"/>
      <c r="K91" s="1302"/>
      <c r="L91" s="1302"/>
      <c r="M91" s="1302"/>
      <c r="N91" s="1302"/>
      <c r="O91" s="1302"/>
      <c r="P91" s="1302"/>
      <c r="Q91" s="1302"/>
      <c r="R91" s="1302"/>
      <c r="S91" s="1302"/>
      <c r="T91" s="1302"/>
      <c r="U91" s="1302"/>
    </row>
    <row r="92" spans="1:21" x14ac:dyDescent="0.25">
      <c r="A92" s="1303" t="s">
        <v>166</v>
      </c>
      <c r="B92" s="1303"/>
      <c r="C92" s="1303"/>
      <c r="D92" s="1303"/>
      <c r="E92" s="1303"/>
      <c r="F92" s="1303"/>
      <c r="G92" s="1303"/>
      <c r="H92" s="1303"/>
      <c r="I92" s="1303"/>
      <c r="J92" s="1303"/>
      <c r="K92" s="1303"/>
      <c r="L92" s="1303"/>
      <c r="M92" s="1303"/>
      <c r="N92" s="1303"/>
      <c r="O92" s="1303"/>
      <c r="P92" s="1303"/>
      <c r="Q92" s="1303"/>
      <c r="R92" s="1303"/>
      <c r="S92" s="1303"/>
      <c r="T92" s="1303"/>
      <c r="U92" s="1303"/>
    </row>
    <row r="93" spans="1:21" x14ac:dyDescent="0.25">
      <c r="A93" s="1303" t="s">
        <v>167</v>
      </c>
      <c r="B93" s="1303"/>
      <c r="C93" s="1303"/>
      <c r="D93" s="1303"/>
      <c r="E93" s="1303"/>
      <c r="F93" s="1303"/>
      <c r="G93" s="1303"/>
      <c r="H93" s="1303"/>
      <c r="I93" s="1303"/>
      <c r="J93" s="1303"/>
      <c r="K93" s="1303"/>
      <c r="L93" s="1303"/>
      <c r="M93" s="1303"/>
      <c r="N93" s="1303"/>
      <c r="O93" s="1303"/>
      <c r="P93" s="1303"/>
      <c r="Q93" s="1303"/>
      <c r="R93" s="1303"/>
      <c r="S93" s="1303"/>
      <c r="T93" s="1303"/>
      <c r="U93" s="1303"/>
    </row>
    <row r="94" spans="1:21" ht="15.75" thickBot="1" x14ac:dyDescent="0.3">
      <c r="A94" s="480"/>
      <c r="B94" s="1162" t="s">
        <v>102</v>
      </c>
      <c r="C94" s="1162"/>
      <c r="D94" s="1162"/>
      <c r="E94" s="1162"/>
      <c r="F94" s="1162"/>
      <c r="G94" s="1162"/>
      <c r="H94" s="1162"/>
      <c r="I94" s="1162"/>
      <c r="J94" s="1162"/>
      <c r="K94" s="1162"/>
      <c r="L94" s="1162"/>
      <c r="M94" s="1162"/>
      <c r="N94" s="1162"/>
      <c r="O94" s="1162"/>
      <c r="P94" s="1162"/>
      <c r="Q94" s="1162"/>
      <c r="R94" s="172"/>
      <c r="S94" s="172"/>
      <c r="T94" s="172"/>
      <c r="U94" s="1"/>
    </row>
    <row r="95" spans="1:21" ht="60" x14ac:dyDescent="0.25">
      <c r="A95" s="198"/>
      <c r="B95" s="1163" t="s">
        <v>103</v>
      </c>
      <c r="C95" s="1164"/>
      <c r="D95" s="1164"/>
      <c r="E95" s="1164"/>
      <c r="F95" s="1164"/>
      <c r="G95" s="1164"/>
      <c r="H95" s="1305"/>
      <c r="I95" s="1165"/>
      <c r="J95" s="481" t="s">
        <v>134</v>
      </c>
      <c r="K95" s="482" t="s">
        <v>168</v>
      </c>
      <c r="L95" s="483" t="s">
        <v>169</v>
      </c>
      <c r="M95" s="484"/>
      <c r="N95" s="484"/>
      <c r="O95" s="485"/>
      <c r="P95" s="486" t="s">
        <v>170</v>
      </c>
      <c r="Q95" s="486" t="s">
        <v>171</v>
      </c>
      <c r="R95" s="240"/>
      <c r="S95" s="1166"/>
      <c r="T95" s="1166"/>
      <c r="U95" s="1"/>
    </row>
    <row r="96" spans="1:21" x14ac:dyDescent="0.25">
      <c r="A96" s="198"/>
      <c r="B96" s="1153" t="s">
        <v>105</v>
      </c>
      <c r="C96" s="1154"/>
      <c r="D96" s="1154"/>
      <c r="E96" s="1154"/>
      <c r="F96" s="1154"/>
      <c r="G96" s="1154"/>
      <c r="H96" s="1306"/>
      <c r="I96" s="1155"/>
      <c r="J96" s="487">
        <f>SUM(J97:J102)</f>
        <v>1644604.0046339203</v>
      </c>
      <c r="K96" s="488">
        <f>SUM(K97:K102)</f>
        <v>1957145.0046339203</v>
      </c>
      <c r="L96" s="489">
        <f>SUM(L97:O102)</f>
        <v>2035600</v>
      </c>
      <c r="M96" s="490"/>
      <c r="N96" s="490"/>
      <c r="O96" s="491"/>
      <c r="P96" s="492">
        <f>SUM(P97:P102)</f>
        <v>2276300</v>
      </c>
      <c r="Q96" s="492">
        <f>SUM(Q97:Q102)</f>
        <v>2803300</v>
      </c>
      <c r="R96" s="239"/>
      <c r="S96" s="1148"/>
      <c r="T96" s="1148"/>
      <c r="U96" s="1"/>
    </row>
    <row r="97" spans="1:21" x14ac:dyDescent="0.25">
      <c r="A97" s="198"/>
      <c r="B97" s="1149" t="s">
        <v>106</v>
      </c>
      <c r="C97" s="1150"/>
      <c r="D97" s="1150"/>
      <c r="E97" s="1150"/>
      <c r="F97" s="1150"/>
      <c r="G97" s="1150"/>
      <c r="H97" s="1304"/>
      <c r="I97" s="1151"/>
      <c r="J97" s="493">
        <f>SUMIF(I13:I83,I13,J13:J83)</f>
        <v>10658</v>
      </c>
      <c r="K97" s="494">
        <f>SUMIF(I13:I83,"sb",K13:K83)</f>
        <v>28832</v>
      </c>
      <c r="L97" s="495">
        <f>SUMIF(I13:I82,"sb",L13:L82)</f>
        <v>333300</v>
      </c>
      <c r="M97" s="496"/>
      <c r="N97" s="496"/>
      <c r="O97" s="497"/>
      <c r="P97" s="498">
        <f>SUMIF(I13:I81,"SB",P13:P81)</f>
        <v>131700</v>
      </c>
      <c r="Q97" s="498">
        <f>SUMIF(I13:I86,I13,Q13:Q86)</f>
        <v>218200</v>
      </c>
      <c r="R97" s="236"/>
      <c r="S97" s="1152"/>
      <c r="T97" s="1152"/>
      <c r="U97" s="1"/>
    </row>
    <row r="98" spans="1:21" x14ac:dyDescent="0.25">
      <c r="A98" s="198"/>
      <c r="B98" s="1149" t="s">
        <v>107</v>
      </c>
      <c r="C98" s="1150"/>
      <c r="D98" s="1150"/>
      <c r="E98" s="1150"/>
      <c r="F98" s="1150"/>
      <c r="G98" s="1150"/>
      <c r="H98" s="1304"/>
      <c r="I98" s="1151"/>
      <c r="J98" s="493">
        <f>SUMIF(I13:I81,I14,J13:J81)</f>
        <v>96154</v>
      </c>
      <c r="K98" s="494">
        <f>SUMIF(I13:I81,"sb(aa)",K13:K81)</f>
        <v>96154</v>
      </c>
      <c r="L98" s="495">
        <f>SUMIF(I13:I81,I14,L13:L81)</f>
        <v>96200</v>
      </c>
      <c r="M98" s="496"/>
      <c r="N98" s="496"/>
      <c r="O98" s="497"/>
      <c r="P98" s="498">
        <f>SUMIF(I13:I81,I14,P13:P81)</f>
        <v>97000</v>
      </c>
      <c r="Q98" s="498">
        <f>SUMIF(I13:I81,I14,Q13:Q81)</f>
        <v>97000</v>
      </c>
      <c r="R98" s="236"/>
      <c r="S98" s="1152"/>
      <c r="T98" s="1152"/>
      <c r="U98" s="1"/>
    </row>
    <row r="99" spans="1:21" x14ac:dyDescent="0.25">
      <c r="A99" s="198"/>
      <c r="B99" s="1149" t="s">
        <v>172</v>
      </c>
      <c r="C99" s="1150"/>
      <c r="D99" s="1150"/>
      <c r="E99" s="1150"/>
      <c r="F99" s="1150"/>
      <c r="G99" s="1150"/>
      <c r="H99" s="1304"/>
      <c r="I99" s="1151"/>
      <c r="J99" s="493">
        <f>SUMIF(I13:I81,I15,J13:J81)</f>
        <v>35538</v>
      </c>
      <c r="K99" s="494">
        <f>SUMIF(I13:I81,"sb(aaL)",K13:K81)</f>
        <v>35538</v>
      </c>
      <c r="L99" s="495">
        <f>SUMIF(I13:I81,I15,L13:L81)</f>
        <v>0</v>
      </c>
      <c r="M99" s="496"/>
      <c r="N99" s="496"/>
      <c r="O99" s="497"/>
      <c r="P99" s="498">
        <f>SUMIF(I13:I81,I15,P13:P81)</f>
        <v>0</v>
      </c>
      <c r="Q99" s="498">
        <f>SUMIF(I13:I81,I15,Q13:Q81)</f>
        <v>0</v>
      </c>
      <c r="R99" s="236"/>
      <c r="S99" s="1152"/>
      <c r="T99" s="1152"/>
      <c r="U99" s="1"/>
    </row>
    <row r="100" spans="1:21" x14ac:dyDescent="0.25">
      <c r="A100" s="198"/>
      <c r="B100" s="1149" t="s">
        <v>108</v>
      </c>
      <c r="C100" s="1150"/>
      <c r="D100" s="1150"/>
      <c r="E100" s="1150"/>
      <c r="F100" s="1150"/>
      <c r="G100" s="1150"/>
      <c r="H100" s="1304"/>
      <c r="I100" s="1151"/>
      <c r="J100" s="493">
        <f>SUMIF(I13:I81,"sb(sp)",J13:J81)</f>
        <v>24038</v>
      </c>
      <c r="K100" s="494">
        <f>SUMIF(I13:I81,"sb(sp)",K13:K81)</f>
        <v>24735</v>
      </c>
      <c r="L100" s="495">
        <f>SUMIF(I13:I81,"sb(sp)",L13:L81)</f>
        <v>18800</v>
      </c>
      <c r="M100" s="496"/>
      <c r="N100" s="496"/>
      <c r="O100" s="497"/>
      <c r="P100" s="498">
        <f>SUMIF(I13:I81,"sb(sp)",P13:P81)</f>
        <v>23800</v>
      </c>
      <c r="Q100" s="498">
        <f>SUMIF(I13:I81,"sb(sp)",Q13:Q81)</f>
        <v>23800</v>
      </c>
      <c r="R100" s="236"/>
      <c r="S100" s="1152"/>
      <c r="T100" s="1152"/>
      <c r="U100" s="1"/>
    </row>
    <row r="101" spans="1:21" x14ac:dyDescent="0.25">
      <c r="A101" s="198"/>
      <c r="B101" s="1149" t="s">
        <v>109</v>
      </c>
      <c r="C101" s="1150"/>
      <c r="D101" s="1150"/>
      <c r="E101" s="1150"/>
      <c r="F101" s="1150"/>
      <c r="G101" s="1150"/>
      <c r="H101" s="1304"/>
      <c r="I101" s="1151"/>
      <c r="J101" s="493">
        <f>SUMIF(I13:I81,"sb(vb)",J13:J81)</f>
        <v>1319736</v>
      </c>
      <c r="K101" s="494">
        <f>SUMIF(I13:I81,"sb(vb)",K13:K81)</f>
        <v>1613406</v>
      </c>
      <c r="L101" s="495">
        <f>SUMIF(I13:I81,"sb(vb)",L13:L81)</f>
        <v>1587300</v>
      </c>
      <c r="M101" s="496"/>
      <c r="N101" s="496"/>
      <c r="O101" s="497"/>
      <c r="P101" s="498">
        <f>SUMIF(I13:I81,I37,P13:P81)</f>
        <v>2023800</v>
      </c>
      <c r="Q101" s="498">
        <f>SUMIF(I13:I81,I37,Q13:Q81)</f>
        <v>2464300</v>
      </c>
      <c r="R101" s="236"/>
      <c r="S101" s="1152"/>
      <c r="T101" s="1152"/>
      <c r="U101" s="1"/>
    </row>
    <row r="102" spans="1:21" x14ac:dyDescent="0.25">
      <c r="A102" s="198"/>
      <c r="B102" s="1308" t="s">
        <v>173</v>
      </c>
      <c r="C102" s="1309"/>
      <c r="D102" s="1309"/>
      <c r="E102" s="1309"/>
      <c r="F102" s="1309"/>
      <c r="G102" s="1309"/>
      <c r="H102" s="1309"/>
      <c r="I102" s="1310"/>
      <c r="J102" s="424">
        <f>SUMIF(I13:I86,"pf",J13:J86)</f>
        <v>158480.0046339203</v>
      </c>
      <c r="K102" s="425">
        <f>SUMIF(I13:I86,"pf",K13:K86)</f>
        <v>158480.0046339203</v>
      </c>
      <c r="L102" s="499">
        <f>SUMIF(I13:I81,"pf",L13:L81)</f>
        <v>0</v>
      </c>
      <c r="M102" s="500"/>
      <c r="N102" s="500"/>
      <c r="O102" s="501"/>
      <c r="P102" s="325">
        <f>SUMIF(I13:I81,"pf",P13:P81)</f>
        <v>0</v>
      </c>
      <c r="Q102" s="325">
        <f>SUMIF(I13:I81,"pf",Q13:Q81)</f>
        <v>0</v>
      </c>
      <c r="R102" s="236"/>
      <c r="S102" s="236"/>
      <c r="T102" s="236"/>
      <c r="U102" s="1"/>
    </row>
    <row r="103" spans="1:21" x14ac:dyDescent="0.25">
      <c r="A103" s="198"/>
      <c r="B103" s="1153" t="s">
        <v>110</v>
      </c>
      <c r="C103" s="1154"/>
      <c r="D103" s="1154"/>
      <c r="E103" s="1154"/>
      <c r="F103" s="1154"/>
      <c r="G103" s="1154"/>
      <c r="H103" s="1306"/>
      <c r="I103" s="1155"/>
      <c r="J103" s="487">
        <f>SUM(J104:J106)</f>
        <v>1758429.1723818351</v>
      </c>
      <c r="K103" s="488">
        <f>SUM(K104:K106)</f>
        <v>1800631.1723818351</v>
      </c>
      <c r="L103" s="489">
        <f>SUM(L104:O106)</f>
        <v>3476200</v>
      </c>
      <c r="M103" s="490"/>
      <c r="N103" s="490"/>
      <c r="O103" s="491"/>
      <c r="P103" s="492">
        <f>SUM(P104:P106)</f>
        <v>2451000</v>
      </c>
      <c r="Q103" s="492">
        <f>SUM(Q104:Q106)</f>
        <v>1114100</v>
      </c>
      <c r="R103" s="239"/>
      <c r="S103" s="1148"/>
      <c r="T103" s="1148"/>
      <c r="U103" s="1"/>
    </row>
    <row r="104" spans="1:21" x14ac:dyDescent="0.25">
      <c r="A104" s="502"/>
      <c r="B104" s="1156" t="s">
        <v>111</v>
      </c>
      <c r="C104" s="1157"/>
      <c r="D104" s="1157"/>
      <c r="E104" s="1157"/>
      <c r="F104" s="1157"/>
      <c r="G104" s="1157"/>
      <c r="H104" s="1157"/>
      <c r="I104" s="1158"/>
      <c r="J104" s="424">
        <f>SUMIF(I13:I81,"psdf",J13:J81)</f>
        <v>1072</v>
      </c>
      <c r="K104" s="425">
        <f>SUMIF(I13:I81,"psdf",K13:K81)</f>
        <v>1072</v>
      </c>
      <c r="L104" s="499">
        <f>SUMIF(I13:I81,"psdf",L13:L81)</f>
        <v>1100</v>
      </c>
      <c r="M104" s="500"/>
      <c r="N104" s="500"/>
      <c r="O104" s="501"/>
      <c r="P104" s="325">
        <f>SUMIF(I13:I81,"PSDF",P13:P81)</f>
        <v>1100</v>
      </c>
      <c r="Q104" s="325">
        <f>SUMIF(I13:I81,"PSDF",Q13:Q81)</f>
        <v>1100</v>
      </c>
      <c r="R104" s="180"/>
      <c r="S104" s="180"/>
      <c r="T104" s="181"/>
      <c r="U104" s="182"/>
    </row>
    <row r="105" spans="1:21" x14ac:dyDescent="0.25">
      <c r="A105" s="198"/>
      <c r="B105" s="1159" t="s">
        <v>112</v>
      </c>
      <c r="C105" s="1160"/>
      <c r="D105" s="1160"/>
      <c r="E105" s="1160"/>
      <c r="F105" s="1160"/>
      <c r="G105" s="1160"/>
      <c r="H105" s="1160"/>
      <c r="I105" s="1161"/>
      <c r="J105" s="493">
        <f>SUMIF(I13:I81,"es",J13:J81)</f>
        <v>117760</v>
      </c>
      <c r="K105" s="494">
        <f>SUMIF(I13:I81,"es",K13:K81)</f>
        <v>117760</v>
      </c>
      <c r="L105" s="495">
        <f>SUMIF(I13:I81,"es",L13:L81)</f>
        <v>0</v>
      </c>
      <c r="M105" s="496"/>
      <c r="N105" s="496"/>
      <c r="O105" s="497"/>
      <c r="P105" s="498">
        <f>SUMIF(I13:I81,"es",P13:P81)</f>
        <v>0</v>
      </c>
      <c r="Q105" s="498">
        <f>SUMIF(I13:I81,"es",Q13:Q81)</f>
        <v>0</v>
      </c>
      <c r="R105" s="236"/>
      <c r="S105" s="236"/>
      <c r="T105" s="236"/>
      <c r="U105" s="1"/>
    </row>
    <row r="106" spans="1:21" x14ac:dyDescent="0.25">
      <c r="A106" s="198"/>
      <c r="B106" s="1149" t="s">
        <v>113</v>
      </c>
      <c r="C106" s="1150"/>
      <c r="D106" s="1150"/>
      <c r="E106" s="1150"/>
      <c r="F106" s="1150"/>
      <c r="G106" s="1150"/>
      <c r="H106" s="1304"/>
      <c r="I106" s="1151"/>
      <c r="J106" s="493">
        <f>SUMIF(I13:I86,"kt",J13:J86)</f>
        <v>1639597.1723818351</v>
      </c>
      <c r="K106" s="494">
        <f>SUMIF(I13:I86,"kt",K13:K86)</f>
        <v>1681799.1723818351</v>
      </c>
      <c r="L106" s="495">
        <f>SUMIF(I13:I81,"kt",L13:L81)</f>
        <v>3475100</v>
      </c>
      <c r="M106" s="496"/>
      <c r="N106" s="496"/>
      <c r="O106" s="497"/>
      <c r="P106" s="498">
        <f>SUMIF(I13:I81,"kt",P13:P81)</f>
        <v>2449900</v>
      </c>
      <c r="Q106" s="498">
        <f>SUMIF(I13:I81,"kt",Q13:Q81)</f>
        <v>1113000</v>
      </c>
      <c r="R106" s="236"/>
      <c r="S106" s="1152"/>
      <c r="T106" s="1152"/>
      <c r="U106" s="1"/>
    </row>
    <row r="107" spans="1:21" ht="15.75" thickBot="1" x14ac:dyDescent="0.3">
      <c r="A107" s="503"/>
      <c r="B107" s="1145" t="s">
        <v>114</v>
      </c>
      <c r="C107" s="1146"/>
      <c r="D107" s="1146"/>
      <c r="E107" s="1146"/>
      <c r="F107" s="1146"/>
      <c r="G107" s="1146"/>
      <c r="H107" s="1146"/>
      <c r="I107" s="1147"/>
      <c r="J107" s="433">
        <f>SUM(J96,J103)</f>
        <v>3403033.1770157553</v>
      </c>
      <c r="K107" s="454">
        <f>SUM(K96,K103)</f>
        <v>3757776.1770157553</v>
      </c>
      <c r="L107" s="433">
        <f>SUM(L96,L103)</f>
        <v>5511800</v>
      </c>
      <c r="M107" s="504"/>
      <c r="N107" s="504"/>
      <c r="O107" s="505"/>
      <c r="P107" s="435">
        <f>P96+P103</f>
        <v>4727300</v>
      </c>
      <c r="Q107" s="435">
        <f>Q103+Q96</f>
        <v>3917400</v>
      </c>
      <c r="R107" s="239"/>
      <c r="S107" s="1148"/>
      <c r="T107" s="1148"/>
      <c r="U107" s="1"/>
    </row>
    <row r="108" spans="1:21" x14ac:dyDescent="0.25">
      <c r="A108" s="506"/>
      <c r="B108" s="507"/>
      <c r="C108" s="507"/>
      <c r="D108" s="185"/>
      <c r="E108" s="185"/>
      <c r="F108" s="185"/>
      <c r="G108" s="186"/>
      <c r="H108" s="508"/>
      <c r="I108" s="187"/>
      <c r="J108" s="509"/>
      <c r="K108" s="509"/>
      <c r="L108" s="509"/>
      <c r="M108" s="509"/>
      <c r="N108" s="509"/>
      <c r="O108" s="509"/>
      <c r="P108" s="510"/>
      <c r="Q108" s="509"/>
      <c r="R108" s="173"/>
      <c r="S108" s="198"/>
      <c r="T108" s="198"/>
      <c r="U108" s="1"/>
    </row>
    <row r="109" spans="1:21" x14ac:dyDescent="0.25">
      <c r="A109" s="198"/>
      <c r="B109" s="198"/>
      <c r="C109" s="198"/>
      <c r="D109" s="190"/>
      <c r="E109" s="173"/>
      <c r="F109" s="173"/>
      <c r="G109" s="186"/>
      <c r="H109" s="508"/>
      <c r="I109" s="187"/>
      <c r="J109" s="511">
        <f>J90-J107</f>
        <v>0</v>
      </c>
      <c r="K109" s="511">
        <f>K90-K107</f>
        <v>0</v>
      </c>
      <c r="L109" s="512">
        <f>L90-L107</f>
        <v>0</v>
      </c>
      <c r="M109" s="1307"/>
      <c r="N109" s="1307"/>
      <c r="O109" s="1307"/>
      <c r="P109" s="513">
        <f>P90-P107</f>
        <v>0</v>
      </c>
      <c r="Q109" s="511">
        <f>Q107-Q90</f>
        <v>0</v>
      </c>
      <c r="R109" s="514"/>
      <c r="S109" s="198"/>
      <c r="T109" s="198"/>
      <c r="U109" s="1"/>
    </row>
  </sheetData>
  <mergeCells count="233">
    <mergeCell ref="B105:I105"/>
    <mergeCell ref="B106:I106"/>
    <mergeCell ref="S106:T106"/>
    <mergeCell ref="B107:I107"/>
    <mergeCell ref="S107:T107"/>
    <mergeCell ref="M109:O109"/>
    <mergeCell ref="B101:I101"/>
    <mergeCell ref="S101:T101"/>
    <mergeCell ref="B102:I102"/>
    <mergeCell ref="B103:I103"/>
    <mergeCell ref="S103:T103"/>
    <mergeCell ref="B104:I104"/>
    <mergeCell ref="B98:I98"/>
    <mergeCell ref="S98:T98"/>
    <mergeCell ref="B99:I99"/>
    <mergeCell ref="S99:T99"/>
    <mergeCell ref="B100:I100"/>
    <mergeCell ref="S100:T100"/>
    <mergeCell ref="B95:I95"/>
    <mergeCell ref="S95:T95"/>
    <mergeCell ref="B96:I96"/>
    <mergeCell ref="S96:T96"/>
    <mergeCell ref="B97:I97"/>
    <mergeCell ref="S97:T97"/>
    <mergeCell ref="A91:U91"/>
    <mergeCell ref="A92:U92"/>
    <mergeCell ref="A93:U93"/>
    <mergeCell ref="B94:Q94"/>
    <mergeCell ref="H84:H87"/>
    <mergeCell ref="R84:R87"/>
    <mergeCell ref="S84:S87"/>
    <mergeCell ref="C88:I88"/>
    <mergeCell ref="R88:U88"/>
    <mergeCell ref="B89:I89"/>
    <mergeCell ref="R89:U89"/>
    <mergeCell ref="S81:S83"/>
    <mergeCell ref="A84:A87"/>
    <mergeCell ref="B84:B87"/>
    <mergeCell ref="C84:C87"/>
    <mergeCell ref="D84:D87"/>
    <mergeCell ref="E84:E87"/>
    <mergeCell ref="F84:F87"/>
    <mergeCell ref="G84:G87"/>
    <mergeCell ref="B90:I90"/>
    <mergeCell ref="R90:U90"/>
    <mergeCell ref="R78:R80"/>
    <mergeCell ref="A81:A83"/>
    <mergeCell ref="B81:B83"/>
    <mergeCell ref="C81:C83"/>
    <mergeCell ref="D81:D83"/>
    <mergeCell ref="E81:E83"/>
    <mergeCell ref="F81:F83"/>
    <mergeCell ref="G81:G83"/>
    <mergeCell ref="A78:A80"/>
    <mergeCell ref="B78:B80"/>
    <mergeCell ref="C78:C80"/>
    <mergeCell ref="D78:D80"/>
    <mergeCell ref="E78:E80"/>
    <mergeCell ref="F78:F80"/>
    <mergeCell ref="H81:H83"/>
    <mergeCell ref="R81:R83"/>
    <mergeCell ref="A75:A77"/>
    <mergeCell ref="B75:B77"/>
    <mergeCell ref="C75:C77"/>
    <mergeCell ref="D75:D77"/>
    <mergeCell ref="E75:E77"/>
    <mergeCell ref="F75:F77"/>
    <mergeCell ref="G75:G77"/>
    <mergeCell ref="H75:H77"/>
    <mergeCell ref="G78:G80"/>
    <mergeCell ref="H78:H80"/>
    <mergeCell ref="A72:A74"/>
    <mergeCell ref="B72:B74"/>
    <mergeCell ref="C72:C74"/>
    <mergeCell ref="D72:D74"/>
    <mergeCell ref="E72:E74"/>
    <mergeCell ref="F72:F74"/>
    <mergeCell ref="G72:G74"/>
    <mergeCell ref="H72:H74"/>
    <mergeCell ref="R72:R74"/>
    <mergeCell ref="R66:R67"/>
    <mergeCell ref="A69:A71"/>
    <mergeCell ref="B69:B71"/>
    <mergeCell ref="C69:C71"/>
    <mergeCell ref="D69:D71"/>
    <mergeCell ref="E69:E71"/>
    <mergeCell ref="F69:F71"/>
    <mergeCell ref="G69:G71"/>
    <mergeCell ref="A66:A68"/>
    <mergeCell ref="B66:B68"/>
    <mergeCell ref="C66:C68"/>
    <mergeCell ref="D66:D68"/>
    <mergeCell ref="E66:E68"/>
    <mergeCell ref="F66:F68"/>
    <mergeCell ref="H69:H71"/>
    <mergeCell ref="R69:R71"/>
    <mergeCell ref="A63:A65"/>
    <mergeCell ref="B63:B65"/>
    <mergeCell ref="C63:C65"/>
    <mergeCell ref="D63:D65"/>
    <mergeCell ref="E63:E65"/>
    <mergeCell ref="F63:F65"/>
    <mergeCell ref="G63:G65"/>
    <mergeCell ref="H63:H65"/>
    <mergeCell ref="G66:G68"/>
    <mergeCell ref="H66:H68"/>
    <mergeCell ref="A59:A62"/>
    <mergeCell ref="B59:B62"/>
    <mergeCell ref="C59:C62"/>
    <mergeCell ref="D59:D62"/>
    <mergeCell ref="E59:E62"/>
    <mergeCell ref="F59:F62"/>
    <mergeCell ref="G59:G62"/>
    <mergeCell ref="H59:H62"/>
    <mergeCell ref="R61:R62"/>
    <mergeCell ref="G54:G56"/>
    <mergeCell ref="H54:H56"/>
    <mergeCell ref="R55:R56"/>
    <mergeCell ref="A57:A58"/>
    <mergeCell ref="B57:B58"/>
    <mergeCell ref="C57:C58"/>
    <mergeCell ref="D57:D58"/>
    <mergeCell ref="E57:E58"/>
    <mergeCell ref="F57:F58"/>
    <mergeCell ref="G57:G58"/>
    <mergeCell ref="A54:A56"/>
    <mergeCell ref="B54:B56"/>
    <mergeCell ref="C54:C56"/>
    <mergeCell ref="D54:D56"/>
    <mergeCell ref="E54:E56"/>
    <mergeCell ref="F54:F56"/>
    <mergeCell ref="H57:H58"/>
    <mergeCell ref="R57:R58"/>
    <mergeCell ref="C50:U50"/>
    <mergeCell ref="A51:A53"/>
    <mergeCell ref="B51:B53"/>
    <mergeCell ref="C51:C53"/>
    <mergeCell ref="D51:D53"/>
    <mergeCell ref="E51:E53"/>
    <mergeCell ref="F51:F53"/>
    <mergeCell ref="G51:G53"/>
    <mergeCell ref="H51:H53"/>
    <mergeCell ref="R51:R53"/>
    <mergeCell ref="D45:D48"/>
    <mergeCell ref="E45:E48"/>
    <mergeCell ref="F45:F48"/>
    <mergeCell ref="G45:G48"/>
    <mergeCell ref="H45:H48"/>
    <mergeCell ref="R48:R49"/>
    <mergeCell ref="C49:I49"/>
    <mergeCell ref="D37:D42"/>
    <mergeCell ref="E37:E42"/>
    <mergeCell ref="F37:F42"/>
    <mergeCell ref="G37:G42"/>
    <mergeCell ref="H37:H42"/>
    <mergeCell ref="D43:D44"/>
    <mergeCell ref="E43:E44"/>
    <mergeCell ref="F43:F44"/>
    <mergeCell ref="G43:G44"/>
    <mergeCell ref="H43:H44"/>
    <mergeCell ref="G32:G34"/>
    <mergeCell ref="H32:H34"/>
    <mergeCell ref="R33:R34"/>
    <mergeCell ref="C35:I35"/>
    <mergeCell ref="R35:U35"/>
    <mergeCell ref="C36:U36"/>
    <mergeCell ref="A32:A33"/>
    <mergeCell ref="B32:B33"/>
    <mergeCell ref="C32:C33"/>
    <mergeCell ref="D32:D34"/>
    <mergeCell ref="E32:E34"/>
    <mergeCell ref="F32:F34"/>
    <mergeCell ref="R26:R27"/>
    <mergeCell ref="A28:A31"/>
    <mergeCell ref="B28:B31"/>
    <mergeCell ref="C28:C31"/>
    <mergeCell ref="D28:D31"/>
    <mergeCell ref="E28:E31"/>
    <mergeCell ref="F28:F31"/>
    <mergeCell ref="G28:G31"/>
    <mergeCell ref="H28:H31"/>
    <mergeCell ref="H20:H22"/>
    <mergeCell ref="R20:R22"/>
    <mergeCell ref="B23:B25"/>
    <mergeCell ref="C23:C25"/>
    <mergeCell ref="D23:D25"/>
    <mergeCell ref="H23:H24"/>
    <mergeCell ref="H13:H19"/>
    <mergeCell ref="R13:R19"/>
    <mergeCell ref="E14:E15"/>
    <mergeCell ref="E16:E17"/>
    <mergeCell ref="E18:E19"/>
    <mergeCell ref="C20:C22"/>
    <mergeCell ref="D20:D22"/>
    <mergeCell ref="E20:E22"/>
    <mergeCell ref="F20:F22"/>
    <mergeCell ref="G20:G22"/>
    <mergeCell ref="R1:U1"/>
    <mergeCell ref="A2:U2"/>
    <mergeCell ref="A3:U3"/>
    <mergeCell ref="A4:U4"/>
    <mergeCell ref="A5:U5"/>
    <mergeCell ref="A6:A8"/>
    <mergeCell ref="B6:B8"/>
    <mergeCell ref="C6:C8"/>
    <mergeCell ref="D6:D8"/>
    <mergeCell ref="E6:E8"/>
    <mergeCell ref="U7:U8"/>
    <mergeCell ref="Q6:Q8"/>
    <mergeCell ref="R6:U6"/>
    <mergeCell ref="J7:J8"/>
    <mergeCell ref="K7:K8"/>
    <mergeCell ref="L7:L8"/>
    <mergeCell ref="M7:N7"/>
    <mergeCell ref="O7:O8"/>
    <mergeCell ref="G6:G8"/>
    <mergeCell ref="H6:H8"/>
    <mergeCell ref="I6:I8"/>
    <mergeCell ref="R7:R8"/>
    <mergeCell ref="S7:S8"/>
    <mergeCell ref="T7:T8"/>
    <mergeCell ref="F6:F8"/>
    <mergeCell ref="B13:B19"/>
    <mergeCell ref="C13:C19"/>
    <mergeCell ref="F13:F19"/>
    <mergeCell ref="G13:G19"/>
    <mergeCell ref="L6:O6"/>
    <mergeCell ref="P6:P8"/>
    <mergeCell ref="A9:U9"/>
    <mergeCell ref="A10:U10"/>
    <mergeCell ref="B11:U11"/>
    <mergeCell ref="C12:U12"/>
    <mergeCell ref="A13:A19"/>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8"/>
  <sheetViews>
    <sheetView zoomScaleNormal="100" zoomScaleSheetLayoutView="100" workbookViewId="0"/>
  </sheetViews>
  <sheetFormatPr defaultColWidth="9.140625" defaultRowHeight="15" x14ac:dyDescent="0.25"/>
  <cols>
    <col min="1" max="3" width="3" style="233" customWidth="1"/>
    <col min="4" max="4" width="32.85546875" style="233" customWidth="1"/>
    <col min="5" max="5" width="3.7109375" style="601" customWidth="1"/>
    <col min="6" max="6" width="3.7109375" style="534" customWidth="1"/>
    <col min="7" max="7" width="8.5703125" style="539" customWidth="1"/>
    <col min="8" max="8" width="7.85546875" style="233" customWidth="1"/>
    <col min="9" max="9" width="7.7109375" style="233" customWidth="1"/>
    <col min="10" max="10" width="6.140625" style="233" customWidth="1"/>
    <col min="11" max="11" width="25.28515625" style="571" customWidth="1"/>
    <col min="12" max="12" width="3.5703125" style="571" customWidth="1"/>
    <col min="13" max="13" width="35.42578125" style="571" customWidth="1"/>
    <col min="14" max="16384" width="9.140625" style="233"/>
  </cols>
  <sheetData>
    <row r="1" spans="1:15" x14ac:dyDescent="0.25">
      <c r="K1" s="1321" t="s">
        <v>187</v>
      </c>
      <c r="L1" s="1321"/>
      <c r="M1" s="1321"/>
    </row>
    <row r="2" spans="1:15" s="203" customFormat="1" ht="15.75" x14ac:dyDescent="0.2">
      <c r="A2" s="1212" t="s">
        <v>0</v>
      </c>
      <c r="B2" s="1212"/>
      <c r="C2" s="1212"/>
      <c r="D2" s="1212"/>
      <c r="E2" s="1212"/>
      <c r="F2" s="1212"/>
      <c r="G2" s="1212"/>
      <c r="H2" s="1212"/>
      <c r="I2" s="1212"/>
      <c r="J2" s="1212"/>
      <c r="K2" s="1212"/>
      <c r="L2" s="1212"/>
      <c r="M2" s="1212"/>
    </row>
    <row r="3" spans="1:15" s="203" customFormat="1" ht="15.75" x14ac:dyDescent="0.2">
      <c r="A3" s="1213" t="s">
        <v>1</v>
      </c>
      <c r="B3" s="1213"/>
      <c r="C3" s="1213"/>
      <c r="D3" s="1213"/>
      <c r="E3" s="1213"/>
      <c r="F3" s="1213"/>
      <c r="G3" s="1213"/>
      <c r="H3" s="1213"/>
      <c r="I3" s="1213"/>
      <c r="J3" s="1213"/>
      <c r="K3" s="1213"/>
      <c r="L3" s="1213"/>
      <c r="M3" s="1213"/>
    </row>
    <row r="4" spans="1:15" s="203" customFormat="1" ht="15.75" x14ac:dyDescent="0.2">
      <c r="A4" s="1322" t="s">
        <v>2</v>
      </c>
      <c r="B4" s="1322"/>
      <c r="C4" s="1322"/>
      <c r="D4" s="1322"/>
      <c r="E4" s="1322"/>
      <c r="F4" s="1322"/>
      <c r="G4" s="1322"/>
      <c r="H4" s="1322"/>
      <c r="I4" s="1322"/>
      <c r="J4" s="1322"/>
      <c r="K4" s="1322"/>
      <c r="L4" s="1322"/>
      <c r="M4" s="1322"/>
    </row>
    <row r="5" spans="1:15" s="1" customFormat="1" ht="23.25" customHeight="1" thickBot="1" x14ac:dyDescent="0.25">
      <c r="A5" s="989" t="s">
        <v>3</v>
      </c>
      <c r="B5" s="989"/>
      <c r="C5" s="989"/>
      <c r="D5" s="989"/>
      <c r="E5" s="989"/>
      <c r="F5" s="989"/>
      <c r="G5" s="989"/>
      <c r="H5" s="989"/>
      <c r="I5" s="989"/>
      <c r="J5" s="989"/>
      <c r="K5" s="989"/>
      <c r="L5" s="989"/>
      <c r="M5" s="989"/>
    </row>
    <row r="6" spans="1:15" s="1" customFormat="1" ht="12.75" customHeight="1" x14ac:dyDescent="0.2">
      <c r="A6" s="990" t="s">
        <v>4</v>
      </c>
      <c r="B6" s="993" t="s">
        <v>5</v>
      </c>
      <c r="C6" s="993" t="s">
        <v>6</v>
      </c>
      <c r="D6" s="996" t="s">
        <v>7</v>
      </c>
      <c r="E6" s="999" t="s">
        <v>8</v>
      </c>
      <c r="F6" s="1002" t="s">
        <v>9</v>
      </c>
      <c r="G6" s="1005" t="s">
        <v>10</v>
      </c>
      <c r="H6" s="1342" t="s">
        <v>11</v>
      </c>
      <c r="I6" s="1342" t="s">
        <v>188</v>
      </c>
      <c r="J6" s="1342" t="s">
        <v>189</v>
      </c>
      <c r="K6" s="1325" t="s">
        <v>12</v>
      </c>
      <c r="L6" s="1326"/>
      <c r="M6" s="1327" t="s">
        <v>193</v>
      </c>
    </row>
    <row r="7" spans="1:15" s="1" customFormat="1" ht="56.25" customHeight="1" x14ac:dyDescent="0.2">
      <c r="A7" s="991"/>
      <c r="B7" s="994"/>
      <c r="C7" s="994"/>
      <c r="D7" s="997"/>
      <c r="E7" s="1000"/>
      <c r="F7" s="1003"/>
      <c r="G7" s="1006"/>
      <c r="H7" s="1343"/>
      <c r="I7" s="1343"/>
      <c r="J7" s="1343"/>
      <c r="K7" s="1345" t="s">
        <v>7</v>
      </c>
      <c r="L7" s="1323" t="s">
        <v>13</v>
      </c>
      <c r="M7" s="1328"/>
    </row>
    <row r="8" spans="1:15" s="1" customFormat="1" ht="56.25" customHeight="1" thickBot="1" x14ac:dyDescent="0.25">
      <c r="A8" s="992"/>
      <c r="B8" s="995"/>
      <c r="C8" s="995"/>
      <c r="D8" s="998"/>
      <c r="E8" s="1001"/>
      <c r="F8" s="1004"/>
      <c r="G8" s="1007"/>
      <c r="H8" s="1344"/>
      <c r="I8" s="1344"/>
      <c r="J8" s="1344"/>
      <c r="K8" s="1346"/>
      <c r="L8" s="1324"/>
      <c r="M8" s="1329"/>
    </row>
    <row r="9" spans="1:15" s="1" customFormat="1" ht="13.5" thickBot="1" x14ac:dyDescent="0.25">
      <c r="A9" s="1040" t="s">
        <v>16</v>
      </c>
      <c r="B9" s="1041"/>
      <c r="C9" s="1041"/>
      <c r="D9" s="1041"/>
      <c r="E9" s="1041"/>
      <c r="F9" s="1041"/>
      <c r="G9" s="1041"/>
      <c r="H9" s="1041"/>
      <c r="I9" s="1041"/>
      <c r="J9" s="1041"/>
      <c r="K9" s="1041"/>
      <c r="L9" s="1041"/>
      <c r="M9" s="1042"/>
    </row>
    <row r="10" spans="1:15" s="1" customFormat="1" ht="13.5" thickBot="1" x14ac:dyDescent="0.25">
      <c r="A10" s="1043" t="s">
        <v>17</v>
      </c>
      <c r="B10" s="1044"/>
      <c r="C10" s="1044"/>
      <c r="D10" s="1044"/>
      <c r="E10" s="1044"/>
      <c r="F10" s="1044"/>
      <c r="G10" s="1044"/>
      <c r="H10" s="1044"/>
      <c r="I10" s="1044"/>
      <c r="J10" s="1044"/>
      <c r="K10" s="1044"/>
      <c r="L10" s="1044"/>
      <c r="M10" s="1045"/>
    </row>
    <row r="11" spans="1:15" s="1" customFormat="1" ht="13.5" thickBot="1" x14ac:dyDescent="0.25">
      <c r="A11" s="204" t="s">
        <v>18</v>
      </c>
      <c r="B11" s="1046" t="s">
        <v>19</v>
      </c>
      <c r="C11" s="1047"/>
      <c r="D11" s="1047"/>
      <c r="E11" s="1047"/>
      <c r="F11" s="1047"/>
      <c r="G11" s="1047"/>
      <c r="H11" s="1047"/>
      <c r="I11" s="1047"/>
      <c r="J11" s="1047"/>
      <c r="K11" s="1047"/>
      <c r="L11" s="1047"/>
      <c r="M11" s="1048"/>
    </row>
    <row r="12" spans="1:15" s="1" customFormat="1" ht="13.5" thickBot="1" x14ac:dyDescent="0.25">
      <c r="A12" s="205" t="s">
        <v>18</v>
      </c>
      <c r="B12" s="206" t="s">
        <v>18</v>
      </c>
      <c r="C12" s="1049" t="s">
        <v>20</v>
      </c>
      <c r="D12" s="1050"/>
      <c r="E12" s="1050"/>
      <c r="F12" s="1050"/>
      <c r="G12" s="1050"/>
      <c r="H12" s="1050"/>
      <c r="I12" s="1050"/>
      <c r="J12" s="1050"/>
      <c r="K12" s="1050"/>
      <c r="L12" s="1050"/>
      <c r="M12" s="1051"/>
    </row>
    <row r="13" spans="1:15" s="1" customFormat="1" ht="51" x14ac:dyDescent="0.2">
      <c r="A13" s="961" t="s">
        <v>18</v>
      </c>
      <c r="B13" s="1332" t="s">
        <v>18</v>
      </c>
      <c r="C13" s="964" t="s">
        <v>18</v>
      </c>
      <c r="D13" s="3" t="s">
        <v>21</v>
      </c>
      <c r="E13" s="602" t="s">
        <v>22</v>
      </c>
      <c r="F13" s="934" t="s">
        <v>24</v>
      </c>
      <c r="G13" s="5" t="s">
        <v>25</v>
      </c>
      <c r="H13" s="6">
        <v>10.7</v>
      </c>
      <c r="I13" s="728">
        <v>10.7</v>
      </c>
      <c r="J13" s="670"/>
      <c r="K13" s="1250" t="s">
        <v>26</v>
      </c>
      <c r="L13" s="9">
        <v>100</v>
      </c>
      <c r="M13" s="573"/>
    </row>
    <row r="14" spans="1:15" s="1" customFormat="1" ht="17.25" customHeight="1" x14ac:dyDescent="0.2">
      <c r="A14" s="923"/>
      <c r="B14" s="1333"/>
      <c r="C14" s="965"/>
      <c r="D14" s="10" t="s">
        <v>27</v>
      </c>
      <c r="E14" s="1338" t="s">
        <v>28</v>
      </c>
      <c r="F14" s="935"/>
      <c r="G14" s="11" t="s">
        <v>29</v>
      </c>
      <c r="H14" s="520">
        <v>96.2</v>
      </c>
      <c r="I14" s="729">
        <v>96.2</v>
      </c>
      <c r="J14" s="718"/>
      <c r="K14" s="1251"/>
      <c r="L14" s="15"/>
      <c r="M14" s="574"/>
      <c r="O14" s="16"/>
    </row>
    <row r="15" spans="1:15" s="1" customFormat="1" ht="17.25" customHeight="1" x14ac:dyDescent="0.2">
      <c r="A15" s="1330"/>
      <c r="B15" s="1334"/>
      <c r="C15" s="1336"/>
      <c r="D15" s="17" t="s">
        <v>30</v>
      </c>
      <c r="E15" s="1339"/>
      <c r="F15" s="935"/>
      <c r="G15" s="283" t="s">
        <v>144</v>
      </c>
      <c r="H15" s="519">
        <v>70</v>
      </c>
      <c r="I15" s="685">
        <v>70</v>
      </c>
      <c r="J15" s="718"/>
      <c r="K15" s="1251"/>
      <c r="L15" s="15"/>
      <c r="M15" s="574"/>
    </row>
    <row r="16" spans="1:15" s="1" customFormat="1" ht="27" customHeight="1" x14ac:dyDescent="0.2">
      <c r="A16" s="1330"/>
      <c r="B16" s="1334"/>
      <c r="C16" s="1336"/>
      <c r="D16" s="17" t="s">
        <v>31</v>
      </c>
      <c r="E16" s="1338" t="s">
        <v>32</v>
      </c>
      <c r="F16" s="935"/>
      <c r="G16" s="21"/>
      <c r="H16" s="37"/>
      <c r="I16" s="687"/>
      <c r="J16" s="671"/>
      <c r="K16" s="1251"/>
      <c r="L16" s="15"/>
      <c r="M16" s="574"/>
    </row>
    <row r="17" spans="1:20" s="1" customFormat="1" ht="27" customHeight="1" x14ac:dyDescent="0.2">
      <c r="A17" s="1330"/>
      <c r="B17" s="1334"/>
      <c r="C17" s="1336"/>
      <c r="D17" s="17" t="s">
        <v>33</v>
      </c>
      <c r="E17" s="1340"/>
      <c r="F17" s="935"/>
      <c r="G17" s="21"/>
      <c r="H17" s="37"/>
      <c r="I17" s="687"/>
      <c r="J17" s="671"/>
      <c r="K17" s="1251"/>
      <c r="L17" s="15"/>
      <c r="M17" s="574"/>
    </row>
    <row r="18" spans="1:20" s="1" customFormat="1" ht="25.5" x14ac:dyDescent="0.2">
      <c r="A18" s="1330"/>
      <c r="B18" s="1334"/>
      <c r="C18" s="1336"/>
      <c r="D18" s="17" t="s">
        <v>34</v>
      </c>
      <c r="E18" s="1340"/>
      <c r="F18" s="935"/>
      <c r="G18" s="21"/>
      <c r="H18" s="37"/>
      <c r="I18" s="687"/>
      <c r="J18" s="671"/>
      <c r="K18" s="1251"/>
      <c r="L18" s="23"/>
      <c r="M18" s="574"/>
    </row>
    <row r="19" spans="1:20" s="1" customFormat="1" ht="18" customHeight="1" thickBot="1" x14ac:dyDescent="0.25">
      <c r="A19" s="1331"/>
      <c r="B19" s="1335"/>
      <c r="C19" s="1337"/>
      <c r="D19" s="17" t="s">
        <v>35</v>
      </c>
      <c r="E19" s="1341"/>
      <c r="F19" s="936"/>
      <c r="G19" s="24" t="s">
        <v>36</v>
      </c>
      <c r="H19" s="38">
        <f>SUM(H13:H18)</f>
        <v>176.9</v>
      </c>
      <c r="I19" s="684">
        <f>SUM(I13:I18)</f>
        <v>176.9</v>
      </c>
      <c r="J19" s="669">
        <f>SUM(J13:J18)</f>
        <v>0</v>
      </c>
      <c r="K19" s="1252"/>
      <c r="L19" s="29"/>
      <c r="M19" s="575"/>
    </row>
    <row r="20" spans="1:20" s="1" customFormat="1" ht="28.5" customHeight="1" x14ac:dyDescent="0.2">
      <c r="A20" s="207" t="s">
        <v>18</v>
      </c>
      <c r="B20" s="208" t="s">
        <v>18</v>
      </c>
      <c r="C20" s="1035" t="s">
        <v>37</v>
      </c>
      <c r="D20" s="1037" t="s">
        <v>38</v>
      </c>
      <c r="E20" s="1347" t="s">
        <v>32</v>
      </c>
      <c r="F20" s="934" t="s">
        <v>24</v>
      </c>
      <c r="G20" s="30" t="s">
        <v>39</v>
      </c>
      <c r="H20" s="725">
        <v>278.5</v>
      </c>
      <c r="I20" s="730">
        <f>278.5+5.3</f>
        <v>283.8</v>
      </c>
      <c r="J20" s="719">
        <f>I20-H20</f>
        <v>5.3000000000000114</v>
      </c>
      <c r="K20" s="1030" t="s">
        <v>40</v>
      </c>
      <c r="L20" s="164">
        <v>108</v>
      </c>
      <c r="M20" s="1311" t="s">
        <v>202</v>
      </c>
      <c r="O20" s="16"/>
    </row>
    <row r="21" spans="1:20" s="1" customFormat="1" ht="28.5" customHeight="1" x14ac:dyDescent="0.2">
      <c r="A21" s="636"/>
      <c r="B21" s="637"/>
      <c r="C21" s="965"/>
      <c r="D21" s="1038"/>
      <c r="E21" s="1340"/>
      <c r="F21" s="935"/>
      <c r="G21" s="35"/>
      <c r="H21" s="37"/>
      <c r="I21" s="687"/>
      <c r="J21" s="671"/>
      <c r="K21" s="1031"/>
      <c r="L21" s="192"/>
      <c r="M21" s="1312"/>
    </row>
    <row r="22" spans="1:20" s="1" customFormat="1" ht="15.75" customHeight="1" thickBot="1" x14ac:dyDescent="0.25">
      <c r="A22" s="209"/>
      <c r="B22" s="206"/>
      <c r="C22" s="1036"/>
      <c r="D22" s="1039"/>
      <c r="E22" s="1341"/>
      <c r="F22" s="936"/>
      <c r="G22" s="24" t="s">
        <v>36</v>
      </c>
      <c r="H22" s="38">
        <f>SUM(H20:H21)</f>
        <v>278.5</v>
      </c>
      <c r="I22" s="684">
        <f>SUM(I20:I21)</f>
        <v>283.8</v>
      </c>
      <c r="J22" s="669">
        <f>SUM(J20:J21)</f>
        <v>5.3000000000000114</v>
      </c>
      <c r="K22" s="916"/>
      <c r="L22" s="154"/>
      <c r="M22" s="1313"/>
    </row>
    <row r="23" spans="1:20" s="1" customFormat="1" ht="17.25" customHeight="1" x14ac:dyDescent="0.2">
      <c r="A23" s="961" t="s">
        <v>18</v>
      </c>
      <c r="B23" s="962" t="s">
        <v>18</v>
      </c>
      <c r="C23" s="964" t="s">
        <v>41</v>
      </c>
      <c r="D23" s="919" t="s">
        <v>42</v>
      </c>
      <c r="E23" s="1348"/>
      <c r="F23" s="934" t="s">
        <v>24</v>
      </c>
      <c r="G23" s="39" t="s">
        <v>39</v>
      </c>
      <c r="H23" s="158">
        <v>169.6</v>
      </c>
      <c r="I23" s="731">
        <f>169.6+1.9</f>
        <v>171.5</v>
      </c>
      <c r="J23" s="720">
        <f>I23-H23</f>
        <v>1.9000000000000057</v>
      </c>
      <c r="K23" s="146" t="s">
        <v>115</v>
      </c>
      <c r="L23" s="43">
        <v>340</v>
      </c>
      <c r="M23" s="1311" t="s">
        <v>202</v>
      </c>
    </row>
    <row r="24" spans="1:20" s="1" customFormat="1" ht="66" customHeight="1" x14ac:dyDescent="0.2">
      <c r="A24" s="923"/>
      <c r="B24" s="963"/>
      <c r="C24" s="965"/>
      <c r="D24" s="920"/>
      <c r="E24" s="1349"/>
      <c r="F24" s="935"/>
      <c r="G24" s="44" t="s">
        <v>43</v>
      </c>
      <c r="H24" s="726">
        <v>2.8</v>
      </c>
      <c r="I24" s="732">
        <f>2.8+0.4</f>
        <v>3.1999999999999997</v>
      </c>
      <c r="J24" s="721">
        <f>I24-H24</f>
        <v>0.39999999999999991</v>
      </c>
      <c r="K24" s="643" t="s">
        <v>44</v>
      </c>
      <c r="L24" s="48">
        <v>5</v>
      </c>
      <c r="M24" s="1312"/>
      <c r="Q24" s="16"/>
    </row>
    <row r="25" spans="1:20" s="1" customFormat="1" ht="18.75" customHeight="1" x14ac:dyDescent="0.2">
      <c r="A25" s="923"/>
      <c r="B25" s="963"/>
      <c r="C25" s="965"/>
      <c r="D25" s="920"/>
      <c r="E25" s="1349"/>
      <c r="F25" s="935"/>
      <c r="G25" s="49" t="s">
        <v>25</v>
      </c>
      <c r="H25" s="520">
        <v>1.5</v>
      </c>
      <c r="I25" s="729">
        <v>1.5</v>
      </c>
      <c r="J25" s="722"/>
      <c r="K25" s="66" t="s">
        <v>45</v>
      </c>
      <c r="L25" s="52">
        <v>2</v>
      </c>
      <c r="M25" s="667"/>
      <c r="O25" s="16"/>
      <c r="P25" s="16"/>
    </row>
    <row r="26" spans="1:20" s="1" customFormat="1" ht="32.25" customHeight="1" x14ac:dyDescent="0.2">
      <c r="A26" s="636"/>
      <c r="B26" s="641"/>
      <c r="C26" s="635"/>
      <c r="D26" s="920"/>
      <c r="E26" s="1349"/>
      <c r="F26" s="935"/>
      <c r="G26" s="49" t="s">
        <v>25</v>
      </c>
      <c r="H26" s="53">
        <v>5.4</v>
      </c>
      <c r="I26" s="733">
        <v>5.4</v>
      </c>
      <c r="J26" s="695"/>
      <c r="K26" s="1025" t="s">
        <v>116</v>
      </c>
      <c r="L26" s="211">
        <v>1</v>
      </c>
      <c r="M26" s="668"/>
      <c r="O26" s="16"/>
      <c r="P26" s="16"/>
    </row>
    <row r="27" spans="1:20" s="1" customFormat="1" ht="52.5" customHeight="1" x14ac:dyDescent="0.2">
      <c r="A27" s="636"/>
      <c r="B27" s="641"/>
      <c r="C27" s="635"/>
      <c r="D27" s="920"/>
      <c r="E27" s="1349"/>
      <c r="F27" s="935"/>
      <c r="G27" s="49" t="s">
        <v>176</v>
      </c>
      <c r="H27" s="520">
        <v>0.2</v>
      </c>
      <c r="I27" s="729">
        <v>0.2</v>
      </c>
      <c r="J27" s="723"/>
      <c r="K27" s="1026"/>
      <c r="L27" s="521"/>
      <c r="M27" s="578"/>
      <c r="O27" s="16"/>
      <c r="P27" s="16"/>
      <c r="T27" s="16"/>
    </row>
    <row r="28" spans="1:20" s="1" customFormat="1" ht="13.5" thickBot="1" x14ac:dyDescent="0.25">
      <c r="A28" s="212"/>
      <c r="B28" s="213"/>
      <c r="C28" s="214"/>
      <c r="D28" s="921"/>
      <c r="E28" s="1350"/>
      <c r="F28" s="936"/>
      <c r="G28" s="57" t="s">
        <v>36</v>
      </c>
      <c r="H28" s="38">
        <f>SUM(H23:H27)</f>
        <v>179.5</v>
      </c>
      <c r="I28" s="684">
        <f>SUM(I23:I27)</f>
        <v>181.79999999999998</v>
      </c>
      <c r="J28" s="26">
        <f>SUM(J23:J27)</f>
        <v>2.3000000000000056</v>
      </c>
      <c r="K28" s="1027"/>
      <c r="L28" s="154"/>
      <c r="M28" s="579"/>
    </row>
    <row r="29" spans="1:20" s="1" customFormat="1" ht="30.75" customHeight="1" x14ac:dyDescent="0.2">
      <c r="A29" s="961" t="s">
        <v>18</v>
      </c>
      <c r="B29" s="1332" t="s">
        <v>18</v>
      </c>
      <c r="C29" s="964" t="s">
        <v>46</v>
      </c>
      <c r="D29" s="919" t="s">
        <v>120</v>
      </c>
      <c r="E29" s="1347"/>
      <c r="F29" s="934" t="s">
        <v>24</v>
      </c>
      <c r="G29" s="196" t="s">
        <v>70</v>
      </c>
      <c r="H29" s="61">
        <v>34.6</v>
      </c>
      <c r="I29" s="689">
        <v>34.6</v>
      </c>
      <c r="J29" s="663"/>
      <c r="K29" s="642" t="s">
        <v>47</v>
      </c>
      <c r="L29" s="540" t="s">
        <v>48</v>
      </c>
      <c r="M29" s="580"/>
    </row>
    <row r="30" spans="1:20" s="1" customFormat="1" ht="18" customHeight="1" x14ac:dyDescent="0.2">
      <c r="A30" s="923"/>
      <c r="B30" s="1333"/>
      <c r="C30" s="965"/>
      <c r="D30" s="920"/>
      <c r="E30" s="1340"/>
      <c r="F30" s="935"/>
      <c r="G30" s="11" t="s">
        <v>174</v>
      </c>
      <c r="H30" s="727">
        <v>6.1</v>
      </c>
      <c r="I30" s="734">
        <v>6.1</v>
      </c>
      <c r="J30" s="718"/>
      <c r="K30" s="915" t="s">
        <v>118</v>
      </c>
      <c r="L30" s="211">
        <v>4</v>
      </c>
      <c r="M30" s="581"/>
    </row>
    <row r="31" spans="1:20" s="1" customFormat="1" ht="18" customHeight="1" thickBot="1" x14ac:dyDescent="0.25">
      <c r="A31" s="1331"/>
      <c r="B31" s="1335"/>
      <c r="C31" s="1337"/>
      <c r="D31" s="921"/>
      <c r="E31" s="1341"/>
      <c r="F31" s="936"/>
      <c r="G31" s="24" t="s">
        <v>36</v>
      </c>
      <c r="H31" s="72">
        <f>SUM(H29:H30)</f>
        <v>40.700000000000003</v>
      </c>
      <c r="I31" s="716">
        <f>SUM(I29:I30)</f>
        <v>40.700000000000003</v>
      </c>
      <c r="J31" s="709">
        <f>SUM(J29:J30)</f>
        <v>0</v>
      </c>
      <c r="K31" s="916"/>
      <c r="L31" s="521"/>
      <c r="M31" s="576"/>
    </row>
    <row r="32" spans="1:20" s="1" customFormat="1" ht="13.5" thickBot="1" x14ac:dyDescent="0.25">
      <c r="A32" s="215" t="s">
        <v>18</v>
      </c>
      <c r="B32" s="216" t="s">
        <v>18</v>
      </c>
      <c r="C32" s="1032" t="s">
        <v>49</v>
      </c>
      <c r="D32" s="1033"/>
      <c r="E32" s="1033"/>
      <c r="F32" s="1033"/>
      <c r="G32" s="1034"/>
      <c r="H32" s="77">
        <f>H28+H22+H19+H31</f>
        <v>675.6</v>
      </c>
      <c r="I32" s="735">
        <f>I28+I22+I19+I31</f>
        <v>683.2</v>
      </c>
      <c r="J32" s="724">
        <f>J28+J22+J19+J31</f>
        <v>7.6000000000000174</v>
      </c>
      <c r="K32" s="1054"/>
      <c r="L32" s="1055"/>
      <c r="M32" s="1056"/>
      <c r="N32" s="16"/>
    </row>
    <row r="33" spans="1:19" s="1" customFormat="1" ht="13.5" thickBot="1" x14ac:dyDescent="0.25">
      <c r="A33" s="205" t="s">
        <v>18</v>
      </c>
      <c r="B33" s="217" t="s">
        <v>37</v>
      </c>
      <c r="C33" s="1022" t="s">
        <v>50</v>
      </c>
      <c r="D33" s="1023"/>
      <c r="E33" s="1023"/>
      <c r="F33" s="1023"/>
      <c r="G33" s="1023"/>
      <c r="H33" s="1023"/>
      <c r="I33" s="1023"/>
      <c r="J33" s="1023"/>
      <c r="K33" s="1023"/>
      <c r="L33" s="1023"/>
      <c r="M33" s="1024"/>
    </row>
    <row r="34" spans="1:19" s="1" customFormat="1" ht="16.5" customHeight="1" x14ac:dyDescent="0.2">
      <c r="A34" s="218" t="s">
        <v>18</v>
      </c>
      <c r="B34" s="219" t="s">
        <v>37</v>
      </c>
      <c r="C34" s="220" t="s">
        <v>18</v>
      </c>
      <c r="D34" s="1028" t="s">
        <v>51</v>
      </c>
      <c r="E34" s="541"/>
      <c r="F34" s="638" t="s">
        <v>24</v>
      </c>
      <c r="G34" s="83" t="s">
        <v>39</v>
      </c>
      <c r="H34" s="702">
        <v>897.1</v>
      </c>
      <c r="I34" s="710">
        <f>897.1+10.7</f>
        <v>907.80000000000007</v>
      </c>
      <c r="J34" s="706">
        <f>I34-H34</f>
        <v>10.700000000000045</v>
      </c>
      <c r="K34" s="221" t="s">
        <v>121</v>
      </c>
      <c r="L34" s="542">
        <v>55</v>
      </c>
      <c r="M34" s="1311" t="s">
        <v>203</v>
      </c>
    </row>
    <row r="35" spans="1:19" s="1" customFormat="1" ht="56.25" customHeight="1" x14ac:dyDescent="0.2">
      <c r="A35" s="224"/>
      <c r="B35" s="225"/>
      <c r="C35" s="226"/>
      <c r="D35" s="1029"/>
      <c r="E35" s="543"/>
      <c r="F35" s="639"/>
      <c r="G35" s="89" t="s">
        <v>176</v>
      </c>
      <c r="H35" s="528">
        <v>0.2</v>
      </c>
      <c r="I35" s="711">
        <v>0.2</v>
      </c>
      <c r="J35" s="616"/>
      <c r="K35" s="227" t="s">
        <v>53</v>
      </c>
      <c r="L35" s="544" t="s">
        <v>54</v>
      </c>
      <c r="M35" s="1312"/>
      <c r="N35" s="1" t="s">
        <v>190</v>
      </c>
      <c r="O35" s="16"/>
    </row>
    <row r="36" spans="1:19" s="1" customFormat="1" ht="43.5" customHeight="1" x14ac:dyDescent="0.2">
      <c r="A36" s="224"/>
      <c r="B36" s="225"/>
      <c r="C36" s="226"/>
      <c r="D36" s="605"/>
      <c r="E36" s="543"/>
      <c r="F36" s="639"/>
      <c r="G36" s="606" t="s">
        <v>56</v>
      </c>
      <c r="H36" s="703">
        <v>1.1000000000000001</v>
      </c>
      <c r="I36" s="712">
        <v>1.1000000000000001</v>
      </c>
      <c r="J36" s="707"/>
      <c r="K36" s="607" t="s">
        <v>119</v>
      </c>
      <c r="L36" s="608" t="s">
        <v>57</v>
      </c>
      <c r="M36" s="621"/>
    </row>
    <row r="37" spans="1:19" s="1" customFormat="1" ht="18" customHeight="1" thickBot="1" x14ac:dyDescent="0.25">
      <c r="A37" s="212"/>
      <c r="B37" s="213"/>
      <c r="C37" s="214"/>
      <c r="D37" s="545"/>
      <c r="E37" s="546"/>
      <c r="F37" s="640"/>
      <c r="G37" s="547" t="s">
        <v>36</v>
      </c>
      <c r="H37" s="704">
        <f>SUM(H34:H36)</f>
        <v>898.40000000000009</v>
      </c>
      <c r="I37" s="713">
        <f>SUM(I34:I36)</f>
        <v>909.10000000000014</v>
      </c>
      <c r="J37" s="708">
        <f>SUM(J34:J36)</f>
        <v>10.700000000000045</v>
      </c>
      <c r="K37" s="548" t="s">
        <v>58</v>
      </c>
      <c r="L37" s="549">
        <v>1</v>
      </c>
      <c r="M37" s="582"/>
      <c r="P37" s="16"/>
    </row>
    <row r="38" spans="1:19" s="1" customFormat="1" ht="44.25" customHeight="1" x14ac:dyDescent="0.2">
      <c r="A38" s="81" t="s">
        <v>18</v>
      </c>
      <c r="B38" s="82" t="s">
        <v>37</v>
      </c>
      <c r="C38" s="201" t="s">
        <v>37</v>
      </c>
      <c r="D38" s="1060" t="s">
        <v>122</v>
      </c>
      <c r="E38" s="1062" t="s">
        <v>194</v>
      </c>
      <c r="F38" s="934" t="s">
        <v>24</v>
      </c>
      <c r="G38" s="83" t="s">
        <v>43</v>
      </c>
      <c r="H38" s="158">
        <v>16</v>
      </c>
      <c r="I38" s="686">
        <v>16</v>
      </c>
      <c r="J38" s="670"/>
      <c r="K38" s="197" t="s">
        <v>126</v>
      </c>
      <c r="L38" s="550">
        <v>8</v>
      </c>
      <c r="M38" s="583"/>
    </row>
    <row r="39" spans="1:19" s="1" customFormat="1" ht="13.5" thickBot="1" x14ac:dyDescent="0.25">
      <c r="A39" s="55"/>
      <c r="B39" s="56"/>
      <c r="C39" s="202"/>
      <c r="D39" s="1061"/>
      <c r="E39" s="1063"/>
      <c r="F39" s="936"/>
      <c r="G39" s="551" t="s">
        <v>36</v>
      </c>
      <c r="H39" s="38">
        <f>SUM(H38:H38)</f>
        <v>16</v>
      </c>
      <c r="I39" s="684">
        <f>SUM(I38:I38)</f>
        <v>16</v>
      </c>
      <c r="J39" s="26">
        <f t="shared" ref="J39" si="0">SUM(J38:J38)</f>
        <v>0</v>
      </c>
      <c r="K39" s="552"/>
      <c r="L39" s="529"/>
      <c r="M39" s="584"/>
      <c r="S39" s="16"/>
    </row>
    <row r="40" spans="1:19" s="1" customFormat="1" ht="16.5" customHeight="1" x14ac:dyDescent="0.2">
      <c r="A40" s="81" t="s">
        <v>18</v>
      </c>
      <c r="B40" s="82" t="s">
        <v>37</v>
      </c>
      <c r="C40" s="201" t="s">
        <v>41</v>
      </c>
      <c r="D40" s="572" t="s">
        <v>180</v>
      </c>
      <c r="E40" s="1351" t="s">
        <v>61</v>
      </c>
      <c r="F40" s="638" t="s">
        <v>24</v>
      </c>
      <c r="G40" s="100" t="s">
        <v>25</v>
      </c>
      <c r="H40" s="702">
        <f>15-5.1</f>
        <v>9.9</v>
      </c>
      <c r="I40" s="714">
        <f>15-5.1</f>
        <v>9.9</v>
      </c>
      <c r="J40" s="662">
        <f>I40-H40</f>
        <v>0</v>
      </c>
      <c r="K40" s="553"/>
      <c r="L40" s="554"/>
      <c r="M40" s="1356"/>
    </row>
    <row r="41" spans="1:19" s="1" customFormat="1" ht="15.75" customHeight="1" x14ac:dyDescent="0.2">
      <c r="A41" s="199"/>
      <c r="B41" s="86"/>
      <c r="C41" s="200"/>
      <c r="D41" s="1353" t="s">
        <v>60</v>
      </c>
      <c r="E41" s="1352"/>
      <c r="F41" s="639"/>
      <c r="G41" s="60"/>
      <c r="H41" s="705"/>
      <c r="I41" s="715"/>
      <c r="J41" s="555"/>
      <c r="K41" s="556" t="s">
        <v>62</v>
      </c>
      <c r="L41" s="530" t="s">
        <v>63</v>
      </c>
      <c r="M41" s="1357"/>
    </row>
    <row r="42" spans="1:19" s="1" customFormat="1" ht="52.5" customHeight="1" x14ac:dyDescent="0.2">
      <c r="A42" s="199"/>
      <c r="B42" s="86"/>
      <c r="C42" s="200"/>
      <c r="D42" s="1354"/>
      <c r="E42" s="1352"/>
      <c r="F42" s="639"/>
      <c r="G42" s="60"/>
      <c r="H42" s="705"/>
      <c r="I42" s="715"/>
      <c r="J42" s="555"/>
      <c r="K42" s="327" t="s">
        <v>64</v>
      </c>
      <c r="L42" s="107" t="s">
        <v>63</v>
      </c>
      <c r="M42" s="1358"/>
      <c r="P42" s="16"/>
    </row>
    <row r="43" spans="1:19" s="1" customFormat="1" ht="42" customHeight="1" x14ac:dyDescent="0.2">
      <c r="A43" s="199"/>
      <c r="B43" s="86"/>
      <c r="C43" s="200"/>
      <c r="D43" s="1353" t="s">
        <v>178</v>
      </c>
      <c r="E43" s="1352"/>
      <c r="F43" s="600" t="s">
        <v>24</v>
      </c>
      <c r="G43" s="615" t="s">
        <v>25</v>
      </c>
      <c r="H43" s="528">
        <v>9.8000000000000007</v>
      </c>
      <c r="I43" s="711">
        <v>9.8000000000000007</v>
      </c>
      <c r="J43" s="616">
        <f>I43-H43</f>
        <v>0</v>
      </c>
      <c r="K43" s="50" t="s">
        <v>179</v>
      </c>
      <c r="L43" s="111" t="s">
        <v>63</v>
      </c>
      <c r="M43" s="624"/>
      <c r="P43" s="16"/>
    </row>
    <row r="44" spans="1:19" s="1" customFormat="1" ht="17.25" customHeight="1" thickBot="1" x14ac:dyDescent="0.25">
      <c r="A44" s="199"/>
      <c r="B44" s="86"/>
      <c r="C44" s="625"/>
      <c r="D44" s="1029"/>
      <c r="E44" s="1352"/>
      <c r="F44" s="310"/>
      <c r="G44" s="626" t="s">
        <v>36</v>
      </c>
      <c r="H44" s="72">
        <f t="shared" ref="H44" si="1">SUM(H40:H43)</f>
        <v>19.700000000000003</v>
      </c>
      <c r="I44" s="716">
        <f t="shared" ref="I44:J44" si="2">SUM(I40:I43)</f>
        <v>19.700000000000003</v>
      </c>
      <c r="J44" s="709">
        <f t="shared" si="2"/>
        <v>0</v>
      </c>
      <c r="K44" s="557"/>
      <c r="L44" s="416"/>
      <c r="M44" s="618"/>
      <c r="R44" s="16"/>
    </row>
    <row r="45" spans="1:19" s="1" customFormat="1" ht="16.5" customHeight="1" x14ac:dyDescent="0.2">
      <c r="A45" s="81" t="s">
        <v>18</v>
      </c>
      <c r="B45" s="82" t="s">
        <v>37</v>
      </c>
      <c r="C45" s="201" t="s">
        <v>46</v>
      </c>
      <c r="D45" s="1028" t="s">
        <v>198</v>
      </c>
      <c r="E45" s="661"/>
      <c r="F45" s="638" t="s">
        <v>24</v>
      </c>
      <c r="G45" s="100" t="s">
        <v>25</v>
      </c>
      <c r="H45" s="702">
        <v>4.3</v>
      </c>
      <c r="I45" s="714">
        <v>4.3</v>
      </c>
      <c r="J45" s="663">
        <f>I45-H45</f>
        <v>0</v>
      </c>
      <c r="K45" s="133" t="s">
        <v>199</v>
      </c>
      <c r="L45" s="664" t="s">
        <v>200</v>
      </c>
      <c r="M45" s="1314"/>
      <c r="P45" s="16"/>
    </row>
    <row r="46" spans="1:19" s="1" customFormat="1" ht="16.5" customHeight="1" thickBot="1" x14ac:dyDescent="0.25">
      <c r="A46" s="55"/>
      <c r="B46" s="56"/>
      <c r="C46" s="202"/>
      <c r="D46" s="1359"/>
      <c r="E46" s="620"/>
      <c r="F46" s="340"/>
      <c r="G46" s="551" t="s">
        <v>36</v>
      </c>
      <c r="H46" s="38">
        <f>H45</f>
        <v>4.3</v>
      </c>
      <c r="I46" s="684">
        <f>SUM(I45)</f>
        <v>4.3</v>
      </c>
      <c r="J46" s="669">
        <f>SUM(J45)</f>
        <v>0</v>
      </c>
      <c r="K46" s="557"/>
      <c r="L46" s="416"/>
      <c r="M46" s="1360"/>
      <c r="R46" s="16"/>
    </row>
    <row r="47" spans="1:19" s="1" customFormat="1" ht="15.75" customHeight="1" thickBot="1" x14ac:dyDescent="0.25">
      <c r="A47" s="304" t="s">
        <v>18</v>
      </c>
      <c r="B47" s="335" t="s">
        <v>37</v>
      </c>
      <c r="C47" s="1355" t="s">
        <v>49</v>
      </c>
      <c r="D47" s="1009"/>
      <c r="E47" s="1009"/>
      <c r="F47" s="1009"/>
      <c r="G47" s="1010"/>
      <c r="H47" s="665">
        <f>H44+H39+H37+H46</f>
        <v>938.40000000000009</v>
      </c>
      <c r="I47" s="717">
        <f>I44+I39+I37+I46</f>
        <v>949.10000000000014</v>
      </c>
      <c r="J47" s="666">
        <f>J44+J39+J37+J46</f>
        <v>10.700000000000045</v>
      </c>
      <c r="K47" s="558"/>
      <c r="L47" s="195"/>
      <c r="M47" s="1315"/>
      <c r="N47" s="16"/>
    </row>
    <row r="48" spans="1:19" s="1" customFormat="1" ht="13.5" thickBot="1" x14ac:dyDescent="0.25">
      <c r="A48" s="2" t="s">
        <v>18</v>
      </c>
      <c r="B48" s="80" t="s">
        <v>41</v>
      </c>
      <c r="C48" s="1011" t="s">
        <v>67</v>
      </c>
      <c r="D48" s="1012"/>
      <c r="E48" s="1012"/>
      <c r="F48" s="1012"/>
      <c r="G48" s="1012"/>
      <c r="H48" s="1012"/>
      <c r="I48" s="1012"/>
      <c r="J48" s="1012"/>
      <c r="K48" s="1012"/>
      <c r="L48" s="1012"/>
      <c r="M48" s="1013"/>
      <c r="N48" s="16"/>
    </row>
    <row r="49" spans="1:17" s="1" customFormat="1" ht="20.25" customHeight="1" x14ac:dyDescent="0.2">
      <c r="A49" s="1064" t="s">
        <v>18</v>
      </c>
      <c r="B49" s="1067" t="s">
        <v>41</v>
      </c>
      <c r="C49" s="1070" t="s">
        <v>18</v>
      </c>
      <c r="D49" s="1073" t="s">
        <v>123</v>
      </c>
      <c r="E49" s="1284" t="s">
        <v>68</v>
      </c>
      <c r="F49" s="1076" t="s">
        <v>66</v>
      </c>
      <c r="G49" s="112" t="s">
        <v>39</v>
      </c>
      <c r="H49" s="559">
        <v>125</v>
      </c>
      <c r="I49" s="680">
        <v>125</v>
      </c>
      <c r="J49" s="115"/>
      <c r="K49" s="1106" t="s">
        <v>69</v>
      </c>
      <c r="L49" s="560">
        <v>30</v>
      </c>
      <c r="M49" s="585"/>
    </row>
    <row r="50" spans="1:17" s="1" customFormat="1" ht="20.25" customHeight="1" x14ac:dyDescent="0.2">
      <c r="A50" s="1065"/>
      <c r="B50" s="1068"/>
      <c r="C50" s="1071"/>
      <c r="D50" s="1074"/>
      <c r="E50" s="1285"/>
      <c r="F50" s="1077"/>
      <c r="G50" s="119" t="s">
        <v>70</v>
      </c>
      <c r="H50" s="561">
        <v>11.8</v>
      </c>
      <c r="I50" s="681">
        <v>11.8</v>
      </c>
      <c r="J50" s="121"/>
      <c r="K50" s="1107"/>
      <c r="L50" s="562"/>
      <c r="M50" s="586"/>
    </row>
    <row r="51" spans="1:17" s="1" customFormat="1" ht="13.5" thickBot="1" x14ac:dyDescent="0.25">
      <c r="A51" s="1066"/>
      <c r="B51" s="1069"/>
      <c r="C51" s="1072"/>
      <c r="D51" s="1075"/>
      <c r="E51" s="1286"/>
      <c r="F51" s="1078"/>
      <c r="G51" s="563" t="s">
        <v>36</v>
      </c>
      <c r="H51" s="564">
        <f>SUM(H49:H50)</f>
        <v>136.80000000000001</v>
      </c>
      <c r="I51" s="682">
        <f>SUM(I49:I50)</f>
        <v>136.80000000000001</v>
      </c>
      <c r="J51" s="127">
        <f>SUM(J49:J50)</f>
        <v>0</v>
      </c>
      <c r="K51" s="1108"/>
      <c r="L51" s="565"/>
      <c r="M51" s="587"/>
      <c r="O51" s="16"/>
    </row>
    <row r="52" spans="1:17" s="1" customFormat="1" ht="28.5" customHeight="1" x14ac:dyDescent="0.2">
      <c r="A52" s="1064" t="s">
        <v>18</v>
      </c>
      <c r="B52" s="1067" t="s">
        <v>41</v>
      </c>
      <c r="C52" s="1085" t="s">
        <v>37</v>
      </c>
      <c r="D52" s="1087" t="s">
        <v>127</v>
      </c>
      <c r="E52" s="1291" t="s">
        <v>68</v>
      </c>
      <c r="F52" s="1076" t="s">
        <v>66</v>
      </c>
      <c r="G52" s="131" t="s">
        <v>39</v>
      </c>
      <c r="H52" s="132">
        <v>365</v>
      </c>
      <c r="I52" s="683">
        <v>365</v>
      </c>
      <c r="J52" s="663"/>
      <c r="K52" s="133" t="s">
        <v>71</v>
      </c>
      <c r="L52" s="64"/>
      <c r="M52" s="588"/>
      <c r="N52" s="16"/>
      <c r="O52" s="16"/>
    </row>
    <row r="53" spans="1:17" s="1" customFormat="1" ht="18" customHeight="1" thickBot="1" x14ac:dyDescent="0.25">
      <c r="A53" s="1066"/>
      <c r="B53" s="1069"/>
      <c r="C53" s="1086"/>
      <c r="D53" s="1088"/>
      <c r="E53" s="1292"/>
      <c r="F53" s="1078"/>
      <c r="G53" s="566" t="s">
        <v>36</v>
      </c>
      <c r="H53" s="38">
        <f>H52</f>
        <v>365</v>
      </c>
      <c r="I53" s="684">
        <f>I52</f>
        <v>365</v>
      </c>
      <c r="J53" s="669">
        <f>SUM(J52:J52)</f>
        <v>0</v>
      </c>
      <c r="K53" s="609" t="s">
        <v>72</v>
      </c>
      <c r="L53" s="610"/>
      <c r="M53" s="611"/>
    </row>
    <row r="54" spans="1:17" s="1" customFormat="1" ht="20.25" customHeight="1" x14ac:dyDescent="0.2">
      <c r="A54" s="1064" t="s">
        <v>18</v>
      </c>
      <c r="B54" s="1067" t="s">
        <v>41</v>
      </c>
      <c r="C54" s="1085" t="s">
        <v>41</v>
      </c>
      <c r="D54" s="1117" t="s">
        <v>73</v>
      </c>
      <c r="E54" s="1291" t="s">
        <v>68</v>
      </c>
      <c r="F54" s="1076" t="s">
        <v>66</v>
      </c>
      <c r="G54" s="134" t="s">
        <v>70</v>
      </c>
      <c r="H54" s="132">
        <v>3107.7</v>
      </c>
      <c r="I54" s="683">
        <v>3107.7</v>
      </c>
      <c r="J54" s="663"/>
      <c r="K54" s="1134" t="s">
        <v>74</v>
      </c>
      <c r="L54" s="567">
        <v>60</v>
      </c>
      <c r="M54" s="589"/>
      <c r="N54" s="16"/>
      <c r="O54" s="16"/>
      <c r="Q54" s="16"/>
    </row>
    <row r="55" spans="1:17" s="1" customFormat="1" ht="13.5" thickBot="1" x14ac:dyDescent="0.25">
      <c r="A55" s="1066"/>
      <c r="B55" s="1069"/>
      <c r="C55" s="1086"/>
      <c r="D55" s="1119"/>
      <c r="E55" s="1292"/>
      <c r="F55" s="1078"/>
      <c r="G55" s="566" t="s">
        <v>36</v>
      </c>
      <c r="H55" s="38">
        <f>SUM(H54:H54)</f>
        <v>3107.7</v>
      </c>
      <c r="I55" s="684">
        <f>SUM(I54:I54)</f>
        <v>3107.7</v>
      </c>
      <c r="J55" s="669"/>
      <c r="K55" s="1135"/>
      <c r="L55" s="630"/>
      <c r="M55" s="595"/>
    </row>
    <row r="56" spans="1:17" s="1" customFormat="1" ht="18" customHeight="1" x14ac:dyDescent="0.2">
      <c r="A56" s="1064" t="s">
        <v>18</v>
      </c>
      <c r="B56" s="1067" t="s">
        <v>41</v>
      </c>
      <c r="C56" s="1085" t="s">
        <v>46</v>
      </c>
      <c r="D56" s="1117" t="s">
        <v>75</v>
      </c>
      <c r="E56" s="1291" t="s">
        <v>68</v>
      </c>
      <c r="F56" s="1076" t="s">
        <v>66</v>
      </c>
      <c r="G56" s="131" t="s">
        <v>25</v>
      </c>
      <c r="H56" s="132">
        <v>3.5</v>
      </c>
      <c r="I56" s="683">
        <v>3.5</v>
      </c>
      <c r="J56" s="670"/>
      <c r="K56" s="645" t="s">
        <v>76</v>
      </c>
      <c r="L56" s="138">
        <v>1</v>
      </c>
      <c r="M56" s="590"/>
    </row>
    <row r="57" spans="1:17" s="1" customFormat="1" ht="18" customHeight="1" x14ac:dyDescent="0.2">
      <c r="A57" s="1065"/>
      <c r="B57" s="1068"/>
      <c r="C57" s="1116"/>
      <c r="D57" s="1118"/>
      <c r="E57" s="1293"/>
      <c r="F57" s="1084"/>
      <c r="G57" s="139" t="s">
        <v>70</v>
      </c>
      <c r="H57" s="519"/>
      <c r="I57" s="685"/>
      <c r="J57" s="671"/>
      <c r="K57" s="646" t="s">
        <v>77</v>
      </c>
      <c r="L57" s="142"/>
      <c r="M57" s="591"/>
      <c r="N57" s="16"/>
    </row>
    <row r="58" spans="1:17" s="1" customFormat="1" ht="18" customHeight="1" thickBot="1" x14ac:dyDescent="0.25">
      <c r="A58" s="1066"/>
      <c r="B58" s="1069"/>
      <c r="C58" s="1086"/>
      <c r="D58" s="1119"/>
      <c r="E58" s="1292"/>
      <c r="F58" s="1078"/>
      <c r="G58" s="566" t="s">
        <v>36</v>
      </c>
      <c r="H58" s="38">
        <f>SUM(H56:H57)</f>
        <v>3.5</v>
      </c>
      <c r="I58" s="684">
        <f>SUM(I56:I57)</f>
        <v>3.5</v>
      </c>
      <c r="J58" s="669">
        <f>SUM(J56:J57)</f>
        <v>0</v>
      </c>
      <c r="K58" s="647" t="s">
        <v>78</v>
      </c>
      <c r="L58" s="622"/>
      <c r="M58" s="623"/>
    </row>
    <row r="59" spans="1:17" s="1" customFormat="1" ht="18.75" customHeight="1" x14ac:dyDescent="0.2">
      <c r="A59" s="1064" t="s">
        <v>18</v>
      </c>
      <c r="B59" s="1067" t="s">
        <v>41</v>
      </c>
      <c r="C59" s="1085" t="s">
        <v>79</v>
      </c>
      <c r="D59" s="1087" t="s">
        <v>80</v>
      </c>
      <c r="E59" s="1291" t="s">
        <v>68</v>
      </c>
      <c r="F59" s="1076" t="s">
        <v>66</v>
      </c>
      <c r="G59" s="145" t="s">
        <v>39</v>
      </c>
      <c r="H59" s="158">
        <v>123</v>
      </c>
      <c r="I59" s="686">
        <v>123</v>
      </c>
      <c r="J59" s="670"/>
      <c r="K59" s="146" t="s">
        <v>81</v>
      </c>
      <c r="L59" s="43">
        <v>1</v>
      </c>
      <c r="M59" s="577"/>
      <c r="O59" s="16"/>
    </row>
    <row r="60" spans="1:17" s="1" customFormat="1" ht="26.25" customHeight="1" x14ac:dyDescent="0.2">
      <c r="A60" s="1065"/>
      <c r="B60" s="1068"/>
      <c r="C60" s="1116"/>
      <c r="D60" s="1125"/>
      <c r="E60" s="1293"/>
      <c r="F60" s="1084"/>
      <c r="G60" s="147" t="s">
        <v>70</v>
      </c>
      <c r="H60" s="37"/>
      <c r="I60" s="687"/>
      <c r="J60" s="672"/>
      <c r="K60" s="660" t="s">
        <v>82</v>
      </c>
      <c r="L60" s="52"/>
      <c r="M60" s="581"/>
    </row>
    <row r="61" spans="1:17" s="1" customFormat="1" ht="18.75" customHeight="1" thickBot="1" x14ac:dyDescent="0.25">
      <c r="A61" s="1066"/>
      <c r="B61" s="1069"/>
      <c r="C61" s="1086"/>
      <c r="D61" s="1088"/>
      <c r="E61" s="1292"/>
      <c r="F61" s="1078"/>
      <c r="G61" s="566" t="s">
        <v>36</v>
      </c>
      <c r="H61" s="564">
        <f t="shared" ref="H61" si="3">H59</f>
        <v>123</v>
      </c>
      <c r="I61" s="682">
        <f t="shared" ref="I61" si="4">I59</f>
        <v>123</v>
      </c>
      <c r="J61" s="673"/>
      <c r="K61" s="150"/>
      <c r="L61" s="48"/>
      <c r="M61" s="593"/>
    </row>
    <row r="62" spans="1:17" s="1" customFormat="1" ht="42.75" customHeight="1" x14ac:dyDescent="0.2">
      <c r="A62" s="1064" t="s">
        <v>18</v>
      </c>
      <c r="B62" s="1067" t="s">
        <v>41</v>
      </c>
      <c r="C62" s="1085" t="s">
        <v>83</v>
      </c>
      <c r="D62" s="1117" t="s">
        <v>124</v>
      </c>
      <c r="E62" s="1291" t="s">
        <v>68</v>
      </c>
      <c r="F62" s="1076" t="s">
        <v>66</v>
      </c>
      <c r="G62" s="131" t="s">
        <v>25</v>
      </c>
      <c r="H62" s="132">
        <v>40</v>
      </c>
      <c r="I62" s="683">
        <v>40</v>
      </c>
      <c r="J62" s="663"/>
      <c r="K62" s="644" t="s">
        <v>84</v>
      </c>
      <c r="L62" s="64">
        <v>1</v>
      </c>
      <c r="M62" s="589"/>
      <c r="O62" s="16"/>
    </row>
    <row r="63" spans="1:17" s="1" customFormat="1" ht="13.5" thickBot="1" x14ac:dyDescent="0.25">
      <c r="A63" s="1066"/>
      <c r="B63" s="1069"/>
      <c r="C63" s="1086"/>
      <c r="D63" s="1119"/>
      <c r="E63" s="1292"/>
      <c r="F63" s="1078"/>
      <c r="G63" s="566" t="s">
        <v>36</v>
      </c>
      <c r="H63" s="38">
        <f>SUM(H62:H62)</f>
        <v>40</v>
      </c>
      <c r="I63" s="684">
        <f>SUM(I62:I62)</f>
        <v>40</v>
      </c>
      <c r="J63" s="669"/>
      <c r="K63" s="152"/>
      <c r="L63" s="59"/>
      <c r="M63" s="594"/>
    </row>
    <row r="64" spans="1:17" s="1" customFormat="1" ht="14.25" customHeight="1" x14ac:dyDescent="0.2">
      <c r="A64" s="1064" t="s">
        <v>18</v>
      </c>
      <c r="B64" s="1067" t="s">
        <v>41</v>
      </c>
      <c r="C64" s="1085" t="s">
        <v>23</v>
      </c>
      <c r="D64" s="1117" t="s">
        <v>85</v>
      </c>
      <c r="E64" s="1291" t="s">
        <v>68</v>
      </c>
      <c r="F64" s="1076" t="s">
        <v>24</v>
      </c>
      <c r="G64" s="134" t="s">
        <v>70</v>
      </c>
      <c r="H64" s="132">
        <v>304</v>
      </c>
      <c r="I64" s="683">
        <v>304</v>
      </c>
      <c r="J64" s="663"/>
      <c r="K64" s="1122" t="s">
        <v>86</v>
      </c>
      <c r="L64" s="64">
        <v>1</v>
      </c>
      <c r="M64" s="617"/>
      <c r="N64" s="16"/>
      <c r="O64" s="16"/>
    </row>
    <row r="65" spans="1:17" s="1" customFormat="1" ht="14.25" customHeight="1" x14ac:dyDescent="0.2">
      <c r="A65" s="1065"/>
      <c r="B65" s="1068"/>
      <c r="C65" s="1116"/>
      <c r="D65" s="1118"/>
      <c r="E65" s="1293"/>
      <c r="F65" s="1084"/>
      <c r="G65" s="155" t="s">
        <v>25</v>
      </c>
      <c r="H65" s="568">
        <v>130</v>
      </c>
      <c r="I65" s="688">
        <v>130</v>
      </c>
      <c r="J65" s="674"/>
      <c r="K65" s="1123"/>
      <c r="L65" s="34"/>
      <c r="M65" s="618"/>
      <c r="O65" s="16"/>
    </row>
    <row r="66" spans="1:17" s="1" customFormat="1" ht="15.75" customHeight="1" thickBot="1" x14ac:dyDescent="0.25">
      <c r="A66" s="1066"/>
      <c r="B66" s="1069"/>
      <c r="C66" s="1086"/>
      <c r="D66" s="1119"/>
      <c r="E66" s="1292"/>
      <c r="F66" s="1078"/>
      <c r="G66" s="566" t="s">
        <v>36</v>
      </c>
      <c r="H66" s="38">
        <f>SUM(H64:H65)</f>
        <v>434</v>
      </c>
      <c r="I66" s="684">
        <f>SUM(I64:I65)</f>
        <v>434</v>
      </c>
      <c r="J66" s="669"/>
      <c r="K66" s="1124"/>
      <c r="L66" s="59"/>
      <c r="M66" s="619"/>
      <c r="Q66" s="16"/>
    </row>
    <row r="67" spans="1:17" s="1" customFormat="1" ht="30" customHeight="1" x14ac:dyDescent="0.2">
      <c r="A67" s="1064" t="s">
        <v>18</v>
      </c>
      <c r="B67" s="1067" t="s">
        <v>41</v>
      </c>
      <c r="C67" s="1085" t="s">
        <v>87</v>
      </c>
      <c r="D67" s="1117" t="s">
        <v>88</v>
      </c>
      <c r="E67" s="1291" t="s">
        <v>68</v>
      </c>
      <c r="F67" s="1076" t="s">
        <v>63</v>
      </c>
      <c r="G67" s="156" t="s">
        <v>25</v>
      </c>
      <c r="H67" s="61">
        <f>78.2+0.8</f>
        <v>79</v>
      </c>
      <c r="I67" s="689">
        <f>78.2+0.8</f>
        <v>79</v>
      </c>
      <c r="J67" s="663">
        <f>I67-H67</f>
        <v>0</v>
      </c>
      <c r="K67" s="1122" t="s">
        <v>89</v>
      </c>
      <c r="L67" s="64">
        <v>1</v>
      </c>
      <c r="M67" s="1314"/>
      <c r="N67" s="16"/>
      <c r="O67" s="16"/>
    </row>
    <row r="68" spans="1:17" s="1" customFormat="1" ht="17.25" customHeight="1" thickBot="1" x14ac:dyDescent="0.25">
      <c r="A68" s="1066"/>
      <c r="B68" s="1069"/>
      <c r="C68" s="1086"/>
      <c r="D68" s="1119"/>
      <c r="E68" s="1292"/>
      <c r="F68" s="1078"/>
      <c r="G68" s="566" t="s">
        <v>36</v>
      </c>
      <c r="H68" s="38">
        <f>SUM(H67:H67)</f>
        <v>79</v>
      </c>
      <c r="I68" s="684">
        <f>SUM(I67:I67)</f>
        <v>79</v>
      </c>
      <c r="J68" s="669">
        <f>SUM(J67)</f>
        <v>0</v>
      </c>
      <c r="K68" s="1124"/>
      <c r="L68" s="59"/>
      <c r="M68" s="1315"/>
    </row>
    <row r="69" spans="1:17" s="1" customFormat="1" ht="28.5" customHeight="1" x14ac:dyDescent="0.2">
      <c r="A69" s="1064" t="s">
        <v>18</v>
      </c>
      <c r="B69" s="1067" t="s">
        <v>41</v>
      </c>
      <c r="C69" s="1085" t="s">
        <v>90</v>
      </c>
      <c r="D69" s="1117" t="s">
        <v>91</v>
      </c>
      <c r="E69" s="1291" t="s">
        <v>68</v>
      </c>
      <c r="F69" s="1076" t="s">
        <v>66</v>
      </c>
      <c r="G69" s="157" t="s">
        <v>25</v>
      </c>
      <c r="H69" s="132"/>
      <c r="I69" s="683"/>
      <c r="J69" s="670"/>
      <c r="K69" s="645" t="s">
        <v>84</v>
      </c>
      <c r="L69" s="160">
        <v>1</v>
      </c>
      <c r="M69" s="590"/>
      <c r="O69" s="16"/>
    </row>
    <row r="70" spans="1:17" s="1" customFormat="1" ht="17.25" customHeight="1" x14ac:dyDescent="0.2">
      <c r="A70" s="1065"/>
      <c r="B70" s="1068"/>
      <c r="C70" s="1116"/>
      <c r="D70" s="1118"/>
      <c r="E70" s="1293"/>
      <c r="F70" s="1084"/>
      <c r="G70" s="157" t="s">
        <v>70</v>
      </c>
      <c r="H70" s="568">
        <v>20</v>
      </c>
      <c r="I70" s="688">
        <v>20</v>
      </c>
      <c r="J70" s="675"/>
      <c r="K70" s="656" t="s">
        <v>81</v>
      </c>
      <c r="L70" s="69"/>
      <c r="M70" s="592"/>
      <c r="O70" s="16"/>
    </row>
    <row r="71" spans="1:17" s="1" customFormat="1" ht="13.5" thickBot="1" x14ac:dyDescent="0.25">
      <c r="A71" s="1066"/>
      <c r="B71" s="1069"/>
      <c r="C71" s="1086"/>
      <c r="D71" s="1119"/>
      <c r="E71" s="1292"/>
      <c r="F71" s="1078"/>
      <c r="G71" s="566" t="s">
        <v>36</v>
      </c>
      <c r="H71" s="38">
        <f>SUM(H69:H70)</f>
        <v>20</v>
      </c>
      <c r="I71" s="684">
        <f>SUM(I69:I70)</f>
        <v>20</v>
      </c>
      <c r="J71" s="669">
        <f>SUM(J69:J70)</f>
        <v>0</v>
      </c>
      <c r="K71" s="152"/>
      <c r="L71" s="59"/>
      <c r="M71" s="594"/>
      <c r="O71" s="16"/>
    </row>
    <row r="72" spans="1:17" s="1" customFormat="1" ht="15" customHeight="1" x14ac:dyDescent="0.2">
      <c r="A72" s="1064" t="s">
        <v>18</v>
      </c>
      <c r="B72" s="1067" t="s">
        <v>41</v>
      </c>
      <c r="C72" s="1085" t="s">
        <v>92</v>
      </c>
      <c r="D72" s="1087" t="s">
        <v>125</v>
      </c>
      <c r="E72" s="1298" t="s">
        <v>68</v>
      </c>
      <c r="F72" s="1076" t="s">
        <v>66</v>
      </c>
      <c r="G72" s="156" t="s">
        <v>25</v>
      </c>
      <c r="H72" s="61">
        <v>24</v>
      </c>
      <c r="I72" s="689">
        <v>24</v>
      </c>
      <c r="J72" s="676"/>
      <c r="K72" s="1294" t="s">
        <v>93</v>
      </c>
      <c r="L72" s="64">
        <v>100</v>
      </c>
      <c r="M72" s="596"/>
      <c r="N72" s="16"/>
      <c r="O72" s="16"/>
    </row>
    <row r="73" spans="1:17" s="1" customFormat="1" ht="15" customHeight="1" x14ac:dyDescent="0.2">
      <c r="A73" s="1065"/>
      <c r="B73" s="1068"/>
      <c r="C73" s="1116"/>
      <c r="D73" s="1125"/>
      <c r="E73" s="1299"/>
      <c r="F73" s="1084"/>
      <c r="G73" s="162" t="s">
        <v>70</v>
      </c>
      <c r="H73" s="568"/>
      <c r="I73" s="688"/>
      <c r="J73" s="674"/>
      <c r="K73" s="1295"/>
      <c r="L73" s="34"/>
      <c r="M73" s="597"/>
      <c r="O73" s="16"/>
    </row>
    <row r="74" spans="1:17" s="1" customFormat="1" ht="13.5" thickBot="1" x14ac:dyDescent="0.25">
      <c r="A74" s="1066"/>
      <c r="B74" s="1069"/>
      <c r="C74" s="1086"/>
      <c r="D74" s="1088"/>
      <c r="E74" s="1300"/>
      <c r="F74" s="1078"/>
      <c r="G74" s="566" t="s">
        <v>36</v>
      </c>
      <c r="H74" s="38">
        <f>SUM(H72:H73)</f>
        <v>24</v>
      </c>
      <c r="I74" s="684">
        <f>SUM(I72:I73)</f>
        <v>24</v>
      </c>
      <c r="J74" s="669"/>
      <c r="K74" s="1296"/>
      <c r="L74" s="59"/>
      <c r="M74" s="598"/>
    </row>
    <row r="75" spans="1:17" s="1" customFormat="1" ht="12.75" x14ac:dyDescent="0.2">
      <c r="A75" s="1064" t="s">
        <v>18</v>
      </c>
      <c r="B75" s="1067" t="s">
        <v>41</v>
      </c>
      <c r="C75" s="1085" t="s">
        <v>94</v>
      </c>
      <c r="D75" s="1131" t="s">
        <v>95</v>
      </c>
      <c r="E75" s="1291"/>
      <c r="F75" s="1076" t="s">
        <v>66</v>
      </c>
      <c r="G75" s="147" t="s">
        <v>25</v>
      </c>
      <c r="H75" s="37">
        <v>25</v>
      </c>
      <c r="I75" s="687">
        <v>25</v>
      </c>
      <c r="J75" s="670"/>
      <c r="K75" s="1134" t="s">
        <v>96</v>
      </c>
      <c r="L75" s="1316">
        <v>100</v>
      </c>
      <c r="M75" s="589"/>
    </row>
    <row r="76" spans="1:17" s="1" customFormat="1" ht="13.5" thickBot="1" x14ac:dyDescent="0.25">
      <c r="A76" s="1066"/>
      <c r="B76" s="1069"/>
      <c r="C76" s="1086"/>
      <c r="D76" s="1132"/>
      <c r="E76" s="1292"/>
      <c r="F76" s="1078"/>
      <c r="G76" s="566" t="s">
        <v>36</v>
      </c>
      <c r="H76" s="564">
        <f>SUM(H75:H75)</f>
        <v>25</v>
      </c>
      <c r="I76" s="682">
        <f>SUM(I75:I75)</f>
        <v>25</v>
      </c>
      <c r="J76" s="127"/>
      <c r="K76" s="1135"/>
      <c r="L76" s="1317"/>
      <c r="M76" s="595"/>
    </row>
    <row r="77" spans="1:17" s="1" customFormat="1" ht="14.25" customHeight="1" x14ac:dyDescent="0.2">
      <c r="A77" s="1064" t="s">
        <v>18</v>
      </c>
      <c r="B77" s="1067" t="s">
        <v>41</v>
      </c>
      <c r="C77" s="1085" t="s">
        <v>117</v>
      </c>
      <c r="D77" s="1131" t="s">
        <v>196</v>
      </c>
      <c r="E77" s="1291"/>
      <c r="F77" s="1076" t="s">
        <v>197</v>
      </c>
      <c r="G77" s="147" t="s">
        <v>25</v>
      </c>
      <c r="H77" s="37">
        <v>50</v>
      </c>
      <c r="I77" s="687">
        <v>50</v>
      </c>
      <c r="J77" s="670">
        <f>I77-H77</f>
        <v>0</v>
      </c>
      <c r="K77" s="1134" t="s">
        <v>201</v>
      </c>
      <c r="L77" s="1316">
        <v>900</v>
      </c>
      <c r="M77" s="1314"/>
    </row>
    <row r="78" spans="1:17" s="1" customFormat="1" ht="14.25" customHeight="1" thickBot="1" x14ac:dyDescent="0.25">
      <c r="A78" s="1066"/>
      <c r="B78" s="1069"/>
      <c r="C78" s="1086"/>
      <c r="D78" s="1132"/>
      <c r="E78" s="1292"/>
      <c r="F78" s="1078"/>
      <c r="G78" s="566" t="s">
        <v>36</v>
      </c>
      <c r="H78" s="564">
        <f>SUM(H77:H77)</f>
        <v>50</v>
      </c>
      <c r="I78" s="682">
        <f>SUM(I77:I77)</f>
        <v>50</v>
      </c>
      <c r="J78" s="127">
        <f>SUM(J77)</f>
        <v>0</v>
      </c>
      <c r="K78" s="1135"/>
      <c r="L78" s="1317"/>
      <c r="M78" s="1315"/>
    </row>
    <row r="79" spans="1:17" s="1" customFormat="1" ht="13.5" thickBot="1" x14ac:dyDescent="0.25">
      <c r="A79" s="166" t="s">
        <v>18</v>
      </c>
      <c r="B79" s="76" t="s">
        <v>41</v>
      </c>
      <c r="C79" s="1136" t="s">
        <v>49</v>
      </c>
      <c r="D79" s="1137"/>
      <c r="E79" s="1137"/>
      <c r="F79" s="1137"/>
      <c r="G79" s="1138"/>
      <c r="H79" s="167">
        <f>H76+H74+H68+H66+H63+H71+H61+H58+H55+H53+H51+H78</f>
        <v>4408</v>
      </c>
      <c r="I79" s="690">
        <f t="shared" ref="I79:J79" si="5">I76+I74+I68+I66+I63+I71+I61+I58+I55+I53+I51+I78</f>
        <v>4408</v>
      </c>
      <c r="J79" s="677">
        <f t="shared" si="5"/>
        <v>0</v>
      </c>
      <c r="K79" s="1139"/>
      <c r="L79" s="1140"/>
      <c r="M79" s="1141"/>
    </row>
    <row r="80" spans="1:17" s="1" customFormat="1" ht="13.5" thickBot="1" x14ac:dyDescent="0.25">
      <c r="A80" s="654" t="s">
        <v>18</v>
      </c>
      <c r="B80" s="1167" t="s">
        <v>99</v>
      </c>
      <c r="C80" s="1168"/>
      <c r="D80" s="1168"/>
      <c r="E80" s="1168"/>
      <c r="F80" s="1168"/>
      <c r="G80" s="1169"/>
      <c r="H80" s="168">
        <f>H79+H47+H32</f>
        <v>6022</v>
      </c>
      <c r="I80" s="691">
        <f>I79+I47+I32</f>
        <v>6040.3</v>
      </c>
      <c r="J80" s="678">
        <f>J79+J47+J32</f>
        <v>18.300000000000061</v>
      </c>
      <c r="K80" s="1170"/>
      <c r="L80" s="1171"/>
      <c r="M80" s="1172"/>
    </row>
    <row r="81" spans="1:13" s="1" customFormat="1" ht="13.5" thickBot="1" x14ac:dyDescent="0.25">
      <c r="A81" s="169" t="s">
        <v>100</v>
      </c>
      <c r="B81" s="1173" t="s">
        <v>101</v>
      </c>
      <c r="C81" s="1174"/>
      <c r="D81" s="1174"/>
      <c r="E81" s="1174"/>
      <c r="F81" s="1174"/>
      <c r="G81" s="1175"/>
      <c r="H81" s="170">
        <f t="shared" ref="H81" si="6">H80</f>
        <v>6022</v>
      </c>
      <c r="I81" s="692">
        <f t="shared" ref="I81:J81" si="7">I80</f>
        <v>6040.3</v>
      </c>
      <c r="J81" s="679">
        <f t="shared" si="7"/>
        <v>18.300000000000061</v>
      </c>
      <c r="K81" s="1176"/>
      <c r="L81" s="1177"/>
      <c r="M81" s="1178"/>
    </row>
    <row r="82" spans="1:13" s="1" customFormat="1" ht="23.25" customHeight="1" thickBot="1" x14ac:dyDescent="0.25">
      <c r="A82" s="171"/>
      <c r="B82" s="1162" t="s">
        <v>102</v>
      </c>
      <c r="C82" s="1162"/>
      <c r="D82" s="1162"/>
      <c r="E82" s="1162"/>
      <c r="F82" s="1162"/>
      <c r="G82" s="1162"/>
      <c r="H82" s="1162"/>
      <c r="I82" s="1162"/>
      <c r="J82" s="1162"/>
      <c r="K82" s="172"/>
      <c r="L82" s="172"/>
      <c r="M82" s="172"/>
    </row>
    <row r="83" spans="1:13" s="1" customFormat="1" ht="80.25" x14ac:dyDescent="0.2">
      <c r="A83" s="173"/>
      <c r="B83" s="1163" t="s">
        <v>103</v>
      </c>
      <c r="C83" s="1164"/>
      <c r="D83" s="1164"/>
      <c r="E83" s="1164"/>
      <c r="F83" s="1164"/>
      <c r="G83" s="1165"/>
      <c r="H83" s="569" t="s">
        <v>104</v>
      </c>
      <c r="I83" s="736" t="s">
        <v>191</v>
      </c>
      <c r="J83" s="570" t="s">
        <v>189</v>
      </c>
      <c r="K83" s="650"/>
      <c r="L83" s="650"/>
      <c r="M83" s="650"/>
    </row>
    <row r="84" spans="1:13" s="1" customFormat="1" ht="12.75" x14ac:dyDescent="0.2">
      <c r="A84" s="173"/>
      <c r="B84" s="1153" t="s">
        <v>105</v>
      </c>
      <c r="C84" s="1154"/>
      <c r="D84" s="1154"/>
      <c r="E84" s="1154"/>
      <c r="F84" s="1154"/>
      <c r="G84" s="1155"/>
      <c r="H84" s="696">
        <f>SUM(H85:H90)</f>
        <v>2536.6999999999998</v>
      </c>
      <c r="I84" s="699">
        <f>SUM(I85:I90)</f>
        <v>2555</v>
      </c>
      <c r="J84" s="693">
        <f>SUM(J85:J90)</f>
        <v>18.300000000000061</v>
      </c>
      <c r="K84" s="651"/>
      <c r="L84" s="651"/>
      <c r="M84" s="651"/>
    </row>
    <row r="85" spans="1:13" s="1" customFormat="1" ht="12.75" x14ac:dyDescent="0.2">
      <c r="A85" s="173"/>
      <c r="B85" s="1149" t="s">
        <v>106</v>
      </c>
      <c r="C85" s="1150"/>
      <c r="D85" s="1150"/>
      <c r="E85" s="1150"/>
      <c r="F85" s="1150"/>
      <c r="G85" s="1151"/>
      <c r="H85" s="697">
        <f>SUMIF(G13:G77,"sb",H13:H77)</f>
        <v>393.1</v>
      </c>
      <c r="I85" s="700">
        <f>SUMIF(G13:G77,"SB",I13:I77)</f>
        <v>393.1</v>
      </c>
      <c r="J85" s="694">
        <f>SUMIF(G13:G77,G13,J13:J77)</f>
        <v>0</v>
      </c>
      <c r="K85" s="649"/>
      <c r="L85" s="649"/>
      <c r="M85" s="649"/>
    </row>
    <row r="86" spans="1:13" s="1" customFormat="1" ht="28.5" customHeight="1" x14ac:dyDescent="0.2">
      <c r="A86" s="173"/>
      <c r="B86" s="1159" t="s">
        <v>107</v>
      </c>
      <c r="C86" s="1160"/>
      <c r="D86" s="1160"/>
      <c r="E86" s="1160"/>
      <c r="F86" s="1160"/>
      <c r="G86" s="1161"/>
      <c r="H86" s="697">
        <f>SUMIF(G13:G75,G14,H13:H75)</f>
        <v>96.2</v>
      </c>
      <c r="I86" s="700">
        <f>SUMIF(G13:G75,G14,I13:I75)</f>
        <v>96.2</v>
      </c>
      <c r="J86" s="694">
        <f>SUMIF(G13:G75,G14,J13:J75)</f>
        <v>0</v>
      </c>
      <c r="K86" s="649"/>
      <c r="L86" s="649"/>
      <c r="M86" s="649"/>
    </row>
    <row r="87" spans="1:13" s="1" customFormat="1" ht="28.5" customHeight="1" x14ac:dyDescent="0.2">
      <c r="A87" s="173"/>
      <c r="B87" s="1159" t="s">
        <v>172</v>
      </c>
      <c r="C87" s="1160"/>
      <c r="D87" s="1160"/>
      <c r="E87" s="1160"/>
      <c r="F87" s="1160"/>
      <c r="G87" s="1161"/>
      <c r="H87" s="697">
        <f>SUMIF(G13:G75,"SB(AAL)",H13:H75)</f>
        <v>70</v>
      </c>
      <c r="I87" s="700">
        <f>SUMIF(G13:G75,"SB(AAL)",I13:I75)</f>
        <v>70</v>
      </c>
      <c r="J87" s="694">
        <f>SUMIF(G13:G75,"SB(AAL)",J13:J75)</f>
        <v>0</v>
      </c>
      <c r="K87" s="649"/>
      <c r="L87" s="649"/>
      <c r="M87" s="649"/>
    </row>
    <row r="88" spans="1:13" s="1" customFormat="1" ht="12.75" x14ac:dyDescent="0.2">
      <c r="A88" s="173"/>
      <c r="B88" s="1149" t="s">
        <v>108</v>
      </c>
      <c r="C88" s="1150"/>
      <c r="D88" s="1150"/>
      <c r="E88" s="1150"/>
      <c r="F88" s="1150"/>
      <c r="G88" s="1151"/>
      <c r="H88" s="697">
        <f>SUMIF(G13:G75,"sb(sp)",H13:H75)</f>
        <v>18.8</v>
      </c>
      <c r="I88" s="700">
        <f>SUMIF(G13:G75,"sb(sp)",I13:I75)</f>
        <v>19.2</v>
      </c>
      <c r="J88" s="694">
        <f>SUMIF(G13:G75,"sb(sp)",J13:J75)</f>
        <v>0.39999999999999991</v>
      </c>
      <c r="K88" s="649"/>
      <c r="L88" s="649"/>
      <c r="M88" s="649"/>
    </row>
    <row r="89" spans="1:13" s="1" customFormat="1" ht="27.75" customHeight="1" x14ac:dyDescent="0.2">
      <c r="A89" s="173"/>
      <c r="B89" s="1159" t="s">
        <v>177</v>
      </c>
      <c r="C89" s="1160"/>
      <c r="D89" s="1160"/>
      <c r="E89" s="1160"/>
      <c r="F89" s="1160"/>
      <c r="G89" s="1161"/>
      <c r="H89" s="697">
        <f>SUMIF(G13:G75,"SB(SPL)",H13:H75)</f>
        <v>0.4</v>
      </c>
      <c r="I89" s="700">
        <f>SUMIF(G13:G75,"SB(SPL)",I13:I75)</f>
        <v>0.4</v>
      </c>
      <c r="J89" s="694">
        <f>SUMIF(G13:G75,"SB(SPL)",J13:J75)</f>
        <v>0</v>
      </c>
      <c r="K89" s="649"/>
      <c r="L89" s="649"/>
      <c r="M89" s="649"/>
    </row>
    <row r="90" spans="1:13" s="1" customFormat="1" ht="12.75" x14ac:dyDescent="0.2">
      <c r="A90" s="173"/>
      <c r="B90" s="1149" t="s">
        <v>109</v>
      </c>
      <c r="C90" s="1150"/>
      <c r="D90" s="1150"/>
      <c r="E90" s="1150"/>
      <c r="F90" s="1150"/>
      <c r="G90" s="1151"/>
      <c r="H90" s="697">
        <f>SUMIF(G13:G75,"sb(vb)",H13:H75)</f>
        <v>1958.2</v>
      </c>
      <c r="I90" s="700">
        <f>SUMIF(G13:G75,G34,I13:I75)</f>
        <v>1976.1000000000001</v>
      </c>
      <c r="J90" s="694">
        <f>SUMIF(G13:G75,G34,J13:J75)</f>
        <v>17.900000000000063</v>
      </c>
      <c r="K90" s="649"/>
      <c r="L90" s="649"/>
      <c r="M90" s="649"/>
    </row>
    <row r="91" spans="1:13" s="1" customFormat="1" ht="12.75" x14ac:dyDescent="0.2">
      <c r="A91" s="173"/>
      <c r="B91" s="1153" t="s">
        <v>110</v>
      </c>
      <c r="C91" s="1154"/>
      <c r="D91" s="1154"/>
      <c r="E91" s="1154"/>
      <c r="F91" s="1154"/>
      <c r="G91" s="1155"/>
      <c r="H91" s="696">
        <f>SUM(H92:H94)</f>
        <v>3485.2999999999997</v>
      </c>
      <c r="I91" s="699">
        <f>SUM(I92:I94)</f>
        <v>3485.2999999999997</v>
      </c>
      <c r="J91" s="693">
        <f>SUM(J92:J94)</f>
        <v>0</v>
      </c>
      <c r="K91" s="651"/>
      <c r="L91" s="651"/>
      <c r="M91" s="651"/>
    </row>
    <row r="92" spans="1:13" s="182" customFormat="1" ht="12.75" x14ac:dyDescent="0.2">
      <c r="A92" s="178"/>
      <c r="B92" s="1156" t="s">
        <v>111</v>
      </c>
      <c r="C92" s="1157"/>
      <c r="D92" s="1157"/>
      <c r="E92" s="1157"/>
      <c r="F92" s="1157"/>
      <c r="G92" s="1158"/>
      <c r="H92" s="698">
        <f>SUMIF(G13:G75,"psdf",H13:H75)</f>
        <v>1.1000000000000001</v>
      </c>
      <c r="I92" s="701">
        <f>SUMIF(G13:G75,"PSDF",I13:I75)</f>
        <v>1.1000000000000001</v>
      </c>
      <c r="J92" s="695">
        <f>SUMIF(G13:G75,"PSDF",J13:J75)</f>
        <v>0</v>
      </c>
      <c r="K92" s="180"/>
      <c r="L92" s="180"/>
      <c r="M92" s="180"/>
    </row>
    <row r="93" spans="1:13" s="1" customFormat="1" ht="12.75" x14ac:dyDescent="0.2">
      <c r="A93" s="173"/>
      <c r="B93" s="1318" t="s">
        <v>192</v>
      </c>
      <c r="C93" s="1319"/>
      <c r="D93" s="1319"/>
      <c r="E93" s="1319"/>
      <c r="F93" s="1319"/>
      <c r="G93" s="1320"/>
      <c r="H93" s="697">
        <f>SUMIF(G13:G75,"lrvb",H13:H75)</f>
        <v>6.1</v>
      </c>
      <c r="I93" s="700">
        <f>SUMIF(G13:G75,"lrvb",I13:I75)</f>
        <v>6.1</v>
      </c>
      <c r="J93" s="694">
        <f>SUMIF(G13:G75,"lrvb",J13:J75)</f>
        <v>0</v>
      </c>
      <c r="K93" s="649"/>
      <c r="L93" s="649"/>
      <c r="M93" s="649"/>
    </row>
    <row r="94" spans="1:13" s="1" customFormat="1" ht="12.75" x14ac:dyDescent="0.2">
      <c r="A94" s="173"/>
      <c r="B94" s="1149" t="s">
        <v>113</v>
      </c>
      <c r="C94" s="1150"/>
      <c r="D94" s="1150"/>
      <c r="E94" s="1150"/>
      <c r="F94" s="1150"/>
      <c r="G94" s="1151"/>
      <c r="H94" s="697">
        <f>SUMIF(G13:G75,"kt",H13:H75)</f>
        <v>3478.1</v>
      </c>
      <c r="I94" s="700">
        <f>SUMIF(G13:G75,"kt",I13:I75)</f>
        <v>3478.1</v>
      </c>
      <c r="J94" s="694">
        <f>SUMIF(G13:G75,"kt",J13:J75)</f>
        <v>0</v>
      </c>
      <c r="K94" s="649"/>
      <c r="L94" s="649"/>
      <c r="M94" s="649"/>
    </row>
    <row r="95" spans="1:13" s="1" customFormat="1" ht="13.5" thickBot="1" x14ac:dyDescent="0.25">
      <c r="A95" s="183"/>
      <c r="B95" s="1145" t="s">
        <v>114</v>
      </c>
      <c r="C95" s="1146"/>
      <c r="D95" s="1146"/>
      <c r="E95" s="1146"/>
      <c r="F95" s="1146"/>
      <c r="G95" s="1147"/>
      <c r="H95" s="564">
        <f>SUM(H84,H91)</f>
        <v>6022</v>
      </c>
      <c r="I95" s="682">
        <f>I84+I91</f>
        <v>6040.2999999999993</v>
      </c>
      <c r="J95" s="127">
        <f>J91+J84</f>
        <v>18.300000000000061</v>
      </c>
      <c r="K95" s="651"/>
      <c r="L95" s="651"/>
      <c r="M95" s="651"/>
    </row>
    <row r="96" spans="1:13" s="1" customFormat="1" ht="12.75" x14ac:dyDescent="0.2">
      <c r="A96" s="184"/>
      <c r="B96" s="185"/>
      <c r="C96" s="185"/>
      <c r="D96" s="185"/>
      <c r="E96" s="603"/>
      <c r="F96" s="599"/>
      <c r="G96" s="187"/>
      <c r="H96" s="188"/>
      <c r="I96" s="189"/>
      <c r="J96" s="188"/>
      <c r="K96" s="173"/>
      <c r="L96" s="198"/>
      <c r="M96" s="173"/>
    </row>
    <row r="97" spans="1:13" s="1" customFormat="1" ht="12.75" x14ac:dyDescent="0.2">
      <c r="A97" s="173"/>
      <c r="B97" s="173"/>
      <c r="C97" s="173"/>
      <c r="D97" s="190"/>
      <c r="E97" s="604"/>
      <c r="F97" s="599"/>
      <c r="G97" s="187"/>
      <c r="H97" s="230"/>
      <c r="I97" s="231"/>
      <c r="J97" s="232"/>
      <c r="K97" s="190"/>
      <c r="L97" s="198"/>
      <c r="M97" s="190"/>
    </row>
    <row r="98" spans="1:13" s="1" customFormat="1" ht="12.75" x14ac:dyDescent="0.2">
      <c r="A98" s="173"/>
      <c r="B98" s="173"/>
      <c r="C98" s="173"/>
      <c r="D98" s="190"/>
      <c r="E98" s="604"/>
      <c r="F98" s="599"/>
      <c r="G98" s="187"/>
      <c r="H98" s="188"/>
      <c r="I98" s="189"/>
      <c r="J98" s="188"/>
      <c r="K98" s="173"/>
      <c r="L98" s="198"/>
      <c r="M98" s="173"/>
    </row>
  </sheetData>
  <mergeCells count="171">
    <mergeCell ref="A75:A76"/>
    <mergeCell ref="B75:B76"/>
    <mergeCell ref="C75:C76"/>
    <mergeCell ref="D75:D76"/>
    <mergeCell ref="F75:F76"/>
    <mergeCell ref="K75:K76"/>
    <mergeCell ref="C79:G79"/>
    <mergeCell ref="K79:M79"/>
    <mergeCell ref="A69:A71"/>
    <mergeCell ref="B69:B71"/>
    <mergeCell ref="C69:C71"/>
    <mergeCell ref="D69:D71"/>
    <mergeCell ref="E69:E71"/>
    <mergeCell ref="F69:F71"/>
    <mergeCell ref="A72:A74"/>
    <mergeCell ref="B72:B74"/>
    <mergeCell ref="C72:C74"/>
    <mergeCell ref="D72:D74"/>
    <mergeCell ref="E72:E74"/>
    <mergeCell ref="F72:F74"/>
    <mergeCell ref="A77:A78"/>
    <mergeCell ref="A59:A61"/>
    <mergeCell ref="B59:B61"/>
    <mergeCell ref="C59:C61"/>
    <mergeCell ref="D59:D61"/>
    <mergeCell ref="E59:E61"/>
    <mergeCell ref="F59:F61"/>
    <mergeCell ref="A62:A63"/>
    <mergeCell ref="B62:B63"/>
    <mergeCell ref="C62:C63"/>
    <mergeCell ref="D62:D63"/>
    <mergeCell ref="F62:F63"/>
    <mergeCell ref="E40:E44"/>
    <mergeCell ref="D41:D42"/>
    <mergeCell ref="D43:D44"/>
    <mergeCell ref="C47:G47"/>
    <mergeCell ref="C48:M48"/>
    <mergeCell ref="A49:A51"/>
    <mergeCell ref="B49:B51"/>
    <mergeCell ref="C49:C51"/>
    <mergeCell ref="D49:D51"/>
    <mergeCell ref="E49:E51"/>
    <mergeCell ref="F49:F51"/>
    <mergeCell ref="K49:K51"/>
    <mergeCell ref="M40:M42"/>
    <mergeCell ref="D45:D46"/>
    <mergeCell ref="M45:M47"/>
    <mergeCell ref="D34:D35"/>
    <mergeCell ref="A29:A31"/>
    <mergeCell ref="B29:B31"/>
    <mergeCell ref="C29:C31"/>
    <mergeCell ref="D29:D31"/>
    <mergeCell ref="E29:E31"/>
    <mergeCell ref="F29:F31"/>
    <mergeCell ref="K30:K31"/>
    <mergeCell ref="K32:M32"/>
    <mergeCell ref="C33:M33"/>
    <mergeCell ref="D20:D22"/>
    <mergeCell ref="E20:E22"/>
    <mergeCell ref="F20:F22"/>
    <mergeCell ref="K20:K22"/>
    <mergeCell ref="A23:A25"/>
    <mergeCell ref="B23:B25"/>
    <mergeCell ref="C23:C25"/>
    <mergeCell ref="D23:D28"/>
    <mergeCell ref="E23:E28"/>
    <mergeCell ref="F23:F28"/>
    <mergeCell ref="K26:K28"/>
    <mergeCell ref="F13:F19"/>
    <mergeCell ref="K13:K19"/>
    <mergeCell ref="E14:E15"/>
    <mergeCell ref="E16:E17"/>
    <mergeCell ref="E18:E19"/>
    <mergeCell ref="A6:A8"/>
    <mergeCell ref="B6:B8"/>
    <mergeCell ref="C6:C8"/>
    <mergeCell ref="D6:D8"/>
    <mergeCell ref="E6:E8"/>
    <mergeCell ref="F6:F8"/>
    <mergeCell ref="G6:G8"/>
    <mergeCell ref="H6:H8"/>
    <mergeCell ref="I6:I8"/>
    <mergeCell ref="J6:J8"/>
    <mergeCell ref="K7:K8"/>
    <mergeCell ref="A67:A68"/>
    <mergeCell ref="B67:B68"/>
    <mergeCell ref="C67:C68"/>
    <mergeCell ref="D67:D68"/>
    <mergeCell ref="F67:F68"/>
    <mergeCell ref="K67:K68"/>
    <mergeCell ref="E52:E53"/>
    <mergeCell ref="A52:A53"/>
    <mergeCell ref="B52:B53"/>
    <mergeCell ref="C52:C53"/>
    <mergeCell ref="D52:D53"/>
    <mergeCell ref="F52:F53"/>
    <mergeCell ref="E54:E55"/>
    <mergeCell ref="K54:K55"/>
    <mergeCell ref="A56:A58"/>
    <mergeCell ref="B56:B58"/>
    <mergeCell ref="C56:C58"/>
    <mergeCell ref="D56:D58"/>
    <mergeCell ref="E56:E58"/>
    <mergeCell ref="F56:F58"/>
    <mergeCell ref="E62:E63"/>
    <mergeCell ref="E67:E68"/>
    <mergeCell ref="A64:A66"/>
    <mergeCell ref="B64:B66"/>
    <mergeCell ref="K1:M1"/>
    <mergeCell ref="A2:M2"/>
    <mergeCell ref="A3:M3"/>
    <mergeCell ref="A4:M4"/>
    <mergeCell ref="A5:M5"/>
    <mergeCell ref="A54:A55"/>
    <mergeCell ref="B54:B55"/>
    <mergeCell ref="C54:C55"/>
    <mergeCell ref="D54:D55"/>
    <mergeCell ref="F54:F55"/>
    <mergeCell ref="D38:D39"/>
    <mergeCell ref="E38:E39"/>
    <mergeCell ref="F38:F39"/>
    <mergeCell ref="C32:G32"/>
    <mergeCell ref="L7:L8"/>
    <mergeCell ref="K6:L6"/>
    <mergeCell ref="M6:M8"/>
    <mergeCell ref="A9:M9"/>
    <mergeCell ref="A10:M10"/>
    <mergeCell ref="B11:M11"/>
    <mergeCell ref="C12:M12"/>
    <mergeCell ref="A13:A19"/>
    <mergeCell ref="B13:B19"/>
    <mergeCell ref="C13:C19"/>
    <mergeCell ref="B95:G95"/>
    <mergeCell ref="B89:G89"/>
    <mergeCell ref="B87:G87"/>
    <mergeCell ref="B93:G93"/>
    <mergeCell ref="B94:G94"/>
    <mergeCell ref="B88:G88"/>
    <mergeCell ref="B90:G90"/>
    <mergeCell ref="B84:G84"/>
    <mergeCell ref="K72:K74"/>
    <mergeCell ref="B80:G80"/>
    <mergeCell ref="K80:M80"/>
    <mergeCell ref="L75:L76"/>
    <mergeCell ref="B82:J82"/>
    <mergeCell ref="B83:G83"/>
    <mergeCell ref="B86:G86"/>
    <mergeCell ref="M20:M22"/>
    <mergeCell ref="M23:M24"/>
    <mergeCell ref="M34:M35"/>
    <mergeCell ref="K64:K66"/>
    <mergeCell ref="B91:G91"/>
    <mergeCell ref="B92:G92"/>
    <mergeCell ref="C64:C66"/>
    <mergeCell ref="D64:D66"/>
    <mergeCell ref="E64:E66"/>
    <mergeCell ref="F64:F66"/>
    <mergeCell ref="B85:G85"/>
    <mergeCell ref="E75:E76"/>
    <mergeCell ref="B81:G81"/>
    <mergeCell ref="K81:M81"/>
    <mergeCell ref="M67:M68"/>
    <mergeCell ref="B77:B78"/>
    <mergeCell ref="C77:C78"/>
    <mergeCell ref="D77:D78"/>
    <mergeCell ref="E77:E78"/>
    <mergeCell ref="F77:F78"/>
    <mergeCell ref="K77:K78"/>
    <mergeCell ref="L77:L78"/>
    <mergeCell ref="M77:M78"/>
    <mergeCell ref="C20:C22"/>
  </mergeCells>
  <printOptions horizontalCentered="1"/>
  <pageMargins left="0" right="0" top="0.39370078740157483" bottom="0" header="0.31496062992125984" footer="0.31496062992125984"/>
  <pageSetup paperSize="9" orientation="landscape" r:id="rId1"/>
  <rowBreaks count="3" manualBreakCount="3">
    <brk id="22" max="12" man="1"/>
    <brk id="37" max="12" man="1"/>
    <brk id="55"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Ataskaita</vt:lpstr>
      <vt:lpstr>13 programa</vt:lpstr>
      <vt:lpstr>Aiskinamasis</vt:lpstr>
      <vt:lpstr>Lyginamasis variantas</vt:lpstr>
      <vt:lpstr>'13 programa'!Print_Area</vt:lpstr>
      <vt:lpstr>'Lyginamasis variantas'!Print_Area</vt:lpstr>
      <vt:lpstr>'13 programa'!Print_Titles</vt:lpstr>
      <vt:lpstr>'Lyginamasis variantas'!Print_Titles</vt:lpstr>
    </vt:vector>
  </TitlesOfParts>
  <Company>valdyba.lan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2017-02-23T13:37:02Z</cp:lastPrinted>
  <dcterms:created xsi:type="dcterms:W3CDTF">2015-11-25T11:03:52Z</dcterms:created>
  <dcterms:modified xsi:type="dcterms:W3CDTF">2017-04-03T07:57:43Z</dcterms:modified>
</cp:coreProperties>
</file>