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7-2019 SVP keitimas\2017-07-27 keitimas T2-XX\SPRENDIMAS\"/>
    </mc:Choice>
  </mc:AlternateContent>
  <bookViews>
    <workbookView xWindow="480" yWindow="810" windowWidth="27795" windowHeight="11610"/>
  </bookViews>
  <sheets>
    <sheet name="3 programa " sheetId="9" r:id="rId1"/>
    <sheet name="Lyginamasis variantas" sheetId="7" state="hidden" r:id="rId2"/>
    <sheet name="aiškinamoji lentelė " sheetId="5" state="hidden" r:id="rId3"/>
  </sheets>
  <definedNames>
    <definedName name="_xlnm.Print_Area" localSheetId="0">'3 programa '!$A$1:$N$136</definedName>
    <definedName name="_xlnm.Print_Area" localSheetId="2">'aiškinamoji lentelė '!$A$1:$W$167</definedName>
    <definedName name="_xlnm.Print_Area" localSheetId="1">'Lyginamasis variantas'!$A$1:$S$138</definedName>
    <definedName name="_xlnm.Print_Titles" localSheetId="0">'3 programa '!$7:$9</definedName>
    <definedName name="_xlnm.Print_Titles" localSheetId="2">'aiškinamoji lentelė '!$6:$8</definedName>
    <definedName name="_xlnm.Print_Titles" localSheetId="1">'Lyginamasis variantas'!$6:$8</definedName>
  </definedNames>
  <calcPr calcId="162913"/>
</workbook>
</file>

<file path=xl/calcChain.xml><?xml version="1.0" encoding="utf-8"?>
<calcChain xmlns="http://schemas.openxmlformats.org/spreadsheetml/2006/main">
  <c r="I113" i="9" l="1"/>
  <c r="J113" i="9"/>
  <c r="H113" i="9"/>
  <c r="H16" i="9" l="1"/>
  <c r="I15" i="7"/>
  <c r="H35" i="7"/>
  <c r="I35" i="7"/>
  <c r="H51" i="9"/>
  <c r="I50" i="7"/>
  <c r="I97" i="7" l="1"/>
  <c r="H97" i="9" l="1"/>
  <c r="I55" i="7"/>
  <c r="J55" i="7" s="1"/>
  <c r="H56" i="9"/>
  <c r="H75" i="9" s="1"/>
  <c r="I112" i="7"/>
  <c r="I74" i="7" l="1"/>
  <c r="H35" i="9" l="1"/>
  <c r="J34" i="7"/>
  <c r="J35" i="7" s="1"/>
  <c r="H17" i="9"/>
  <c r="I16" i="7"/>
  <c r="H14" i="9" l="1"/>
  <c r="I13" i="7"/>
  <c r="I27" i="7" s="1"/>
  <c r="J15" i="7"/>
  <c r="I75" i="9" l="1"/>
  <c r="J75" i="9"/>
  <c r="J74" i="7"/>
  <c r="H84" i="9" l="1"/>
  <c r="I83" i="7"/>
  <c r="J83" i="7" s="1"/>
  <c r="J94" i="7" s="1"/>
  <c r="J95" i="7" s="1"/>
  <c r="H39" i="9" l="1"/>
  <c r="I39" i="7"/>
  <c r="J39" i="7" s="1"/>
  <c r="J13" i="7" l="1"/>
  <c r="H133" i="7"/>
  <c r="H132" i="7"/>
  <c r="H30" i="7"/>
  <c r="H50" i="7"/>
  <c r="J50" i="7" s="1"/>
  <c r="J14" i="7"/>
  <c r="H16" i="7"/>
  <c r="H27" i="7" s="1"/>
  <c r="N130" i="7" l="1"/>
  <c r="L130" i="7"/>
  <c r="K130" i="7"/>
  <c r="I130" i="7"/>
  <c r="H130" i="7"/>
  <c r="M116" i="7" l="1"/>
  <c r="M13" i="7"/>
  <c r="M27" i="7" s="1"/>
  <c r="M81" i="7" s="1"/>
  <c r="M117" i="7" l="1"/>
  <c r="M118" i="7" s="1"/>
  <c r="I132" i="7" l="1"/>
  <c r="J132" i="7" s="1"/>
  <c r="H131" i="9"/>
  <c r="H125" i="9"/>
  <c r="H127" i="9"/>
  <c r="H130" i="9"/>
  <c r="I127" i="7"/>
  <c r="I41" i="7"/>
  <c r="I125" i="7" s="1"/>
  <c r="I52" i="7"/>
  <c r="J52" i="7"/>
  <c r="I133" i="7" l="1"/>
  <c r="J131" i="7"/>
  <c r="J130" i="7"/>
  <c r="J129" i="7"/>
  <c r="J128" i="7"/>
  <c r="J112" i="7"/>
  <c r="J116" i="7" s="1"/>
  <c r="H53" i="9"/>
  <c r="J77" i="7"/>
  <c r="J80" i="7" s="1"/>
  <c r="J133" i="7" l="1"/>
  <c r="I49" i="7"/>
  <c r="H49" i="7"/>
  <c r="H30" i="9"/>
  <c r="I30" i="7"/>
  <c r="J49" i="7" l="1"/>
  <c r="H124" i="9"/>
  <c r="J16" i="7" l="1"/>
  <c r="J27" i="7" s="1"/>
  <c r="J126" i="7" l="1"/>
  <c r="I126" i="7"/>
  <c r="J127" i="7"/>
  <c r="L129" i="7" l="1"/>
  <c r="L137" i="7"/>
  <c r="L136" i="7" s="1"/>
  <c r="L135" i="7"/>
  <c r="L134" i="7"/>
  <c r="L133" i="7"/>
  <c r="L132" i="7"/>
  <c r="L131" i="7"/>
  <c r="L128" i="7"/>
  <c r="L127" i="7"/>
  <c r="L126" i="7"/>
  <c r="L125" i="7"/>
  <c r="I137" i="7"/>
  <c r="I135" i="7"/>
  <c r="I134" i="7"/>
  <c r="I131" i="7"/>
  <c r="I128" i="7"/>
  <c r="I129" i="7"/>
  <c r="L115" i="7" l="1"/>
  <c r="L112" i="7"/>
  <c r="L94" i="7"/>
  <c r="L95" i="7" s="1"/>
  <c r="L80" i="7"/>
  <c r="L76" i="7"/>
  <c r="L74" i="7"/>
  <c r="L54" i="7"/>
  <c r="L52" i="7"/>
  <c r="L49" i="7"/>
  <c r="L37" i="7"/>
  <c r="L35" i="7"/>
  <c r="L32" i="7"/>
  <c r="L30" i="7"/>
  <c r="L27" i="7"/>
  <c r="I115" i="7"/>
  <c r="I94" i="7"/>
  <c r="I95" i="7" s="1"/>
  <c r="I80" i="7"/>
  <c r="I76" i="7"/>
  <c r="I54" i="7"/>
  <c r="I37" i="7"/>
  <c r="I32" i="7"/>
  <c r="J135" i="9"/>
  <c r="J134" i="9" s="1"/>
  <c r="I135" i="9"/>
  <c r="I134" i="9" s="1"/>
  <c r="H135" i="9"/>
  <c r="H134" i="9" s="1"/>
  <c r="J133" i="9"/>
  <c r="I133" i="9"/>
  <c r="H133" i="9"/>
  <c r="J132" i="9"/>
  <c r="I132" i="9"/>
  <c r="H132" i="9"/>
  <c r="J131" i="9"/>
  <c r="I131" i="9"/>
  <c r="J130" i="9"/>
  <c r="I130" i="9"/>
  <c r="J129" i="9"/>
  <c r="I129" i="9"/>
  <c r="H129" i="9"/>
  <c r="J128" i="9"/>
  <c r="I128" i="9"/>
  <c r="H128" i="9"/>
  <c r="J127" i="9"/>
  <c r="I127" i="9"/>
  <c r="J126" i="9"/>
  <c r="I126" i="9"/>
  <c r="H126" i="9"/>
  <c r="J125" i="9"/>
  <c r="I125" i="9"/>
  <c r="J124" i="9"/>
  <c r="I124" i="9"/>
  <c r="J123" i="9"/>
  <c r="I123" i="9"/>
  <c r="J111" i="9"/>
  <c r="I111" i="9"/>
  <c r="H111" i="9"/>
  <c r="J94" i="9"/>
  <c r="J95" i="9" s="1"/>
  <c r="I94" i="9"/>
  <c r="I95" i="9" s="1"/>
  <c r="H94" i="9"/>
  <c r="H95" i="9" s="1"/>
  <c r="L87" i="9"/>
  <c r="J81" i="9"/>
  <c r="I81" i="9"/>
  <c r="H81" i="9"/>
  <c r="J77" i="9"/>
  <c r="I77" i="9"/>
  <c r="H77" i="9"/>
  <c r="J55" i="9"/>
  <c r="I55" i="9"/>
  <c r="H55" i="9"/>
  <c r="J53" i="9"/>
  <c r="I53" i="9"/>
  <c r="J50" i="9"/>
  <c r="I50" i="9"/>
  <c r="H50" i="9"/>
  <c r="J37" i="9"/>
  <c r="I37" i="9"/>
  <c r="H37" i="9"/>
  <c r="J35" i="9"/>
  <c r="I35" i="9"/>
  <c r="J32" i="9"/>
  <c r="I32" i="9"/>
  <c r="H32" i="9"/>
  <c r="J30" i="9"/>
  <c r="I30" i="9"/>
  <c r="J27" i="9"/>
  <c r="I27" i="9"/>
  <c r="L20" i="9"/>
  <c r="H123" i="9"/>
  <c r="I81" i="7" l="1"/>
  <c r="I114" i="9"/>
  <c r="J114" i="9"/>
  <c r="H114" i="9"/>
  <c r="I82" i="9"/>
  <c r="J82" i="9"/>
  <c r="I122" i="9"/>
  <c r="I121" i="9" s="1"/>
  <c r="I136" i="9" s="1"/>
  <c r="J122" i="9"/>
  <c r="J121" i="9" s="1"/>
  <c r="J136" i="9" s="1"/>
  <c r="H122" i="9"/>
  <c r="H121" i="9" s="1"/>
  <c r="H136" i="9" s="1"/>
  <c r="I116" i="7"/>
  <c r="L81" i="7"/>
  <c r="L116" i="7"/>
  <c r="H27" i="9"/>
  <c r="H82" i="9" s="1"/>
  <c r="I115" i="9" l="1"/>
  <c r="I116" i="9" s="1"/>
  <c r="H115" i="9"/>
  <c r="H116" i="9" s="1"/>
  <c r="J115" i="9"/>
  <c r="J116" i="9" s="1"/>
  <c r="I117" i="7"/>
  <c r="I118" i="7" s="1"/>
  <c r="L117" i="7"/>
  <c r="L118" i="7" s="1"/>
  <c r="N42" i="5" l="1"/>
  <c r="M42" i="5"/>
  <c r="J30" i="7" l="1"/>
  <c r="J81" i="7" s="1"/>
  <c r="J117" i="7" s="1"/>
  <c r="J118" i="7" s="1"/>
  <c r="J125" i="7"/>
  <c r="J124" i="7" s="1"/>
  <c r="H74" i="7"/>
  <c r="N17" i="5" l="1"/>
  <c r="M17" i="5"/>
  <c r="P139" i="5" l="1"/>
  <c r="N139" i="5"/>
  <c r="M139" i="5"/>
  <c r="H112" i="7" l="1"/>
  <c r="N22" i="5"/>
  <c r="M22" i="5"/>
  <c r="M14" i="5"/>
  <c r="M154" i="5" l="1"/>
  <c r="K74" i="7" l="1"/>
  <c r="M88" i="5" l="1"/>
  <c r="P88" i="5" l="1"/>
  <c r="H37" i="7" l="1"/>
  <c r="H32" i="7"/>
  <c r="K27" i="7"/>
  <c r="N125" i="7" l="1"/>
  <c r="H125" i="7"/>
  <c r="K125" i="7"/>
  <c r="M125" i="7" s="1"/>
  <c r="N112" i="7"/>
  <c r="K112" i="7"/>
  <c r="H94" i="7"/>
  <c r="H95" i="7" s="1"/>
  <c r="N94" i="7"/>
  <c r="N95" i="7" s="1"/>
  <c r="K94" i="7"/>
  <c r="K95" i="7" s="1"/>
  <c r="N74" i="7"/>
  <c r="N27" i="7"/>
  <c r="R41" i="5"/>
  <c r="Q41" i="5"/>
  <c r="N137" i="7" l="1"/>
  <c r="N136" i="7" s="1"/>
  <c r="K137" i="7"/>
  <c r="H137" i="7"/>
  <c r="N135" i="7"/>
  <c r="K135" i="7"/>
  <c r="M135" i="7" s="1"/>
  <c r="H135" i="7"/>
  <c r="J135" i="7" s="1"/>
  <c r="N134" i="7"/>
  <c r="K134" i="7"/>
  <c r="M134" i="7" s="1"/>
  <c r="H134" i="7"/>
  <c r="J134" i="7" s="1"/>
  <c r="N133" i="7"/>
  <c r="K133" i="7"/>
  <c r="M133" i="7" s="1"/>
  <c r="N132" i="7"/>
  <c r="K132" i="7"/>
  <c r="M132" i="7" s="1"/>
  <c r="N131" i="7"/>
  <c r="K131" i="7"/>
  <c r="M131" i="7" s="1"/>
  <c r="H131" i="7"/>
  <c r="M130" i="7"/>
  <c r="N129" i="7"/>
  <c r="K129" i="7"/>
  <c r="M129" i="7" s="1"/>
  <c r="H129" i="7"/>
  <c r="N128" i="7"/>
  <c r="K128" i="7"/>
  <c r="M128" i="7" s="1"/>
  <c r="H128" i="7"/>
  <c r="N127" i="7"/>
  <c r="K127" i="7"/>
  <c r="M127" i="7" s="1"/>
  <c r="H127" i="7"/>
  <c r="N126" i="7"/>
  <c r="K126" i="7"/>
  <c r="M126" i="7" s="1"/>
  <c r="H126" i="7"/>
  <c r="N115" i="7"/>
  <c r="N116" i="7" s="1"/>
  <c r="K115" i="7"/>
  <c r="H115" i="7"/>
  <c r="P86" i="7"/>
  <c r="N80" i="7"/>
  <c r="K80" i="7"/>
  <c r="H80" i="7"/>
  <c r="N76" i="7"/>
  <c r="K76" i="7"/>
  <c r="H76" i="7"/>
  <c r="N54" i="7"/>
  <c r="K54" i="7"/>
  <c r="H54" i="7"/>
  <c r="N52" i="7"/>
  <c r="K52" i="7"/>
  <c r="H52" i="7"/>
  <c r="N49" i="7"/>
  <c r="K49" i="7"/>
  <c r="N37" i="7"/>
  <c r="K37" i="7"/>
  <c r="N35" i="7"/>
  <c r="K35" i="7"/>
  <c r="N32" i="7"/>
  <c r="K32" i="7"/>
  <c r="N30" i="7"/>
  <c r="K30" i="7"/>
  <c r="P20" i="7"/>
  <c r="K136" i="7" l="1"/>
  <c r="M136" i="7" s="1"/>
  <c r="M137" i="7"/>
  <c r="H136" i="7"/>
  <c r="J137" i="7"/>
  <c r="N124" i="7"/>
  <c r="N123" i="7" s="1"/>
  <c r="N138" i="7" s="1"/>
  <c r="H116" i="7"/>
  <c r="K116" i="7"/>
  <c r="K81" i="7"/>
  <c r="N81" i="7"/>
  <c r="K124" i="7"/>
  <c r="K123" i="7" s="1"/>
  <c r="K138" i="7" s="1"/>
  <c r="H81" i="7"/>
  <c r="H124" i="7"/>
  <c r="H123" i="7" s="1"/>
  <c r="R161" i="5"/>
  <c r="Q161" i="5"/>
  <c r="M161" i="5"/>
  <c r="L161" i="5"/>
  <c r="K161" i="5"/>
  <c r="L159" i="5"/>
  <c r="L117" i="5"/>
  <c r="K117" i="5"/>
  <c r="H138" i="7" l="1"/>
  <c r="K117" i="7"/>
  <c r="K118" i="7" s="1"/>
  <c r="H117" i="7"/>
  <c r="N117" i="7"/>
  <c r="N118" i="7" s="1"/>
  <c r="P109" i="5"/>
  <c r="N109" i="5"/>
  <c r="M109" i="5"/>
  <c r="H118" i="7" l="1"/>
  <c r="M156" i="5"/>
  <c r="I136" i="7" l="1"/>
  <c r="J136" i="7" s="1"/>
  <c r="M62" i="5"/>
  <c r="I124" i="7" l="1"/>
  <c r="L124" i="7"/>
  <c r="M159" i="5"/>
  <c r="M158" i="5"/>
  <c r="M157" i="5"/>
  <c r="M155" i="5"/>
  <c r="L123" i="7" l="1"/>
  <c r="M124" i="7"/>
  <c r="I123" i="7"/>
  <c r="U100" i="5"/>
  <c r="N88" i="5"/>
  <c r="O88" i="5"/>
  <c r="Q88" i="5"/>
  <c r="R88" i="5"/>
  <c r="L88" i="5"/>
  <c r="P49" i="5"/>
  <c r="O49" i="5"/>
  <c r="N49" i="5"/>
  <c r="M49" i="5"/>
  <c r="P47" i="5"/>
  <c r="O47" i="5"/>
  <c r="N47" i="5"/>
  <c r="M47" i="5"/>
  <c r="P45" i="5"/>
  <c r="O45" i="5"/>
  <c r="N45" i="5"/>
  <c r="M45" i="5"/>
  <c r="L138" i="7" l="1"/>
  <c r="M138" i="7" s="1"/>
  <c r="M123" i="7"/>
  <c r="I138" i="7"/>
  <c r="J123" i="7"/>
  <c r="M41" i="5"/>
  <c r="M65" i="5"/>
  <c r="M67" i="5"/>
  <c r="J138" i="7" l="1"/>
  <c r="K139" i="5"/>
  <c r="R114" i="5" l="1"/>
  <c r="R118" i="5" s="1"/>
  <c r="Q114" i="5"/>
  <c r="Q118" i="5" s="1"/>
  <c r="P114" i="5"/>
  <c r="P118" i="5" s="1"/>
  <c r="O114" i="5"/>
  <c r="O118" i="5" s="1"/>
  <c r="N114" i="5"/>
  <c r="N118" i="5" s="1"/>
  <c r="M114" i="5"/>
  <c r="M118" i="5" s="1"/>
  <c r="L114" i="5"/>
  <c r="L118" i="5" s="1"/>
  <c r="K114" i="5"/>
  <c r="K118" i="5" s="1"/>
  <c r="R67" i="5" l="1"/>
  <c r="Q67" i="5"/>
  <c r="P67" i="5"/>
  <c r="O67" i="5"/>
  <c r="N67" i="5"/>
  <c r="R65" i="5"/>
  <c r="Q65" i="5"/>
  <c r="P65" i="5"/>
  <c r="O65" i="5"/>
  <c r="N65" i="5"/>
  <c r="R49" i="5" l="1"/>
  <c r="Q49" i="5"/>
  <c r="R47" i="5"/>
  <c r="Q47" i="5"/>
  <c r="R45" i="5"/>
  <c r="Q45" i="5"/>
  <c r="R159" i="5" l="1"/>
  <c r="Q159" i="5"/>
  <c r="K159" i="5"/>
  <c r="M43" i="5" l="1"/>
  <c r="R166" i="5"/>
  <c r="R165" i="5" s="1"/>
  <c r="R164" i="5"/>
  <c r="R163" i="5"/>
  <c r="R162" i="5"/>
  <c r="R160" i="5"/>
  <c r="R158" i="5"/>
  <c r="R157" i="5"/>
  <c r="R156" i="5"/>
  <c r="R154" i="5"/>
  <c r="R155" i="5"/>
  <c r="Q166" i="5"/>
  <c r="Q165" i="5" s="1"/>
  <c r="Q164" i="5"/>
  <c r="Q163" i="5"/>
  <c r="Q162" i="5"/>
  <c r="Q160" i="5"/>
  <c r="Q158" i="5"/>
  <c r="Q157" i="5"/>
  <c r="Q156" i="5"/>
  <c r="Q155" i="5"/>
  <c r="Q154" i="5"/>
  <c r="M166" i="5"/>
  <c r="M165" i="5" s="1"/>
  <c r="M164" i="5"/>
  <c r="M163" i="5"/>
  <c r="M162" i="5"/>
  <c r="M160" i="5"/>
  <c r="M153" i="5" s="1"/>
  <c r="M152" i="5" l="1"/>
  <c r="M167" i="5" s="1"/>
  <c r="R153" i="5"/>
  <c r="R152" i="5" s="1"/>
  <c r="Q153" i="5"/>
  <c r="Q152" i="5" s="1"/>
  <c r="Q167" i="5" l="1"/>
  <c r="L166" i="5"/>
  <c r="L165" i="5" s="1"/>
  <c r="L164" i="5"/>
  <c r="L163" i="5"/>
  <c r="L162" i="5"/>
  <c r="L160" i="5"/>
  <c r="L157" i="5"/>
  <c r="L158" i="5"/>
  <c r="L156" i="5"/>
  <c r="L155" i="5"/>
  <c r="R142" i="5" l="1"/>
  <c r="Q142" i="5"/>
  <c r="P142" i="5"/>
  <c r="O142" i="5"/>
  <c r="N142" i="5"/>
  <c r="M142" i="5"/>
  <c r="M143" i="5" s="1"/>
  <c r="L142" i="5"/>
  <c r="K142" i="5"/>
  <c r="L41" i="5"/>
  <c r="U14" i="5"/>
  <c r="K143" i="5" l="1"/>
  <c r="N143" i="5"/>
  <c r="O139" i="5"/>
  <c r="O143" i="5" s="1"/>
  <c r="P143" i="5"/>
  <c r="Q139" i="5"/>
  <c r="Q143" i="5" s="1"/>
  <c r="R139" i="5"/>
  <c r="R143" i="5" s="1"/>
  <c r="M110" i="5"/>
  <c r="N110" i="5"/>
  <c r="O109" i="5"/>
  <c r="O110" i="5" s="1"/>
  <c r="P110" i="5"/>
  <c r="Q109" i="5"/>
  <c r="Q110" i="5" s="1"/>
  <c r="R109" i="5"/>
  <c r="R110" i="5" s="1"/>
  <c r="M94" i="5"/>
  <c r="N94" i="5"/>
  <c r="O94" i="5"/>
  <c r="P94" i="5"/>
  <c r="Q94" i="5"/>
  <c r="R94" i="5"/>
  <c r="N41" i="5"/>
  <c r="O41" i="5"/>
  <c r="P41" i="5"/>
  <c r="N43" i="5"/>
  <c r="O43" i="5"/>
  <c r="P43" i="5"/>
  <c r="Q43" i="5"/>
  <c r="R43" i="5"/>
  <c r="N62" i="5"/>
  <c r="O62" i="5"/>
  <c r="P62" i="5"/>
  <c r="Q62" i="5"/>
  <c r="R62" i="5"/>
  <c r="M90" i="5"/>
  <c r="N90" i="5"/>
  <c r="O90" i="5"/>
  <c r="P90" i="5"/>
  <c r="Q90" i="5"/>
  <c r="R90" i="5"/>
  <c r="T14" i="5"/>
  <c r="K41" i="5"/>
  <c r="K43" i="5"/>
  <c r="L43" i="5"/>
  <c r="K45" i="5"/>
  <c r="L45" i="5"/>
  <c r="K47" i="5"/>
  <c r="L47" i="5"/>
  <c r="K49" i="5"/>
  <c r="L49" i="5"/>
  <c r="K62" i="5"/>
  <c r="L62" i="5"/>
  <c r="K65" i="5"/>
  <c r="L65" i="5"/>
  <c r="K67" i="5"/>
  <c r="L67" i="5"/>
  <c r="K88" i="5"/>
  <c r="K90" i="5"/>
  <c r="L90" i="5"/>
  <c r="K94" i="5"/>
  <c r="L94" i="5"/>
  <c r="K98" i="5"/>
  <c r="K109" i="5" s="1"/>
  <c r="K110" i="5" s="1"/>
  <c r="L98" i="5"/>
  <c r="L154" i="5" s="1"/>
  <c r="L153" i="5" s="1"/>
  <c r="L152" i="5" s="1"/>
  <c r="L139" i="5"/>
  <c r="L143" i="5" s="1"/>
  <c r="K155" i="5"/>
  <c r="K156" i="5"/>
  <c r="K157" i="5"/>
  <c r="K158" i="5"/>
  <c r="K160" i="5"/>
  <c r="K162" i="5"/>
  <c r="K163" i="5"/>
  <c r="K164" i="5"/>
  <c r="K166" i="5"/>
  <c r="K165" i="5" s="1"/>
  <c r="L95" i="5" l="1"/>
  <c r="M95" i="5"/>
  <c r="P95" i="5"/>
  <c r="O95" i="5"/>
  <c r="N95" i="5"/>
  <c r="N144" i="5" s="1"/>
  <c r="N145" i="5" s="1"/>
  <c r="K154" i="5"/>
  <c r="K153" i="5" s="1"/>
  <c r="K152" i="5" s="1"/>
  <c r="L109" i="5"/>
  <c r="L110" i="5" s="1"/>
  <c r="K95" i="5"/>
  <c r="K144" i="5" s="1"/>
  <c r="K145" i="5" s="1"/>
  <c r="Q95" i="5"/>
  <c r="R95" i="5"/>
  <c r="O144" i="5" l="1"/>
  <c r="O145" i="5" s="1"/>
  <c r="P144" i="5"/>
  <c r="P145" i="5" s="1"/>
  <c r="L144" i="5"/>
  <c r="L145" i="5" s="1"/>
  <c r="Q144" i="5"/>
  <c r="Q145" i="5" s="1"/>
  <c r="M144" i="5"/>
  <c r="M145" i="5" s="1"/>
  <c r="R144" i="5"/>
  <c r="R145" i="5" s="1"/>
  <c r="K167" i="5"/>
  <c r="R167" i="5" l="1"/>
  <c r="L167" i="5"/>
</calcChain>
</file>

<file path=xl/comments1.xml><?xml version="1.0" encoding="utf-8"?>
<comments xmlns="http://schemas.openxmlformats.org/spreadsheetml/2006/main">
  <authors>
    <author>Audra Cepiene</author>
  </authors>
  <commentList>
    <comment ref="L20" authorId="0" shapeId="0">
      <text>
        <r>
          <rPr>
            <sz val="9"/>
            <color indexed="81"/>
            <rFont val="Tahoma"/>
            <family val="2"/>
            <charset val="186"/>
          </rPr>
          <t>pagal viešosios tvarkos patvirtintą programą, t.b.  didėjimas 5 etatais</t>
        </r>
      </text>
    </comment>
    <comment ref="K39" authorId="0" shapeId="0">
      <text>
        <r>
          <rPr>
            <sz val="9"/>
            <color indexed="81"/>
            <rFont val="Tahoma"/>
            <family val="2"/>
            <charset val="186"/>
          </rPr>
          <t xml:space="preserve">LSA, VVG, ŽVVG,  narystė asociacijoje „Klaipėdos regionas“ </t>
        </r>
      </text>
    </comment>
    <comment ref="K47" authorId="0" shapeId="0">
      <text>
        <r>
          <rPr>
            <sz val="9"/>
            <color indexed="81"/>
            <rFont val="Tahoma"/>
            <family val="2"/>
            <charset val="186"/>
          </rPr>
          <t xml:space="preserve">Klaipėdos miesto delegacija dalyvavo š.m. birželio 18 dieną Chersone (Ukrainoje) vykusiame tarptautiniame Baltijos – Juodosios jūrų ekonominiame forume buvo sulaukta pasiūlymo surengti 2016 metų Baltijos – Juodosios jūrų ekonominį forumą Klaipėdoje (laiškas su pasiūlymu registruotas 2015-07-07, Nr. URS1-243). 
Pagal sudarytą preliminarią forumo organizavimo išlaidų sąmata visam renginio organizavimui turėtų prireikti apie 45 000 eurų. Kadangi šiuo renginiu būtų vykdomas bendradarbiavimas Europos Sąjungos pasienio šalimis, kuriose vyksta eurointegracijos procesai tai yra galimybė gauti dalinį finansavimą iš LR Užsienio reikalų ministerijos kuruojamos Vystomojo bendradarbiavimo ir paramos demokratijai programos. Pagal LR Vyriausybės 2014 m. sausio 15 d. nutarimu Nr. 41 patvirtintas Lietuvos Respublikos vystomojo bendradarbiavimo 2014–2016 metų politikos kryptis šis renginys galėtų pretenduoti gauti finansavimą dėl skiriamos paramos tokioms Juodosios jūros regiono valstybėms kaip Ukraina, Moldova ir Gruzija skatinant jų europinę integraciją ir ekonominį bei socialinį vystymąsi. Paraiškos 2016 metų projektams LR Užsienio reikalų ministerija priims nuo 2015 metų gruodžio mėnesio.
Siūlome apsvarstyti Strateginio planavimo grupei galimybes rengti Baltijos – Juodosios jūrų ekonominį forumą Klaipėdoje.
</t>
        </r>
      </text>
    </comment>
  </commentList>
</comments>
</file>

<file path=xl/comments2.xml><?xml version="1.0" encoding="utf-8"?>
<comments xmlns="http://schemas.openxmlformats.org/spreadsheetml/2006/main">
  <authors>
    <author>Audra Cepiene</author>
  </authors>
  <commentList>
    <comment ref="P20" authorId="0" shapeId="0">
      <text>
        <r>
          <rPr>
            <sz val="9"/>
            <color indexed="81"/>
            <rFont val="Tahoma"/>
            <family val="2"/>
            <charset val="186"/>
          </rPr>
          <t>pagal viešosios tvarkos patvirtintą programą, t.b.  didėjimas 5 etatais</t>
        </r>
      </text>
    </comment>
    <comment ref="O39" authorId="0" shapeId="0">
      <text>
        <r>
          <rPr>
            <sz val="9"/>
            <color indexed="81"/>
            <rFont val="Tahoma"/>
            <family val="2"/>
            <charset val="186"/>
          </rPr>
          <t xml:space="preserve">LSA, VVG, ŽVVG,  narystė asociacijoje „Klaipėdos regionas“ </t>
        </r>
      </text>
    </comment>
    <comment ref="O46" authorId="0" shapeId="0">
      <text>
        <r>
          <rPr>
            <sz val="9"/>
            <color indexed="81"/>
            <rFont val="Tahoma"/>
            <family val="2"/>
            <charset val="186"/>
          </rPr>
          <t xml:space="preserve">Klaipėdos miesto delegacija dalyvavo š.m. birželio 18 dieną Chersone (Ukrainoje) vykusiame tarptautiniame Baltijos – Juodosios jūrų ekonominiame forume buvo sulaukta pasiūlymo surengti 2016 metų Baltijos – Juodosios jūrų ekonominį forumą Klaipėdoje (laiškas su pasiūlymu registruotas 2015-07-07, Nr. URS1-243). 
Pagal sudarytą preliminarią forumo organizavimo išlaidų sąmata visam renginio organizavimui turėtų prireikti apie 45 000 eurų. Kadangi šiuo renginiu būtų vykdomas bendradarbiavimas Europos Sąjungos pasienio šalimis, kuriose vyksta eurointegracijos procesai tai yra galimybė gauti dalinį finansavimą iš LR Užsienio reikalų ministerijos kuruojamos Vystomojo bendradarbiavimo ir paramos demokratijai programos. Pagal LR Vyriausybės 2014 m. sausio 15 d. nutarimu Nr. 41 patvirtintas Lietuvos Respublikos vystomojo bendradarbiavimo 2014–2016 metų politikos kryptis šis renginys galėtų pretenduoti gauti finansavimą dėl skiriamos paramos tokioms Juodosios jūros regiono valstybėms kaip Ukraina, Moldova ir Gruzija skatinant jų europinę integraciją ir ekonominį bei socialinį vystymąsi. Paraiškos 2016 metų projektams LR Užsienio reikalų ministerija priims nuo 2015 metų gruodžio mėnesio.
Siūlome apsvarstyti Strateginio planavimo grupei galimybes rengti Baltijos – Juodosios jūrų ekonominį forumą Klaipėdoje.
</t>
        </r>
      </text>
    </comment>
    <comment ref="P71" authorId="0" shapeId="0">
      <text>
        <r>
          <rPr>
            <sz val="9"/>
            <color indexed="81"/>
            <rFont val="Tahoma"/>
            <family val="2"/>
            <charset val="186"/>
          </rPr>
          <t>Turgaus g. 21 remonto atlikimas. Patalpų Tiltų g. 8 rekonstrukcijos projekto parengimas su statybinais darbais. Patalpų Šilutės pl. 38 stogo remonto darbai (užbaigti 2016 m.). Turgaus g. 22 remonto darbai</t>
        </r>
      </text>
    </comment>
    <comment ref="O106" authorId="0" shapeId="0">
      <text>
        <r>
          <rPr>
            <sz val="9"/>
            <color indexed="81"/>
            <rFont val="Tahoma"/>
            <family val="2"/>
            <charset val="186"/>
          </rPr>
          <t xml:space="preserve">207 kabineto remontas Kontrolės ir audito tarnybos veiklai </t>
        </r>
      </text>
    </comment>
    <comment ref="O109" authorId="0" shapeId="0">
      <text>
        <r>
          <rPr>
            <sz val="9"/>
            <color indexed="81"/>
            <rFont val="Tahoma"/>
            <family val="2"/>
            <charset val="186"/>
          </rPr>
          <t>po susirinkimo 2016-10-05 nuspręsta tvarkyti tik stogą</t>
        </r>
      </text>
    </comment>
    <comment ref="I124" authorId="0" shapeId="0">
      <text>
        <r>
          <rPr>
            <b/>
            <sz val="9"/>
            <color indexed="81"/>
            <rFont val="Tahoma"/>
            <family val="2"/>
            <charset val="186"/>
          </rPr>
          <t>10320</t>
        </r>
        <r>
          <rPr>
            <sz val="9"/>
            <color indexed="81"/>
            <rFont val="Tahoma"/>
            <family val="2"/>
            <charset val="186"/>
          </rPr>
          <t xml:space="preserve">
</t>
        </r>
      </text>
    </comment>
  </commentList>
</comments>
</file>

<file path=xl/comments3.xml><?xml version="1.0" encoding="utf-8"?>
<comments xmlns="http://schemas.openxmlformats.org/spreadsheetml/2006/main">
  <authors>
    <author>Audra Cepiene</author>
    <author>Indre Buteniene</author>
    <author>Rita Mikluseviciute</author>
  </authors>
  <commentList>
    <comment ref="U14" authorId="0" shapeId="0">
      <text>
        <r>
          <rPr>
            <sz val="9"/>
            <color indexed="81"/>
            <rFont val="Tahoma"/>
            <family val="2"/>
            <charset val="186"/>
          </rPr>
          <t>pagal viešosios tvarkos patvirtintą programą, t.b.  Dddėjimas 5 etatais</t>
        </r>
      </text>
    </comment>
    <comment ref="U29" authorId="0" shapeId="0">
      <text>
        <r>
          <rPr>
            <sz val="9"/>
            <color indexed="81"/>
            <rFont val="Tahoma"/>
            <family val="2"/>
            <charset val="186"/>
          </rPr>
          <t xml:space="preserve">Renginiai - savivaldos diena, Kalėdos vaikams, Kalėdos suaugusiems. Pagrindimas 2015 m. faktas - Kalėdinis renginys - 3,6 tūkst.Eur, Savivaldos diena - 2,0 tūkst. </t>
        </r>
      </text>
    </comment>
    <comment ref="U34" authorId="0" shapeId="0">
      <text>
        <r>
          <rPr>
            <sz val="9"/>
            <color indexed="81"/>
            <rFont val="Tahoma"/>
            <family val="2"/>
            <charset val="186"/>
          </rPr>
          <t>783 tūkst. Eur - Vėtrūna, 31 tūkst. Eur - žalos atlyginimas (P. Mažeika - 6000 Eur, UAB "VSA Vilnius" - 17000 Eur, kitos bylos dėl žalos atlyginimo - 8000 Eur)</t>
        </r>
      </text>
    </comment>
    <comment ref="P42" authorId="0" shapeId="0">
      <text>
        <r>
          <rPr>
            <sz val="9"/>
            <color indexed="81"/>
            <rFont val="Tahoma"/>
            <family val="2"/>
            <charset val="186"/>
          </rPr>
          <t xml:space="preserve"> biuro įrangai</t>
        </r>
      </text>
    </comment>
    <comment ref="P46" authorId="0" shapeId="0">
      <text>
        <r>
          <rPr>
            <sz val="9"/>
            <color indexed="81"/>
            <rFont val="Tahoma"/>
            <family val="2"/>
            <charset val="186"/>
          </rPr>
          <t>Kompiuteriai, multimedija, fotoaparatas - perkelta prie inf.techn.</t>
        </r>
      </text>
    </comment>
    <comment ref="S51" authorId="1" shapeId="0">
      <text>
        <r>
          <rPr>
            <sz val="9"/>
            <color indexed="81"/>
            <rFont val="Tahoma"/>
            <family val="2"/>
            <charset val="186"/>
          </rPr>
          <t xml:space="preserve">
LSA, VVG, ŽRVVG</t>
        </r>
      </text>
    </comment>
    <comment ref="S59" authorId="0" shapeId="0">
      <text>
        <r>
          <rPr>
            <sz val="9"/>
            <color indexed="81"/>
            <rFont val="Tahoma"/>
            <family val="2"/>
            <charset val="186"/>
          </rPr>
          <t xml:space="preserve">Informuojame Jus, kad po to kai Klaipėdos miesto delegacija dalyvavo š.m. birželio 18 dieną Chersone (Ukrainoje) vykusiame tarptautiniame Baltijos – Juodosios jūrų ekonominiame forume buvo sulaukta pasiūlymo surengti 2016 metų Baltijos – Juodosios jūrų ekonominį forumą Klaipėdoje (laiškas su pasiūlymu registruotas 2015-07-07, Nr. URS1-243). 
Pagal sudarytą preliminarią forumo organizavimo išlaidų sąmata visam renginio organizavimui turėtų prireikti apie 45 000 eurų. Kadangi šiuo renginiu būtų vykdomas bendradarbiavimas Europos Sąjungos pasienio šalimis, kuriose vyksta eurointegracijos procesai tai yra galimybė gauti dalinį finansavimą iš LR Užsienio reikalų ministerijos kuruojamos Vystomojo bendradarbiavimo ir paramos demokratijai programos. Pagal LR Vyriausybės 2014 m. sausio 15 d. nutarimu Nr. 41 patvirtintas Lietuvos Respublikos vystomojo bendradarbiavimo 2014–2016 metų politikos kryptis šis renginys galėtų pretenduoti gauti finansavimą dėl skiriamos paramos tokioms Juodosios jūros regiono valstybėms kaip Ukraina, Moldova ir Gruzija skatinant jų europinę integraciją ir ekonominį bei socialinį vystymąsi. Paraiškos 2016 metų projektams LR Užsienio reikalų ministerija priims nuo 2015 metų gruodžio mėnesio.
Siūlome apsvarstyti Strateginio planavimo grupei galimybes rengti Baltijos – Juodosios jūrų ekonominį forumą Klaipėdoje.
</t>
        </r>
      </text>
    </comment>
    <comment ref="U60" authorId="0" shapeId="0">
      <text>
        <r>
          <rPr>
            <b/>
            <sz val="9"/>
            <color indexed="81"/>
            <rFont val="Tahoma"/>
            <family val="2"/>
            <charset val="186"/>
          </rPr>
          <t>Audra Cepiene:</t>
        </r>
        <r>
          <rPr>
            <sz val="9"/>
            <color indexed="81"/>
            <rFont val="Tahoma"/>
            <family val="2"/>
            <charset val="186"/>
          </rPr>
          <t xml:space="preserve">
2017 m. gegužės 16 d.</t>
        </r>
      </text>
    </comment>
    <comment ref="M84" authorId="2" shapeId="0">
      <text>
        <r>
          <rPr>
            <b/>
            <sz val="9"/>
            <color indexed="81"/>
            <rFont val="Tahoma"/>
            <family val="2"/>
            <charset val="186"/>
          </rPr>
          <t>Rita Mikluseviciute:</t>
        </r>
        <r>
          <rPr>
            <sz val="9"/>
            <color indexed="81"/>
            <rFont val="Tahoma"/>
            <family val="2"/>
            <charset val="186"/>
          </rPr>
          <t xml:space="preserve">
PRIDĖTI Pastato esančio  Turgaus g. 22, remontas - 60,0 tūkst. Edvardas turi patikslinti.</t>
        </r>
      </text>
    </comment>
    <comment ref="U84" authorId="0" shapeId="0">
      <text>
        <r>
          <rPr>
            <sz val="9"/>
            <color indexed="81"/>
            <rFont val="Tahoma"/>
            <family val="2"/>
            <charset val="186"/>
          </rPr>
          <t>Turgaus g. 21 remonto atlikimas. Patalpų Tiltų g. 8 rekonstrukcijos projekto parengimas su statybinais darbais. Patalpų Šilutės pl. 38 stogo remonto darbai. Turgaus g. 22 remonto darbai</t>
        </r>
      </text>
    </comment>
    <comment ref="K92" authorId="0" shapeId="0">
      <text>
        <r>
          <rPr>
            <sz val="9"/>
            <color indexed="81"/>
            <rFont val="Tahoma"/>
            <family val="2"/>
            <charset val="186"/>
          </rPr>
          <t xml:space="preserve">Keičiasi pagal biudžetą
</t>
        </r>
      </text>
    </comment>
    <comment ref="J113" authorId="0" shapeId="0">
      <text>
        <r>
          <rPr>
            <b/>
            <sz val="9"/>
            <color indexed="81"/>
            <rFont val="Tahoma"/>
            <family val="2"/>
            <charset val="186"/>
          </rPr>
          <t>Norvegijos fondai</t>
        </r>
        <r>
          <rPr>
            <sz val="9"/>
            <color indexed="81"/>
            <rFont val="Tahoma"/>
            <family val="2"/>
            <charset val="186"/>
          </rPr>
          <t xml:space="preserve">
</t>
        </r>
      </text>
    </comment>
    <comment ref="S130" authorId="0" shapeId="0">
      <text>
        <r>
          <rPr>
            <sz val="9"/>
            <color indexed="81"/>
            <rFont val="Tahoma"/>
            <family val="2"/>
            <charset val="186"/>
          </rPr>
          <t xml:space="preserve">207 kabineto remontas Kontrolės ir audito tarnybos veiklai </t>
        </r>
      </text>
    </comment>
    <comment ref="S132" authorId="0" shapeId="0">
      <text>
        <r>
          <rPr>
            <sz val="9"/>
            <color indexed="81"/>
            <rFont val="Tahoma"/>
            <family val="2"/>
            <charset val="186"/>
          </rPr>
          <t xml:space="preserve">Planuota atlikti pastato (844 m) Uosto g. 22 patalpų remontą, pritaikymą Archyvo veiklai (dokumentų saugyklai) vidaus vandentiekio, nuotekų šalinimo, šildymo tinklų, elektros, ventiliacijos įrengimo ir statybos darbus. Po susirinkimo 2016-10-05 nuspręsta pastatą ruošti pardavimui ir ieškoti kt. patalpų </t>
        </r>
      </text>
    </comment>
    <comment ref="S134" authorId="0" shapeId="0">
      <text>
        <r>
          <rPr>
            <sz val="9"/>
            <color indexed="81"/>
            <rFont val="Tahoma"/>
            <family val="2"/>
            <charset val="186"/>
          </rPr>
          <t>po susirinkimo 2016-10-05 nuspręsta tvarkyti tik stogą</t>
        </r>
      </text>
    </comment>
    <comment ref="E140" authorId="1" shapeId="0">
      <text>
        <r>
          <rPr>
            <b/>
            <sz val="9"/>
            <color indexed="81"/>
            <rFont val="Tahoma"/>
            <family val="2"/>
            <charset val="186"/>
          </rPr>
          <t>Indre Buteniene:</t>
        </r>
        <r>
          <rPr>
            <sz val="9"/>
            <color indexed="81"/>
            <rFont val="Tahoma"/>
            <family val="2"/>
            <charset val="186"/>
          </rPr>
          <t xml:space="preserve">
Bus planuojama, jei bus apsipręsta kraustytis </t>
        </r>
      </text>
    </comment>
    <comment ref="K153" authorId="0" shapeId="0">
      <text>
        <r>
          <rPr>
            <b/>
            <sz val="9"/>
            <color indexed="81"/>
            <rFont val="Tahoma"/>
            <family val="2"/>
            <charset val="186"/>
          </rPr>
          <t>14730,5</t>
        </r>
        <r>
          <rPr>
            <sz val="9"/>
            <color indexed="81"/>
            <rFont val="Tahoma"/>
            <family val="2"/>
            <charset val="186"/>
          </rPr>
          <t xml:space="preserve">
</t>
        </r>
      </text>
    </comment>
    <comment ref="L153" authorId="0" shapeId="0">
      <text>
        <r>
          <rPr>
            <b/>
            <sz val="9"/>
            <color indexed="81"/>
            <rFont val="Tahoma"/>
            <family val="2"/>
            <charset val="186"/>
          </rPr>
          <t>14047,1</t>
        </r>
        <r>
          <rPr>
            <sz val="9"/>
            <color indexed="81"/>
            <rFont val="Tahoma"/>
            <family val="2"/>
            <charset val="186"/>
          </rPr>
          <t xml:space="preserve">
</t>
        </r>
      </text>
    </comment>
  </commentList>
</comments>
</file>

<file path=xl/sharedStrings.xml><?xml version="1.0" encoding="utf-8"?>
<sst xmlns="http://schemas.openxmlformats.org/spreadsheetml/2006/main" count="1069" uniqueCount="327">
  <si>
    <t>Veiklos plano tikslo kodas</t>
  </si>
  <si>
    <t>Uždavinio kodas</t>
  </si>
  <si>
    <t>Priemonės kodas</t>
  </si>
  <si>
    <t>Papriemonės kodas</t>
  </si>
  <si>
    <t>Pavadinimas</t>
  </si>
  <si>
    <t>Priemonės požymis</t>
  </si>
  <si>
    <t>Asignavimų valdytojo kodas</t>
  </si>
  <si>
    <t>Vykdytojas (skyrius / asmuo)</t>
  </si>
  <si>
    <t>Finansavimo šaltinis</t>
  </si>
  <si>
    <t>Produkto kriterijaus</t>
  </si>
  <si>
    <t>Planas</t>
  </si>
  <si>
    <t>2016-ieji metai</t>
  </si>
  <si>
    <t>Strateginis tikslas 01. Didinti miesto konkurencingumą, kryptingai vystant infrastruktūrą ir sudarant palankias sąlygas verslui</t>
  </si>
  <si>
    <t>03 Savivaldybės valdymo programa</t>
  </si>
  <si>
    <t>01</t>
  </si>
  <si>
    <t>Kurti savivaldybės valdymo sistemą, patogią verslui ir gyventojams</t>
  </si>
  <si>
    <t>Organizuoti savivaldybės veiklos bendrųjų funkcijų vykdymą</t>
  </si>
  <si>
    <t>Savivaldybės administracijos veiklos užtikrinimas:</t>
  </si>
  <si>
    <t>Savivaldybės administracijos veiklos užtikrinimas (darbo užmokestis)</t>
  </si>
  <si>
    <t>1</t>
  </si>
  <si>
    <t>FTD Apskaitos skyrius</t>
  </si>
  <si>
    <t>SB</t>
  </si>
  <si>
    <t>SB(VB)</t>
  </si>
  <si>
    <t>02</t>
  </si>
  <si>
    <t>Ūkio skyrius</t>
  </si>
  <si>
    <t>SB(SP)</t>
  </si>
  <si>
    <t>SB(SPL)</t>
  </si>
  <si>
    <t>03</t>
  </si>
  <si>
    <t>Dalyvavimas organizuojant rinkimus</t>
  </si>
  <si>
    <t>04</t>
  </si>
  <si>
    <t>Mokymų (valstybės tarnautojų įvadiniai mokymai, specifiniai mokymai atestatams ir licencijoms įgyti) organizavimas</t>
  </si>
  <si>
    <t>Personalo skyrius</t>
  </si>
  <si>
    <t>40/80</t>
  </si>
  <si>
    <t>05</t>
  </si>
  <si>
    <t>Informavimo ir e.paslaugų skyrius</t>
  </si>
  <si>
    <t>Atlikta apklausų, tyrimų, vnt.</t>
  </si>
  <si>
    <t>06</t>
  </si>
  <si>
    <t>Teisės skyrius</t>
  </si>
  <si>
    <t>Per ataskaitinį laikotarpį užbaigtų bylų skaičius</t>
  </si>
  <si>
    <t>07</t>
  </si>
  <si>
    <t>08</t>
  </si>
  <si>
    <t>Daugiabučių gyvenamųjų namų žemės nuomos mokesčio paskirstymo ir administravimo paslaugos pirkimas</t>
  </si>
  <si>
    <t>FTD Mokesčių skyrius</t>
  </si>
  <si>
    <t>Namų administratorių, teikiančių paslaugas, skaičius</t>
  </si>
  <si>
    <t>09</t>
  </si>
  <si>
    <t>VšĮ „Klaipėdos šventės“ vietinės rinkliavos administravimo apmokėjimas (15 % nuo surinktos rinkliavos)</t>
  </si>
  <si>
    <t>IED Licencijų, leidimų ir vartotojų teisių apsaugos sk.</t>
  </si>
  <si>
    <t>SB(VR)</t>
  </si>
  <si>
    <t>SB(VRL)</t>
  </si>
  <si>
    <t>10</t>
  </si>
  <si>
    <t>Viešosios tvarkos skyrius</t>
  </si>
  <si>
    <t>11</t>
  </si>
  <si>
    <t>1/27</t>
  </si>
  <si>
    <t>Iš viso priemonei:</t>
  </si>
  <si>
    <t>Kontrolės ir audito tarnybos finansinio, ūkinio bei materialinio aptarnavimo užtikrinimas</t>
  </si>
  <si>
    <t>Kontrolės ir audito tarnybos darbuotojų skaičius</t>
  </si>
  <si>
    <t>Iš viso:</t>
  </si>
  <si>
    <t>Savivaldybės tarybos finansinio, ūkinio bei materialinio aptarnavimo užtikrinimas</t>
  </si>
  <si>
    <t>Savivaldybės tarybos narių skaičius</t>
  </si>
  <si>
    <t>Mero reprezentacinių priemonių vykdymas (Mero fondo naudojimas)</t>
  </si>
  <si>
    <t>Dalyvavimas vietinių ir tarptautinių organizacijų veikloje:</t>
  </si>
  <si>
    <t>5</t>
  </si>
  <si>
    <t>IED Tarptautinių ryšių, verslo plėtros ir turizmo skyrius</t>
  </si>
  <si>
    <t>Tarptautinių organizacijų, kurių narė yra Klaipėdos miesto savivaldybė, skaičius</t>
  </si>
  <si>
    <t>Paskolų grąžinimas ir palūkanų mokėjimas</t>
  </si>
  <si>
    <t>FTD Finansų sk.</t>
  </si>
  <si>
    <t>Pasirašytų paskolų sutarčių skaičius</t>
  </si>
  <si>
    <t>Savivaldybės administracijos direktoriaus rezervas</t>
  </si>
  <si>
    <t>Savivaldybei nuosavybės teise priklausančio ir patikėjimo teise valdomo turto valdymas, naudojimas ir disponavimas:</t>
  </si>
  <si>
    <t>FTD Turto skyrius</t>
  </si>
  <si>
    <t>SB(KPP)</t>
  </si>
  <si>
    <t>Nekilnojamojo turto matavimai ir teisinė registracija</t>
  </si>
  <si>
    <t>Savivaldybei priklausančių patalpų eksploatacinių ir kitų išlaidų padengimas</t>
  </si>
  <si>
    <t>Pastatų, kuriuose yra savivaldybei priklausančios negyvenamosios patalpos, bendro naudojimo objektų remonto išlaidų padengimas</t>
  </si>
  <si>
    <t xml:space="preserve">MŪD </t>
  </si>
  <si>
    <t>Savivaldybės kontroliuojamų įmonių įstatinio kapitalo didinimas, perduodant inžinerinius tinklus funkcijoms vykdyti</t>
  </si>
  <si>
    <t>Objektų rengimas privatizavimui, privatizavimo programų rengimas, objektų privatizavimo organizavimas</t>
  </si>
  <si>
    <t>Privatizuota objektų, vnt.</t>
  </si>
  <si>
    <t>Gyvenamųjų patalpų ir jų priklausinių, taip pat pagalbinės paskirties pastatų, jų dalių privatizavimo dokumentų rengimas</t>
  </si>
  <si>
    <t>Privatizuota gyvenamųjų patalpų ir jų priklausinių, vnt.</t>
  </si>
  <si>
    <t>Turto valdymo dokumentų rengimas (galimybių studijos, ekspertizės ir kt.)</t>
  </si>
  <si>
    <t>Teritorijų prie nenaudojamų savivaldybės pastatų tvarkymas</t>
  </si>
  <si>
    <t>Prižiūrimos teritorijos plotas, ha</t>
  </si>
  <si>
    <t>1,28</t>
  </si>
  <si>
    <t xml:space="preserve">Savivaldybės nekilnojamojo turto  (negyvenamoji paskirtis) remontas </t>
  </si>
  <si>
    <t xml:space="preserve">Savivaldybei priklausančių statinių esamos techninės būklės įvertinimo paslaugų įsigijimas </t>
  </si>
  <si>
    <t>Įvertinta pastatų, skaičius</t>
  </si>
  <si>
    <t>Valstybės deleguotų funkcijų vykdymas:</t>
  </si>
  <si>
    <t>Darbo rinkos politikos priemonių vykdymas</t>
  </si>
  <si>
    <t>Žemės ūkio priemonių vykdymas</t>
  </si>
  <si>
    <t>Iš viso uždaviniui:</t>
  </si>
  <si>
    <t>Diegti Savivaldybės administracijoje modernias informacines sistemas ir plėsti elektroninių paslaugų spektrą</t>
  </si>
  <si>
    <t>P3.4.1.1,P3.4.2.1, P3.4.1.4</t>
  </si>
  <si>
    <t>Informavimo ir e. paslaugų skyrius</t>
  </si>
  <si>
    <t>Įsigyta programinė įranga, vnt.</t>
  </si>
  <si>
    <t>Išnuomota  programinės įrangos licencijų, vnt.</t>
  </si>
  <si>
    <t>Tobulinti savivaldybės administracinių paslaugų teikimą, taikant pažangius vadybos principus</t>
  </si>
  <si>
    <t>Kt</t>
  </si>
  <si>
    <t>Mokymų dalyvių skaičius</t>
  </si>
  <si>
    <t>Gerinti gyventojų aptarnavimo ir darbuotojų darbo sąlygas Savivaldybės administracijoje</t>
  </si>
  <si>
    <t>Savivaldybės administracijos reikmėms naudojamų pastatų ir patalpų einamasis remontas:</t>
  </si>
  <si>
    <t>Ūkio tarnyba</t>
  </si>
  <si>
    <t>3</t>
  </si>
  <si>
    <t>2/4</t>
  </si>
  <si>
    <t>Iš viso tikslui:</t>
  </si>
  <si>
    <t>Iš viso programai:</t>
  </si>
  <si>
    <t>Finansavimo šaltinių suvestinė</t>
  </si>
  <si>
    <t>Finansavimo šaltiniai</t>
  </si>
  <si>
    <t>SAVIVALDYBĖS  LĖŠOS, IŠ VISO:</t>
  </si>
  <si>
    <t xml:space="preserve">Savivaldybės biudžetas, iš jo: </t>
  </si>
  <si>
    <r>
      <t xml:space="preserve">Savivaldybės biudžeto lėšos </t>
    </r>
    <r>
      <rPr>
        <b/>
        <sz val="10"/>
        <rFont val="Times New Roman"/>
        <family val="1"/>
        <charset val="186"/>
      </rPr>
      <t>SB</t>
    </r>
  </si>
  <si>
    <r>
      <t xml:space="preserve">Savivaldybės biudžeto rinkliavos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</si>
  <si>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</si>
  <si>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Paskolos lėšos </t>
    </r>
    <r>
      <rPr>
        <b/>
        <sz val="10"/>
        <rFont val="Times New Roman"/>
        <family val="1"/>
        <charset val="186"/>
      </rPr>
      <t>SB(P)</t>
    </r>
  </si>
  <si>
    <r>
      <t xml:space="preserve">Pajamų įmokos už patalpų nuomą </t>
    </r>
    <r>
      <rPr>
        <b/>
        <sz val="10"/>
        <rFont val="Times New Roman"/>
        <family val="1"/>
        <charset val="186"/>
      </rPr>
      <t>SB(SP)</t>
    </r>
  </si>
  <si>
    <r>
      <t xml:space="preserve">Programų lėšų likučių laikinai laisvos lėšos </t>
    </r>
    <r>
      <rPr>
        <b/>
        <sz val="10"/>
        <rFont val="Times New Roman"/>
        <family val="1"/>
        <charset val="186"/>
      </rPr>
      <t>SB(L)</t>
    </r>
  </si>
  <si>
    <r>
      <t xml:space="preserve">Kelių priežiūros ir plėtros programos lėšos </t>
    </r>
    <r>
      <rPr>
        <b/>
        <sz val="10"/>
        <rFont val="Times New Roman"/>
        <family val="1"/>
        <charset val="186"/>
      </rPr>
      <t>SB(KPP)</t>
    </r>
  </si>
  <si>
    <r>
      <t>Pajamų įmokų už patalpų nuomą likutis</t>
    </r>
    <r>
      <rPr>
        <b/>
        <sz val="10"/>
        <rFont val="Times New Roman"/>
        <family val="1"/>
        <charset val="186"/>
      </rPr>
      <t xml:space="preserve"> SB(SPL)</t>
    </r>
  </si>
  <si>
    <r>
      <t>Vietinių rinkliavų lėšų likutis</t>
    </r>
    <r>
      <rPr>
        <b/>
        <sz val="10"/>
        <rFont val="Times New Roman"/>
        <family val="1"/>
        <charset val="186"/>
      </rPr>
      <t xml:space="preserve"> SB(VRL)</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</si>
  <si>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</si>
  <si>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</si>
  <si>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</si>
  <si>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IŠ VISO:</t>
  </si>
  <si>
    <t>Parengta dokumentų dėl baseino operatoriaus parinkimo, vnt.</t>
  </si>
  <si>
    <t xml:space="preserve">Parengta pastatų rekonstrukcijos projektų, vnt. </t>
  </si>
  <si>
    <t xml:space="preserve">Nugriauta statinių, vnt. </t>
  </si>
  <si>
    <t>Įstiklinta balkonų, vnt.</t>
  </si>
  <si>
    <t>Kapinių priežiūros skyriaus pastato remontas (Toleikių k.)</t>
  </si>
  <si>
    <t xml:space="preserve">Dalyvavimas miestų partnerių organizuojamuose tarptautiniuose renginiuose </t>
  </si>
  <si>
    <t>P.3.4.3.1</t>
  </si>
  <si>
    <t>5/1000</t>
  </si>
  <si>
    <t>15/5</t>
  </si>
  <si>
    <t>SB(ŽPL)</t>
  </si>
  <si>
    <r>
      <t xml:space="preserve">Žemės pardavimų likučio lėšos </t>
    </r>
    <r>
      <rPr>
        <b/>
        <sz val="10"/>
        <rFont val="Times New Roman"/>
        <family val="1"/>
        <charset val="186"/>
      </rPr>
      <t>SB(ŽPL)</t>
    </r>
  </si>
  <si>
    <r>
      <rPr>
        <b/>
        <sz val="10"/>
        <rFont val="Times New Roman"/>
        <family val="1"/>
        <charset val="186"/>
      </rPr>
      <t xml:space="preserve">Priemonių, mažinančių administracinę naštą juridiniams ir fiziniams asmenims, taikymas </t>
    </r>
    <r>
      <rPr>
        <sz val="10"/>
        <rFont val="Times New Roman"/>
        <family val="1"/>
        <charset val="186"/>
      </rPr>
      <t>(Licencijų ir leidimų išdavimo, proceso valdymo ir kontrolės sistemos sukūrimas)</t>
    </r>
  </si>
  <si>
    <t>100</t>
  </si>
  <si>
    <t>Organizuota Baltijos miestų sąjungos sesijų Klaipėdoje</t>
  </si>
  <si>
    <t>Dalyvauta Baltijos miestų sąjungos komisijų sesijose, kartai</t>
  </si>
  <si>
    <t>Lietuvoje veikiančių asociacijų, kurių narė yra savivaldybė, skaičius</t>
  </si>
  <si>
    <t>Dalyvauta PSO Sveikų miestų tinklo konferencijose, kartai</t>
  </si>
  <si>
    <t>Įdarbinta asmenų pagal viešųjų darbų programą, vnt.</t>
  </si>
  <si>
    <t>Vykdoma sutarčių su Klaipėdos rajono savivaldybe, vnt.</t>
  </si>
  <si>
    <t>Įsigyta organizacinės technikos, vnt.</t>
  </si>
  <si>
    <t xml:space="preserve">Eksploatuojama kompiuterių, vnt. </t>
  </si>
  <si>
    <t>Sukurta programų modulių, vnt.</t>
  </si>
  <si>
    <t>Įsigyta kompiuterinės technikos, vnt.</t>
  </si>
  <si>
    <t>Apmokėta teismo priteistų išlaidų (pagal esamus rizikingus ieškinius), atvejų skaičius</t>
  </si>
  <si>
    <t>Atstovavimo teismuose ir teismų sprendimų vykdymo organizavimas bei teismo išlaidų apmokėjimas</t>
  </si>
  <si>
    <t>UPD  Statybos leidimų ir statinių priežiūros sk.</t>
  </si>
  <si>
    <t>Išsiųsta laiškų, tūkst. vnt.</t>
  </si>
  <si>
    <t>FTD Apskaitos sk.</t>
  </si>
  <si>
    <t>Įrengta elektromobilių įkrovos stotelė prie savivaldybės pastatų, vnt.</t>
  </si>
  <si>
    <t>Atnaujinta interneto svetainė, įvaizdžio strategija, vnt.</t>
  </si>
  <si>
    <t>Pastato S. Daukanto g. 24 patalpų  remontas</t>
  </si>
  <si>
    <t>Savivaldybės tarybos ir mero sekretoriato finansinio, ūkinio bei materialinio aptarnavimo užtikrinimas</t>
  </si>
  <si>
    <t>Savivaldybės tarybos ir mero sekretoriato darbuotojų skaičius</t>
  </si>
  <si>
    <t>Inžinerinių tinklų, kurių atlikti matavimai, ilgis, km</t>
  </si>
  <si>
    <t>Kelių ir jų priklausinių, kurių atlikti matavimai, ilgis, km</t>
  </si>
  <si>
    <t>Suremontuota pastatų, vnt.</t>
  </si>
  <si>
    <t>Kompiuterinės, programinės įrangos, organizacinės technikos bei licencijų įsigijimas, eksploatavimas</t>
  </si>
  <si>
    <t>Restauruota, pakeista durų, vnt.</t>
  </si>
  <si>
    <t>Išmokų seniūnaičiams mokėjimas</t>
  </si>
  <si>
    <t>Seniūnaičių, gaunančių išmokas, skaičius</t>
  </si>
  <si>
    <t xml:space="preserve">Dalyvio mokestis už narystę Lietuvoje veikiančiose asociacijose </t>
  </si>
  <si>
    <t xml:space="preserve"> TIKSLŲ, UŽDAVINIŲ, PRIEMONIŲ, PRIEMONIŲ IŠLAIDŲ IR PRODUKTO KRITERIJŲ SUVESTINĖ</t>
  </si>
  <si>
    <t>tūkst. Eur</t>
  </si>
  <si>
    <t>Apskaitos kodas</t>
  </si>
  <si>
    <t>VALDYMO PROGRAMOS (NR. 03)</t>
  </si>
  <si>
    <t>03.01010101</t>
  </si>
  <si>
    <t>03.010401</t>
  </si>
  <si>
    <t>03.01010123</t>
  </si>
  <si>
    <t>03.01010131</t>
  </si>
  <si>
    <t>03.01010105</t>
  </si>
  <si>
    <t>03.01010104</t>
  </si>
  <si>
    <t>03.01010130</t>
  </si>
  <si>
    <t>03.01010133</t>
  </si>
  <si>
    <t>03.01010136</t>
  </si>
  <si>
    <t>03.00</t>
  </si>
  <si>
    <t>03.010102</t>
  </si>
  <si>
    <t>03.010103</t>
  </si>
  <si>
    <t xml:space="preserve">03.03010201 </t>
  </si>
  <si>
    <t>03.030105</t>
  </si>
  <si>
    <t>03.05</t>
  </si>
  <si>
    <t>03.04010101,03.04010102</t>
  </si>
  <si>
    <t xml:space="preserve"> 03.020101</t>
  </si>
  <si>
    <t>03.010109</t>
  </si>
  <si>
    <t>03.010110</t>
  </si>
  <si>
    <t>03.0101013719</t>
  </si>
  <si>
    <t>03.0101013706</t>
  </si>
  <si>
    <t>P3.4.1.1, P3.4.2.1, P3.4.1.4</t>
  </si>
  <si>
    <t xml:space="preserve">Informacinių technologijų palaikymas ir plėtojimas Savivaldybės administracijoje: </t>
  </si>
  <si>
    <t>03.010507</t>
  </si>
  <si>
    <t>03.010309</t>
  </si>
  <si>
    <t>Savivaldybės administracijos darbuotojų etatų skaičius</t>
  </si>
  <si>
    <t xml:space="preserve">Eksploatuojama programa, vartotojų skaičius </t>
  </si>
  <si>
    <t>Organizuotų mokymų, dalyvių skaičius, vnt.</t>
  </si>
  <si>
    <t xml:space="preserve">Sukurta korupcijos rodiklių identifikavimo ir matavimo metodika, vnt.  </t>
  </si>
  <si>
    <t>03.010201</t>
  </si>
  <si>
    <t>03.030101</t>
  </si>
  <si>
    <t>03.030104</t>
  </si>
  <si>
    <t>03.010508</t>
  </si>
  <si>
    <t>SB(L)</t>
  </si>
  <si>
    <t>2016 m. asignavimų planas</t>
  </si>
  <si>
    <t>2016 m. asignavimų plano pakeitimas</t>
  </si>
  <si>
    <t>Lėšų poreikis biudžetiniams 
2017-iesiems metams</t>
  </si>
  <si>
    <t>2018-ųjų metų lėšų projektas</t>
  </si>
  <si>
    <t>2019-ųjų metų lėšų projektas</t>
  </si>
  <si>
    <t>Iš viso</t>
  </si>
  <si>
    <t>Išlaidoms</t>
  </si>
  <si>
    <t>Turtui įsigyti ir finansiniams įsipareigojimams vykdyti</t>
  </si>
  <si>
    <t>Iš jų darbo užmokesčiui</t>
  </si>
  <si>
    <t>2017-ieji metai</t>
  </si>
  <si>
    <t>2018-ieji metai</t>
  </si>
  <si>
    <t>2019-ieji metai</t>
  </si>
  <si>
    <t>Aiškinamojo rašto priedas Nr.3</t>
  </si>
  <si>
    <t>5/ 1200</t>
  </si>
  <si>
    <t>5/ 1600</t>
  </si>
  <si>
    <t>IED</t>
  </si>
  <si>
    <t>2018-ųjų m. lėšų poreikis</t>
  </si>
  <si>
    <t>2019-ųjų m. lėšų poreikis</t>
  </si>
  <si>
    <t>Prisijungimų skaičius prie Gyventojų registro tarnybos sistemos, kartų</t>
  </si>
  <si>
    <t>Prisijungimų skaičius prie Centrinės hipotekos įstaigos sistemos, kartų</t>
  </si>
  <si>
    <t>Parengtas techninis projektas, vnt.</t>
  </si>
  <si>
    <t xml:space="preserve">Suorganizuota renginių, skaičius </t>
  </si>
  <si>
    <t>1/31</t>
  </si>
  <si>
    <t>1/34</t>
  </si>
  <si>
    <t>Programinės įrangos priežiūra ir konsultavimas, vnt.</t>
  </si>
  <si>
    <t>Prisijungimų skaičius prie Registrų centro sistemos, tūkst. kartų</t>
  </si>
  <si>
    <t>5/ 2000</t>
  </si>
  <si>
    <t>MŪD Socialinės infrastruktūros priežiūros skyrius</t>
  </si>
  <si>
    <t>2000</t>
  </si>
  <si>
    <t>1170</t>
  </si>
  <si>
    <t>Atlikta pastato šildymo radiatorių (33 vnt.) montavimo ir kt. darbų. Užbaigtumas, proc.</t>
  </si>
  <si>
    <t xml:space="preserve">Pastato Šimkaus g. 11 stogo, fasado ir vidaus patalpų remontas </t>
  </si>
  <si>
    <t>Pastato Danės g. 17 patalpų remontas</t>
  </si>
  <si>
    <t>Pastato Liepų g. 13 šildymo sistemos pertvarkymas</t>
  </si>
  <si>
    <t>Atlikta pastato Debreceno g. 41 dalies fasado sienų, langų, durų tvarkymo darbų. Užbaigtumas, proc.</t>
  </si>
  <si>
    <t>IED Statybos ir infrastruktūros plėtros skyrius</t>
  </si>
  <si>
    <t>Parengtas techninis projektas Vytauto g. 13, vnt.</t>
  </si>
  <si>
    <t>Organizuotas Lietuvos konsulų susitikimas Lietuvoje renginys, vnt.</t>
  </si>
  <si>
    <t>Dalyvauta EUROCITIES metinėje konferencijoje ir Kultūros forume, kartai</t>
  </si>
  <si>
    <t xml:space="preserve">Organizuota bendrų projektų su miestais partneriais, vnt. </t>
  </si>
  <si>
    <t xml:space="preserve">Patalpų pritaikymas archyvo veiklai (dokumentų saugyklai) </t>
  </si>
  <si>
    <t xml:space="preserve"> Klaipėdos miesto savivaldybės administracijos perkėlimas į naujas patalpas</t>
  </si>
  <si>
    <t>Mokamas narystės asociacijoje „Klaipėdos regionas“ mokestis, skaičius</t>
  </si>
  <si>
    <t>Projektų skyrius</t>
  </si>
  <si>
    <t>ES</t>
  </si>
  <si>
    <t>2017-ųjų metų asignavimų planas</t>
  </si>
  <si>
    <t xml:space="preserve">2017-ųjų metų asignavimų planas
</t>
  </si>
  <si>
    <t>Savivaldybės administracijos veiklos užtikrinimas</t>
  </si>
  <si>
    <t>Organizuota Baltijos miestų sąjungos sesijų Klaipėdoje, kartai</t>
  </si>
  <si>
    <t xml:space="preserve">Dalyvio mokestis už narystę ir dalyvavimas  tarptautinių organizacijų veikloje  (Cruise Baltic – CB, EUROCITIES, Union of the Baltic Cities – UBC, Baltic Sail,  European Cities Against Drugs – ECAD, World Health Organization – WHO,  Kommunnes Internasjonale Miljøorganisasjon – KIMO, Istorinių miestų lyga – IML, Žydų kultūros paveldo Europoje asociacija)   </t>
  </si>
  <si>
    <t>Savivaldybei nuosavybės teise priklausančio ir patikėjimo teise valdomo turto valdymas, naudojimas ir disponavimas</t>
  </si>
  <si>
    <r>
      <t xml:space="preserve">2017-2019 M. KLAIPĖDOS MIESTO SAVIVALDYBĖS </t>
    </r>
    <r>
      <rPr>
        <b/>
        <sz val="11"/>
        <rFont val="Times New Roman"/>
        <family val="1"/>
        <charset val="186"/>
      </rPr>
      <t xml:space="preserve">            </t>
    </r>
  </si>
  <si>
    <r>
      <t>Suremontuotų patalpų plotas, m</t>
    </r>
    <r>
      <rPr>
        <i/>
        <vertAlign val="superscript"/>
        <sz val="10"/>
        <rFont val="Times New Roman"/>
        <family val="1"/>
        <charset val="186"/>
      </rPr>
      <t>2</t>
    </r>
  </si>
  <si>
    <t>2016 m. patvirtintas asignavimų planas*</t>
  </si>
  <si>
    <t>Paskutinis 2016 m. asignavimų plano pakeitimas**</t>
  </si>
  <si>
    <t xml:space="preserve">* pagal Klaipėdos miesto savivaldybės tarybos sprendimus: 2015 m. gruodžio 22 d. Nr. T2-333 ir 2016 m. vasario 12 d. Nr. T2-28
</t>
  </si>
  <si>
    <t>Socialinės paramos skyriaus patalpų remontas (Laukininkų g. 19A)</t>
  </si>
  <si>
    <t>Klaipėdos miesto savivaldybės administracijos perkėlimas į naujas patalpas</t>
  </si>
  <si>
    <t xml:space="preserve">Pastato Liepų g. 11 ir aplinkos atnaujinimo, remonto darbai </t>
  </si>
  <si>
    <t xml:space="preserve">Eksploatuojama programų, internetinių sistemų vartotojų skaičius </t>
  </si>
  <si>
    <t xml:space="preserve">Išsiųsta registruotų laiškų su įteikimu, paprastų laiškų Viešosios tvarkos skyriaus vykdomai veikla, tūkst. vnt. </t>
  </si>
  <si>
    <t>Organizuota mokymų, dalyvių skaičius, vnt.</t>
  </si>
  <si>
    <t>Organizuota Lietuvos konsulų susitikimų, vnt.</t>
  </si>
  <si>
    <t xml:space="preserve">Savivaldybės nenaudojamų (neeksploatuojamų) statinių nugriovimas ir jų inžinerinių tinklų techninės būklės palaikymas </t>
  </si>
  <si>
    <t xml:space="preserve">Prižiūrėta objektų, vnt. </t>
  </si>
  <si>
    <t xml:space="preserve">Remontuota objektų, vnt. </t>
  </si>
  <si>
    <t>Perduota inžinerinių tinklų, km</t>
  </si>
  <si>
    <t>Įvertinta pastatų, vnt.</t>
  </si>
  <si>
    <t>Įsigyta programinės įrangos, vnt.</t>
  </si>
  <si>
    <t>Prižiūrėta programinės įrangos, vnt.</t>
  </si>
  <si>
    <t>** pagal Klaipėdos miesto savivaldybės tarybos 2016 m. lapkričio 24 d. sprendimą Nr. T2-267</t>
  </si>
  <si>
    <t>Eksploatuojama šviestuvų, vnt.</t>
  </si>
  <si>
    <r>
      <t xml:space="preserve">2017–2019 M. KLAIPĖDOS MIESTO SAVIVALDYBĖS </t>
    </r>
    <r>
      <rPr>
        <b/>
        <sz val="11"/>
        <rFont val="Times New Roman"/>
        <family val="1"/>
        <charset val="186"/>
      </rPr>
      <t xml:space="preserve">            </t>
    </r>
  </si>
  <si>
    <t>Įsigyta inventoriaus (2017 m. – 50 vnt. kabinų, 50 vnt. balsadėžių, 60 vnt. nedegių spintų), vnt.</t>
  </si>
  <si>
    <t>Savivaldybės administracijos veiklos užtikrinimas (pastatų eksploatacija, prekių ir paslaugų įsigijimas, korespondencijos siuntimas paštu, spaudinių prenumerata, naudojimasis Registrų centro, Gyventojų registro tarnybos bei Centrinės hipotekos įstaigos informacinėmis duomenų bazėmis ir kt.)</t>
  </si>
  <si>
    <t>Viešosios tvarkos skyriaus veiklos užtikrinimas (pastatų eksploatacija, prekių ir paslaugų įsigijimas, korespondencijos siuntimas paštu, naudojimasis Registrų centro informacinėmis duomenų bazėmis ir kt.)</t>
  </si>
  <si>
    <t>Administracinių teisės pažeidimų protokolų valdymo sistemos įdiegimas ir eksploatavimas</t>
  </si>
  <si>
    <t>Viešųjų ryšių plėtojimas (gyventojų apklausos, nuomonių tyrimai,  informacijos sklaida žiniasklaidos priemonėse, savivaldybės skelbimų publikavimas, rinkodaros ir reprezentacinių  priemonių vykdymas ir kt.)</t>
  </si>
  <si>
    <t xml:space="preserve">Dalyvio mokestis už narystę ir dalyvavimas  tarptautinių organizacijų veikloje  (Cruise Baltic – CB, EUROCITIES, Union of the Baltic Cities – UBC, Baltic Sail,  European Cities Against Drugs – ECAD, World Health Organization – WHO,  Kommunnes Internasjonale Miljøorganisasjon – KIMO, Istorinių miestų lyga Administracinių teisės aktų pažeidimų protokolų valdymo sistemos įdiegimas IML, Žydų kultūros paveldo Europoje asociacija)   </t>
  </si>
  <si>
    <t>Automobilių statymo aikštelės prie „Švyturio“ arenos apšvietimo išlaidų dengimas ir energinių išteklių išlaidų kompensavimas UAB „Klaipėdos arena“</t>
  </si>
  <si>
    <t>Projekto „Lietuvos Respublikos ir Norvegijos karalystės institucijų bendradarbiavimas perteikiant žinias ir gerąją patirtį administracinio-finansinio valdymo bei korupcijos mažinimo ir prevencijos srityje Lietuvos Respublikos valstybės ir savivaldybių institucijoms“ įgyvendinimas</t>
  </si>
  <si>
    <t xml:space="preserve">Klaipėdos miesto integruotų investicijų teritorijos vietos veiklos grupės 2016–2022 metų vietos plėtros įgyvendinimas ir veiklų administravimas </t>
  </si>
  <si>
    <t xml:space="preserve">Pastato Liepų g. 11 ir aplinkos atnaujinimo ir remonto darbai </t>
  </si>
  <si>
    <t>Įsigyta suvenyrų  rūšių, vnt.</t>
  </si>
  <si>
    <t>Atnaujinta interneto svetainė, vnt.</t>
  </si>
  <si>
    <t>Įdiegta e. konsultanto paslauga, vnt.</t>
  </si>
  <si>
    <t>Suremontuota fasado ploto (3170 m²),  m²</t>
  </si>
  <si>
    <t>Suremontuota kabinetų ploto, m²</t>
  </si>
  <si>
    <t>Rekonstruota automobilių stovėjimo aikštelė (118 m²) Liepų g. 11. Užbaigtumas, proc.</t>
  </si>
  <si>
    <t>Suremontuota stogo ploto, m²</t>
  </si>
  <si>
    <t>Atlikta fasado (125 m²) ir  patalpų  (200 m²) remonto darbų. Užbaigtumas, proc.</t>
  </si>
  <si>
    <r>
      <t>Suremontuotų patalpų plotas, m</t>
    </r>
    <r>
      <rPr>
        <sz val="10"/>
        <rFont val="Times New Roman"/>
        <family val="1"/>
        <charset val="186"/>
      </rPr>
      <t>²</t>
    </r>
  </si>
  <si>
    <r>
      <t>Suremontuotų patalpų plotas, m</t>
    </r>
    <r>
      <rPr>
        <vertAlign val="superscript"/>
        <sz val="10"/>
        <rFont val="Times New Roman"/>
        <family val="1"/>
        <charset val="186"/>
      </rPr>
      <t>2</t>
    </r>
  </si>
  <si>
    <t>Suremontuotų patalpų (Laukininkų g. 19A) plotas, m²</t>
  </si>
  <si>
    <t>Organizuota Baltijos ir Juodosios jūrų ekonominių forumų Klaipėdoje, vnt.</t>
  </si>
  <si>
    <t>Organizuotas Baltijos ir Juodosios jūrų ekonominis forumas Klaipėdoje, vnt.</t>
  </si>
  <si>
    <t>Suremontuota patalpų (Laukininkų g. 19A) ploto, m²</t>
  </si>
  <si>
    <t>Suremontuota patalpų ploto, m²</t>
  </si>
  <si>
    <t xml:space="preserve">Parengta pastatų rekonstravimo projektų, vnt. </t>
  </si>
  <si>
    <t>Nupirkta spaudos ploto   dienraščiuose, tūkst. kv. cm</t>
  </si>
  <si>
    <t xml:space="preserve">Klaipėdos miesto savivaldybės valdymo                            programos (Nr. 03) aprašymo  priedas
</t>
  </si>
  <si>
    <t>Siūlomas keisti 2017-ųjų metų asignavimų planas</t>
  </si>
  <si>
    <t>Skirtumas</t>
  </si>
  <si>
    <t>2018-ųjų metų asignavimų planas</t>
  </si>
  <si>
    <t>Siūlomas keisti 2018-ųjų metų asignavimų planas</t>
  </si>
  <si>
    <t>Paaiškinimas</t>
  </si>
  <si>
    <t>Lyginamasis variantas</t>
  </si>
  <si>
    <t>2017 m. asignavimų planas</t>
  </si>
  <si>
    <t>2018 m. asignavimų planas</t>
  </si>
  <si>
    <t>Siūlomas keisti 2017 m. asignavimų planas</t>
  </si>
  <si>
    <t>Siūlomas keisti 2018 m.   asignavimų planas</t>
  </si>
  <si>
    <t>Kapinių priežiūros skyriaus pastato remontas (Toleikių k., Klaipėdos r. sav.)</t>
  </si>
  <si>
    <r>
      <t xml:space="preserve">Europos Sąjungos paramos lėšos, kurios įtrauktos į Savivaldybės biudžetą </t>
    </r>
    <r>
      <rPr>
        <b/>
        <sz val="10"/>
        <rFont val="Times New Roman"/>
        <family val="1"/>
        <charset val="186"/>
      </rPr>
      <t>SB(ES)</t>
    </r>
  </si>
  <si>
    <r>
      <t>Europos Sąjungos paramos lėšos, kurios įtrauktos į Savivaldybės biudžetą</t>
    </r>
    <r>
      <rPr>
        <b/>
        <sz val="10"/>
        <rFont val="Times New Roman"/>
        <family val="1"/>
        <charset val="186"/>
      </rPr>
      <t xml:space="preserve"> SB(ES)</t>
    </r>
  </si>
  <si>
    <t>Įsigytas turtas, vnt.</t>
  </si>
  <si>
    <t xml:space="preserve">Siūloma mažinti priemonės finansavimo apimtį iš šaltinio SB. Priežastis - buvo suplanuotos lėšos teismų išlaidoms pagal pareikštus ieškinius, tačiau kadangi bylos baigėsi palankiai savivaldybei, šios lėšos liktų nepanaudotos, dėl to jas siūloma naudoti kitoms priemonėms vykdyti. </t>
  </si>
  <si>
    <t>Reikalinga didinti priemonės finansavimo apimtį iš finansavimo šaltinio SB(VB), nes buvo skirtos valstybės biudžeto specialiosios tikslinės dotacijos lėšos darbo užmokesčiui.</t>
  </si>
  <si>
    <t>Reikalinga didinti priemonės finansavimo apimtį iš finansavimo šaltinio SB(VB), nes buvo skirtos didesnės valstybės biudžeto specialiosios tikslinės dotacijos lėšos darbo užmokesčiui.</t>
  </si>
  <si>
    <t xml:space="preserve">Siūloma mažinti finansavimo apimtį iš finansavimo šaltinio SB(VR), nes  2017-06-08 sutartyje Nr. J9-1387 "Pavedimų, susijusių su jūros šventės renginio organizavimu" VšĮ „Klaipėdos šventės“ vietinės rinkliavos administravimo išlaidos yra fiksuoto dydžio - 20 tūkst. Eur , su PVM - 24,3 tūkst. Eur.
</t>
  </si>
  <si>
    <t xml:space="preserve">Reikalinga padidinti priemonės finansavimo apimtį 5,4 tūkst. Eur, nes mokestis už narystę Lietuvos savivaldybių asociacijoje yra skaičiuojamas pagal savivaldybės biudžeto dydį. Kadangi savivaldybės biudžeto apimtis 2017 m. yra didesnė, atitinkamai didesnis turi būti ir narystės minėtoje organizacijoje mokesčio dydis. </t>
  </si>
  <si>
    <t xml:space="preserve">Siūloma išbraukti produkto kriterijų ir atitinkamai sumažinti priemonės finansavimo apimtį. Įvertinus savivaldybės teikiamų paslaugų specifiką ir apimtis, bei tai, kad daugelis populiariausių paslaugų turi elektronines teikimo galimybes, tokios paslaugos kaštai yra labai dideli. Taip pat naujai kuriamoje savivaldybės svetainėje veiks DUK (dažniausiai užduodami klausimai) moduliai bei dalis paslaugų turės automatinius vedlius, tad paslaugos poreikis minimalus vertinant kaštų-naudos požiūriu.
</t>
  </si>
  <si>
    <t xml:space="preserve">Siūloma 25 tūkst. Eur padidinti finansavimo apimtį papriemonei "Savivaldybės nekilnojamojo turto (negyvenamoji paskirtis) remontas" ir pilnai suremontuoti pastato Debreceno g. 41 fasadą (šiame pastate veikia Klaipėdos m. pedagoginė psichologinė tarnyba bei yra Savivaldybės administracijos Archyvo patalpos). Anksčiau planuota tvarkyti tik dalį fasado (vidiniame kieme), tačiau būtų racionalu sutvarkyti visą fasadą, kad pastatas atrodytų estetiškai. </t>
  </si>
  <si>
    <t>Reikalinga įtraukti naują papriemonę, kurią vykdant savivaldybė įsigytų turtą ir atitinkamai padidinti priemonės finansinę apimtį (155 tūkst. Eur).  AB „Klaipėdos vanduo“ šiuo metu nuosavybės teise priklauso II-os vandenvietės teritorijoje Ryšininkų g. 11, Klaipėdoje, esantis nekilnojamasis turtas. Klaipėdos miesto savivaldybės tarybos 2010-05-06 sprendimu Nr. T2-126 pritarta II-os vandenvietės uždarymo programai, kurios vienas iš etapų yra vandenvietės teritorijoje esančio turto perėmimas iš AB „Klaipėdos vanduo“.</t>
  </si>
  <si>
    <t xml:space="preserve">Siūloma išbraukti papriemonę, vertinimo kriterijų ir atitinkamai sumažinti priemonės finansavimo apimtį, nes archyvo dokumentų saugojimo vietos stokos problema bus sprendžiama kitu būdu. Planuojama sudaryti nuomos sutartį dėl  patalpų, pritaikytų archyvo veiklai, nuomos. Paslaugos terminas -10 metų. Paslauga bus įsigyta ir  pradėta teikti nuo 2017 m. antro pusmečio. Paslaugos teikimas ir lėšos jai apmokėti bus planuojami  kitoje Savivaldybės valdymo programos priemonėje  - 01.01.01. Savivaldybės administracijos veiklos užtikrinimas. </t>
  </si>
  <si>
    <t>II vandenvietės teritorijoje Ryšininkų g. 11, Klaipėdoje, esančio nekilnojamojo turto įsigijimas iš AB „Klaipėdos vanduo“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</si>
</sst>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L_t_-;\-* #,##0.00\ _L_t_-;_-* &quot;-&quot;??\ _L_t_-;_-@_-"/>
    <numFmt numFmtId="164" formatCode="0.0"/>
    <numFmt numFmtId="165" formatCode="#,##0.0"/>
  </numFmts>
  <fonts count="43">
    <font>
      <sz val="11"/>
      <color theme="1"/>
      <name val="Calibri"/>
      <family val="2"/>
      <charset val="186"/>
      <scheme val="minor"/>
    </font>
    <font>
      <sz val="11"/>
      <color theme="1"/>
      <name val="Calibri"/>
      <family val="2"/>
      <charset val="186"/>
      <scheme val="minor"/>
    </font>
    <font>
      <sz val="11"/>
      <name val="Times New Roman"/>
      <family val="1"/>
      <charset val="186"/>
    </font>
    <font>
      <b/>
      <sz val="11"/>
      <name val="Times New Roman"/>
      <family val="1"/>
      <charset val="186"/>
    </font>
    <font>
      <sz val="10"/>
      <name val="Times New Roman"/>
      <family val="1"/>
      <charset val="186"/>
    </font>
    <font>
      <sz val="9"/>
      <name val="Times New Roman"/>
      <family val="1"/>
      <charset val="186"/>
    </font>
    <font>
      <b/>
      <sz val="10"/>
      <name val="Times New Roman"/>
      <family val="1"/>
      <charset val="186"/>
    </font>
    <font>
      <b/>
      <sz val="9"/>
      <name val="Times New Roman"/>
      <family val="1"/>
      <charset val="186"/>
    </font>
    <font>
      <b/>
      <u/>
      <sz val="10"/>
      <name val="Times New Roman"/>
      <family val="1"/>
      <charset val="186"/>
    </font>
    <font>
      <sz val="8"/>
      <name val="Times New Roman"/>
      <family val="1"/>
      <charset val="186"/>
    </font>
    <font>
      <sz val="10"/>
      <name val="Times New Roman"/>
      <family val="1"/>
    </font>
    <font>
      <sz val="10"/>
      <name val="Arial"/>
      <family val="2"/>
      <charset val="186"/>
    </font>
    <font>
      <sz val="8"/>
      <name val="Times New Roman"/>
      <family val="1"/>
    </font>
    <font>
      <sz val="9"/>
      <name val="Times New Roman"/>
      <family val="1"/>
    </font>
    <font>
      <b/>
      <sz val="9"/>
      <name val="Times New Roman"/>
      <family val="1"/>
    </font>
    <font>
      <b/>
      <sz val="10"/>
      <name val="Times New Roman"/>
      <family val="1"/>
    </font>
    <font>
      <sz val="9"/>
      <name val="Arial"/>
      <family val="2"/>
      <charset val="186"/>
    </font>
    <font>
      <vertAlign val="superscript"/>
      <sz val="10"/>
      <name val="Times New Roman"/>
      <family val="1"/>
      <charset val="186"/>
    </font>
    <font>
      <b/>
      <sz val="9"/>
      <color indexed="81"/>
      <name val="Tahoma"/>
      <family val="2"/>
      <charset val="186"/>
    </font>
    <font>
      <sz val="10"/>
      <name val="TimesLT"/>
      <charset val="186"/>
    </font>
    <font>
      <sz val="11"/>
      <name val="Calibri"/>
      <family val="2"/>
      <charset val="186"/>
      <scheme val="minor"/>
    </font>
    <font>
      <sz val="10"/>
      <name val="Calibri"/>
      <family val="2"/>
      <charset val="186"/>
      <scheme val="minor"/>
    </font>
    <font>
      <b/>
      <sz val="11"/>
      <color theme="1"/>
      <name val="Calibri"/>
      <family val="2"/>
      <charset val="186"/>
      <scheme val="minor"/>
    </font>
    <font>
      <sz val="9"/>
      <color indexed="81"/>
      <name val="Tahoma"/>
      <family val="2"/>
      <charset val="186"/>
    </font>
    <font>
      <sz val="8"/>
      <name val="Arial"/>
      <family val="2"/>
      <charset val="186"/>
    </font>
    <font>
      <b/>
      <sz val="8"/>
      <name val="Times New Roman"/>
      <family val="1"/>
      <charset val="186"/>
    </font>
    <font>
      <sz val="10"/>
      <color rgb="FFFF0000"/>
      <name val="Times New Roman"/>
      <family val="1"/>
      <charset val="186"/>
    </font>
    <font>
      <i/>
      <sz val="10"/>
      <color theme="3"/>
      <name val="Times New Roman"/>
      <family val="1"/>
      <charset val="186"/>
    </font>
    <font>
      <sz val="10"/>
      <color theme="1"/>
      <name val="Times New Roman"/>
      <family val="1"/>
      <charset val="186"/>
    </font>
    <font>
      <b/>
      <sz val="11"/>
      <name val="Calibri"/>
      <family val="2"/>
      <charset val="186"/>
      <scheme val="minor"/>
    </font>
    <font>
      <i/>
      <sz val="10"/>
      <name val="Times New Roman"/>
      <family val="1"/>
      <charset val="186"/>
    </font>
    <font>
      <i/>
      <vertAlign val="superscript"/>
      <sz val="10"/>
      <name val="Times New Roman"/>
      <family val="1"/>
      <charset val="186"/>
    </font>
    <font>
      <b/>
      <i/>
      <sz val="9"/>
      <name val="Times New Roman"/>
      <family val="1"/>
      <charset val="186"/>
    </font>
    <font>
      <i/>
      <sz val="9"/>
      <name val="Times New Roman"/>
      <family val="1"/>
      <charset val="186"/>
    </font>
    <font>
      <b/>
      <sz val="10"/>
      <color theme="1"/>
      <name val="Times New Roman"/>
      <family val="1"/>
      <charset val="186"/>
    </font>
    <font>
      <sz val="12"/>
      <name val="Times New Roman"/>
      <family val="1"/>
      <charset val="186"/>
    </font>
    <font>
      <b/>
      <i/>
      <sz val="10"/>
      <name val="Times New Roman"/>
      <family val="1"/>
      <charset val="186"/>
    </font>
    <font>
      <sz val="10"/>
      <color theme="1"/>
      <name val="Arial"/>
      <family val="2"/>
      <charset val="186"/>
    </font>
    <font>
      <b/>
      <sz val="10"/>
      <color rgb="FFFF0000"/>
      <name val="Times New Roman"/>
      <family val="1"/>
      <charset val="186"/>
    </font>
    <font>
      <strike/>
      <sz val="10"/>
      <color rgb="FFFF0000"/>
      <name val="Times New Roman"/>
      <family val="1"/>
      <charset val="186"/>
    </font>
    <font>
      <strike/>
      <sz val="10"/>
      <name val="Times New Roman"/>
      <family val="1"/>
      <charset val="186"/>
    </font>
    <font>
      <sz val="11"/>
      <color theme="1"/>
      <name val="Times New Roman"/>
      <family val="1"/>
      <charset val="186"/>
    </font>
    <font>
      <sz val="9"/>
      <color rgb="FFFF0000"/>
      <name val="Times New Roman"/>
      <family val="1"/>
      <charset val="186"/>
    </font>
  </fonts>
  <fills count="12">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2" tint="-9.9978637043366805E-2"/>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s>
  <borders count="12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auto="1"/>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right/>
      <top style="medium">
        <color indexed="64"/>
      </top>
      <bottom style="thin">
        <color indexed="64"/>
      </bottom>
      <diagonal/>
    </border>
    <border>
      <left/>
      <right/>
      <top style="hair">
        <color indexed="64"/>
      </top>
      <bottom/>
      <diagonal/>
    </border>
    <border>
      <left/>
      <right style="medium">
        <color indexed="64"/>
      </right>
      <top/>
      <bottom/>
      <diagonal/>
    </border>
    <border>
      <left/>
      <right style="medium">
        <color indexed="64"/>
      </right>
      <top/>
      <bottom style="hair">
        <color auto="1"/>
      </bottom>
      <diagonal/>
    </border>
    <border>
      <left/>
      <right style="medium">
        <color indexed="64"/>
      </right>
      <top style="thin">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auto="1"/>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auto="1"/>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style="hair">
        <color indexed="64"/>
      </bottom>
      <diagonal/>
    </border>
    <border>
      <left/>
      <right/>
      <top/>
      <bottom style="hair">
        <color indexed="64"/>
      </bottom>
      <diagonal/>
    </border>
    <border>
      <left style="medium">
        <color indexed="64"/>
      </left>
      <right/>
      <top style="hair">
        <color auto="1"/>
      </top>
      <bottom style="thin">
        <color indexed="64"/>
      </bottom>
      <diagonal/>
    </border>
    <border>
      <left/>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s>
  <cellStyleXfs count="4">
    <xf numFmtId="0" fontId="0" fillId="0" borderId="0"/>
    <xf numFmtId="43" fontId="1" fillId="0" borderId="0" applyFont="0" applyFill="0" applyBorder="0" applyAlignment="0" applyProtection="0"/>
    <xf numFmtId="0" fontId="11" fillId="0" borderId="0"/>
    <xf numFmtId="0" fontId="19" fillId="0" borderId="0"/>
  </cellStyleXfs>
  <cellXfs count="1776">
    <xf numFmtId="0" fontId="0" fillId="0" borderId="0" xfId="0"/>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center" vertical="top"/>
    </xf>
    <xf numFmtId="0" fontId="4" fillId="0" borderId="0" xfId="0" applyFont="1" applyBorder="1" applyAlignment="1">
      <alignment vertical="top"/>
    </xf>
    <xf numFmtId="49" fontId="6" fillId="4" borderId="31" xfId="0" applyNumberFormat="1" applyFont="1" applyFill="1" applyBorder="1" applyAlignment="1">
      <alignment horizontal="left" vertical="top" wrapText="1"/>
    </xf>
    <xf numFmtId="49" fontId="6" fillId="4" borderId="32" xfId="0" applyNumberFormat="1" applyFont="1" applyFill="1" applyBorder="1" applyAlignment="1">
      <alignment horizontal="left" vertical="top"/>
    </xf>
    <xf numFmtId="49" fontId="6" fillId="5" borderId="16" xfId="0" applyNumberFormat="1" applyFont="1" applyFill="1" applyBorder="1" applyAlignment="1">
      <alignment horizontal="left" vertical="top"/>
    </xf>
    <xf numFmtId="49" fontId="6" fillId="4" borderId="10" xfId="0" applyNumberFormat="1" applyFont="1" applyFill="1" applyBorder="1" applyAlignment="1">
      <alignment vertical="top"/>
    </xf>
    <xf numFmtId="49" fontId="6" fillId="5" borderId="11" xfId="0" applyNumberFormat="1" applyFont="1" applyFill="1" applyBorder="1" applyAlignment="1">
      <alignment vertical="top"/>
    </xf>
    <xf numFmtId="49" fontId="6" fillId="6" borderId="11" xfId="0" applyNumberFormat="1" applyFont="1" applyFill="1" applyBorder="1" applyAlignment="1">
      <alignment vertical="top"/>
    </xf>
    <xf numFmtId="0" fontId="6" fillId="7" borderId="0" xfId="0" applyFont="1" applyFill="1" applyBorder="1" applyAlignment="1">
      <alignment horizontal="left" vertical="top" wrapText="1"/>
    </xf>
    <xf numFmtId="3" fontId="4" fillId="4" borderId="13" xfId="0" applyNumberFormat="1" applyFont="1" applyFill="1" applyBorder="1" applyAlignment="1">
      <alignment vertical="top"/>
    </xf>
    <xf numFmtId="3" fontId="4" fillId="8" borderId="11" xfId="0" applyNumberFormat="1" applyFont="1" applyFill="1" applyBorder="1" applyAlignment="1">
      <alignment vertical="top"/>
    </xf>
    <xf numFmtId="3" fontId="4" fillId="6" borderId="0" xfId="0" applyNumberFormat="1" applyFont="1" applyFill="1" applyBorder="1" applyAlignment="1">
      <alignment vertical="top"/>
    </xf>
    <xf numFmtId="3" fontId="4" fillId="0" borderId="42" xfId="0" applyNumberFormat="1" applyFont="1" applyBorder="1" applyAlignment="1">
      <alignment horizontal="center" vertical="top"/>
    </xf>
    <xf numFmtId="3" fontId="6" fillId="4" borderId="10" xfId="0" applyNumberFormat="1" applyFont="1" applyFill="1" applyBorder="1" applyAlignment="1">
      <alignment vertical="top"/>
    </xf>
    <xf numFmtId="3" fontId="6" fillId="5" borderId="11" xfId="0" applyNumberFormat="1" applyFont="1" applyFill="1" applyBorder="1" applyAlignment="1">
      <alignment vertical="top"/>
    </xf>
    <xf numFmtId="3" fontId="6" fillId="6" borderId="11" xfId="0" applyNumberFormat="1" applyFont="1" applyFill="1" applyBorder="1" applyAlignment="1">
      <alignment vertical="top"/>
    </xf>
    <xf numFmtId="3" fontId="6" fillId="5" borderId="12" xfId="0" applyNumberFormat="1" applyFont="1" applyFill="1" applyBorder="1" applyAlignment="1">
      <alignment vertical="top"/>
    </xf>
    <xf numFmtId="3" fontId="6" fillId="6" borderId="12" xfId="0" applyNumberFormat="1" applyFont="1" applyFill="1" applyBorder="1" applyAlignment="1">
      <alignment vertical="top"/>
    </xf>
    <xf numFmtId="3" fontId="4" fillId="0" borderId="13" xfId="0" applyNumberFormat="1" applyFont="1" applyBorder="1" applyAlignment="1">
      <alignment horizontal="center" vertical="top"/>
    </xf>
    <xf numFmtId="3" fontId="4" fillId="0" borderId="49" xfId="0" applyNumberFormat="1" applyFont="1" applyBorder="1" applyAlignment="1">
      <alignment horizontal="center" vertical="top"/>
    </xf>
    <xf numFmtId="3" fontId="4" fillId="0" borderId="31" xfId="0" applyNumberFormat="1" applyFont="1" applyBorder="1" applyAlignment="1">
      <alignment horizontal="center" vertical="top"/>
    </xf>
    <xf numFmtId="3" fontId="4" fillId="7" borderId="13" xfId="0" applyNumberFormat="1" applyFont="1" applyFill="1" applyBorder="1" applyAlignment="1">
      <alignment horizontal="center" vertical="top"/>
    </xf>
    <xf numFmtId="3" fontId="5" fillId="7" borderId="12" xfId="0" applyNumberFormat="1" applyFont="1" applyFill="1" applyBorder="1" applyAlignment="1">
      <alignment horizontal="center" vertical="top" wrapText="1"/>
    </xf>
    <xf numFmtId="3" fontId="5" fillId="7" borderId="59" xfId="0" applyNumberFormat="1" applyFont="1" applyFill="1" applyBorder="1" applyAlignment="1">
      <alignment horizontal="center" vertical="top" wrapText="1"/>
    </xf>
    <xf numFmtId="3" fontId="4" fillId="7" borderId="34" xfId="0" applyNumberFormat="1" applyFont="1" applyFill="1" applyBorder="1" applyAlignment="1">
      <alignment horizontal="center" vertical="top"/>
    </xf>
    <xf numFmtId="3" fontId="6" fillId="4" borderId="13" xfId="0" applyNumberFormat="1" applyFont="1" applyFill="1" applyBorder="1" applyAlignment="1">
      <alignment horizontal="center" vertical="top"/>
    </xf>
    <xf numFmtId="3" fontId="4" fillId="0" borderId="0" xfId="0" applyNumberFormat="1" applyFont="1" applyBorder="1" applyAlignment="1">
      <alignment horizontal="center" vertical="top"/>
    </xf>
    <xf numFmtId="3" fontId="4" fillId="7" borderId="60" xfId="0" applyNumberFormat="1" applyFont="1" applyFill="1" applyBorder="1" applyAlignment="1">
      <alignment horizontal="center" vertical="top"/>
    </xf>
    <xf numFmtId="3" fontId="4" fillId="7" borderId="49" xfId="0" applyNumberFormat="1" applyFont="1" applyFill="1" applyBorder="1" applyAlignment="1">
      <alignment horizontal="center" vertical="top"/>
    </xf>
    <xf numFmtId="0" fontId="4" fillId="7" borderId="35" xfId="0" applyFont="1" applyFill="1" applyBorder="1" applyAlignment="1">
      <alignment horizontal="left" vertical="top" wrapText="1"/>
    </xf>
    <xf numFmtId="3" fontId="6" fillId="4" borderId="24" xfId="0" applyNumberFormat="1" applyFont="1" applyFill="1" applyBorder="1" applyAlignment="1">
      <alignment horizontal="center" vertical="top"/>
    </xf>
    <xf numFmtId="3" fontId="6" fillId="6" borderId="23" xfId="0" applyNumberFormat="1" applyFont="1" applyFill="1" applyBorder="1" applyAlignment="1">
      <alignment vertical="top"/>
    </xf>
    <xf numFmtId="3" fontId="6" fillId="6" borderId="1" xfId="0" applyNumberFormat="1" applyFont="1" applyFill="1" applyBorder="1" applyAlignment="1">
      <alignment vertical="top"/>
    </xf>
    <xf numFmtId="3" fontId="6" fillId="10" borderId="66" xfId="0" applyNumberFormat="1" applyFont="1" applyFill="1" applyBorder="1" applyAlignment="1">
      <alignment horizontal="right" vertical="top" wrapText="1"/>
    </xf>
    <xf numFmtId="3" fontId="6" fillId="5" borderId="68" xfId="0" applyNumberFormat="1" applyFont="1" applyFill="1" applyBorder="1" applyAlignment="1">
      <alignment horizontal="center" vertical="top"/>
    </xf>
    <xf numFmtId="3" fontId="6" fillId="6" borderId="68" xfId="0" applyNumberFormat="1" applyFont="1" applyFill="1" applyBorder="1" applyAlignment="1">
      <alignment horizontal="center" vertical="top"/>
    </xf>
    <xf numFmtId="3" fontId="7" fillId="0" borderId="0" xfId="0" applyNumberFormat="1" applyFont="1" applyFill="1" applyBorder="1" applyAlignment="1">
      <alignment horizontal="center" vertical="center" textRotation="90"/>
    </xf>
    <xf numFmtId="3" fontId="4" fillId="0" borderId="35" xfId="0" applyNumberFormat="1" applyFont="1" applyBorder="1" applyAlignment="1">
      <alignment vertical="top" wrapText="1"/>
    </xf>
    <xf numFmtId="3" fontId="7" fillId="0" borderId="39" xfId="0" applyNumberFormat="1" applyFont="1" applyFill="1" applyBorder="1" applyAlignment="1">
      <alignment horizontal="center" vertical="center" textRotation="90"/>
    </xf>
    <xf numFmtId="3" fontId="4" fillId="0" borderId="14" xfId="0" applyNumberFormat="1" applyFont="1" applyBorder="1" applyAlignment="1">
      <alignment horizontal="center" vertical="top"/>
    </xf>
    <xf numFmtId="3" fontId="6" fillId="6" borderId="0" xfId="0" applyNumberFormat="1" applyFont="1" applyFill="1" applyBorder="1" applyAlignment="1">
      <alignment horizontal="center" vertical="top"/>
    </xf>
    <xf numFmtId="3" fontId="10" fillId="7" borderId="11" xfId="0" applyNumberFormat="1" applyFont="1" applyFill="1" applyBorder="1" applyAlignment="1">
      <alignment horizontal="left" vertical="top" wrapText="1"/>
    </xf>
    <xf numFmtId="3" fontId="13" fillId="6" borderId="24" xfId="0" applyNumberFormat="1" applyFont="1" applyFill="1" applyBorder="1" applyAlignment="1">
      <alignment horizontal="left" vertical="top" wrapText="1"/>
    </xf>
    <xf numFmtId="3" fontId="12" fillId="6" borderId="25" xfId="0" applyNumberFormat="1" applyFont="1" applyFill="1" applyBorder="1" applyAlignment="1">
      <alignment horizontal="center" vertical="top"/>
    </xf>
    <xf numFmtId="3" fontId="4" fillId="0" borderId="62" xfId="0" applyNumberFormat="1" applyFont="1" applyFill="1" applyBorder="1" applyAlignment="1">
      <alignment horizontal="center" vertical="top"/>
    </xf>
    <xf numFmtId="0" fontId="4" fillId="0" borderId="0" xfId="0" applyFont="1" applyFill="1" applyBorder="1" applyAlignment="1">
      <alignment vertical="top"/>
    </xf>
    <xf numFmtId="3" fontId="4" fillId="7" borderId="2" xfId="0" applyNumberFormat="1" applyFont="1" applyFill="1" applyBorder="1" applyAlignment="1">
      <alignment vertical="top"/>
    </xf>
    <xf numFmtId="3" fontId="6" fillId="4" borderId="2" xfId="0" applyNumberFormat="1" applyFont="1" applyFill="1" applyBorder="1" applyAlignment="1">
      <alignment vertical="top"/>
    </xf>
    <xf numFmtId="3" fontId="6" fillId="5" borderId="3" xfId="0" applyNumberFormat="1" applyFont="1" applyFill="1" applyBorder="1" applyAlignment="1">
      <alignment vertical="top"/>
    </xf>
    <xf numFmtId="3" fontId="6" fillId="6" borderId="3" xfId="0" applyNumberFormat="1" applyFont="1" applyFill="1" applyBorder="1" applyAlignment="1">
      <alignment vertical="top"/>
    </xf>
    <xf numFmtId="3" fontId="5" fillId="7" borderId="3" xfId="0" applyNumberFormat="1" applyFont="1" applyFill="1" applyBorder="1" applyAlignment="1">
      <alignment vertical="top" wrapText="1"/>
    </xf>
    <xf numFmtId="3" fontId="4" fillId="0" borderId="8" xfId="0" applyNumberFormat="1" applyFont="1" applyBorder="1" applyAlignment="1">
      <alignment horizontal="center" vertical="top"/>
    </xf>
    <xf numFmtId="3" fontId="5" fillId="7" borderId="11" xfId="0" applyNumberFormat="1" applyFont="1" applyFill="1" applyBorder="1" applyAlignment="1">
      <alignment vertical="top" wrapText="1"/>
    </xf>
    <xf numFmtId="3" fontId="4" fillId="0" borderId="34" xfId="0" applyNumberFormat="1" applyFont="1" applyBorder="1" applyAlignment="1">
      <alignment horizontal="center" vertical="top"/>
    </xf>
    <xf numFmtId="3" fontId="4" fillId="0" borderId="0" xfId="0" applyNumberFormat="1" applyFont="1" applyFill="1" applyBorder="1" applyAlignment="1">
      <alignment horizontal="right" vertical="top"/>
    </xf>
    <xf numFmtId="3" fontId="6" fillId="5" borderId="68" xfId="0" applyNumberFormat="1" applyFont="1" applyFill="1" applyBorder="1" applyAlignment="1">
      <alignment vertical="top"/>
    </xf>
    <xf numFmtId="3" fontId="6" fillId="6" borderId="68" xfId="0" applyNumberFormat="1" applyFont="1" applyFill="1" applyBorder="1" applyAlignment="1">
      <alignment vertical="top"/>
    </xf>
    <xf numFmtId="3" fontId="6" fillId="6" borderId="0" xfId="0" applyNumberFormat="1" applyFont="1" applyFill="1" applyBorder="1" applyAlignment="1">
      <alignment vertical="top"/>
    </xf>
    <xf numFmtId="3" fontId="6" fillId="7" borderId="12" xfId="1" applyNumberFormat="1" applyFont="1" applyFill="1" applyBorder="1" applyAlignment="1">
      <alignment horizontal="center" vertical="top"/>
    </xf>
    <xf numFmtId="0" fontId="4" fillId="7" borderId="16" xfId="0" applyFont="1" applyFill="1" applyBorder="1" applyAlignment="1">
      <alignment horizontal="left" vertical="top" wrapText="1"/>
    </xf>
    <xf numFmtId="3" fontId="5" fillId="0" borderId="12" xfId="0" applyNumberFormat="1" applyFont="1" applyFill="1" applyBorder="1" applyAlignment="1">
      <alignment vertical="top" wrapText="1"/>
    </xf>
    <xf numFmtId="3" fontId="6" fillId="4" borderId="21" xfId="0" applyNumberFormat="1" applyFont="1" applyFill="1" applyBorder="1" applyAlignment="1">
      <alignment vertical="top"/>
    </xf>
    <xf numFmtId="3" fontId="6" fillId="5" borderId="61" xfId="0" applyNumberFormat="1" applyFont="1" applyFill="1" applyBorder="1" applyAlignment="1">
      <alignment vertical="top"/>
    </xf>
    <xf numFmtId="3" fontId="13" fillId="6" borderId="1" xfId="0" applyNumberFormat="1" applyFont="1" applyFill="1" applyBorder="1" applyAlignment="1">
      <alignment horizontal="left" vertical="top" wrapText="1"/>
    </xf>
    <xf numFmtId="3" fontId="4" fillId="0" borderId="7" xfId="0" applyNumberFormat="1" applyFont="1" applyBorder="1" applyAlignment="1">
      <alignment horizontal="center" vertical="top"/>
    </xf>
    <xf numFmtId="3" fontId="4" fillId="0" borderId="0" xfId="0" applyNumberFormat="1" applyFont="1" applyFill="1" applyBorder="1" applyAlignment="1">
      <alignment vertical="top"/>
    </xf>
    <xf numFmtId="3" fontId="6" fillId="10" borderId="66" xfId="0" applyNumberFormat="1" applyFont="1" applyFill="1" applyBorder="1" applyAlignment="1">
      <alignment horizontal="center" vertical="top"/>
    </xf>
    <xf numFmtId="3" fontId="4" fillId="7" borderId="73" xfId="0" applyNumberFormat="1" applyFont="1" applyFill="1" applyBorder="1" applyAlignment="1">
      <alignment vertical="top" wrapText="1"/>
    </xf>
    <xf numFmtId="0" fontId="9" fillId="0" borderId="0" xfId="0" applyFont="1" applyBorder="1" applyAlignment="1">
      <alignment vertical="top"/>
    </xf>
    <xf numFmtId="3" fontId="4" fillId="7" borderId="53" xfId="0" applyNumberFormat="1" applyFont="1" applyFill="1" applyBorder="1" applyAlignment="1">
      <alignment horizontal="center" vertical="top"/>
    </xf>
    <xf numFmtId="3" fontId="4" fillId="8" borderId="1" xfId="0" applyNumberFormat="1" applyFont="1" applyFill="1" applyBorder="1" applyAlignment="1">
      <alignment vertical="top"/>
    </xf>
    <xf numFmtId="3" fontId="4" fillId="8" borderId="25" xfId="0" applyNumberFormat="1" applyFont="1" applyFill="1" applyBorder="1" applyAlignment="1">
      <alignment horizontal="center" vertical="top"/>
    </xf>
    <xf numFmtId="3" fontId="6" fillId="4" borderId="74" xfId="0" applyNumberFormat="1" applyFont="1" applyFill="1" applyBorder="1" applyAlignment="1">
      <alignment horizontal="center" vertical="top"/>
    </xf>
    <xf numFmtId="3" fontId="6" fillId="5" borderId="75" xfId="0" applyNumberFormat="1" applyFont="1" applyFill="1" applyBorder="1" applyAlignment="1">
      <alignment horizontal="center" vertical="top"/>
    </xf>
    <xf numFmtId="3" fontId="4" fillId="7" borderId="71" xfId="0" applyNumberFormat="1" applyFont="1" applyFill="1" applyBorder="1" applyAlignment="1">
      <alignment vertical="top"/>
    </xf>
    <xf numFmtId="3" fontId="16" fillId="6" borderId="1" xfId="0" applyNumberFormat="1" applyFont="1" applyFill="1" applyBorder="1" applyAlignment="1"/>
    <xf numFmtId="3" fontId="4" fillId="7" borderId="38" xfId="0" applyNumberFormat="1" applyFont="1" applyFill="1" applyBorder="1" applyAlignment="1">
      <alignment horizontal="center" vertical="top"/>
    </xf>
    <xf numFmtId="3" fontId="6" fillId="5" borderId="78" xfId="0" applyNumberFormat="1" applyFont="1" applyFill="1" applyBorder="1" applyAlignment="1">
      <alignment horizontal="center" vertical="top"/>
    </xf>
    <xf numFmtId="3" fontId="4" fillId="0" borderId="0" xfId="0" applyNumberFormat="1" applyFont="1" applyBorder="1" applyAlignment="1">
      <alignment vertical="top"/>
    </xf>
    <xf numFmtId="0" fontId="4" fillId="7" borderId="14" xfId="0" applyFont="1" applyFill="1" applyBorder="1" applyAlignment="1">
      <alignment horizontal="center" vertical="top"/>
    </xf>
    <xf numFmtId="0" fontId="6" fillId="10" borderId="66" xfId="0" applyFont="1" applyFill="1" applyBorder="1" applyAlignment="1">
      <alignment horizontal="center" vertical="top"/>
    </xf>
    <xf numFmtId="3" fontId="4" fillId="0" borderId="50" xfId="0" applyNumberFormat="1" applyFont="1" applyBorder="1" applyAlignment="1">
      <alignment horizontal="center" vertical="top"/>
    </xf>
    <xf numFmtId="3" fontId="6" fillId="6" borderId="3" xfId="0" applyNumberFormat="1" applyFont="1" applyFill="1" applyBorder="1" applyAlignment="1">
      <alignment horizontal="center" vertical="top"/>
    </xf>
    <xf numFmtId="3" fontId="6" fillId="7" borderId="65" xfId="0" applyNumberFormat="1" applyFont="1" applyFill="1" applyBorder="1" applyAlignment="1">
      <alignment vertical="top" wrapText="1"/>
    </xf>
    <xf numFmtId="3" fontId="4" fillId="7" borderId="64" xfId="0" applyNumberFormat="1" applyFont="1" applyFill="1" applyBorder="1" applyAlignment="1">
      <alignment horizontal="left" vertical="top" wrapText="1"/>
    </xf>
    <xf numFmtId="3" fontId="4" fillId="0" borderId="10" xfId="0" applyNumberFormat="1" applyFont="1" applyFill="1" applyBorder="1" applyAlignment="1">
      <alignment horizontal="left" vertical="top" wrapText="1"/>
    </xf>
    <xf numFmtId="3" fontId="6" fillId="3" borderId="74" xfId="0" applyNumberFormat="1" applyFont="1" applyFill="1" applyBorder="1" applyAlignment="1">
      <alignment horizontal="center" vertical="top"/>
    </xf>
    <xf numFmtId="3" fontId="6" fillId="0" borderId="0" xfId="0" applyNumberFormat="1" applyFont="1" applyFill="1" applyBorder="1" applyAlignment="1">
      <alignment horizontal="right" vertical="top"/>
    </xf>
    <xf numFmtId="3" fontId="5" fillId="0" borderId="0" xfId="0" applyNumberFormat="1" applyFont="1" applyFill="1" applyBorder="1" applyAlignment="1">
      <alignment horizontal="right" vertical="top"/>
    </xf>
    <xf numFmtId="3" fontId="4" fillId="0" borderId="0" xfId="0" applyNumberFormat="1" applyFont="1" applyFill="1" applyBorder="1" applyAlignment="1">
      <alignment horizontal="center" vertical="top"/>
    </xf>
    <xf numFmtId="3" fontId="4" fillId="0" borderId="0" xfId="0" applyNumberFormat="1" applyFont="1" applyAlignment="1">
      <alignment vertical="top"/>
    </xf>
    <xf numFmtId="3" fontId="4" fillId="0" borderId="0" xfId="0" applyNumberFormat="1" applyFont="1" applyAlignment="1">
      <alignment horizontal="center" vertical="top"/>
    </xf>
    <xf numFmtId="3" fontId="9" fillId="0" borderId="0" xfId="0" applyNumberFormat="1" applyFont="1" applyAlignment="1">
      <alignment vertical="top"/>
    </xf>
    <xf numFmtId="0" fontId="9" fillId="0" borderId="0" xfId="0" applyFont="1" applyAlignment="1">
      <alignment vertical="top"/>
    </xf>
    <xf numFmtId="3" fontId="5" fillId="0" borderId="0" xfId="0" applyNumberFormat="1" applyFont="1" applyAlignment="1">
      <alignment vertical="top"/>
    </xf>
    <xf numFmtId="3" fontId="9" fillId="0" borderId="0" xfId="0" applyNumberFormat="1" applyFont="1" applyAlignment="1">
      <alignment horizontal="center" vertical="top"/>
    </xf>
    <xf numFmtId="3" fontId="12" fillId="7" borderId="11" xfId="0" applyNumberFormat="1" applyFont="1" applyFill="1" applyBorder="1" applyAlignment="1">
      <alignment horizontal="center" vertical="top" wrapText="1"/>
    </xf>
    <xf numFmtId="0" fontId="4" fillId="7" borderId="51" xfId="0" applyFont="1" applyFill="1" applyBorder="1" applyAlignment="1">
      <alignment horizontal="left" vertical="top" wrapText="1"/>
    </xf>
    <xf numFmtId="3" fontId="10" fillId="7" borderId="58" xfId="0" applyNumberFormat="1" applyFont="1" applyFill="1" applyBorder="1" applyAlignment="1">
      <alignment horizontal="left" vertical="top" wrapText="1"/>
    </xf>
    <xf numFmtId="3" fontId="12" fillId="7" borderId="58" xfId="0" applyNumberFormat="1" applyFont="1" applyFill="1" applyBorder="1" applyAlignment="1">
      <alignment horizontal="center" vertical="top" wrapText="1"/>
    </xf>
    <xf numFmtId="3" fontId="4" fillId="6" borderId="23" xfId="0" applyNumberFormat="1" applyFont="1" applyFill="1" applyBorder="1" applyAlignment="1">
      <alignment horizontal="center" vertical="top"/>
    </xf>
    <xf numFmtId="3" fontId="5" fillId="7" borderId="0" xfId="0" applyNumberFormat="1" applyFont="1" applyFill="1" applyBorder="1" applyAlignment="1">
      <alignment horizontal="center" vertical="top" wrapText="1"/>
    </xf>
    <xf numFmtId="0" fontId="4" fillId="7" borderId="53" xfId="0" applyFont="1" applyFill="1" applyBorder="1" applyAlignment="1">
      <alignment horizontal="center" vertical="top"/>
    </xf>
    <xf numFmtId="3" fontId="4" fillId="0" borderId="57" xfId="0" applyNumberFormat="1" applyFont="1" applyBorder="1" applyAlignment="1">
      <alignment horizontal="center" vertical="top"/>
    </xf>
    <xf numFmtId="3" fontId="4" fillId="0" borderId="51" xfId="0" applyNumberFormat="1" applyFont="1" applyBorder="1" applyAlignment="1">
      <alignment horizontal="left" vertical="top" wrapText="1"/>
    </xf>
    <xf numFmtId="3" fontId="4" fillId="0" borderId="34" xfId="0" applyNumberFormat="1" applyFont="1" applyBorder="1" applyAlignment="1">
      <alignment horizontal="left" vertical="top" wrapText="1"/>
    </xf>
    <xf numFmtId="3" fontId="4" fillId="7" borderId="14" xfId="0" applyNumberFormat="1" applyFont="1" applyFill="1" applyBorder="1" applyAlignment="1">
      <alignment horizontal="center" vertical="top"/>
    </xf>
    <xf numFmtId="3" fontId="9" fillId="0" borderId="0" xfId="0" applyNumberFormat="1" applyFont="1" applyFill="1" applyBorder="1" applyAlignment="1">
      <alignment vertical="top"/>
    </xf>
    <xf numFmtId="0" fontId="4" fillId="7" borderId="38" xfId="0" applyFont="1" applyFill="1" applyBorder="1" applyAlignment="1">
      <alignment horizontal="center" vertical="top"/>
    </xf>
    <xf numFmtId="3" fontId="4" fillId="7" borderId="82" xfId="0" applyNumberFormat="1" applyFont="1" applyFill="1" applyBorder="1" applyAlignment="1">
      <alignment horizontal="center" vertical="top"/>
    </xf>
    <xf numFmtId="3" fontId="5" fillId="7" borderId="58" xfId="0" applyNumberFormat="1" applyFont="1" applyFill="1" applyBorder="1" applyAlignment="1">
      <alignment vertical="top" wrapText="1"/>
    </xf>
    <xf numFmtId="3" fontId="6" fillId="0" borderId="12" xfId="1" applyNumberFormat="1" applyFont="1" applyBorder="1" applyAlignment="1">
      <alignment horizontal="center" vertical="top"/>
    </xf>
    <xf numFmtId="3" fontId="5" fillId="7" borderId="39" xfId="0" applyNumberFormat="1" applyFont="1" applyFill="1" applyBorder="1" applyAlignment="1">
      <alignment horizontal="center" vertical="top" wrapText="1"/>
    </xf>
    <xf numFmtId="3" fontId="6" fillId="0" borderId="0" xfId="0" applyNumberFormat="1" applyFont="1" applyBorder="1" applyAlignment="1">
      <alignment horizontal="center" vertical="top"/>
    </xf>
    <xf numFmtId="0" fontId="6" fillId="7" borderId="12" xfId="0" applyFont="1" applyFill="1" applyBorder="1" applyAlignment="1">
      <alignment horizontal="left" vertical="top" wrapText="1"/>
    </xf>
    <xf numFmtId="0" fontId="4" fillId="7" borderId="68" xfId="0" applyFont="1" applyFill="1" applyBorder="1" applyAlignment="1">
      <alignment horizontal="left" vertical="top" wrapText="1"/>
    </xf>
    <xf numFmtId="3" fontId="4" fillId="7" borderId="50" xfId="0" applyNumberFormat="1" applyFont="1" applyFill="1" applyBorder="1" applyAlignment="1">
      <alignment horizontal="center" vertical="top"/>
    </xf>
    <xf numFmtId="3" fontId="6" fillId="7" borderId="1" xfId="0" applyNumberFormat="1" applyFont="1" applyFill="1" applyBorder="1" applyAlignment="1">
      <alignment horizontal="center" vertical="top"/>
    </xf>
    <xf numFmtId="3" fontId="7" fillId="7" borderId="39" xfId="0" applyNumberFormat="1" applyFont="1" applyFill="1" applyBorder="1" applyAlignment="1">
      <alignment horizontal="center" vertical="center" textRotation="90"/>
    </xf>
    <xf numFmtId="3" fontId="7" fillId="7" borderId="11" xfId="0" applyNumberFormat="1" applyFont="1" applyFill="1" applyBorder="1" applyAlignment="1">
      <alignment horizontal="center" vertical="top" wrapText="1"/>
    </xf>
    <xf numFmtId="165" fontId="4" fillId="10" borderId="53" xfId="0" applyNumberFormat="1" applyFont="1" applyFill="1" applyBorder="1" applyAlignment="1">
      <alignment horizontal="center" vertical="top" wrapText="1"/>
    </xf>
    <xf numFmtId="165" fontId="4" fillId="0" borderId="53" xfId="0" applyNumberFormat="1" applyFont="1" applyFill="1" applyBorder="1" applyAlignment="1">
      <alignment horizontal="center" vertical="top" wrapText="1"/>
    </xf>
    <xf numFmtId="165" fontId="6" fillId="3" borderId="53" xfId="0" applyNumberFormat="1" applyFont="1" applyFill="1" applyBorder="1" applyAlignment="1">
      <alignment horizontal="center" vertical="top" wrapText="1"/>
    </xf>
    <xf numFmtId="3" fontId="4" fillId="4" borderId="10" xfId="0" applyNumberFormat="1" applyFont="1" applyFill="1" applyBorder="1" applyAlignment="1">
      <alignment horizontal="center" vertical="top"/>
    </xf>
    <xf numFmtId="3" fontId="4" fillId="5" borderId="11" xfId="0" applyNumberFormat="1" applyFont="1" applyFill="1" applyBorder="1" applyAlignment="1">
      <alignment horizontal="center" vertical="top"/>
    </xf>
    <xf numFmtId="3" fontId="4" fillId="6" borderId="11" xfId="0" applyNumberFormat="1" applyFont="1" applyFill="1" applyBorder="1" applyAlignment="1">
      <alignment horizontal="center" vertical="top"/>
    </xf>
    <xf numFmtId="49" fontId="6" fillId="0" borderId="52" xfId="0" applyNumberFormat="1" applyFont="1" applyBorder="1" applyAlignment="1">
      <alignment horizontal="center" vertical="top"/>
    </xf>
    <xf numFmtId="0" fontId="6" fillId="7" borderId="40" xfId="0" applyFont="1" applyFill="1" applyBorder="1" applyAlignment="1">
      <alignment horizontal="left" vertical="top" wrapText="1"/>
    </xf>
    <xf numFmtId="3" fontId="6" fillId="7" borderId="0" xfId="0" applyNumberFormat="1" applyFont="1" applyFill="1" applyBorder="1" applyAlignment="1">
      <alignment horizontal="center" vertical="top"/>
    </xf>
    <xf numFmtId="3" fontId="5" fillId="7" borderId="11" xfId="0" applyNumberFormat="1" applyFont="1" applyFill="1" applyBorder="1" applyAlignment="1">
      <alignment horizontal="center" vertical="top" wrapText="1"/>
    </xf>
    <xf numFmtId="0" fontId="6" fillId="7" borderId="11" xfId="0" applyFont="1" applyFill="1" applyBorder="1" applyAlignment="1">
      <alignment horizontal="left" vertical="top" wrapText="1"/>
    </xf>
    <xf numFmtId="3" fontId="4" fillId="7" borderId="0" xfId="0" applyNumberFormat="1" applyFont="1" applyFill="1" applyAlignment="1">
      <alignment vertical="top"/>
    </xf>
    <xf numFmtId="0" fontId="20" fillId="0" borderId="0" xfId="0" applyFont="1"/>
    <xf numFmtId="3" fontId="20" fillId="0" borderId="0" xfId="0" applyNumberFormat="1" applyFont="1"/>
    <xf numFmtId="3" fontId="4" fillId="0" borderId="64" xfId="0" applyNumberFormat="1" applyFont="1" applyFill="1" applyBorder="1" applyAlignment="1">
      <alignment vertical="top" wrapText="1"/>
    </xf>
    <xf numFmtId="3" fontId="4" fillId="7" borderId="38" xfId="0" applyNumberFormat="1" applyFont="1" applyFill="1" applyBorder="1" applyAlignment="1">
      <alignment horizontal="center"/>
    </xf>
    <xf numFmtId="0" fontId="4" fillId="0" borderId="50" xfId="0" applyFont="1" applyBorder="1" applyAlignment="1">
      <alignment horizontal="center" vertical="top"/>
    </xf>
    <xf numFmtId="3" fontId="5" fillId="0" borderId="59" xfId="0" applyNumberFormat="1" applyFont="1" applyFill="1" applyBorder="1" applyAlignment="1">
      <alignment horizontal="center" vertical="top" wrapText="1"/>
    </xf>
    <xf numFmtId="3" fontId="9" fillId="0" borderId="39" xfId="0" applyNumberFormat="1" applyFont="1" applyFill="1" applyBorder="1" applyAlignment="1">
      <alignment horizontal="center" vertical="top" textRotation="90" wrapText="1"/>
    </xf>
    <xf numFmtId="3" fontId="5" fillId="0" borderId="16" xfId="0" applyNumberFormat="1" applyFont="1" applyFill="1" applyBorder="1" applyAlignment="1">
      <alignment horizontal="center" vertical="center" textRotation="90" wrapText="1"/>
    </xf>
    <xf numFmtId="3" fontId="5" fillId="0" borderId="12" xfId="0" applyNumberFormat="1" applyFont="1" applyFill="1" applyBorder="1" applyAlignment="1">
      <alignment horizontal="center" vertical="top" wrapText="1"/>
    </xf>
    <xf numFmtId="3" fontId="7" fillId="7" borderId="3" xfId="0" applyNumberFormat="1" applyFont="1" applyFill="1" applyBorder="1" applyAlignment="1">
      <alignment horizontal="center" vertical="top" wrapText="1"/>
    </xf>
    <xf numFmtId="3" fontId="9" fillId="0" borderId="0" xfId="0" applyNumberFormat="1" applyFont="1" applyFill="1" applyAlignment="1">
      <alignment vertical="top"/>
    </xf>
    <xf numFmtId="3" fontId="20" fillId="7" borderId="58" xfId="0" applyNumberFormat="1" applyFont="1" applyFill="1" applyBorder="1" applyAlignment="1">
      <alignment horizontal="left" vertical="top" wrapText="1"/>
    </xf>
    <xf numFmtId="3" fontId="7" fillId="7" borderId="58" xfId="0" applyNumberFormat="1" applyFont="1" applyFill="1" applyBorder="1" applyAlignment="1">
      <alignment horizontal="center" vertical="top" wrapText="1"/>
    </xf>
    <xf numFmtId="49" fontId="6" fillId="0" borderId="58" xfId="0" applyNumberFormat="1" applyFont="1" applyBorder="1" applyAlignment="1">
      <alignment horizontal="center" vertical="top"/>
    </xf>
    <xf numFmtId="0" fontId="4" fillId="0" borderId="10" xfId="0" applyFont="1" applyFill="1" applyBorder="1" applyAlignment="1">
      <alignment horizontal="left" vertical="top" wrapText="1"/>
    </xf>
    <xf numFmtId="3" fontId="6" fillId="7" borderId="11" xfId="0" applyNumberFormat="1" applyFont="1" applyFill="1" applyBorder="1" applyAlignment="1">
      <alignment horizontal="left" vertical="top" wrapText="1"/>
    </xf>
    <xf numFmtId="165" fontId="4" fillId="7" borderId="13" xfId="0" applyNumberFormat="1" applyFont="1" applyFill="1" applyBorder="1" applyAlignment="1">
      <alignment horizontal="center" vertical="top"/>
    </xf>
    <xf numFmtId="165" fontId="5" fillId="7" borderId="8" xfId="0" applyNumberFormat="1" applyFont="1" applyFill="1" applyBorder="1" applyAlignment="1">
      <alignment horizontal="right" vertical="top"/>
    </xf>
    <xf numFmtId="165" fontId="5" fillId="0" borderId="49" xfId="0" applyNumberFormat="1" applyFont="1" applyFill="1" applyBorder="1" applyAlignment="1">
      <alignment horizontal="center" vertical="top"/>
    </xf>
    <xf numFmtId="165" fontId="4" fillId="7" borderId="35" xfId="0" applyNumberFormat="1" applyFont="1" applyFill="1" applyBorder="1" applyAlignment="1">
      <alignment horizontal="center" vertical="top"/>
    </xf>
    <xf numFmtId="165" fontId="6" fillId="10" borderId="70" xfId="0" applyNumberFormat="1" applyFont="1" applyFill="1" applyBorder="1" applyAlignment="1">
      <alignment horizontal="center" vertical="top"/>
    </xf>
    <xf numFmtId="165" fontId="6" fillId="4" borderId="79" xfId="0" applyNumberFormat="1" applyFont="1" applyFill="1" applyBorder="1" applyAlignment="1">
      <alignment horizontal="center" vertical="top"/>
    </xf>
    <xf numFmtId="165" fontId="6" fillId="3" borderId="79" xfId="0" applyNumberFormat="1" applyFont="1" applyFill="1" applyBorder="1" applyAlignment="1">
      <alignment horizontal="center" vertical="top"/>
    </xf>
    <xf numFmtId="3" fontId="6" fillId="10" borderId="70" xfId="0" applyNumberFormat="1" applyFont="1" applyFill="1" applyBorder="1" applyAlignment="1">
      <alignment horizontal="center" vertical="top" wrapText="1"/>
    </xf>
    <xf numFmtId="3" fontId="4" fillId="7" borderId="42" xfId="0" applyNumberFormat="1" applyFont="1" applyFill="1" applyBorder="1" applyAlignment="1">
      <alignment horizontal="center" vertical="top"/>
    </xf>
    <xf numFmtId="3" fontId="4" fillId="0" borderId="8" xfId="0" applyNumberFormat="1" applyFont="1" applyFill="1" applyBorder="1" applyAlignment="1">
      <alignment horizontal="center" vertical="top" wrapText="1"/>
    </xf>
    <xf numFmtId="3" fontId="6" fillId="10" borderId="70" xfId="0" applyNumberFormat="1" applyFont="1" applyFill="1" applyBorder="1" applyAlignment="1">
      <alignment horizontal="right" vertical="top" wrapText="1"/>
    </xf>
    <xf numFmtId="3" fontId="13" fillId="7" borderId="13" xfId="0" applyNumberFormat="1" applyFont="1" applyFill="1" applyBorder="1" applyAlignment="1">
      <alignment horizontal="center" vertical="top" wrapText="1"/>
    </xf>
    <xf numFmtId="3" fontId="13" fillId="7" borderId="34" xfId="0" applyNumberFormat="1" applyFont="1" applyFill="1" applyBorder="1" applyAlignment="1">
      <alignment horizontal="center" vertical="top" wrapText="1"/>
    </xf>
    <xf numFmtId="3" fontId="13" fillId="0" borderId="34" xfId="0" applyNumberFormat="1" applyFont="1" applyFill="1" applyBorder="1" applyAlignment="1">
      <alignment horizontal="center" vertical="top" wrapText="1"/>
    </xf>
    <xf numFmtId="3" fontId="6" fillId="10" borderId="41"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xf>
    <xf numFmtId="3" fontId="20" fillId="0" borderId="36" xfId="0" applyNumberFormat="1" applyFont="1" applyBorder="1" applyAlignment="1">
      <alignment horizontal="left" vertical="top" wrapText="1"/>
    </xf>
    <xf numFmtId="3" fontId="4" fillId="7" borderId="36" xfId="0" applyNumberFormat="1" applyFont="1" applyFill="1" applyBorder="1" applyAlignment="1">
      <alignment vertical="top" wrapText="1"/>
    </xf>
    <xf numFmtId="3" fontId="4" fillId="0" borderId="54" xfId="0" applyNumberFormat="1" applyFont="1" applyBorder="1" applyAlignment="1">
      <alignment vertical="top" wrapText="1"/>
    </xf>
    <xf numFmtId="3" fontId="4" fillId="0" borderId="84" xfId="0" applyNumberFormat="1" applyFont="1" applyFill="1" applyBorder="1" applyAlignment="1">
      <alignment horizontal="left" vertical="top" wrapText="1"/>
    </xf>
    <xf numFmtId="3" fontId="4" fillId="7" borderId="55" xfId="0" applyNumberFormat="1" applyFont="1" applyFill="1" applyBorder="1" applyAlignment="1">
      <alignment vertical="top" wrapText="1"/>
    </xf>
    <xf numFmtId="3" fontId="4" fillId="7" borderId="85" xfId="0" applyNumberFormat="1" applyFont="1" applyFill="1" applyBorder="1" applyAlignment="1">
      <alignment horizontal="left" vertical="top" wrapText="1"/>
    </xf>
    <xf numFmtId="3" fontId="4" fillId="0" borderId="81" xfId="0" applyNumberFormat="1" applyFont="1" applyFill="1" applyBorder="1" applyAlignment="1">
      <alignment vertical="top" wrapText="1"/>
    </xf>
    <xf numFmtId="3" fontId="4" fillId="7" borderId="84" xfId="0" applyNumberFormat="1" applyFont="1" applyFill="1" applyBorder="1" applyAlignment="1">
      <alignment horizontal="left" vertical="top" wrapText="1"/>
    </xf>
    <xf numFmtId="3" fontId="4" fillId="6" borderId="61" xfId="0" applyNumberFormat="1" applyFont="1" applyFill="1" applyBorder="1" applyAlignment="1">
      <alignment vertical="top"/>
    </xf>
    <xf numFmtId="3" fontId="4" fillId="0" borderId="86" xfId="0" applyNumberFormat="1" applyFont="1" applyBorder="1" applyAlignment="1">
      <alignment vertical="top" wrapText="1"/>
    </xf>
    <xf numFmtId="0" fontId="20" fillId="0" borderId="61" xfId="0" applyFont="1" applyBorder="1" applyAlignment="1">
      <alignment vertical="top" wrapText="1"/>
    </xf>
    <xf numFmtId="3" fontId="4" fillId="0" borderId="61" xfId="0" applyNumberFormat="1" applyFont="1" applyBorder="1" applyAlignment="1">
      <alignment vertical="top" wrapText="1"/>
    </xf>
    <xf numFmtId="3" fontId="4" fillId="0" borderId="36" xfId="0" applyNumberFormat="1" applyFont="1" applyBorder="1" applyAlignment="1">
      <alignment vertical="top" wrapText="1"/>
    </xf>
    <xf numFmtId="165" fontId="6" fillId="6" borderId="26" xfId="0" applyNumberFormat="1" applyFont="1" applyFill="1" applyBorder="1" applyAlignment="1">
      <alignment horizontal="center" vertical="top"/>
    </xf>
    <xf numFmtId="165" fontId="4" fillId="7" borderId="62" xfId="0" applyNumberFormat="1" applyFont="1" applyFill="1" applyBorder="1" applyAlignment="1">
      <alignment horizontal="center" vertical="top"/>
    </xf>
    <xf numFmtId="165" fontId="4" fillId="7" borderId="50" xfId="0" applyNumberFormat="1" applyFont="1" applyFill="1" applyBorder="1" applyAlignment="1">
      <alignment horizontal="center" vertical="top"/>
    </xf>
    <xf numFmtId="165" fontId="4" fillId="7" borderId="14" xfId="0" applyNumberFormat="1" applyFont="1" applyFill="1" applyBorder="1" applyAlignment="1">
      <alignment horizontal="center" vertical="top"/>
    </xf>
    <xf numFmtId="165" fontId="4" fillId="7" borderId="44" xfId="0" applyNumberFormat="1" applyFont="1" applyFill="1" applyBorder="1" applyAlignment="1">
      <alignment horizontal="center" vertical="top"/>
    </xf>
    <xf numFmtId="165" fontId="13" fillId="7" borderId="14" xfId="0" applyNumberFormat="1" applyFont="1" applyFill="1" applyBorder="1" applyAlignment="1">
      <alignment horizontal="center" vertical="top"/>
    </xf>
    <xf numFmtId="165" fontId="4" fillId="7" borderId="14" xfId="0" applyNumberFormat="1" applyFont="1" applyFill="1" applyBorder="1" applyAlignment="1">
      <alignment horizontal="center" vertical="top" wrapText="1"/>
    </xf>
    <xf numFmtId="165" fontId="4" fillId="7" borderId="38" xfId="0" applyNumberFormat="1" applyFont="1" applyFill="1" applyBorder="1" applyAlignment="1">
      <alignment horizontal="center" vertical="top" wrapText="1"/>
    </xf>
    <xf numFmtId="165" fontId="4" fillId="0" borderId="48" xfId="0" applyNumberFormat="1" applyFont="1" applyFill="1" applyBorder="1" applyAlignment="1">
      <alignment horizontal="center" vertical="top" wrapText="1"/>
    </xf>
    <xf numFmtId="165" fontId="13" fillId="0" borderId="38" xfId="0" applyNumberFormat="1" applyFont="1" applyFill="1" applyBorder="1" applyAlignment="1">
      <alignment horizontal="center" vertical="top"/>
    </xf>
    <xf numFmtId="0" fontId="4" fillId="7" borderId="34" xfId="0" applyFont="1" applyFill="1" applyBorder="1" applyAlignment="1">
      <alignment horizontal="center" vertical="top"/>
    </xf>
    <xf numFmtId="3" fontId="4" fillId="7" borderId="38" xfId="0" applyNumberFormat="1" applyFont="1" applyFill="1" applyBorder="1" applyAlignment="1">
      <alignment vertical="top"/>
    </xf>
    <xf numFmtId="165" fontId="4" fillId="7" borderId="48" xfId="0" applyNumberFormat="1" applyFont="1" applyFill="1" applyBorder="1" applyAlignment="1">
      <alignment horizontal="center" vertical="top"/>
    </xf>
    <xf numFmtId="165" fontId="4" fillId="9" borderId="50" xfId="0" applyNumberFormat="1" applyFont="1" applyFill="1" applyBorder="1" applyAlignment="1">
      <alignment horizontal="center" vertical="top"/>
    </xf>
    <xf numFmtId="165" fontId="4" fillId="7" borderId="38" xfId="0" applyNumberFormat="1" applyFont="1" applyFill="1" applyBorder="1" applyAlignment="1">
      <alignment horizontal="center" vertical="top"/>
    </xf>
    <xf numFmtId="165" fontId="4" fillId="7" borderId="53" xfId="0" applyNumberFormat="1" applyFont="1" applyFill="1" applyBorder="1" applyAlignment="1">
      <alignment horizontal="center" vertical="top"/>
    </xf>
    <xf numFmtId="165" fontId="4" fillId="0" borderId="48" xfId="0" applyNumberFormat="1" applyFont="1" applyBorder="1" applyAlignment="1">
      <alignment horizontal="center" vertical="top"/>
    </xf>
    <xf numFmtId="165" fontId="6" fillId="10" borderId="26" xfId="0" applyNumberFormat="1" applyFont="1" applyFill="1" applyBorder="1" applyAlignment="1">
      <alignment horizontal="center" vertical="top"/>
    </xf>
    <xf numFmtId="165" fontId="6" fillId="10" borderId="50" xfId="0" applyNumberFormat="1" applyFont="1" applyFill="1" applyBorder="1" applyAlignment="1">
      <alignment horizontal="center" vertical="top"/>
    </xf>
    <xf numFmtId="165" fontId="4" fillId="9" borderId="62" xfId="0" applyNumberFormat="1" applyFont="1" applyFill="1" applyBorder="1" applyAlignment="1">
      <alignment horizontal="center" vertical="top"/>
    </xf>
    <xf numFmtId="165" fontId="6" fillId="10" borderId="66" xfId="0" applyNumberFormat="1" applyFont="1" applyFill="1" applyBorder="1" applyAlignment="1">
      <alignment horizontal="center" vertical="top"/>
    </xf>
    <xf numFmtId="165" fontId="14" fillId="6" borderId="26" xfId="0" applyNumberFormat="1" applyFont="1" applyFill="1" applyBorder="1" applyAlignment="1">
      <alignment horizontal="center" vertical="top"/>
    </xf>
    <xf numFmtId="3" fontId="7" fillId="0" borderId="58" xfId="0" applyNumberFormat="1" applyFont="1" applyFill="1" applyBorder="1" applyAlignment="1">
      <alignment horizontal="center" vertical="center" textRotation="90"/>
    </xf>
    <xf numFmtId="165" fontId="4" fillId="0" borderId="8" xfId="0" applyNumberFormat="1" applyFont="1" applyFill="1" applyBorder="1" applyAlignment="1">
      <alignment horizontal="center" vertical="top"/>
    </xf>
    <xf numFmtId="165" fontId="4" fillId="0" borderId="49" xfId="0" applyNumberFormat="1" applyFont="1" applyFill="1" applyBorder="1" applyAlignment="1">
      <alignment horizontal="center" vertical="top"/>
    </xf>
    <xf numFmtId="165" fontId="4" fillId="0" borderId="56" xfId="0" applyNumberFormat="1" applyFont="1" applyFill="1" applyBorder="1" applyAlignment="1">
      <alignment horizontal="center" vertical="top"/>
    </xf>
    <xf numFmtId="165" fontId="4" fillId="7" borderId="49" xfId="0" applyNumberFormat="1" applyFont="1" applyFill="1" applyBorder="1" applyAlignment="1">
      <alignment horizontal="center" vertical="top"/>
    </xf>
    <xf numFmtId="165" fontId="4" fillId="0" borderId="34" xfId="0" applyNumberFormat="1" applyFont="1" applyBorder="1" applyAlignment="1">
      <alignment horizontal="center" vertical="top"/>
    </xf>
    <xf numFmtId="165" fontId="4" fillId="7" borderId="34" xfId="0" applyNumberFormat="1" applyFont="1" applyFill="1" applyBorder="1" applyAlignment="1">
      <alignment horizontal="center" vertical="top"/>
    </xf>
    <xf numFmtId="165" fontId="4" fillId="7" borderId="32" xfId="0" applyNumberFormat="1" applyFont="1" applyFill="1" applyBorder="1" applyAlignment="1">
      <alignment horizontal="center" vertical="top"/>
    </xf>
    <xf numFmtId="165" fontId="5" fillId="0" borderId="35" xfId="0" applyNumberFormat="1" applyFont="1" applyFill="1" applyBorder="1" applyAlignment="1">
      <alignment horizontal="center" vertical="top"/>
    </xf>
    <xf numFmtId="165" fontId="6" fillId="6" borderId="21" xfId="0" applyNumberFormat="1" applyFont="1" applyFill="1" applyBorder="1" applyAlignment="1">
      <alignment horizontal="center" vertical="top"/>
    </xf>
    <xf numFmtId="165" fontId="6" fillId="5" borderId="21" xfId="0" applyNumberFormat="1" applyFont="1" applyFill="1" applyBorder="1" applyAlignment="1">
      <alignment horizontal="center" vertical="top"/>
    </xf>
    <xf numFmtId="165" fontId="4" fillId="0" borderId="14" xfId="0" applyNumberFormat="1" applyFont="1" applyFill="1" applyBorder="1" applyAlignment="1">
      <alignment horizontal="center" vertical="top"/>
    </xf>
    <xf numFmtId="3" fontId="4" fillId="7" borderId="61" xfId="0" applyNumberFormat="1" applyFont="1" applyFill="1" applyBorder="1" applyAlignment="1">
      <alignment vertical="top"/>
    </xf>
    <xf numFmtId="3" fontId="4" fillId="0" borderId="13" xfId="0" applyNumberFormat="1" applyFont="1" applyFill="1" applyBorder="1" applyAlignment="1">
      <alignment horizontal="center" vertical="top" wrapText="1"/>
    </xf>
    <xf numFmtId="3" fontId="4" fillId="7" borderId="13" xfId="0" applyNumberFormat="1" applyFont="1" applyFill="1" applyBorder="1" applyAlignment="1">
      <alignment horizontal="center" vertical="top" wrapText="1"/>
    </xf>
    <xf numFmtId="3" fontId="4" fillId="7" borderId="34" xfId="0" applyNumberFormat="1" applyFont="1" applyFill="1" applyBorder="1" applyAlignment="1">
      <alignment horizontal="center" vertical="top" wrapText="1"/>
    </xf>
    <xf numFmtId="165" fontId="4" fillId="0" borderId="7" xfId="0" applyNumberFormat="1" applyFont="1" applyFill="1" applyBorder="1" applyAlignment="1">
      <alignment horizontal="center" vertical="top"/>
    </xf>
    <xf numFmtId="3" fontId="4" fillId="8" borderId="72" xfId="0" applyNumberFormat="1" applyFont="1" applyFill="1" applyBorder="1" applyAlignment="1">
      <alignment vertical="top"/>
    </xf>
    <xf numFmtId="165" fontId="13" fillId="7" borderId="38" xfId="0" applyNumberFormat="1" applyFont="1" applyFill="1" applyBorder="1" applyAlignment="1">
      <alignment horizontal="center" vertical="top"/>
    </xf>
    <xf numFmtId="165" fontId="6" fillId="6" borderId="38" xfId="0" applyNumberFormat="1" applyFont="1" applyFill="1" applyBorder="1" applyAlignment="1">
      <alignment horizontal="center" vertical="top"/>
    </xf>
    <xf numFmtId="165" fontId="6" fillId="5" borderId="80" xfId="0" applyNumberFormat="1" applyFont="1" applyFill="1" applyBorder="1" applyAlignment="1">
      <alignment horizontal="center" vertical="top"/>
    </xf>
    <xf numFmtId="165" fontId="4" fillId="7" borderId="3" xfId="0" applyNumberFormat="1" applyFont="1" applyFill="1" applyBorder="1" applyAlignment="1">
      <alignment horizontal="center" vertical="top"/>
    </xf>
    <xf numFmtId="165" fontId="4" fillId="7" borderId="11" xfId="0" applyNumberFormat="1" applyFont="1" applyFill="1" applyBorder="1" applyAlignment="1">
      <alignment horizontal="center" vertical="top"/>
    </xf>
    <xf numFmtId="165" fontId="6" fillId="10" borderId="67" xfId="0" applyNumberFormat="1" applyFont="1" applyFill="1" applyBorder="1" applyAlignment="1">
      <alignment horizontal="center" vertical="top"/>
    </xf>
    <xf numFmtId="165" fontId="6" fillId="5" borderId="79" xfId="0" applyNumberFormat="1" applyFont="1" applyFill="1" applyBorder="1" applyAlignment="1">
      <alignment horizontal="center" vertical="top"/>
    </xf>
    <xf numFmtId="165" fontId="5" fillId="7" borderId="17" xfId="0" applyNumberFormat="1" applyFont="1" applyFill="1" applyBorder="1" applyAlignment="1">
      <alignment horizontal="center" vertical="top"/>
    </xf>
    <xf numFmtId="165" fontId="6" fillId="3" borderId="62" xfId="0" applyNumberFormat="1" applyFont="1" applyFill="1" applyBorder="1" applyAlignment="1">
      <alignment horizontal="center" vertical="top" wrapText="1"/>
    </xf>
    <xf numFmtId="165" fontId="6" fillId="10" borderId="53" xfId="0" applyNumberFormat="1" applyFont="1" applyFill="1" applyBorder="1" applyAlignment="1">
      <alignment horizontal="center" vertical="top" wrapText="1"/>
    </xf>
    <xf numFmtId="165" fontId="4" fillId="0" borderId="53" xfId="0" applyNumberFormat="1" applyFont="1" applyBorder="1" applyAlignment="1">
      <alignment horizontal="center" vertical="top" wrapText="1"/>
    </xf>
    <xf numFmtId="165" fontId="6" fillId="10" borderId="66" xfId="0" applyNumberFormat="1" applyFont="1" applyFill="1" applyBorder="1" applyAlignment="1">
      <alignment horizontal="center" vertical="top" wrapText="1"/>
    </xf>
    <xf numFmtId="49" fontId="9" fillId="0" borderId="40" xfId="0" applyNumberFormat="1" applyFont="1" applyBorder="1" applyAlignment="1">
      <alignment horizontal="center" vertical="top" textRotation="90" wrapText="1"/>
    </xf>
    <xf numFmtId="49" fontId="9" fillId="0" borderId="52" xfId="0" applyNumberFormat="1" applyFont="1" applyBorder="1" applyAlignment="1">
      <alignment horizontal="center" vertical="top" textRotation="90"/>
    </xf>
    <xf numFmtId="49" fontId="4" fillId="7" borderId="36" xfId="0" applyNumberFormat="1" applyFont="1" applyFill="1" applyBorder="1" applyAlignment="1">
      <alignment vertical="top" wrapText="1"/>
    </xf>
    <xf numFmtId="49" fontId="9" fillId="7" borderId="59" xfId="0" applyNumberFormat="1" applyFont="1" applyFill="1" applyBorder="1" applyAlignment="1">
      <alignment horizontal="center" vertical="center" textRotation="90" wrapText="1"/>
    </xf>
    <xf numFmtId="3" fontId="6" fillId="7" borderId="11" xfId="0" applyNumberFormat="1" applyFont="1" applyFill="1" applyBorder="1" applyAlignment="1">
      <alignment vertical="top" wrapText="1"/>
    </xf>
    <xf numFmtId="3" fontId="5" fillId="7" borderId="12" xfId="0" applyNumberFormat="1" applyFont="1" applyFill="1" applyBorder="1" applyAlignment="1">
      <alignment horizontal="center" vertical="center" textRotation="90" wrapText="1"/>
    </xf>
    <xf numFmtId="3" fontId="5" fillId="7" borderId="65" xfId="0" applyNumberFormat="1" applyFont="1" applyFill="1" applyBorder="1" applyAlignment="1">
      <alignment horizontal="center" vertical="center" textRotation="90" wrapText="1"/>
    </xf>
    <xf numFmtId="49" fontId="9" fillId="0" borderId="58" xfId="0" applyNumberFormat="1" applyFont="1" applyBorder="1" applyAlignment="1">
      <alignment horizontal="center" vertical="center" textRotation="90" wrapText="1"/>
    </xf>
    <xf numFmtId="3" fontId="4" fillId="7" borderId="48" xfId="0" applyNumberFormat="1" applyFont="1" applyFill="1" applyBorder="1" applyAlignment="1">
      <alignment horizontal="center" vertical="top"/>
    </xf>
    <xf numFmtId="165" fontId="5" fillId="0" borderId="47" xfId="0" applyNumberFormat="1" applyFont="1" applyFill="1" applyBorder="1" applyAlignment="1">
      <alignment horizontal="center" vertical="top"/>
    </xf>
    <xf numFmtId="3" fontId="6" fillId="7" borderId="59" xfId="1" applyNumberFormat="1" applyFont="1" applyFill="1" applyBorder="1" applyAlignment="1">
      <alignment horizontal="center" vertical="top"/>
    </xf>
    <xf numFmtId="3" fontId="4" fillId="7" borderId="8" xfId="0" applyNumberFormat="1" applyFont="1" applyFill="1" applyBorder="1" applyAlignment="1">
      <alignment horizontal="center" vertical="top" wrapText="1"/>
    </xf>
    <xf numFmtId="165" fontId="4" fillId="7" borderId="62" xfId="0" applyNumberFormat="1" applyFont="1" applyFill="1" applyBorder="1" applyAlignment="1">
      <alignment vertical="top"/>
    </xf>
    <xf numFmtId="3" fontId="4" fillId="7" borderId="73" xfId="0" applyNumberFormat="1" applyFont="1" applyFill="1" applyBorder="1" applyAlignment="1">
      <alignment vertical="top"/>
    </xf>
    <xf numFmtId="49" fontId="5" fillId="7" borderId="52" xfId="0" applyNumberFormat="1" applyFont="1" applyFill="1" applyBorder="1" applyAlignment="1">
      <alignment horizontal="center" vertical="top" textRotation="90" wrapText="1"/>
    </xf>
    <xf numFmtId="0" fontId="6" fillId="7" borderId="50" xfId="0" applyFont="1" applyFill="1" applyBorder="1" applyAlignment="1">
      <alignment horizontal="left" vertical="top" wrapText="1"/>
    </xf>
    <xf numFmtId="3" fontId="6" fillId="7" borderId="14" xfId="0" applyNumberFormat="1" applyFont="1" applyFill="1" applyBorder="1" applyAlignment="1">
      <alignment horizontal="center" vertical="top"/>
    </xf>
    <xf numFmtId="3" fontId="4" fillId="0" borderId="53" xfId="0" applyNumberFormat="1" applyFont="1" applyBorder="1" applyAlignment="1">
      <alignment horizontal="center" vertical="top" wrapText="1"/>
    </xf>
    <xf numFmtId="3" fontId="6" fillId="7" borderId="38" xfId="0" applyNumberFormat="1" applyFont="1" applyFill="1" applyBorder="1" applyAlignment="1">
      <alignment horizontal="center" vertical="top"/>
    </xf>
    <xf numFmtId="3" fontId="6" fillId="0" borderId="39" xfId="0" applyNumberFormat="1" applyFont="1" applyFill="1" applyBorder="1" applyAlignment="1">
      <alignment horizontal="center" vertical="top"/>
    </xf>
    <xf numFmtId="3" fontId="20" fillId="0" borderId="26" xfId="0" applyNumberFormat="1" applyFont="1" applyBorder="1" applyAlignment="1">
      <alignment horizontal="center" vertical="top" wrapText="1"/>
    </xf>
    <xf numFmtId="3" fontId="4" fillId="0" borderId="38" xfId="0" applyNumberFormat="1" applyFont="1" applyFill="1" applyBorder="1" applyAlignment="1">
      <alignment horizontal="center" vertical="top" wrapText="1"/>
    </xf>
    <xf numFmtId="3" fontId="13" fillId="7" borderId="14" xfId="0" applyNumberFormat="1" applyFont="1" applyFill="1" applyBorder="1" applyAlignment="1">
      <alignment horizontal="left" vertical="top" wrapText="1"/>
    </xf>
    <xf numFmtId="3" fontId="13" fillId="7" borderId="38" xfId="0" applyNumberFormat="1" applyFont="1" applyFill="1" applyBorder="1" applyAlignment="1">
      <alignment horizontal="left" vertical="top" wrapText="1"/>
    </xf>
    <xf numFmtId="3" fontId="6" fillId="7" borderId="4" xfId="1" applyNumberFormat="1" applyFont="1" applyFill="1" applyBorder="1" applyAlignment="1">
      <alignment horizontal="center" vertical="top"/>
    </xf>
    <xf numFmtId="3" fontId="6" fillId="7" borderId="39" xfId="1" applyNumberFormat="1" applyFont="1" applyFill="1" applyBorder="1" applyAlignment="1">
      <alignment horizontal="center" vertical="top"/>
    </xf>
    <xf numFmtId="0" fontId="6" fillId="7" borderId="59" xfId="1" applyNumberFormat="1" applyFont="1" applyFill="1" applyBorder="1" applyAlignment="1">
      <alignment horizontal="center" vertical="top"/>
    </xf>
    <xf numFmtId="3" fontId="4" fillId="7" borderId="7" xfId="1" applyNumberFormat="1" applyFont="1" applyFill="1" applyBorder="1" applyAlignment="1">
      <alignment horizontal="center" vertical="top" wrapText="1"/>
    </xf>
    <xf numFmtId="3" fontId="4" fillId="7" borderId="14" xfId="1" applyNumberFormat="1" applyFont="1" applyFill="1" applyBorder="1" applyAlignment="1">
      <alignment horizontal="center" vertical="top" wrapText="1"/>
    </xf>
    <xf numFmtId="3" fontId="6" fillId="7" borderId="14" xfId="1" applyNumberFormat="1" applyFont="1" applyFill="1" applyBorder="1" applyAlignment="1">
      <alignment horizontal="center" vertical="top"/>
    </xf>
    <xf numFmtId="3" fontId="6" fillId="7" borderId="38" xfId="1" applyNumberFormat="1" applyFont="1" applyFill="1" applyBorder="1" applyAlignment="1">
      <alignment horizontal="center" vertical="top"/>
    </xf>
    <xf numFmtId="3" fontId="6" fillId="0" borderId="14" xfId="1" applyNumberFormat="1" applyFont="1" applyBorder="1" applyAlignment="1">
      <alignment horizontal="center" vertical="top"/>
    </xf>
    <xf numFmtId="3" fontId="6" fillId="7" borderId="4" xfId="0" applyNumberFormat="1" applyFont="1" applyFill="1" applyBorder="1" applyAlignment="1">
      <alignment horizontal="center" vertical="top"/>
    </xf>
    <xf numFmtId="3" fontId="4" fillId="7" borderId="14" xfId="0" applyNumberFormat="1" applyFont="1" applyFill="1" applyBorder="1" applyAlignment="1">
      <alignment horizontal="center" vertical="center" wrapText="1"/>
    </xf>
    <xf numFmtId="3" fontId="6" fillId="7" borderId="4" xfId="0" applyNumberFormat="1" applyFont="1" applyFill="1" applyBorder="1" applyAlignment="1">
      <alignment horizontal="center" vertical="top" wrapText="1"/>
    </xf>
    <xf numFmtId="3" fontId="4" fillId="7" borderId="59" xfId="0" applyNumberFormat="1" applyFont="1" applyFill="1" applyBorder="1" applyAlignment="1">
      <alignment horizontal="center" vertical="top" wrapText="1"/>
    </xf>
    <xf numFmtId="3" fontId="6" fillId="0" borderId="0" xfId="0" applyNumberFormat="1" applyFont="1" applyFill="1" applyBorder="1" applyAlignment="1">
      <alignment horizontal="center" vertical="top"/>
    </xf>
    <xf numFmtId="3" fontId="4" fillId="7" borderId="81" xfId="0" applyNumberFormat="1" applyFont="1" applyFill="1" applyBorder="1" applyAlignment="1">
      <alignment horizontal="left" vertical="top" wrapText="1"/>
    </xf>
    <xf numFmtId="3" fontId="4" fillId="0" borderId="17" xfId="0" applyNumberFormat="1" applyFont="1" applyBorder="1" applyAlignment="1">
      <alignment vertical="top" wrapText="1"/>
    </xf>
    <xf numFmtId="165" fontId="4" fillId="7" borderId="7" xfId="0" applyNumberFormat="1" applyFont="1" applyFill="1" applyBorder="1" applyAlignment="1">
      <alignment horizontal="center" vertical="top"/>
    </xf>
    <xf numFmtId="3" fontId="4" fillId="0" borderId="43" xfId="0" applyNumberFormat="1" applyFont="1" applyBorder="1" applyAlignment="1">
      <alignment horizontal="left" vertical="top" wrapText="1"/>
    </xf>
    <xf numFmtId="0" fontId="4" fillId="7" borderId="56" xfId="0" applyFont="1" applyFill="1" applyBorder="1" applyAlignment="1">
      <alignment horizontal="left" vertical="top" wrapText="1"/>
    </xf>
    <xf numFmtId="0" fontId="4" fillId="7" borderId="89" xfId="0" applyFont="1" applyFill="1" applyBorder="1" applyAlignment="1">
      <alignment horizontal="left" vertical="top" wrapText="1"/>
    </xf>
    <xf numFmtId="3" fontId="13" fillId="0" borderId="48" xfId="0" applyNumberFormat="1" applyFont="1" applyFill="1" applyBorder="1" applyAlignment="1">
      <alignment horizontal="center" vertical="top" wrapText="1"/>
    </xf>
    <xf numFmtId="3" fontId="4" fillId="7" borderId="90" xfId="0" applyNumberFormat="1" applyFont="1" applyFill="1" applyBorder="1" applyAlignment="1">
      <alignment horizontal="left" vertical="top" wrapText="1"/>
    </xf>
    <xf numFmtId="3" fontId="4" fillId="7" borderId="46" xfId="0" applyNumberFormat="1" applyFont="1" applyFill="1" applyBorder="1" applyAlignment="1">
      <alignment horizontal="center" vertical="top"/>
    </xf>
    <xf numFmtId="3" fontId="6" fillId="0" borderId="39" xfId="0" applyNumberFormat="1" applyFont="1" applyBorder="1" applyAlignment="1">
      <alignment horizontal="center" vertical="top"/>
    </xf>
    <xf numFmtId="3" fontId="6" fillId="0" borderId="16" xfId="0" applyNumberFormat="1" applyFont="1" applyBorder="1" applyAlignment="1">
      <alignment horizontal="center" vertical="top"/>
    </xf>
    <xf numFmtId="3" fontId="5" fillId="7" borderId="52" xfId="0" applyNumberFormat="1" applyFont="1" applyFill="1" applyBorder="1" applyAlignment="1">
      <alignment vertical="top" wrapText="1"/>
    </xf>
    <xf numFmtId="3" fontId="6" fillId="7" borderId="16" xfId="1" applyNumberFormat="1" applyFont="1" applyFill="1" applyBorder="1" applyAlignment="1">
      <alignment horizontal="center" vertical="top"/>
    </xf>
    <xf numFmtId="3" fontId="4" fillId="7" borderId="53" xfId="1" applyNumberFormat="1" applyFont="1" applyFill="1" applyBorder="1" applyAlignment="1">
      <alignment horizontal="center" vertical="top" wrapText="1"/>
    </xf>
    <xf numFmtId="165" fontId="20" fillId="0" borderId="0" xfId="0" applyNumberFormat="1" applyFont="1"/>
    <xf numFmtId="3" fontId="4" fillId="7" borderId="54" xfId="0" applyNumberFormat="1" applyFont="1" applyFill="1" applyBorder="1" applyAlignment="1">
      <alignment horizontal="left" vertical="top" wrapText="1"/>
    </xf>
    <xf numFmtId="3" fontId="4" fillId="0" borderId="71" xfId="0" applyNumberFormat="1" applyFont="1" applyBorder="1" applyAlignment="1">
      <alignment vertical="top" wrapText="1"/>
    </xf>
    <xf numFmtId="3" fontId="4" fillId="0" borderId="68" xfId="0" applyNumberFormat="1" applyFont="1" applyBorder="1" applyAlignment="1">
      <alignment vertical="top" wrapText="1"/>
    </xf>
    <xf numFmtId="165" fontId="4" fillId="7" borderId="0" xfId="0" applyNumberFormat="1" applyFont="1" applyFill="1" applyBorder="1" applyAlignment="1">
      <alignment horizontal="center" vertical="top"/>
    </xf>
    <xf numFmtId="165" fontId="4" fillId="7" borderId="41" xfId="0" applyNumberFormat="1" applyFont="1" applyFill="1" applyBorder="1" applyAlignment="1">
      <alignment horizontal="center" vertical="top"/>
    </xf>
    <xf numFmtId="165" fontId="4" fillId="7" borderId="60" xfId="0" applyNumberFormat="1" applyFont="1" applyFill="1" applyBorder="1" applyAlignment="1">
      <alignment horizontal="center" vertical="top"/>
    </xf>
    <xf numFmtId="165" fontId="4" fillId="7" borderId="5" xfId="0" applyNumberFormat="1" applyFont="1" applyFill="1" applyBorder="1" applyAlignment="1">
      <alignment horizontal="center" vertical="top"/>
    </xf>
    <xf numFmtId="165" fontId="13" fillId="7" borderId="13" xfId="0" applyNumberFormat="1" applyFont="1" applyFill="1" applyBorder="1" applyAlignment="1">
      <alignment horizontal="center" vertical="top"/>
    </xf>
    <xf numFmtId="165" fontId="4" fillId="7" borderId="13" xfId="0" applyNumberFormat="1" applyFont="1" applyFill="1" applyBorder="1" applyAlignment="1">
      <alignment horizontal="center" vertical="top" wrapText="1"/>
    </xf>
    <xf numFmtId="165" fontId="4" fillId="7" borderId="34" xfId="0" applyNumberFormat="1" applyFont="1" applyFill="1" applyBorder="1" applyAlignment="1">
      <alignment horizontal="center" vertical="top" wrapText="1"/>
    </xf>
    <xf numFmtId="165" fontId="4" fillId="0" borderId="13" xfId="0" applyNumberFormat="1" applyFont="1" applyFill="1" applyBorder="1" applyAlignment="1">
      <alignment horizontal="center" vertical="top"/>
    </xf>
    <xf numFmtId="165" fontId="6" fillId="6" borderId="24" xfId="0" applyNumberFormat="1" applyFont="1" applyFill="1" applyBorder="1" applyAlignment="1">
      <alignment horizontal="center" vertical="top"/>
    </xf>
    <xf numFmtId="165" fontId="13" fillId="7" borderId="34" xfId="0" applyNumberFormat="1" applyFont="1" applyFill="1" applyBorder="1" applyAlignment="1">
      <alignment horizontal="center" vertical="top"/>
    </xf>
    <xf numFmtId="165" fontId="4" fillId="7" borderId="68" xfId="0" applyNumberFormat="1" applyFont="1" applyFill="1" applyBorder="1" applyAlignment="1">
      <alignment horizontal="center" vertical="top"/>
    </xf>
    <xf numFmtId="165" fontId="5" fillId="7" borderId="13" xfId="0" applyNumberFormat="1" applyFont="1" applyFill="1" applyBorder="1" applyAlignment="1">
      <alignment horizontal="center" vertical="top"/>
    </xf>
    <xf numFmtId="165" fontId="5" fillId="0" borderId="34" xfId="0" applyNumberFormat="1" applyFont="1" applyFill="1" applyBorder="1" applyAlignment="1">
      <alignment horizontal="center" vertical="top"/>
    </xf>
    <xf numFmtId="0" fontId="4" fillId="0" borderId="27" xfId="0" applyFont="1" applyBorder="1" applyAlignment="1">
      <alignment horizontal="center" vertical="center" textRotation="90" wrapText="1"/>
    </xf>
    <xf numFmtId="0" fontId="4" fillId="0" borderId="27" xfId="0" applyFont="1" applyFill="1" applyBorder="1" applyAlignment="1">
      <alignment horizontal="center" vertical="center" textRotation="90" wrapText="1"/>
    </xf>
    <xf numFmtId="0" fontId="4" fillId="0" borderId="27" xfId="0" applyFont="1" applyBorder="1" applyAlignment="1">
      <alignment horizontal="center" vertical="center" textRotation="90"/>
    </xf>
    <xf numFmtId="0" fontId="4" fillId="0" borderId="88" xfId="0" applyFont="1" applyBorder="1" applyAlignment="1">
      <alignment horizontal="center" vertical="center" textRotation="90"/>
    </xf>
    <xf numFmtId="0" fontId="4" fillId="0" borderId="29" xfId="0" applyFont="1" applyBorder="1" applyAlignment="1">
      <alignment horizontal="center" vertical="center" textRotation="90"/>
    </xf>
    <xf numFmtId="165" fontId="4" fillId="7" borderId="46" xfId="0" applyNumberFormat="1" applyFont="1" applyFill="1" applyBorder="1" applyAlignment="1">
      <alignment horizontal="center" vertical="top"/>
    </xf>
    <xf numFmtId="165" fontId="4" fillId="7" borderId="31" xfId="0" applyNumberFormat="1" applyFont="1" applyFill="1" applyBorder="1" applyAlignment="1">
      <alignment horizontal="center" vertical="top"/>
    </xf>
    <xf numFmtId="165" fontId="4" fillId="0" borderId="46" xfId="0" applyNumberFormat="1" applyFont="1" applyBorder="1" applyAlignment="1">
      <alignment horizontal="center" vertical="top"/>
    </xf>
    <xf numFmtId="165" fontId="4" fillId="7" borderId="8" xfId="0" applyNumberFormat="1" applyFont="1" applyFill="1" applyBorder="1" applyAlignment="1">
      <alignment horizontal="center" vertical="top"/>
    </xf>
    <xf numFmtId="165" fontId="4" fillId="9" borderId="8" xfId="0" applyNumberFormat="1" applyFont="1" applyFill="1" applyBorder="1" applyAlignment="1">
      <alignment horizontal="center" vertical="top"/>
    </xf>
    <xf numFmtId="165" fontId="5" fillId="0" borderId="46" xfId="0" applyNumberFormat="1" applyFont="1" applyFill="1" applyBorder="1" applyAlignment="1">
      <alignment horizontal="center" vertical="top"/>
    </xf>
    <xf numFmtId="165" fontId="4" fillId="0" borderId="5" xfId="0" applyNumberFormat="1" applyFont="1" applyFill="1" applyBorder="1" applyAlignment="1">
      <alignment horizontal="center" vertical="top"/>
    </xf>
    <xf numFmtId="165" fontId="4" fillId="7" borderId="69" xfId="0" applyNumberFormat="1" applyFont="1" applyFill="1" applyBorder="1" applyAlignment="1">
      <alignment horizontal="center" vertical="top"/>
    </xf>
    <xf numFmtId="165" fontId="4" fillId="7" borderId="94" xfId="0" applyNumberFormat="1" applyFont="1" applyFill="1" applyBorder="1" applyAlignment="1">
      <alignment horizontal="center" vertical="top"/>
    </xf>
    <xf numFmtId="165" fontId="4" fillId="7" borderId="95" xfId="0" applyNumberFormat="1" applyFont="1" applyFill="1" applyBorder="1" applyAlignment="1">
      <alignment horizontal="center" vertical="top"/>
    </xf>
    <xf numFmtId="165" fontId="4" fillId="9" borderId="69" xfId="0" applyNumberFormat="1" applyFont="1" applyFill="1" applyBorder="1" applyAlignment="1">
      <alignment horizontal="center" vertical="top"/>
    </xf>
    <xf numFmtId="165" fontId="4" fillId="7" borderId="37" xfId="0" applyNumberFormat="1" applyFont="1" applyFill="1" applyBorder="1" applyAlignment="1">
      <alignment horizontal="center" vertical="top"/>
    </xf>
    <xf numFmtId="165" fontId="4" fillId="7" borderId="20" xfId="0" applyNumberFormat="1" applyFont="1" applyFill="1" applyBorder="1" applyAlignment="1">
      <alignment horizontal="center" vertical="top"/>
    </xf>
    <xf numFmtId="165" fontId="4" fillId="0" borderId="95" xfId="0" applyNumberFormat="1" applyFont="1" applyBorder="1" applyAlignment="1">
      <alignment horizontal="center" vertical="top"/>
    </xf>
    <xf numFmtId="165" fontId="4" fillId="7" borderId="96" xfId="0" applyNumberFormat="1" applyFont="1" applyFill="1" applyBorder="1" applyAlignment="1">
      <alignment horizontal="center" vertical="top"/>
    </xf>
    <xf numFmtId="165" fontId="4" fillId="7" borderId="9" xfId="0" applyNumberFormat="1" applyFont="1" applyFill="1" applyBorder="1" applyAlignment="1">
      <alignment horizontal="center" vertical="top"/>
    </xf>
    <xf numFmtId="165" fontId="4" fillId="9" borderId="9" xfId="0" applyNumberFormat="1" applyFont="1" applyFill="1" applyBorder="1" applyAlignment="1">
      <alignment horizontal="center" vertical="top"/>
    </xf>
    <xf numFmtId="165" fontId="13" fillId="7" borderId="94" xfId="0" applyNumberFormat="1" applyFont="1" applyFill="1" applyBorder="1" applyAlignment="1">
      <alignment horizontal="center" vertical="top"/>
    </xf>
    <xf numFmtId="165" fontId="4" fillId="7" borderId="94" xfId="0" applyNumberFormat="1" applyFont="1" applyFill="1" applyBorder="1" applyAlignment="1">
      <alignment horizontal="center" vertical="top" wrapText="1"/>
    </xf>
    <xf numFmtId="165" fontId="4" fillId="7" borderId="37" xfId="0" applyNumberFormat="1" applyFont="1" applyFill="1" applyBorder="1" applyAlignment="1">
      <alignment horizontal="center" vertical="top" wrapText="1"/>
    </xf>
    <xf numFmtId="165" fontId="4" fillId="7" borderId="6" xfId="0" applyNumberFormat="1" applyFont="1" applyFill="1" applyBorder="1" applyAlignment="1">
      <alignment horizontal="center" vertical="top"/>
    </xf>
    <xf numFmtId="165" fontId="4" fillId="0" borderId="94" xfId="0" applyNumberFormat="1" applyFont="1" applyFill="1" applyBorder="1" applyAlignment="1">
      <alignment horizontal="center" vertical="top"/>
    </xf>
    <xf numFmtId="165" fontId="4" fillId="0" borderId="92" xfId="0" applyNumberFormat="1" applyFont="1" applyFill="1" applyBorder="1" applyAlignment="1">
      <alignment horizontal="center" vertical="top"/>
    </xf>
    <xf numFmtId="165" fontId="4" fillId="0" borderId="41" xfId="0" applyNumberFormat="1" applyFont="1" applyFill="1" applyBorder="1" applyAlignment="1">
      <alignment horizontal="center" vertical="top"/>
    </xf>
    <xf numFmtId="165" fontId="4" fillId="0" borderId="93" xfId="0" applyNumberFormat="1" applyFont="1" applyFill="1" applyBorder="1" applyAlignment="1">
      <alignment horizontal="center" vertical="top"/>
    </xf>
    <xf numFmtId="165" fontId="4" fillId="0" borderId="60" xfId="0" applyNumberFormat="1" applyFont="1" applyBorder="1" applyAlignment="1">
      <alignment horizontal="center" vertical="top"/>
    </xf>
    <xf numFmtId="165" fontId="4" fillId="7" borderId="36" xfId="0" applyNumberFormat="1" applyFont="1" applyFill="1" applyBorder="1" applyAlignment="1">
      <alignment horizontal="center" vertical="top"/>
    </xf>
    <xf numFmtId="165" fontId="4" fillId="7" borderId="17" xfId="0" applyNumberFormat="1" applyFont="1" applyFill="1" applyBorder="1" applyAlignment="1">
      <alignment horizontal="center" vertical="top"/>
    </xf>
    <xf numFmtId="165" fontId="5" fillId="0" borderId="81" xfId="0" applyNumberFormat="1" applyFont="1" applyFill="1" applyBorder="1" applyAlignment="1">
      <alignment horizontal="center" vertical="top"/>
    </xf>
    <xf numFmtId="165" fontId="5" fillId="0" borderId="36" xfId="0" applyNumberFormat="1" applyFont="1" applyFill="1" applyBorder="1" applyAlignment="1">
      <alignment horizontal="center" vertical="top"/>
    </xf>
    <xf numFmtId="165" fontId="6" fillId="6" borderId="61" xfId="0" applyNumberFormat="1" applyFont="1" applyFill="1" applyBorder="1" applyAlignment="1">
      <alignment horizontal="center" vertical="top"/>
    </xf>
    <xf numFmtId="165" fontId="4" fillId="0" borderId="6" xfId="0" applyNumberFormat="1" applyFont="1" applyFill="1" applyBorder="1" applyAlignment="1">
      <alignment horizontal="center" vertical="top"/>
    </xf>
    <xf numFmtId="165" fontId="4" fillId="7" borderId="40" xfId="0" applyNumberFormat="1" applyFont="1" applyFill="1" applyBorder="1" applyAlignment="1">
      <alignment horizontal="center" vertical="top"/>
    </xf>
    <xf numFmtId="165" fontId="4" fillId="7" borderId="45" xfId="0" applyNumberFormat="1" applyFont="1" applyFill="1" applyBorder="1" applyAlignment="1">
      <alignment horizontal="center" vertical="top"/>
    </xf>
    <xf numFmtId="165" fontId="4" fillId="7" borderId="58" xfId="0" applyNumberFormat="1" applyFont="1" applyFill="1" applyBorder="1" applyAlignment="1">
      <alignment horizontal="center" vertical="top"/>
    </xf>
    <xf numFmtId="165" fontId="4" fillId="7" borderId="52" xfId="0" applyNumberFormat="1" applyFont="1" applyFill="1" applyBorder="1" applyAlignment="1">
      <alignment horizontal="center" vertical="top"/>
    </xf>
    <xf numFmtId="165" fontId="4" fillId="0" borderId="45" xfId="0" applyNumberFormat="1" applyFont="1" applyBorder="1" applyAlignment="1">
      <alignment horizontal="center" vertical="top"/>
    </xf>
    <xf numFmtId="165" fontId="4" fillId="7" borderId="99" xfId="0" applyNumberFormat="1" applyFont="1" applyFill="1" applyBorder="1" applyAlignment="1">
      <alignment horizontal="center" vertical="top"/>
    </xf>
    <xf numFmtId="165" fontId="6" fillId="6" borderId="22" xfId="0" applyNumberFormat="1" applyFont="1" applyFill="1" applyBorder="1" applyAlignment="1">
      <alignment horizontal="center" vertical="top"/>
    </xf>
    <xf numFmtId="165" fontId="4" fillId="7" borderId="65" xfId="0" applyNumberFormat="1" applyFont="1" applyFill="1" applyBorder="1" applyAlignment="1">
      <alignment horizontal="center" vertical="top"/>
    </xf>
    <xf numFmtId="165" fontId="4" fillId="9" borderId="65" xfId="0" applyNumberFormat="1" applyFont="1" applyFill="1" applyBorder="1" applyAlignment="1">
      <alignment horizontal="center" vertical="top"/>
    </xf>
    <xf numFmtId="165" fontId="13" fillId="7" borderId="11" xfId="0" applyNumberFormat="1" applyFont="1" applyFill="1" applyBorder="1" applyAlignment="1">
      <alignment horizontal="center" vertical="top"/>
    </xf>
    <xf numFmtId="165" fontId="4" fillId="7" borderId="11" xfId="0" applyNumberFormat="1" applyFont="1" applyFill="1" applyBorder="1" applyAlignment="1">
      <alignment horizontal="center" vertical="top" wrapText="1"/>
    </xf>
    <xf numFmtId="165" fontId="4" fillId="7" borderId="58" xfId="0" applyNumberFormat="1" applyFont="1" applyFill="1" applyBorder="1" applyAlignment="1">
      <alignment horizontal="center" vertical="top" wrapText="1"/>
    </xf>
    <xf numFmtId="165" fontId="4" fillId="0" borderId="11" xfId="0" applyNumberFormat="1" applyFont="1" applyFill="1" applyBorder="1" applyAlignment="1">
      <alignment horizontal="center" vertical="top"/>
    </xf>
    <xf numFmtId="165" fontId="4" fillId="0" borderId="65" xfId="0" applyNumberFormat="1" applyFont="1" applyFill="1" applyBorder="1" applyAlignment="1">
      <alignment horizontal="center" vertical="top"/>
    </xf>
    <xf numFmtId="165" fontId="4" fillId="0" borderId="40" xfId="0" applyNumberFormat="1" applyFont="1" applyFill="1" applyBorder="1" applyAlignment="1">
      <alignment horizontal="center" vertical="top"/>
    </xf>
    <xf numFmtId="165" fontId="4" fillId="0" borderId="101" xfId="0" applyNumberFormat="1" applyFont="1" applyFill="1" applyBorder="1" applyAlignment="1">
      <alignment horizontal="center" vertical="top"/>
    </xf>
    <xf numFmtId="165" fontId="4" fillId="0" borderId="58" xfId="0" applyNumberFormat="1" applyFont="1" applyBorder="1" applyAlignment="1">
      <alignment horizontal="center" vertical="top"/>
    </xf>
    <xf numFmtId="165" fontId="5" fillId="0" borderId="45" xfId="0" applyNumberFormat="1" applyFont="1" applyFill="1" applyBorder="1" applyAlignment="1">
      <alignment horizontal="center" vertical="top"/>
    </xf>
    <xf numFmtId="165" fontId="5" fillId="0" borderId="58" xfId="0" applyNumberFormat="1" applyFont="1" applyFill="1" applyBorder="1" applyAlignment="1">
      <alignment horizontal="center" vertical="top"/>
    </xf>
    <xf numFmtId="165" fontId="4" fillId="0" borderId="3" xfId="0" applyNumberFormat="1" applyFont="1" applyFill="1" applyBorder="1" applyAlignment="1">
      <alignment horizontal="center" vertical="top"/>
    </xf>
    <xf numFmtId="164" fontId="4" fillId="7" borderId="12" xfId="0" applyNumberFormat="1" applyFont="1" applyFill="1" applyBorder="1" applyAlignment="1">
      <alignment horizontal="center" vertical="center" textRotation="90"/>
    </xf>
    <xf numFmtId="164" fontId="4" fillId="7" borderId="39" xfId="0" applyNumberFormat="1" applyFont="1" applyFill="1" applyBorder="1" applyAlignment="1">
      <alignment horizontal="center" vertical="top" wrapText="1"/>
    </xf>
    <xf numFmtId="164" fontId="4" fillId="7" borderId="12" xfId="0" applyNumberFormat="1" applyFont="1" applyFill="1" applyBorder="1" applyAlignment="1">
      <alignment horizontal="center" vertical="top" wrapText="1"/>
    </xf>
    <xf numFmtId="3" fontId="20" fillId="0" borderId="59" xfId="0" applyNumberFormat="1" applyFont="1" applyBorder="1" applyAlignment="1">
      <alignment horizontal="center" wrapText="1"/>
    </xf>
    <xf numFmtId="3" fontId="4" fillId="7" borderId="102" xfId="0" applyNumberFormat="1" applyFont="1" applyFill="1" applyBorder="1" applyAlignment="1">
      <alignment horizontal="center" vertical="top"/>
    </xf>
    <xf numFmtId="3" fontId="4" fillId="7" borderId="12" xfId="0" applyNumberFormat="1" applyFont="1" applyFill="1" applyBorder="1" applyAlignment="1">
      <alignment horizontal="center" vertical="top"/>
    </xf>
    <xf numFmtId="3" fontId="4" fillId="7" borderId="103" xfId="0" applyNumberFormat="1" applyFont="1" applyFill="1" applyBorder="1" applyAlignment="1">
      <alignment horizontal="center" vertical="top"/>
    </xf>
    <xf numFmtId="3" fontId="4" fillId="0" borderId="104" xfId="0" applyNumberFormat="1" applyFont="1" applyBorder="1" applyAlignment="1">
      <alignment horizontal="center" vertical="top"/>
    </xf>
    <xf numFmtId="3" fontId="4" fillId="7" borderId="59" xfId="0" applyNumberFormat="1" applyFont="1" applyFill="1" applyBorder="1" applyAlignment="1">
      <alignment horizontal="center" vertical="top"/>
    </xf>
    <xf numFmtId="3" fontId="4" fillId="7" borderId="105" xfId="0" applyNumberFormat="1" applyFont="1" applyFill="1" applyBorder="1" applyAlignment="1">
      <alignment horizontal="center" vertical="top"/>
    </xf>
    <xf numFmtId="49" fontId="4" fillId="7" borderId="59" xfId="0" applyNumberFormat="1" applyFont="1" applyFill="1" applyBorder="1" applyAlignment="1">
      <alignment horizontal="center" vertical="top"/>
    </xf>
    <xf numFmtId="3" fontId="4" fillId="0" borderId="39" xfId="0" applyNumberFormat="1" applyFont="1" applyBorder="1" applyAlignment="1">
      <alignment horizontal="center" vertical="top"/>
    </xf>
    <xf numFmtId="49" fontId="5" fillId="0" borderId="16" xfId="0" applyNumberFormat="1" applyFont="1" applyBorder="1" applyAlignment="1">
      <alignment horizontal="center" vertical="top"/>
    </xf>
    <xf numFmtId="3" fontId="4" fillId="0" borderId="105" xfId="0" applyNumberFormat="1" applyFont="1" applyFill="1" applyBorder="1" applyAlignment="1">
      <alignment horizontal="center" vertical="top"/>
    </xf>
    <xf numFmtId="3" fontId="4" fillId="7" borderId="104" xfId="0" applyNumberFormat="1" applyFont="1" applyFill="1" applyBorder="1" applyAlignment="1">
      <alignment horizontal="center" vertical="top"/>
    </xf>
    <xf numFmtId="3" fontId="4" fillId="0" borderId="103" xfId="0" applyNumberFormat="1" applyFont="1" applyFill="1" applyBorder="1" applyAlignment="1">
      <alignment horizontal="center" vertical="top" wrapText="1"/>
    </xf>
    <xf numFmtId="3" fontId="4" fillId="7" borderId="106" xfId="0" applyNumberFormat="1" applyFont="1" applyFill="1" applyBorder="1" applyAlignment="1">
      <alignment horizontal="center" vertical="top"/>
    </xf>
    <xf numFmtId="3" fontId="10" fillId="9" borderId="39" xfId="0" applyNumberFormat="1" applyFont="1" applyFill="1" applyBorder="1" applyAlignment="1">
      <alignment horizontal="center" vertical="top"/>
    </xf>
    <xf numFmtId="3" fontId="10" fillId="9" borderId="103" xfId="0" applyNumberFormat="1" applyFont="1" applyFill="1" applyBorder="1" applyAlignment="1">
      <alignment horizontal="center" vertical="top"/>
    </xf>
    <xf numFmtId="3" fontId="10" fillId="9" borderId="12" xfId="0" applyNumberFormat="1" applyFont="1" applyFill="1" applyBorder="1" applyAlignment="1">
      <alignment horizontal="center" vertical="top"/>
    </xf>
    <xf numFmtId="3" fontId="4" fillId="7" borderId="39" xfId="0" applyNumberFormat="1" applyFont="1" applyFill="1" applyBorder="1" applyAlignment="1">
      <alignment vertical="center" textRotation="90"/>
    </xf>
    <xf numFmtId="3" fontId="4" fillId="7" borderId="59" xfId="0" applyNumberFormat="1" applyFont="1" applyFill="1" applyBorder="1" applyAlignment="1">
      <alignment vertical="center" textRotation="90"/>
    </xf>
    <xf numFmtId="3" fontId="4" fillId="0" borderId="107" xfId="0" applyNumberFormat="1" applyFont="1" applyBorder="1" applyAlignment="1">
      <alignment horizontal="center" vertical="top"/>
    </xf>
    <xf numFmtId="3" fontId="4" fillId="0" borderId="59" xfId="0" applyNumberFormat="1" applyFont="1" applyBorder="1" applyAlignment="1">
      <alignment horizontal="center" vertical="top"/>
    </xf>
    <xf numFmtId="3" fontId="4" fillId="7" borderId="39" xfId="0" applyNumberFormat="1" applyFont="1" applyFill="1" applyBorder="1" applyAlignment="1">
      <alignment horizontal="center" vertical="top"/>
    </xf>
    <xf numFmtId="3" fontId="4" fillId="0" borderId="105" xfId="0" applyNumberFormat="1" applyFont="1" applyBorder="1" applyAlignment="1">
      <alignment horizontal="center" vertical="top"/>
    </xf>
    <xf numFmtId="3" fontId="12" fillId="6" borderId="1" xfId="0" applyNumberFormat="1" applyFont="1" applyFill="1" applyBorder="1" applyAlignment="1">
      <alignment horizontal="center" vertical="top"/>
    </xf>
    <xf numFmtId="3" fontId="4" fillId="0" borderId="87" xfId="0" applyNumberFormat="1" applyFont="1" applyFill="1" applyBorder="1" applyAlignment="1">
      <alignment horizontal="center" vertical="top"/>
    </xf>
    <xf numFmtId="3" fontId="4" fillId="0" borderId="103" xfId="0" applyNumberFormat="1" applyFont="1" applyBorder="1" applyAlignment="1">
      <alignment horizontal="center" vertical="top"/>
    </xf>
    <xf numFmtId="3" fontId="4" fillId="0" borderId="12" xfId="0" applyNumberFormat="1" applyFont="1" applyBorder="1" applyAlignment="1">
      <alignment horizontal="center" vertical="top"/>
    </xf>
    <xf numFmtId="3" fontId="5" fillId="7" borderId="39" xfId="0" applyNumberFormat="1" applyFont="1" applyFill="1" applyBorder="1" applyAlignment="1">
      <alignment horizontal="center" vertical="top"/>
    </xf>
    <xf numFmtId="3" fontId="5" fillId="7" borderId="59" xfId="0" applyNumberFormat="1" applyFont="1" applyFill="1" applyBorder="1" applyAlignment="1">
      <alignment horizontal="center" vertical="top"/>
    </xf>
    <xf numFmtId="3" fontId="4" fillId="0" borderId="16" xfId="0" applyNumberFormat="1" applyFont="1" applyBorder="1" applyAlignment="1">
      <alignment horizontal="center" vertical="top"/>
    </xf>
    <xf numFmtId="3" fontId="5" fillId="0" borderId="103" xfId="0" applyNumberFormat="1" applyFont="1" applyFill="1" applyBorder="1" applyAlignment="1">
      <alignment horizontal="center" vertical="top"/>
    </xf>
    <xf numFmtId="0" fontId="4" fillId="7" borderId="16" xfId="0" applyNumberFormat="1" applyFont="1" applyFill="1" applyBorder="1" applyAlignment="1">
      <alignment horizontal="center" vertical="top"/>
    </xf>
    <xf numFmtId="0" fontId="4" fillId="7" borderId="60" xfId="0" applyNumberFormat="1" applyFont="1" applyFill="1" applyBorder="1" applyAlignment="1">
      <alignment horizontal="center" vertical="top"/>
    </xf>
    <xf numFmtId="3" fontId="4" fillId="0" borderId="87" xfId="0" applyNumberFormat="1" applyFont="1" applyBorder="1" applyAlignment="1">
      <alignment horizontal="center" vertical="top"/>
    </xf>
    <xf numFmtId="3" fontId="4" fillId="8" borderId="1" xfId="0" applyNumberFormat="1" applyFont="1" applyFill="1" applyBorder="1" applyAlignment="1">
      <alignment horizontal="center" vertical="top"/>
    </xf>
    <xf numFmtId="3" fontId="4" fillId="7" borderId="108" xfId="0" applyNumberFormat="1" applyFont="1" applyFill="1" applyBorder="1" applyAlignment="1">
      <alignment horizontal="center" vertical="top"/>
    </xf>
    <xf numFmtId="3" fontId="4" fillId="7" borderId="94" xfId="0" applyNumberFormat="1" applyFont="1" applyFill="1" applyBorder="1" applyAlignment="1">
      <alignment horizontal="center" vertical="top"/>
    </xf>
    <xf numFmtId="3" fontId="4" fillId="7" borderId="95" xfId="0" applyNumberFormat="1" applyFont="1" applyFill="1" applyBorder="1" applyAlignment="1">
      <alignment horizontal="center" vertical="top"/>
    </xf>
    <xf numFmtId="3" fontId="4" fillId="7" borderId="37" xfId="0" applyNumberFormat="1" applyFont="1" applyFill="1" applyBorder="1" applyAlignment="1">
      <alignment horizontal="center" vertical="top"/>
    </xf>
    <xf numFmtId="3" fontId="4" fillId="7" borderId="96" xfId="0" applyNumberFormat="1" applyFont="1" applyFill="1" applyBorder="1" applyAlignment="1">
      <alignment horizontal="center" vertical="top"/>
    </xf>
    <xf numFmtId="49" fontId="5" fillId="0" borderId="20" xfId="0" applyNumberFormat="1" applyFont="1" applyBorder="1" applyAlignment="1">
      <alignment horizontal="center" vertical="top"/>
    </xf>
    <xf numFmtId="3" fontId="4" fillId="0" borderId="96" xfId="0" applyNumberFormat="1" applyFont="1" applyFill="1" applyBorder="1" applyAlignment="1">
      <alignment horizontal="center" vertical="top"/>
    </xf>
    <xf numFmtId="3" fontId="4" fillId="7" borderId="109" xfId="0" applyNumberFormat="1" applyFont="1" applyFill="1" applyBorder="1" applyAlignment="1">
      <alignment horizontal="center" vertical="top"/>
    </xf>
    <xf numFmtId="3" fontId="4" fillId="0" borderId="95" xfId="0" applyNumberFormat="1" applyFont="1" applyFill="1" applyBorder="1" applyAlignment="1">
      <alignment horizontal="center" vertical="top" wrapText="1"/>
    </xf>
    <xf numFmtId="3" fontId="4" fillId="7" borderId="110" xfId="0" applyNumberFormat="1" applyFont="1" applyFill="1" applyBorder="1" applyAlignment="1">
      <alignment horizontal="center" vertical="top"/>
    </xf>
    <xf numFmtId="3" fontId="10" fillId="9" borderId="69" xfId="0" applyNumberFormat="1" applyFont="1" applyFill="1" applyBorder="1" applyAlignment="1">
      <alignment horizontal="center" vertical="top"/>
    </xf>
    <xf numFmtId="3" fontId="10" fillId="9" borderId="95" xfId="0" applyNumberFormat="1" applyFont="1" applyFill="1" applyBorder="1" applyAlignment="1">
      <alignment horizontal="center" vertical="top"/>
    </xf>
    <xf numFmtId="3" fontId="10" fillId="9" borderId="94" xfId="0" applyNumberFormat="1" applyFont="1" applyFill="1" applyBorder="1" applyAlignment="1">
      <alignment horizontal="center" vertical="top"/>
    </xf>
    <xf numFmtId="3" fontId="4" fillId="7" borderId="69" xfId="0" applyNumberFormat="1" applyFont="1" applyFill="1" applyBorder="1" applyAlignment="1">
      <alignment vertical="center" textRotation="90"/>
    </xf>
    <xf numFmtId="3" fontId="4" fillId="7" borderId="37" xfId="0" applyNumberFormat="1" applyFont="1" applyFill="1" applyBorder="1" applyAlignment="1">
      <alignment vertical="center" textRotation="90"/>
    </xf>
    <xf numFmtId="3" fontId="4" fillId="6" borderId="25" xfId="0" applyNumberFormat="1" applyFont="1" applyFill="1" applyBorder="1" applyAlignment="1">
      <alignment horizontal="center" vertical="top"/>
    </xf>
    <xf numFmtId="3" fontId="4" fillId="0" borderId="97" xfId="0" applyNumberFormat="1" applyFont="1" applyBorder="1" applyAlignment="1">
      <alignment horizontal="center" vertical="top"/>
    </xf>
    <xf numFmtId="3" fontId="4" fillId="0" borderId="37" xfId="0" applyNumberFormat="1" applyFont="1" applyBorder="1" applyAlignment="1">
      <alignment horizontal="center" vertical="top"/>
    </xf>
    <xf numFmtId="3" fontId="4" fillId="7" borderId="69" xfId="0" applyNumberFormat="1" applyFont="1" applyFill="1" applyBorder="1" applyAlignment="1">
      <alignment horizontal="center" vertical="top"/>
    </xf>
    <xf numFmtId="3" fontId="4" fillId="0" borderId="96" xfId="0" applyNumberFormat="1" applyFont="1" applyBorder="1" applyAlignment="1">
      <alignment horizontal="center" vertical="top"/>
    </xf>
    <xf numFmtId="3" fontId="4" fillId="0" borderId="9" xfId="0" applyNumberFormat="1" applyFont="1" applyFill="1" applyBorder="1" applyAlignment="1">
      <alignment horizontal="center" vertical="top"/>
    </xf>
    <xf numFmtId="3" fontId="4" fillId="0" borderId="94" xfId="0" applyNumberFormat="1" applyFont="1" applyBorder="1" applyAlignment="1">
      <alignment horizontal="center" vertical="top"/>
    </xf>
    <xf numFmtId="164" fontId="4" fillId="7" borderId="40" xfId="0" applyNumberFormat="1" applyFont="1" applyFill="1" applyBorder="1" applyAlignment="1">
      <alignment horizontal="center" vertical="center" textRotation="90"/>
    </xf>
    <xf numFmtId="164" fontId="4" fillId="7" borderId="40" xfId="0" applyNumberFormat="1" applyFont="1" applyFill="1" applyBorder="1" applyAlignment="1">
      <alignment horizontal="center" vertical="top" wrapText="1"/>
    </xf>
    <xf numFmtId="164" fontId="4" fillId="7" borderId="11" xfId="0" applyNumberFormat="1" applyFont="1" applyFill="1" applyBorder="1" applyAlignment="1">
      <alignment horizontal="center" vertical="top" wrapText="1"/>
    </xf>
    <xf numFmtId="3" fontId="20" fillId="0" borderId="58" xfId="0" applyNumberFormat="1" applyFont="1" applyBorder="1" applyAlignment="1">
      <alignment horizontal="center" wrapText="1"/>
    </xf>
    <xf numFmtId="3" fontId="4" fillId="7" borderId="101" xfId="0" applyNumberFormat="1" applyFont="1" applyFill="1" applyBorder="1" applyAlignment="1">
      <alignment horizontal="center" vertical="top"/>
    </xf>
    <xf numFmtId="3" fontId="4" fillId="7" borderId="11" xfId="0" applyNumberFormat="1" applyFont="1" applyFill="1" applyBorder="1" applyAlignment="1">
      <alignment horizontal="center" vertical="top"/>
    </xf>
    <xf numFmtId="3" fontId="4" fillId="7" borderId="45" xfId="0" applyNumberFormat="1" applyFont="1" applyFill="1" applyBorder="1" applyAlignment="1">
      <alignment horizontal="center" vertical="top"/>
    </xf>
    <xf numFmtId="3" fontId="4" fillId="7" borderId="58" xfId="0" applyNumberFormat="1" applyFont="1" applyFill="1" applyBorder="1" applyAlignment="1">
      <alignment horizontal="center" vertical="top"/>
    </xf>
    <xf numFmtId="3" fontId="4" fillId="7" borderId="99" xfId="0" applyNumberFormat="1" applyFont="1" applyFill="1" applyBorder="1" applyAlignment="1">
      <alignment horizontal="center" vertical="top"/>
    </xf>
    <xf numFmtId="49" fontId="5" fillId="0" borderId="52" xfId="0" applyNumberFormat="1" applyFont="1" applyBorder="1" applyAlignment="1">
      <alignment horizontal="center" vertical="top"/>
    </xf>
    <xf numFmtId="3" fontId="4" fillId="0" borderId="99" xfId="0" applyNumberFormat="1" applyFont="1" applyFill="1" applyBorder="1" applyAlignment="1">
      <alignment horizontal="center" vertical="top"/>
    </xf>
    <xf numFmtId="3" fontId="4" fillId="7" borderId="111" xfId="0" applyNumberFormat="1" applyFont="1" applyFill="1" applyBorder="1" applyAlignment="1">
      <alignment horizontal="center" vertical="top"/>
    </xf>
    <xf numFmtId="3" fontId="4" fillId="0" borderId="45" xfId="0" applyNumberFormat="1" applyFont="1" applyFill="1" applyBorder="1" applyAlignment="1">
      <alignment horizontal="center" vertical="top" wrapText="1"/>
    </xf>
    <xf numFmtId="3" fontId="4" fillId="7" borderId="112" xfId="0" applyNumberFormat="1" applyFont="1" applyFill="1" applyBorder="1" applyAlignment="1">
      <alignment horizontal="center" vertical="top"/>
    </xf>
    <xf numFmtId="3" fontId="10" fillId="9" borderId="40" xfId="0" applyNumberFormat="1" applyFont="1" applyFill="1" applyBorder="1" applyAlignment="1">
      <alignment horizontal="center" vertical="top"/>
    </xf>
    <xf numFmtId="3" fontId="10" fillId="9" borderId="45" xfId="0" applyNumberFormat="1" applyFont="1" applyFill="1" applyBorder="1" applyAlignment="1">
      <alignment horizontal="center" vertical="top"/>
    </xf>
    <xf numFmtId="3" fontId="10" fillId="9" borderId="11" xfId="0" applyNumberFormat="1" applyFont="1" applyFill="1" applyBorder="1" applyAlignment="1">
      <alignment horizontal="center" vertical="top"/>
    </xf>
    <xf numFmtId="3" fontId="4" fillId="7" borderId="40" xfId="0" applyNumberFormat="1" applyFont="1" applyFill="1" applyBorder="1" applyAlignment="1">
      <alignment vertical="center" textRotation="90"/>
    </xf>
    <xf numFmtId="3" fontId="4" fillId="7" borderId="58" xfId="0" applyNumberFormat="1" applyFont="1" applyFill="1" applyBorder="1" applyAlignment="1">
      <alignment vertical="center" textRotation="90"/>
    </xf>
    <xf numFmtId="3" fontId="4" fillId="6" borderId="22" xfId="0" applyNumberFormat="1" applyFont="1" applyFill="1" applyBorder="1" applyAlignment="1">
      <alignment horizontal="center" vertical="top"/>
    </xf>
    <xf numFmtId="3" fontId="4" fillId="0" borderId="100" xfId="0" applyNumberFormat="1" applyFont="1" applyBorder="1" applyAlignment="1">
      <alignment horizontal="center" vertical="top"/>
    </xf>
    <xf numFmtId="3" fontId="4" fillId="7" borderId="40" xfId="0" applyNumberFormat="1" applyFont="1" applyFill="1" applyBorder="1" applyAlignment="1">
      <alignment horizontal="center" vertical="top"/>
    </xf>
    <xf numFmtId="3" fontId="4" fillId="0" borderId="99" xfId="0" applyNumberFormat="1" applyFont="1" applyBorder="1" applyAlignment="1">
      <alignment horizontal="center" vertical="top"/>
    </xf>
    <xf numFmtId="3" fontId="12" fillId="6" borderId="22" xfId="0" applyNumberFormat="1" applyFont="1" applyFill="1" applyBorder="1" applyAlignment="1">
      <alignment horizontal="center" vertical="top"/>
    </xf>
    <xf numFmtId="3" fontId="4" fillId="0" borderId="65" xfId="0" applyNumberFormat="1" applyFont="1" applyFill="1" applyBorder="1" applyAlignment="1">
      <alignment horizontal="center" vertical="top"/>
    </xf>
    <xf numFmtId="3" fontId="4" fillId="0" borderId="11" xfId="0" applyNumberFormat="1" applyFont="1" applyBorder="1" applyAlignment="1">
      <alignment horizontal="center" vertical="top"/>
    </xf>
    <xf numFmtId="3" fontId="5" fillId="7" borderId="40" xfId="0" applyNumberFormat="1" applyFont="1" applyFill="1" applyBorder="1" applyAlignment="1">
      <alignment horizontal="center" vertical="top"/>
    </xf>
    <xf numFmtId="3" fontId="5" fillId="7" borderId="58" xfId="0" applyNumberFormat="1" applyFont="1" applyFill="1" applyBorder="1" applyAlignment="1">
      <alignment horizontal="center" vertical="top"/>
    </xf>
    <xf numFmtId="3" fontId="4" fillId="8" borderId="22" xfId="0" applyNumberFormat="1" applyFont="1" applyFill="1" applyBorder="1" applyAlignment="1">
      <alignment horizontal="center" vertical="top"/>
    </xf>
    <xf numFmtId="165" fontId="4" fillId="7" borderId="8" xfId="0" applyNumberFormat="1" applyFont="1" applyFill="1" applyBorder="1" applyAlignment="1">
      <alignment vertical="top"/>
    </xf>
    <xf numFmtId="165" fontId="4" fillId="7" borderId="4" xfId="0" applyNumberFormat="1" applyFont="1" applyFill="1" applyBorder="1" applyAlignment="1">
      <alignment horizontal="center" vertical="top"/>
    </xf>
    <xf numFmtId="165" fontId="4" fillId="7" borderId="12" xfId="0" applyNumberFormat="1" applyFont="1" applyFill="1" applyBorder="1" applyAlignment="1">
      <alignment horizontal="center" vertical="top"/>
    </xf>
    <xf numFmtId="165" fontId="4" fillId="7" borderId="9" xfId="0" applyNumberFormat="1" applyFont="1" applyFill="1" applyBorder="1" applyAlignment="1">
      <alignment vertical="top"/>
    </xf>
    <xf numFmtId="165" fontId="13" fillId="7" borderId="37" xfId="0" applyNumberFormat="1" applyFont="1" applyFill="1" applyBorder="1" applyAlignment="1">
      <alignment horizontal="center" vertical="top"/>
    </xf>
    <xf numFmtId="165" fontId="4" fillId="7" borderId="71" xfId="0" applyNumberFormat="1" applyFont="1" applyFill="1" applyBorder="1" applyAlignment="1">
      <alignment horizontal="center" vertical="top"/>
    </xf>
    <xf numFmtId="165" fontId="4" fillId="7" borderId="65" xfId="0" applyNumberFormat="1" applyFont="1" applyFill="1" applyBorder="1" applyAlignment="1">
      <alignment vertical="top"/>
    </xf>
    <xf numFmtId="165" fontId="13" fillId="7" borderId="58" xfId="0" applyNumberFormat="1" applyFont="1" applyFill="1" applyBorder="1" applyAlignment="1">
      <alignment horizontal="center" vertical="top"/>
    </xf>
    <xf numFmtId="3" fontId="4" fillId="7" borderId="87" xfId="0" applyNumberFormat="1" applyFont="1" applyFill="1" applyBorder="1" applyAlignment="1">
      <alignment horizontal="center" vertical="top"/>
    </xf>
    <xf numFmtId="0" fontId="4" fillId="7" borderId="104" xfId="0" applyFont="1" applyFill="1" applyBorder="1" applyAlignment="1">
      <alignment horizontal="center" vertical="top"/>
    </xf>
    <xf numFmtId="3" fontId="4" fillId="8" borderId="88" xfId="0" applyNumberFormat="1" applyFont="1" applyFill="1" applyBorder="1" applyAlignment="1">
      <alignment horizontal="center" vertical="top"/>
    </xf>
    <xf numFmtId="0" fontId="4" fillId="0" borderId="4" xfId="0" applyNumberFormat="1" applyFont="1" applyBorder="1" applyAlignment="1">
      <alignment horizontal="center" vertical="top"/>
    </xf>
    <xf numFmtId="0" fontId="4" fillId="7" borderId="12" xfId="0" applyNumberFormat="1" applyFont="1" applyFill="1" applyBorder="1" applyAlignment="1">
      <alignment horizontal="center" vertical="top"/>
    </xf>
    <xf numFmtId="3" fontId="4" fillId="7" borderId="9" xfId="0" applyNumberFormat="1" applyFont="1" applyFill="1" applyBorder="1" applyAlignment="1">
      <alignment horizontal="center" vertical="top"/>
    </xf>
    <xf numFmtId="3" fontId="4" fillId="8" borderId="98" xfId="0" applyNumberFormat="1" applyFont="1" applyFill="1" applyBorder="1" applyAlignment="1">
      <alignment horizontal="center" vertical="top"/>
    </xf>
    <xf numFmtId="0" fontId="4" fillId="0" borderId="6" xfId="0" applyNumberFormat="1" applyFont="1" applyBorder="1" applyAlignment="1">
      <alignment horizontal="center" vertical="top"/>
    </xf>
    <xf numFmtId="0" fontId="4" fillId="7" borderId="94" xfId="0" applyNumberFormat="1" applyFont="1" applyFill="1" applyBorder="1" applyAlignment="1">
      <alignment horizontal="center" vertical="top"/>
    </xf>
    <xf numFmtId="3" fontId="4" fillId="7" borderId="65" xfId="0" applyNumberFormat="1" applyFont="1" applyFill="1" applyBorder="1" applyAlignment="1">
      <alignment horizontal="center" vertical="top"/>
    </xf>
    <xf numFmtId="3" fontId="4" fillId="8" borderId="27" xfId="0" applyNumberFormat="1" applyFont="1" applyFill="1" applyBorder="1" applyAlignment="1">
      <alignment horizontal="center" vertical="top"/>
    </xf>
    <xf numFmtId="0" fontId="4" fillId="0" borderId="3" xfId="0" applyNumberFormat="1" applyFont="1" applyBorder="1" applyAlignment="1">
      <alignment horizontal="center" vertical="top"/>
    </xf>
    <xf numFmtId="0" fontId="4" fillId="7" borderId="11" xfId="0" applyNumberFormat="1" applyFont="1" applyFill="1" applyBorder="1" applyAlignment="1">
      <alignment horizontal="center" vertical="top"/>
    </xf>
    <xf numFmtId="165" fontId="5" fillId="7" borderId="34" xfId="0" applyNumberFormat="1" applyFont="1" applyFill="1" applyBorder="1" applyAlignment="1">
      <alignment horizontal="center" vertical="top"/>
    </xf>
    <xf numFmtId="165" fontId="5" fillId="7" borderId="19"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0" fontId="4" fillId="0" borderId="12" xfId="0" applyFont="1" applyFill="1" applyBorder="1" applyAlignment="1">
      <alignment horizontal="center" vertical="top"/>
    </xf>
    <xf numFmtId="49" fontId="4" fillId="0" borderId="59" xfId="0" applyNumberFormat="1" applyFont="1" applyFill="1" applyBorder="1" applyAlignment="1">
      <alignment horizontal="center" vertical="top"/>
    </xf>
    <xf numFmtId="165" fontId="5" fillId="7" borderId="92" xfId="0" applyNumberFormat="1" applyFont="1" applyFill="1" applyBorder="1" applyAlignment="1">
      <alignment horizontal="right" vertical="top"/>
    </xf>
    <xf numFmtId="165" fontId="6" fillId="4" borderId="76" xfId="0" applyNumberFormat="1" applyFont="1" applyFill="1" applyBorder="1" applyAlignment="1">
      <alignment horizontal="center" vertical="top"/>
    </xf>
    <xf numFmtId="165" fontId="6" fillId="3" borderId="76" xfId="0" applyNumberFormat="1" applyFont="1" applyFill="1" applyBorder="1" applyAlignment="1">
      <alignment horizontal="center" vertical="top"/>
    </xf>
    <xf numFmtId="165" fontId="5" fillId="7" borderId="65" xfId="0" applyNumberFormat="1" applyFont="1" applyFill="1" applyBorder="1" applyAlignment="1">
      <alignment horizontal="right" vertical="top"/>
    </xf>
    <xf numFmtId="165" fontId="5" fillId="7" borderId="52" xfId="0" applyNumberFormat="1" applyFont="1" applyFill="1" applyBorder="1" applyAlignment="1">
      <alignment horizontal="center" vertical="top"/>
    </xf>
    <xf numFmtId="165" fontId="6" fillId="4" borderId="78" xfId="0" applyNumberFormat="1" applyFont="1" applyFill="1" applyBorder="1" applyAlignment="1">
      <alignment horizontal="center" vertical="top"/>
    </xf>
    <xf numFmtId="165" fontId="6" fillId="3" borderId="78"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0" fontId="4" fillId="0" borderId="11" xfId="0" applyFont="1" applyFill="1" applyBorder="1" applyAlignment="1">
      <alignment horizontal="center" vertical="top"/>
    </xf>
    <xf numFmtId="49" fontId="4" fillId="0" borderId="58" xfId="0" applyNumberFormat="1" applyFont="1" applyFill="1" applyBorder="1" applyAlignment="1">
      <alignment horizontal="center" vertical="top"/>
    </xf>
    <xf numFmtId="164" fontId="4" fillId="7" borderId="18" xfId="0" applyNumberFormat="1" applyFont="1" applyFill="1" applyBorder="1" applyAlignment="1">
      <alignment horizontal="center" vertical="top" wrapText="1"/>
    </xf>
    <xf numFmtId="3" fontId="4" fillId="0" borderId="111" xfId="0" applyNumberFormat="1" applyFont="1" applyBorder="1" applyAlignment="1">
      <alignment horizontal="center" vertical="top" wrapText="1"/>
    </xf>
    <xf numFmtId="3" fontId="4" fillId="0" borderId="58" xfId="0" applyNumberFormat="1" applyFont="1" applyBorder="1" applyAlignment="1">
      <alignment horizontal="center" vertical="top" wrapText="1"/>
    </xf>
    <xf numFmtId="3" fontId="4" fillId="0" borderId="114" xfId="0" applyNumberFormat="1" applyFont="1" applyBorder="1" applyAlignment="1">
      <alignment horizontal="center" vertical="top"/>
    </xf>
    <xf numFmtId="3" fontId="4" fillId="0" borderId="33" xfId="0" applyNumberFormat="1" applyFont="1" applyBorder="1" applyAlignment="1">
      <alignment horizontal="center" vertical="top"/>
    </xf>
    <xf numFmtId="3" fontId="5" fillId="7" borderId="18" xfId="0" applyNumberFormat="1" applyFont="1" applyFill="1" applyBorder="1" applyAlignment="1">
      <alignment horizontal="center" vertical="top"/>
    </xf>
    <xf numFmtId="3" fontId="4" fillId="0" borderId="18" xfId="0" applyNumberFormat="1" applyFont="1" applyBorder="1" applyAlignment="1">
      <alignment horizontal="center" vertical="top"/>
    </xf>
    <xf numFmtId="3" fontId="4" fillId="0" borderId="115" xfId="0" applyNumberFormat="1" applyFont="1" applyBorder="1" applyAlignment="1">
      <alignment horizontal="center" vertical="top"/>
    </xf>
    <xf numFmtId="3" fontId="4" fillId="0" borderId="116" xfId="0" applyNumberFormat="1" applyFont="1" applyBorder="1" applyAlignment="1">
      <alignment horizontal="center" vertical="top"/>
    </xf>
    <xf numFmtId="3" fontId="5" fillId="7" borderId="114" xfId="0" applyNumberFormat="1" applyFont="1" applyFill="1" applyBorder="1" applyAlignment="1">
      <alignment horizontal="center" vertical="top"/>
    </xf>
    <xf numFmtId="3" fontId="4" fillId="7" borderId="18" xfId="0" applyNumberFormat="1" applyFont="1" applyFill="1" applyBorder="1" applyAlignment="1">
      <alignment horizontal="center" vertical="top"/>
    </xf>
    <xf numFmtId="3" fontId="4" fillId="7" borderId="114" xfId="0" applyNumberFormat="1" applyFont="1" applyFill="1" applyBorder="1" applyAlignment="1">
      <alignment horizontal="center" vertical="top"/>
    </xf>
    <xf numFmtId="3" fontId="5" fillId="0" borderId="99" xfId="0" applyNumberFormat="1" applyFont="1" applyFill="1" applyBorder="1" applyAlignment="1">
      <alignment horizontal="center" vertical="top"/>
    </xf>
    <xf numFmtId="3" fontId="5" fillId="0" borderId="116" xfId="0" applyNumberFormat="1" applyFont="1" applyFill="1" applyBorder="1" applyAlignment="1">
      <alignment horizontal="center" vertical="top"/>
    </xf>
    <xf numFmtId="0" fontId="4" fillId="7" borderId="115" xfId="0" applyNumberFormat="1" applyFont="1" applyFill="1" applyBorder="1" applyAlignment="1">
      <alignment horizontal="center" vertical="top"/>
    </xf>
    <xf numFmtId="3" fontId="5" fillId="0" borderId="105" xfId="0" applyNumberFormat="1" applyFont="1" applyFill="1" applyBorder="1" applyAlignment="1">
      <alignment horizontal="center" vertical="top"/>
    </xf>
    <xf numFmtId="0" fontId="4" fillId="7" borderId="114" xfId="0" applyNumberFormat="1" applyFont="1" applyFill="1" applyBorder="1" applyAlignment="1">
      <alignment horizontal="center" vertical="top"/>
    </xf>
    <xf numFmtId="0" fontId="4" fillId="7" borderId="39" xfId="0" applyFont="1" applyFill="1" applyBorder="1" applyAlignment="1">
      <alignment horizontal="center" vertical="top"/>
    </xf>
    <xf numFmtId="3" fontId="4" fillId="7" borderId="63" xfId="0" applyNumberFormat="1" applyFont="1" applyFill="1" applyBorder="1" applyAlignment="1">
      <alignment horizontal="center" vertical="top"/>
    </xf>
    <xf numFmtId="3" fontId="4" fillId="7" borderId="28" xfId="0" applyNumberFormat="1" applyFont="1" applyFill="1" applyBorder="1" applyAlignment="1">
      <alignment horizontal="center" vertical="top"/>
    </xf>
    <xf numFmtId="3" fontId="4" fillId="0" borderId="117" xfId="0" applyNumberFormat="1" applyFont="1" applyBorder="1" applyAlignment="1">
      <alignment horizontal="center" vertical="top"/>
    </xf>
    <xf numFmtId="3" fontId="4" fillId="7" borderId="33" xfId="0" applyNumberFormat="1" applyFont="1" applyFill="1" applyBorder="1" applyAlignment="1">
      <alignment horizontal="center" vertical="top"/>
    </xf>
    <xf numFmtId="0" fontId="4" fillId="7" borderId="113" xfId="0" applyFont="1" applyFill="1" applyBorder="1" applyAlignment="1">
      <alignment horizontal="center" vertical="top"/>
    </xf>
    <xf numFmtId="0" fontId="4" fillId="0" borderId="111" xfId="0" applyFont="1" applyBorder="1" applyAlignment="1">
      <alignment horizontal="center" vertical="top"/>
    </xf>
    <xf numFmtId="0" fontId="4" fillId="0" borderId="104" xfId="0" applyFont="1" applyBorder="1" applyAlignment="1">
      <alignment horizontal="center" vertical="top"/>
    </xf>
    <xf numFmtId="0" fontId="4" fillId="0" borderId="104" xfId="0" applyFont="1" applyFill="1" applyBorder="1" applyAlignment="1">
      <alignment horizontal="center" vertical="top"/>
    </xf>
    <xf numFmtId="165" fontId="6" fillId="6" borderId="1" xfId="0" applyNumberFormat="1" applyFont="1" applyFill="1" applyBorder="1" applyAlignment="1">
      <alignment horizontal="center" vertical="top"/>
    </xf>
    <xf numFmtId="165" fontId="5" fillId="7" borderId="62" xfId="0" applyNumberFormat="1" applyFont="1" applyFill="1" applyBorder="1" applyAlignment="1">
      <alignment horizontal="right" vertical="top"/>
    </xf>
    <xf numFmtId="165" fontId="5" fillId="7" borderId="53" xfId="0" applyNumberFormat="1" applyFont="1" applyFill="1" applyBorder="1" applyAlignment="1">
      <alignment horizontal="center" vertical="top"/>
    </xf>
    <xf numFmtId="165" fontId="6" fillId="4" borderId="80" xfId="0" applyNumberFormat="1" applyFont="1" applyFill="1" applyBorder="1" applyAlignment="1">
      <alignment horizontal="center" vertical="top"/>
    </xf>
    <xf numFmtId="3" fontId="4" fillId="7" borderId="5" xfId="0" applyNumberFormat="1" applyFont="1" applyFill="1" applyBorder="1" applyAlignment="1">
      <alignment vertical="top" wrapText="1"/>
    </xf>
    <xf numFmtId="0" fontId="25" fillId="0" borderId="80" xfId="0" applyFont="1" applyBorder="1" applyAlignment="1">
      <alignment horizontal="center" vertical="center" wrapText="1"/>
    </xf>
    <xf numFmtId="165" fontId="6" fillId="0" borderId="0" xfId="0" applyNumberFormat="1" applyFont="1" applyFill="1" applyBorder="1" applyAlignment="1">
      <alignment horizontal="center" vertical="top"/>
    </xf>
    <xf numFmtId="165" fontId="6" fillId="5" borderId="24" xfId="0" applyNumberFormat="1" applyFont="1" applyFill="1" applyBorder="1" applyAlignment="1">
      <alignment horizontal="center" vertical="top"/>
    </xf>
    <xf numFmtId="165" fontId="6" fillId="10" borderId="98" xfId="0" applyNumberFormat="1" applyFont="1" applyFill="1" applyBorder="1" applyAlignment="1">
      <alignment horizontal="center" vertical="top"/>
    </xf>
    <xf numFmtId="165" fontId="6" fillId="10" borderId="27" xfId="0" applyNumberFormat="1" applyFont="1" applyFill="1" applyBorder="1" applyAlignment="1">
      <alignment horizontal="center" vertical="top"/>
    </xf>
    <xf numFmtId="165" fontId="4" fillId="7" borderId="30" xfId="0" applyNumberFormat="1" applyFont="1" applyFill="1" applyBorder="1" applyAlignment="1">
      <alignment horizontal="center" vertical="top"/>
    </xf>
    <xf numFmtId="165" fontId="6" fillId="10" borderId="72" xfId="0" applyNumberFormat="1" applyFont="1" applyFill="1" applyBorder="1" applyAlignment="1">
      <alignment horizontal="center" vertical="top"/>
    </xf>
    <xf numFmtId="165" fontId="6" fillId="5" borderId="76" xfId="0" applyNumberFormat="1" applyFont="1" applyFill="1" applyBorder="1" applyAlignment="1">
      <alignment horizontal="center" vertical="top"/>
    </xf>
    <xf numFmtId="165" fontId="6" fillId="3" borderId="80" xfId="0" applyNumberFormat="1" applyFont="1" applyFill="1" applyBorder="1" applyAlignment="1">
      <alignment horizontal="center" vertical="top"/>
    </xf>
    <xf numFmtId="165" fontId="6" fillId="10" borderId="24" xfId="0" applyNumberFormat="1" applyFont="1" applyFill="1" applyBorder="1" applyAlignment="1">
      <alignment horizontal="center" vertical="top"/>
    </xf>
    <xf numFmtId="165" fontId="6" fillId="10" borderId="25" xfId="0" applyNumberFormat="1" applyFont="1" applyFill="1" applyBorder="1" applyAlignment="1">
      <alignment horizontal="center" vertical="top"/>
    </xf>
    <xf numFmtId="165" fontId="6" fillId="10" borderId="22" xfId="0" applyNumberFormat="1" applyFont="1" applyFill="1" applyBorder="1" applyAlignment="1">
      <alignment horizontal="center" vertical="top"/>
    </xf>
    <xf numFmtId="49" fontId="5" fillId="7" borderId="58" xfId="0" applyNumberFormat="1" applyFont="1" applyFill="1" applyBorder="1" applyAlignment="1">
      <alignment horizontal="center" vertical="center" textRotation="90" wrapText="1"/>
    </xf>
    <xf numFmtId="0" fontId="4" fillId="7" borderId="34" xfId="0" applyFont="1" applyFill="1" applyBorder="1" applyAlignment="1">
      <alignment vertical="top" wrapText="1"/>
    </xf>
    <xf numFmtId="0" fontId="4" fillId="7" borderId="59" xfId="0" applyFont="1" applyFill="1" applyBorder="1" applyAlignment="1">
      <alignment horizontal="center" vertical="top"/>
    </xf>
    <xf numFmtId="0" fontId="4" fillId="7" borderId="58" xfId="0" applyFont="1" applyFill="1" applyBorder="1" applyAlignment="1">
      <alignment horizontal="center" vertical="top"/>
    </xf>
    <xf numFmtId="0" fontId="4" fillId="7" borderId="37" xfId="0" applyFont="1" applyFill="1" applyBorder="1" applyAlignment="1">
      <alignment horizontal="center" vertical="top"/>
    </xf>
    <xf numFmtId="0" fontId="4" fillId="7" borderId="49" xfId="0" applyFont="1" applyFill="1" applyBorder="1" applyAlignment="1">
      <alignment vertical="top" wrapText="1"/>
    </xf>
    <xf numFmtId="49" fontId="4" fillId="0" borderId="33" xfId="0" applyNumberFormat="1" applyFont="1" applyFill="1" applyBorder="1" applyAlignment="1">
      <alignment horizontal="center" vertical="top"/>
    </xf>
    <xf numFmtId="0" fontId="4" fillId="0" borderId="33" xfId="0" applyFont="1" applyFill="1" applyBorder="1" applyAlignment="1">
      <alignment horizontal="center" vertical="top"/>
    </xf>
    <xf numFmtId="49" fontId="4" fillId="0" borderId="114" xfId="0" applyNumberFormat="1" applyFont="1" applyFill="1" applyBorder="1" applyAlignment="1">
      <alignment horizontal="center" vertical="top"/>
    </xf>
    <xf numFmtId="0" fontId="26" fillId="7" borderId="40" xfId="0" applyFont="1" applyFill="1" applyBorder="1" applyAlignment="1">
      <alignment horizontal="center" vertical="top"/>
    </xf>
    <xf numFmtId="0" fontId="26" fillId="7" borderId="69" xfId="0" applyFont="1" applyFill="1" applyBorder="1" applyAlignment="1">
      <alignment horizontal="center" vertical="top"/>
    </xf>
    <xf numFmtId="49" fontId="5" fillId="7" borderId="58" xfId="0" applyNumberFormat="1" applyFont="1" applyFill="1" applyBorder="1" applyAlignment="1">
      <alignment horizontal="center" vertical="top" textRotation="90" wrapText="1"/>
    </xf>
    <xf numFmtId="3" fontId="6" fillId="7" borderId="59" xfId="0" applyNumberFormat="1" applyFont="1" applyFill="1" applyBorder="1" applyAlignment="1">
      <alignment horizontal="center" vertical="top" wrapText="1"/>
    </xf>
    <xf numFmtId="165" fontId="6" fillId="10" borderId="118" xfId="0" applyNumberFormat="1" applyFont="1" applyFill="1" applyBorder="1" applyAlignment="1">
      <alignment horizontal="center" vertical="top"/>
    </xf>
    <xf numFmtId="164" fontId="4" fillId="7" borderId="18" xfId="0" applyNumberFormat="1" applyFont="1" applyFill="1" applyBorder="1" applyAlignment="1">
      <alignment horizontal="center" vertical="center" textRotation="90"/>
    </xf>
    <xf numFmtId="164" fontId="4" fillId="7" borderId="33" xfId="0" applyNumberFormat="1" applyFont="1" applyFill="1" applyBorder="1" applyAlignment="1">
      <alignment horizontal="center" vertical="top" wrapText="1"/>
    </xf>
    <xf numFmtId="3" fontId="20" fillId="0" borderId="114" xfId="0" applyNumberFormat="1" applyFont="1" applyBorder="1" applyAlignment="1">
      <alignment horizontal="center" wrapText="1"/>
    </xf>
    <xf numFmtId="3" fontId="4" fillId="7" borderId="119" xfId="0" applyNumberFormat="1" applyFont="1" applyFill="1" applyBorder="1" applyAlignment="1">
      <alignment horizontal="center" vertical="top"/>
    </xf>
    <xf numFmtId="3" fontId="10" fillId="7" borderId="10" xfId="0" applyNumberFormat="1" applyFont="1" applyFill="1" applyBorder="1" applyAlignment="1">
      <alignment horizontal="left" vertical="top" wrapText="1"/>
    </xf>
    <xf numFmtId="49" fontId="10" fillId="7" borderId="33" xfId="0" applyNumberFormat="1" applyFont="1" applyFill="1" applyBorder="1" applyAlignment="1">
      <alignment horizontal="center" vertical="top" wrapText="1"/>
    </xf>
    <xf numFmtId="0" fontId="21" fillId="0" borderId="114" xfId="0" applyFont="1" applyBorder="1" applyAlignment="1"/>
    <xf numFmtId="49" fontId="10" fillId="7" borderId="11" xfId="0" applyNumberFormat="1" applyFont="1" applyFill="1" applyBorder="1" applyAlignment="1">
      <alignment horizontal="center" vertical="top" wrapText="1"/>
    </xf>
    <xf numFmtId="0" fontId="21" fillId="0" borderId="58" xfId="0" applyFont="1" applyBorder="1" applyAlignment="1"/>
    <xf numFmtId="49" fontId="10" fillId="7" borderId="12" xfId="0" applyNumberFormat="1" applyFont="1" applyFill="1" applyBorder="1" applyAlignment="1">
      <alignment horizontal="center" vertical="top" wrapText="1"/>
    </xf>
    <xf numFmtId="0" fontId="21" fillId="0" borderId="59" xfId="0" applyFont="1" applyBorder="1" applyAlignment="1"/>
    <xf numFmtId="3" fontId="4" fillId="7" borderId="0" xfId="0" applyNumberFormat="1" applyFont="1" applyFill="1" applyBorder="1" applyAlignment="1">
      <alignment horizontal="center" vertical="top"/>
    </xf>
    <xf numFmtId="0" fontId="4" fillId="7" borderId="116" xfId="0" applyFont="1" applyFill="1" applyBorder="1" applyAlignment="1">
      <alignment horizontal="center" vertical="top"/>
    </xf>
    <xf numFmtId="0" fontId="4" fillId="7" borderId="91" xfId="0" applyFont="1" applyFill="1" applyBorder="1" applyAlignment="1">
      <alignment horizontal="left" vertical="top" wrapText="1"/>
    </xf>
    <xf numFmtId="0" fontId="4" fillId="7" borderId="102" xfId="0" applyFont="1" applyFill="1" applyBorder="1" applyAlignment="1">
      <alignment horizontal="center" vertical="top"/>
    </xf>
    <xf numFmtId="0" fontId="4" fillId="0" borderId="101" xfId="0" applyFont="1" applyBorder="1" applyAlignment="1">
      <alignment horizontal="center" vertical="top"/>
    </xf>
    <xf numFmtId="0" fontId="4" fillId="0" borderId="102" xfId="0" applyFont="1" applyBorder="1" applyAlignment="1">
      <alignment horizontal="center" vertical="top"/>
    </xf>
    <xf numFmtId="0" fontId="4" fillId="7" borderId="119" xfId="0" applyFont="1" applyFill="1" applyBorder="1" applyAlignment="1">
      <alignment horizontal="center" vertical="top"/>
    </xf>
    <xf numFmtId="0" fontId="4" fillId="0" borderId="89" xfId="0" applyFont="1" applyFill="1" applyBorder="1" applyAlignment="1">
      <alignment horizontal="left" vertical="top" wrapText="1"/>
    </xf>
    <xf numFmtId="0" fontId="4" fillId="7" borderId="47" xfId="0" applyFont="1" applyFill="1" applyBorder="1" applyAlignment="1">
      <alignment horizontal="left" vertical="top" wrapText="1"/>
    </xf>
    <xf numFmtId="0" fontId="4" fillId="7" borderId="103" xfId="0" applyFont="1" applyFill="1" applyBorder="1" applyAlignment="1">
      <alignment horizontal="center" vertical="top"/>
    </xf>
    <xf numFmtId="0" fontId="4" fillId="0" borderId="45" xfId="0" applyFont="1" applyBorder="1" applyAlignment="1">
      <alignment horizontal="center" vertical="top"/>
    </xf>
    <xf numFmtId="0" fontId="4" fillId="0" borderId="103" xfId="0" applyFont="1" applyBorder="1" applyAlignment="1">
      <alignment horizontal="center" vertical="top"/>
    </xf>
    <xf numFmtId="0" fontId="4" fillId="7" borderId="120" xfId="0" applyFont="1" applyFill="1" applyBorder="1" applyAlignment="1">
      <alignment horizontal="center" vertical="top"/>
    </xf>
    <xf numFmtId="3" fontId="4" fillId="7" borderId="46" xfId="0" applyNumberFormat="1" applyFont="1" applyFill="1" applyBorder="1" applyAlignment="1">
      <alignment horizontal="center" vertical="top" wrapText="1"/>
    </xf>
    <xf numFmtId="0" fontId="4" fillId="7" borderId="45" xfId="0" applyFont="1" applyFill="1" applyBorder="1" applyAlignment="1">
      <alignment vertical="top" wrapText="1"/>
    </xf>
    <xf numFmtId="0" fontId="4" fillId="7" borderId="104" xfId="0" applyNumberFormat="1" applyFont="1" applyFill="1" applyBorder="1" applyAlignment="1">
      <alignment horizontal="center" vertical="top"/>
    </xf>
    <xf numFmtId="49" fontId="4" fillId="7" borderId="114" xfId="0" applyNumberFormat="1" applyFont="1" applyFill="1" applyBorder="1" applyAlignment="1">
      <alignment horizontal="center" vertical="top"/>
    </xf>
    <xf numFmtId="3" fontId="4" fillId="7" borderId="60" xfId="0" applyNumberFormat="1" applyFont="1" applyFill="1" applyBorder="1" applyAlignment="1">
      <alignment vertical="top" wrapText="1"/>
    </xf>
    <xf numFmtId="0" fontId="4" fillId="0" borderId="113" xfId="0" applyFont="1" applyBorder="1" applyAlignment="1">
      <alignment horizontal="center" vertical="top"/>
    </xf>
    <xf numFmtId="3" fontId="27" fillId="7" borderId="60" xfId="0" applyNumberFormat="1" applyFont="1" applyFill="1" applyBorder="1" applyAlignment="1">
      <alignment horizontal="left" vertical="top" wrapText="1"/>
    </xf>
    <xf numFmtId="49" fontId="4" fillId="7" borderId="38" xfId="0" applyNumberFormat="1" applyFont="1" applyFill="1" applyBorder="1" applyAlignment="1">
      <alignment horizontal="center" vertical="top" wrapText="1"/>
    </xf>
    <xf numFmtId="0" fontId="4" fillId="7" borderId="43" xfId="0" applyFont="1" applyFill="1" applyBorder="1" applyAlignment="1">
      <alignment horizontal="left" vertical="top" wrapText="1"/>
    </xf>
    <xf numFmtId="0" fontId="4" fillId="7" borderId="99" xfId="0" applyFont="1" applyFill="1" applyBorder="1" applyAlignment="1">
      <alignment horizontal="center" vertical="top"/>
    </xf>
    <xf numFmtId="0" fontId="4" fillId="7" borderId="105" xfId="0" applyFont="1" applyFill="1" applyBorder="1" applyAlignment="1">
      <alignment horizontal="center" vertical="top"/>
    </xf>
    <xf numFmtId="0" fontId="28" fillId="7" borderId="58" xfId="0" applyFont="1" applyFill="1" applyBorder="1" applyAlignment="1">
      <alignment horizontal="center" vertical="top"/>
    </xf>
    <xf numFmtId="0" fontId="28" fillId="7" borderId="40" xfId="0" applyFont="1" applyFill="1" applyBorder="1" applyAlignment="1">
      <alignment horizontal="center" vertical="top"/>
    </xf>
    <xf numFmtId="165" fontId="5" fillId="7" borderId="50" xfId="0" applyNumberFormat="1" applyFont="1" applyFill="1" applyBorder="1" applyAlignment="1">
      <alignment horizontal="center" vertical="top"/>
    </xf>
    <xf numFmtId="165" fontId="5" fillId="7" borderId="41" xfId="0" applyNumberFormat="1" applyFont="1" applyFill="1" applyBorder="1" applyAlignment="1">
      <alignment horizontal="center" vertical="top"/>
    </xf>
    <xf numFmtId="165" fontId="5" fillId="7" borderId="40" xfId="0" applyNumberFormat="1" applyFont="1" applyFill="1" applyBorder="1" applyAlignment="1">
      <alignment horizontal="center" vertical="top"/>
    </xf>
    <xf numFmtId="165" fontId="5" fillId="7" borderId="14" xfId="0" applyNumberFormat="1" applyFont="1" applyFill="1" applyBorder="1" applyAlignment="1">
      <alignment horizontal="center" vertical="top"/>
    </xf>
    <xf numFmtId="165" fontId="5" fillId="7" borderId="0" xfId="0" applyNumberFormat="1" applyFont="1" applyFill="1" applyBorder="1" applyAlignment="1">
      <alignment horizontal="center" vertical="top"/>
    </xf>
    <xf numFmtId="165" fontId="5" fillId="7" borderId="11" xfId="0" applyNumberFormat="1" applyFont="1" applyFill="1" applyBorder="1" applyAlignment="1">
      <alignment horizontal="center" vertical="top"/>
    </xf>
    <xf numFmtId="165" fontId="5" fillId="7" borderId="68" xfId="0" applyNumberFormat="1" applyFont="1" applyFill="1" applyBorder="1" applyAlignment="1">
      <alignment horizontal="center" vertical="top"/>
    </xf>
    <xf numFmtId="165" fontId="5" fillId="7" borderId="38" xfId="0" applyNumberFormat="1" applyFont="1" applyFill="1" applyBorder="1" applyAlignment="1">
      <alignment horizontal="center" vertical="top"/>
    </xf>
    <xf numFmtId="165" fontId="5" fillId="7" borderId="60" xfId="0" applyNumberFormat="1" applyFont="1" applyFill="1" applyBorder="1" applyAlignment="1">
      <alignment horizontal="center" vertical="top"/>
    </xf>
    <xf numFmtId="165" fontId="5" fillId="7" borderId="58" xfId="0" applyNumberFormat="1" applyFont="1" applyFill="1" applyBorder="1" applyAlignment="1">
      <alignment horizontal="center" vertical="top"/>
    </xf>
    <xf numFmtId="165" fontId="5" fillId="7" borderId="36" xfId="0" applyNumberFormat="1" applyFont="1" applyFill="1" applyBorder="1" applyAlignment="1">
      <alignment horizontal="center" vertical="top"/>
    </xf>
    <xf numFmtId="165" fontId="5" fillId="7" borderId="49" xfId="0" applyNumberFormat="1" applyFont="1" applyFill="1" applyBorder="1" applyAlignment="1">
      <alignment horizontal="center" vertical="top"/>
    </xf>
    <xf numFmtId="165" fontId="5" fillId="7" borderId="54" xfId="0" applyNumberFormat="1" applyFont="1" applyFill="1" applyBorder="1" applyAlignment="1">
      <alignment horizontal="center" vertical="top"/>
    </xf>
    <xf numFmtId="3" fontId="4" fillId="7" borderId="34" xfId="0" applyNumberFormat="1" applyFont="1" applyFill="1" applyBorder="1" applyAlignment="1">
      <alignment horizontal="center" vertical="center"/>
    </xf>
    <xf numFmtId="165" fontId="5" fillId="7" borderId="34" xfId="0" applyNumberFormat="1" applyFont="1" applyFill="1" applyBorder="1" applyAlignment="1">
      <alignment horizontal="center" vertical="center"/>
    </xf>
    <xf numFmtId="165" fontId="5" fillId="7" borderId="38" xfId="0" applyNumberFormat="1" applyFont="1" applyFill="1" applyBorder="1" applyAlignment="1">
      <alignment horizontal="center" vertical="center"/>
    </xf>
    <xf numFmtId="0" fontId="4" fillId="0" borderId="111" xfId="0" applyFont="1" applyFill="1" applyBorder="1" applyAlignment="1">
      <alignment horizontal="center" vertical="top"/>
    </xf>
    <xf numFmtId="3" fontId="4" fillId="7" borderId="91" xfId="0" applyNumberFormat="1" applyFont="1" applyFill="1" applyBorder="1" applyAlignment="1">
      <alignment horizontal="left" vertical="top" wrapText="1"/>
    </xf>
    <xf numFmtId="49" fontId="4" fillId="7" borderId="58" xfId="0" applyNumberFormat="1" applyFont="1" applyFill="1" applyBorder="1" applyAlignment="1">
      <alignment horizontal="center" vertical="top"/>
    </xf>
    <xf numFmtId="49" fontId="4" fillId="7" borderId="37" xfId="0" applyNumberFormat="1" applyFont="1" applyFill="1" applyBorder="1" applyAlignment="1">
      <alignment horizontal="center" vertical="top"/>
    </xf>
    <xf numFmtId="49" fontId="4" fillId="0" borderId="104" xfId="0" applyNumberFormat="1" applyFont="1" applyBorder="1" applyAlignment="1">
      <alignment horizontal="center" vertical="top"/>
    </xf>
    <xf numFmtId="49" fontId="4" fillId="7" borderId="104" xfId="0" applyNumberFormat="1" applyFont="1" applyFill="1" applyBorder="1" applyAlignment="1">
      <alignment horizontal="center" vertical="top"/>
    </xf>
    <xf numFmtId="49" fontId="4" fillId="0" borderId="113" xfId="0" applyNumberFormat="1" applyFont="1" applyBorder="1" applyAlignment="1">
      <alignment horizontal="center" vertical="top"/>
    </xf>
    <xf numFmtId="165" fontId="5" fillId="7" borderId="42" xfId="0" applyNumberFormat="1" applyFont="1" applyFill="1" applyBorder="1" applyAlignment="1">
      <alignment horizontal="center" vertical="top"/>
    </xf>
    <xf numFmtId="165" fontId="5" fillId="7" borderId="44" xfId="0" applyNumberFormat="1" applyFont="1" applyFill="1" applyBorder="1" applyAlignment="1">
      <alignment horizontal="center" vertical="top"/>
    </xf>
    <xf numFmtId="165" fontId="5" fillId="7" borderId="121" xfId="0" applyNumberFormat="1" applyFont="1" applyFill="1" applyBorder="1" applyAlignment="1">
      <alignment horizontal="center" vertical="top"/>
    </xf>
    <xf numFmtId="165" fontId="5" fillId="7" borderId="99" xfId="0" applyNumberFormat="1" applyFont="1" applyFill="1" applyBorder="1" applyAlignment="1">
      <alignment horizontal="center" vertical="top"/>
    </xf>
    <xf numFmtId="165" fontId="5" fillId="7" borderId="84" xfId="0" applyNumberFormat="1" applyFont="1" applyFill="1" applyBorder="1" applyAlignment="1">
      <alignment horizontal="center" vertical="top"/>
    </xf>
    <xf numFmtId="0" fontId="4" fillId="0" borderId="105" xfId="0" applyFont="1" applyFill="1" applyBorder="1" applyAlignment="1">
      <alignment horizontal="center" vertical="top"/>
    </xf>
    <xf numFmtId="0" fontId="26" fillId="0" borderId="96" xfId="0" applyFont="1" applyFill="1" applyBorder="1" applyAlignment="1">
      <alignment horizontal="center" vertical="top"/>
    </xf>
    <xf numFmtId="0" fontId="4" fillId="7" borderId="32" xfId="0" applyFont="1" applyFill="1" applyBorder="1" applyAlignment="1">
      <alignment vertical="top" wrapText="1"/>
    </xf>
    <xf numFmtId="0" fontId="4" fillId="7" borderId="52" xfId="0" applyNumberFormat="1" applyFont="1" applyFill="1" applyBorder="1" applyAlignment="1">
      <alignment horizontal="center" vertical="top"/>
    </xf>
    <xf numFmtId="165" fontId="4" fillId="7" borderId="15" xfId="0" applyNumberFormat="1" applyFont="1" applyFill="1" applyBorder="1" applyAlignment="1">
      <alignment horizontal="center" vertical="top"/>
    </xf>
    <xf numFmtId="165" fontId="4" fillId="7" borderId="54" xfId="0" applyNumberFormat="1" applyFont="1" applyFill="1" applyBorder="1" applyAlignment="1">
      <alignment horizontal="center" vertical="top"/>
    </xf>
    <xf numFmtId="0" fontId="4" fillId="7" borderId="41" xfId="0" applyNumberFormat="1" applyFont="1" applyFill="1" applyBorder="1" applyAlignment="1">
      <alignment horizontal="center" vertical="top"/>
    </xf>
    <xf numFmtId="3" fontId="4" fillId="7" borderId="41" xfId="0" applyNumberFormat="1" applyFont="1" applyFill="1" applyBorder="1" applyAlignment="1">
      <alignment horizontal="center" vertical="top"/>
    </xf>
    <xf numFmtId="0" fontId="4" fillId="7" borderId="18" xfId="0" applyNumberFormat="1" applyFont="1" applyFill="1" applyBorder="1" applyAlignment="1">
      <alignment horizontal="center" vertical="top"/>
    </xf>
    <xf numFmtId="0" fontId="4" fillId="7" borderId="42" xfId="0" applyFont="1" applyFill="1" applyBorder="1" applyAlignment="1">
      <alignment vertical="top" wrapText="1"/>
    </xf>
    <xf numFmtId="0" fontId="4" fillId="7" borderId="96" xfId="0" applyFont="1" applyFill="1" applyBorder="1" applyAlignment="1">
      <alignment horizontal="center" vertical="top"/>
    </xf>
    <xf numFmtId="165" fontId="5" fillId="7" borderId="46" xfId="0" applyNumberFormat="1" applyFont="1" applyFill="1" applyBorder="1" applyAlignment="1">
      <alignment horizontal="center" vertical="top"/>
    </xf>
    <xf numFmtId="165" fontId="5" fillId="7" borderId="48" xfId="0" applyNumberFormat="1" applyFont="1" applyFill="1" applyBorder="1" applyAlignment="1">
      <alignment horizontal="center" vertical="top"/>
    </xf>
    <xf numFmtId="165" fontId="5" fillId="7" borderId="122" xfId="0" applyNumberFormat="1" applyFont="1" applyFill="1" applyBorder="1" applyAlignment="1">
      <alignment horizontal="center" vertical="top"/>
    </xf>
    <xf numFmtId="165" fontId="5" fillId="7" borderId="45" xfId="0" applyNumberFormat="1" applyFont="1" applyFill="1" applyBorder="1" applyAlignment="1">
      <alignment horizontal="center" vertical="top"/>
    </xf>
    <xf numFmtId="165" fontId="5" fillId="7" borderId="81" xfId="0" applyNumberFormat="1" applyFont="1" applyFill="1" applyBorder="1" applyAlignment="1">
      <alignment horizontal="center" vertical="top"/>
    </xf>
    <xf numFmtId="0" fontId="4" fillId="7" borderId="46" xfId="0" applyFont="1" applyFill="1" applyBorder="1" applyAlignment="1">
      <alignment vertical="top" wrapText="1"/>
    </xf>
    <xf numFmtId="0" fontId="28" fillId="7" borderId="45" xfId="0" applyFont="1" applyFill="1" applyBorder="1" applyAlignment="1">
      <alignment horizontal="center" vertical="top"/>
    </xf>
    <xf numFmtId="0" fontId="4" fillId="7" borderId="45" xfId="0" applyFont="1" applyFill="1" applyBorder="1" applyAlignment="1">
      <alignment horizontal="center" vertical="top"/>
    </xf>
    <xf numFmtId="0" fontId="4" fillId="7" borderId="95" xfId="0" applyFont="1" applyFill="1" applyBorder="1" applyAlignment="1">
      <alignment horizontal="center" vertical="top"/>
    </xf>
    <xf numFmtId="3" fontId="13" fillId="0" borderId="123" xfId="0" applyNumberFormat="1" applyFont="1" applyFill="1" applyBorder="1" applyAlignment="1">
      <alignment horizontal="center" vertical="top" wrapText="1"/>
    </xf>
    <xf numFmtId="165" fontId="4" fillId="0" borderId="82" xfId="0" applyNumberFormat="1" applyFont="1" applyFill="1" applyBorder="1" applyAlignment="1">
      <alignment horizontal="center" vertical="top" wrapText="1"/>
    </xf>
    <xf numFmtId="49" fontId="6" fillId="7" borderId="40" xfId="0" applyNumberFormat="1" applyFont="1" applyFill="1" applyBorder="1" applyAlignment="1">
      <alignment horizontal="center" vertical="top"/>
    </xf>
    <xf numFmtId="49" fontId="6" fillId="7" borderId="99" xfId="0" applyNumberFormat="1" applyFont="1" applyFill="1" applyBorder="1" applyAlignment="1">
      <alignment horizontal="center" vertical="top"/>
    </xf>
    <xf numFmtId="0" fontId="4" fillId="7" borderId="99" xfId="0" applyFont="1" applyFill="1" applyBorder="1" applyAlignment="1">
      <alignment vertical="top" wrapText="1"/>
    </xf>
    <xf numFmtId="3" fontId="6" fillId="7" borderId="103" xfId="0" applyNumberFormat="1" applyFont="1" applyFill="1" applyBorder="1" applyAlignment="1">
      <alignment horizontal="center" vertical="top"/>
    </xf>
    <xf numFmtId="49" fontId="6" fillId="7" borderId="11" xfId="0" applyNumberFormat="1" applyFont="1" applyFill="1" applyBorder="1" applyAlignment="1">
      <alignment horizontal="center" vertical="top" wrapText="1"/>
    </xf>
    <xf numFmtId="49" fontId="6" fillId="7" borderId="58" xfId="0" applyNumberFormat="1" applyFont="1" applyFill="1" applyBorder="1" applyAlignment="1">
      <alignment horizontal="center" vertical="top" wrapText="1"/>
    </xf>
    <xf numFmtId="3" fontId="6" fillId="7" borderId="30" xfId="0" applyNumberFormat="1" applyFont="1" applyFill="1" applyBorder="1" applyAlignment="1">
      <alignment vertical="top"/>
    </xf>
    <xf numFmtId="49" fontId="6" fillId="7" borderId="16" xfId="0" applyNumberFormat="1" applyFont="1" applyFill="1" applyBorder="1" applyAlignment="1">
      <alignment horizontal="center" vertical="top"/>
    </xf>
    <xf numFmtId="49" fontId="6" fillId="7" borderId="36" xfId="0" applyNumberFormat="1" applyFont="1" applyFill="1" applyBorder="1" applyAlignment="1">
      <alignment horizontal="center" vertical="top"/>
    </xf>
    <xf numFmtId="49" fontId="6" fillId="7" borderId="60" xfId="0" applyNumberFormat="1" applyFont="1" applyFill="1" applyBorder="1" applyAlignment="1">
      <alignment horizontal="center" vertical="top"/>
    </xf>
    <xf numFmtId="49" fontId="6" fillId="7" borderId="52" xfId="0" applyNumberFormat="1" applyFont="1" applyFill="1" applyBorder="1" applyAlignment="1">
      <alignment horizontal="center" vertical="top"/>
    </xf>
    <xf numFmtId="3" fontId="6" fillId="7" borderId="30" xfId="0" applyNumberFormat="1" applyFont="1" applyFill="1" applyBorder="1" applyAlignment="1">
      <alignment horizontal="center" vertical="top"/>
    </xf>
    <xf numFmtId="49" fontId="6" fillId="7" borderId="39" xfId="0" applyNumberFormat="1" applyFont="1" applyFill="1" applyBorder="1" applyAlignment="1">
      <alignment horizontal="center" vertical="top"/>
    </xf>
    <xf numFmtId="49" fontId="6" fillId="7" borderId="59"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5" fontId="4" fillId="7" borderId="42" xfId="0" applyNumberFormat="1" applyFont="1" applyFill="1" applyBorder="1" applyAlignment="1">
      <alignment horizontal="center" vertical="top"/>
    </xf>
    <xf numFmtId="165" fontId="4" fillId="7" borderId="123" xfId="0" applyNumberFormat="1" applyFont="1" applyFill="1" applyBorder="1" applyAlignment="1">
      <alignment horizontal="center" vertical="top" wrapText="1"/>
    </xf>
    <xf numFmtId="165" fontId="4" fillId="7" borderId="112" xfId="0" applyNumberFormat="1" applyFont="1" applyFill="1" applyBorder="1" applyAlignment="1">
      <alignment horizontal="center" vertical="top" wrapText="1"/>
    </xf>
    <xf numFmtId="165" fontId="4" fillId="7" borderId="82" xfId="0" applyNumberFormat="1" applyFont="1" applyFill="1" applyBorder="1" applyAlignment="1">
      <alignment horizontal="center" vertical="top" wrapText="1"/>
    </xf>
    <xf numFmtId="0" fontId="4" fillId="7" borderId="123" xfId="0" applyFont="1" applyFill="1" applyBorder="1" applyAlignment="1">
      <alignment horizontal="left" vertical="top" wrapText="1"/>
    </xf>
    <xf numFmtId="165" fontId="13" fillId="0" borderId="32" xfId="0" applyNumberFormat="1" applyFont="1" applyFill="1" applyBorder="1" applyAlignment="1">
      <alignment horizontal="center" vertical="top"/>
    </xf>
    <xf numFmtId="165" fontId="13" fillId="0" borderId="52" xfId="0" applyNumberFormat="1" applyFont="1" applyFill="1" applyBorder="1" applyAlignment="1">
      <alignment horizontal="center" vertical="top"/>
    </xf>
    <xf numFmtId="3" fontId="10" fillId="0" borderId="16" xfId="0" applyNumberFormat="1" applyFont="1" applyFill="1" applyBorder="1" applyAlignment="1">
      <alignment horizontal="center" vertical="top"/>
    </xf>
    <xf numFmtId="3" fontId="10" fillId="0" borderId="52" xfId="0" applyNumberFormat="1" applyFont="1" applyFill="1" applyBorder="1" applyAlignment="1">
      <alignment horizontal="center" vertical="top"/>
    </xf>
    <xf numFmtId="3" fontId="10" fillId="0" borderId="20" xfId="0" applyNumberFormat="1" applyFont="1" applyFill="1" applyBorder="1" applyAlignment="1">
      <alignment horizontal="center" vertical="top"/>
    </xf>
    <xf numFmtId="165" fontId="4" fillId="7" borderId="46" xfId="0" applyNumberFormat="1" applyFont="1" applyFill="1" applyBorder="1" applyAlignment="1">
      <alignment horizontal="center" vertical="top" wrapText="1"/>
    </xf>
    <xf numFmtId="165" fontId="4" fillId="7" borderId="45" xfId="0" applyNumberFormat="1" applyFont="1" applyFill="1" applyBorder="1" applyAlignment="1">
      <alignment horizontal="center" vertical="top" wrapText="1"/>
    </xf>
    <xf numFmtId="0" fontId="4" fillId="7" borderId="46" xfId="0" applyFont="1" applyFill="1" applyBorder="1" applyAlignment="1">
      <alignment horizontal="left" vertical="top" wrapText="1"/>
    </xf>
    <xf numFmtId="165" fontId="4" fillId="7" borderId="122" xfId="0" applyNumberFormat="1" applyFont="1" applyFill="1" applyBorder="1" applyAlignment="1">
      <alignment horizontal="center" vertical="top" wrapText="1"/>
    </xf>
    <xf numFmtId="165" fontId="4" fillId="7" borderId="124" xfId="0" applyNumberFormat="1" applyFont="1" applyFill="1" applyBorder="1" applyAlignment="1">
      <alignment horizontal="center" vertical="top" wrapText="1"/>
    </xf>
    <xf numFmtId="165" fontId="13" fillId="0" borderId="16" xfId="0" applyNumberFormat="1" applyFont="1" applyFill="1" applyBorder="1" applyAlignment="1">
      <alignment horizontal="center" vertical="top"/>
    </xf>
    <xf numFmtId="165" fontId="14" fillId="6" borderId="24" xfId="0" applyNumberFormat="1" applyFont="1" applyFill="1" applyBorder="1" applyAlignment="1">
      <alignment horizontal="center" vertical="top"/>
    </xf>
    <xf numFmtId="165" fontId="13" fillId="0" borderId="53" xfId="0" applyNumberFormat="1" applyFont="1" applyFill="1" applyBorder="1" applyAlignment="1">
      <alignment horizontal="center" vertical="top"/>
    </xf>
    <xf numFmtId="0" fontId="4" fillId="0" borderId="31" xfId="0" applyFont="1" applyFill="1" applyBorder="1" applyAlignment="1">
      <alignment horizontal="center" vertical="top" wrapText="1"/>
    </xf>
    <xf numFmtId="165" fontId="4" fillId="7" borderId="16" xfId="0" applyNumberFormat="1" applyFont="1" applyFill="1" applyBorder="1" applyAlignment="1">
      <alignment horizontal="center" vertical="top"/>
    </xf>
    <xf numFmtId="165" fontId="4" fillId="7" borderId="115" xfId="0" applyNumberFormat="1" applyFont="1" applyFill="1" applyBorder="1" applyAlignment="1">
      <alignment horizontal="center" vertical="top"/>
    </xf>
    <xf numFmtId="0" fontId="4" fillId="0" borderId="31" xfId="0" applyFont="1" applyBorder="1" applyAlignment="1">
      <alignment vertical="top" wrapText="1"/>
    </xf>
    <xf numFmtId="0" fontId="12" fillId="0" borderId="16" xfId="0" applyFont="1" applyFill="1" applyBorder="1" applyAlignment="1">
      <alignment horizontal="center" vertical="top"/>
    </xf>
    <xf numFmtId="0" fontId="12" fillId="0" borderId="52" xfId="0" applyFont="1" applyFill="1" applyBorder="1" applyAlignment="1">
      <alignment horizontal="center" vertical="top"/>
    </xf>
    <xf numFmtId="0" fontId="12" fillId="0" borderId="20" xfId="0" applyFont="1" applyFill="1" applyBorder="1" applyAlignment="1">
      <alignment horizontal="center" vertical="top"/>
    </xf>
    <xf numFmtId="3" fontId="7" fillId="7" borderId="12" xfId="0" applyNumberFormat="1" applyFont="1" applyFill="1" applyBorder="1" applyAlignment="1">
      <alignment horizontal="center" vertical="center" textRotation="90"/>
    </xf>
    <xf numFmtId="3" fontId="6" fillId="7" borderId="18" xfId="0" applyNumberFormat="1" applyFont="1" applyFill="1" applyBorder="1" applyAlignment="1">
      <alignment horizontal="center" vertical="top"/>
    </xf>
    <xf numFmtId="3" fontId="4" fillId="0" borderId="40" xfId="0" applyNumberFormat="1" applyFont="1" applyBorder="1" applyAlignment="1">
      <alignment horizontal="center" vertical="top"/>
    </xf>
    <xf numFmtId="3" fontId="6" fillId="7" borderId="114" xfId="0" applyNumberFormat="1" applyFont="1" applyFill="1" applyBorder="1" applyAlignment="1">
      <alignment horizontal="center" vertical="top"/>
    </xf>
    <xf numFmtId="165" fontId="4" fillId="7" borderId="48" xfId="0" applyNumberFormat="1" applyFont="1" applyFill="1" applyBorder="1" applyAlignment="1">
      <alignment horizontal="center" vertical="top" wrapText="1"/>
    </xf>
    <xf numFmtId="0" fontId="4" fillId="7" borderId="34" xfId="0" applyFont="1" applyFill="1" applyBorder="1" applyAlignment="1">
      <alignment horizontal="left" vertical="top" wrapText="1"/>
    </xf>
    <xf numFmtId="3" fontId="6" fillId="0" borderId="87" xfId="0" applyNumberFormat="1" applyFont="1" applyBorder="1" applyAlignment="1">
      <alignment horizontal="center" vertical="top"/>
    </xf>
    <xf numFmtId="3" fontId="4" fillId="0" borderId="38" xfId="0" applyNumberFormat="1" applyFont="1" applyFill="1" applyBorder="1" applyAlignment="1">
      <alignment horizontal="center" vertical="top"/>
    </xf>
    <xf numFmtId="3" fontId="4" fillId="0" borderId="40" xfId="0" applyNumberFormat="1" applyFont="1" applyFill="1" applyBorder="1" applyAlignment="1">
      <alignment vertical="top" wrapText="1"/>
    </xf>
    <xf numFmtId="0" fontId="9" fillId="7" borderId="1" xfId="0" applyFont="1" applyFill="1" applyBorder="1" applyAlignment="1">
      <alignment vertical="top"/>
    </xf>
    <xf numFmtId="49" fontId="5" fillId="0" borderId="65" xfId="0" applyNumberFormat="1" applyFont="1" applyFill="1" applyBorder="1" applyAlignment="1">
      <alignment horizontal="center" vertical="top" textRotation="90" wrapText="1"/>
    </xf>
    <xf numFmtId="3" fontId="4" fillId="0" borderId="62" xfId="0" applyNumberFormat="1" applyFont="1" applyBorder="1" applyAlignment="1">
      <alignment horizontal="center" vertical="top" wrapText="1"/>
    </xf>
    <xf numFmtId="165" fontId="6" fillId="10" borderId="13" xfId="0" applyNumberFormat="1" applyFont="1" applyFill="1" applyBorder="1" applyAlignment="1">
      <alignment horizontal="center" vertical="top"/>
    </xf>
    <xf numFmtId="165" fontId="6" fillId="10" borderId="11" xfId="0" applyNumberFormat="1" applyFont="1" applyFill="1" applyBorder="1" applyAlignment="1">
      <alignment horizontal="center" vertical="top"/>
    </xf>
    <xf numFmtId="165" fontId="6" fillId="10" borderId="94" xfId="0" applyNumberFormat="1" applyFont="1" applyFill="1" applyBorder="1" applyAlignment="1">
      <alignment horizontal="center" vertical="top"/>
    </xf>
    <xf numFmtId="3" fontId="4" fillId="7" borderId="49" xfId="0" applyNumberFormat="1" applyFont="1" applyFill="1" applyBorder="1" applyAlignment="1">
      <alignment vertical="top"/>
    </xf>
    <xf numFmtId="3" fontId="4" fillId="7" borderId="40" xfId="0" applyNumberFormat="1" applyFont="1" applyFill="1" applyBorder="1" applyAlignment="1">
      <alignment vertical="top"/>
    </xf>
    <xf numFmtId="3" fontId="4" fillId="7" borderId="69" xfId="0" applyNumberFormat="1" applyFont="1" applyFill="1" applyBorder="1" applyAlignment="1">
      <alignment vertical="top"/>
    </xf>
    <xf numFmtId="3" fontId="4" fillId="7" borderId="50" xfId="0" applyNumberFormat="1" applyFont="1" applyFill="1" applyBorder="1" applyAlignment="1">
      <alignment vertical="top"/>
    </xf>
    <xf numFmtId="3" fontId="4" fillId="7" borderId="32" xfId="0" applyNumberFormat="1" applyFont="1" applyFill="1" applyBorder="1" applyAlignment="1">
      <alignment vertical="top" wrapText="1"/>
    </xf>
    <xf numFmtId="165" fontId="4" fillId="9" borderId="38" xfId="0" applyNumberFormat="1" applyFont="1" applyFill="1" applyBorder="1" applyAlignment="1">
      <alignment horizontal="center" vertical="top"/>
    </xf>
    <xf numFmtId="165" fontId="4" fillId="9" borderId="34" xfId="0" applyNumberFormat="1" applyFont="1" applyFill="1" applyBorder="1" applyAlignment="1">
      <alignment horizontal="center" vertical="top"/>
    </xf>
    <xf numFmtId="165" fontId="4" fillId="9" borderId="58" xfId="0" applyNumberFormat="1" applyFont="1" applyFill="1" applyBorder="1" applyAlignment="1">
      <alignment horizontal="center" vertical="top"/>
    </xf>
    <xf numFmtId="165" fontId="4" fillId="9" borderId="37" xfId="0" applyNumberFormat="1" applyFont="1" applyFill="1" applyBorder="1" applyAlignment="1">
      <alignment horizontal="center" vertical="top"/>
    </xf>
    <xf numFmtId="3" fontId="5" fillId="7" borderId="60" xfId="0" applyNumberFormat="1" applyFont="1" applyFill="1" applyBorder="1" applyAlignment="1">
      <alignment horizontal="center" vertical="top" wrapText="1"/>
    </xf>
    <xf numFmtId="0" fontId="4" fillId="11" borderId="64" xfId="0" applyFont="1" applyFill="1" applyBorder="1" applyAlignment="1">
      <alignment horizontal="center" vertical="top"/>
    </xf>
    <xf numFmtId="0" fontId="4" fillId="11" borderId="65" xfId="0" applyFont="1" applyFill="1" applyBorder="1" applyAlignment="1">
      <alignment horizontal="center" vertical="top"/>
    </xf>
    <xf numFmtId="165" fontId="4" fillId="11" borderId="117" xfId="0" applyNumberFormat="1" applyFont="1" applyFill="1" applyBorder="1" applyAlignment="1">
      <alignment horizontal="center" vertical="top"/>
    </xf>
    <xf numFmtId="3" fontId="6" fillId="0" borderId="0" xfId="0" applyNumberFormat="1" applyFont="1" applyFill="1" applyBorder="1" applyAlignment="1">
      <alignment horizontal="center" vertical="top" wrapText="1"/>
    </xf>
    <xf numFmtId="0" fontId="2" fillId="0" borderId="0" xfId="0" applyFont="1" applyAlignment="1">
      <alignment horizontal="center" vertical="top" wrapText="1"/>
    </xf>
    <xf numFmtId="3" fontId="10" fillId="0" borderId="3" xfId="0" applyNumberFormat="1" applyFont="1" applyFill="1" applyBorder="1" applyAlignment="1">
      <alignment horizontal="center" vertical="top"/>
    </xf>
    <xf numFmtId="3" fontId="10" fillId="0" borderId="63" xfId="0" applyNumberFormat="1" applyFont="1" applyFill="1" applyBorder="1" applyAlignment="1">
      <alignment horizontal="center" vertical="top"/>
    </xf>
    <xf numFmtId="3" fontId="10" fillId="0" borderId="0" xfId="0" applyNumberFormat="1" applyFont="1" applyAlignment="1">
      <alignment vertical="top"/>
    </xf>
    <xf numFmtId="3" fontId="10" fillId="0" borderId="11" xfId="0" applyNumberFormat="1" applyFont="1" applyFill="1" applyBorder="1" applyAlignment="1">
      <alignment horizontal="center" vertical="top"/>
    </xf>
    <xf numFmtId="3" fontId="10" fillId="0" borderId="33" xfId="0" applyNumberFormat="1" applyFont="1" applyFill="1" applyBorder="1" applyAlignment="1">
      <alignment horizontal="center" vertical="top"/>
    </xf>
    <xf numFmtId="49" fontId="15" fillId="0" borderId="3" xfId="0" applyNumberFormat="1" applyFont="1" applyBorder="1" applyAlignment="1">
      <alignment horizontal="center" vertical="top"/>
    </xf>
    <xf numFmtId="49" fontId="15" fillId="0" borderId="11" xfId="0" applyNumberFormat="1" applyFont="1" applyBorder="1" applyAlignment="1">
      <alignment horizontal="center" vertical="top"/>
    </xf>
    <xf numFmtId="49" fontId="15" fillId="0" borderId="22" xfId="0" applyNumberFormat="1" applyFont="1" applyBorder="1" applyAlignment="1">
      <alignment horizontal="center" vertical="top"/>
    </xf>
    <xf numFmtId="3" fontId="4" fillId="7" borderId="30" xfId="0" applyNumberFormat="1" applyFont="1" applyFill="1" applyBorder="1" applyAlignment="1">
      <alignment horizontal="center" vertical="top" textRotation="90" wrapText="1"/>
    </xf>
    <xf numFmtId="3" fontId="4" fillId="7" borderId="0" xfId="0" applyNumberFormat="1" applyFont="1" applyFill="1" applyBorder="1" applyAlignment="1">
      <alignment horizontal="center" vertical="top" textRotation="90" wrapText="1"/>
    </xf>
    <xf numFmtId="0" fontId="4" fillId="7" borderId="5" xfId="0" applyFont="1" applyFill="1" applyBorder="1" applyAlignment="1">
      <alignment horizontal="left" vertical="top" wrapText="1"/>
    </xf>
    <xf numFmtId="0" fontId="4" fillId="7" borderId="4" xfId="0" applyFont="1" applyFill="1" applyBorder="1" applyAlignment="1">
      <alignment horizontal="left" vertical="top" wrapText="1"/>
    </xf>
    <xf numFmtId="3" fontId="10" fillId="0" borderId="22" xfId="0" applyNumberFormat="1" applyFont="1" applyFill="1" applyBorder="1" applyAlignment="1">
      <alignment horizontal="center" vertical="top"/>
    </xf>
    <xf numFmtId="165" fontId="4" fillId="7" borderId="59" xfId="0" applyNumberFormat="1" applyFont="1" applyFill="1" applyBorder="1" applyAlignment="1">
      <alignment horizontal="center" vertical="top"/>
    </xf>
    <xf numFmtId="0" fontId="4" fillId="7" borderId="13"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7" xfId="0" applyFont="1" applyFill="1" applyBorder="1" applyAlignment="1">
      <alignment horizontal="center" vertical="top"/>
    </xf>
    <xf numFmtId="165" fontId="4" fillId="7" borderId="53" xfId="0" applyNumberFormat="1" applyFont="1" applyFill="1" applyBorder="1" applyAlignment="1">
      <alignment horizontal="center" vertical="top" wrapText="1"/>
    </xf>
    <xf numFmtId="0" fontId="6" fillId="0" borderId="79" xfId="0" applyFont="1" applyBorder="1" applyAlignment="1">
      <alignment horizontal="center" vertical="center" wrapText="1"/>
    </xf>
    <xf numFmtId="49" fontId="6" fillId="7" borderId="11" xfId="0" applyNumberFormat="1" applyFont="1" applyFill="1" applyBorder="1" applyAlignment="1">
      <alignment vertical="top"/>
    </xf>
    <xf numFmtId="3" fontId="4" fillId="7" borderId="0" xfId="0" applyNumberFormat="1" applyFont="1" applyFill="1" applyBorder="1" applyAlignment="1">
      <alignment vertical="top"/>
    </xf>
    <xf numFmtId="3" fontId="6" fillId="7" borderId="11" xfId="0" applyNumberFormat="1" applyFont="1" applyFill="1" applyBorder="1" applyAlignment="1">
      <alignment vertical="top"/>
    </xf>
    <xf numFmtId="3" fontId="6" fillId="7" borderId="12" xfId="0" applyNumberFormat="1" applyFont="1" applyFill="1" applyBorder="1" applyAlignment="1">
      <alignment vertical="top"/>
    </xf>
    <xf numFmtId="3" fontId="6" fillId="7" borderId="23" xfId="0" applyNumberFormat="1" applyFont="1" applyFill="1" applyBorder="1" applyAlignment="1">
      <alignment vertical="top"/>
    </xf>
    <xf numFmtId="164" fontId="4" fillId="7" borderId="11" xfId="0" applyNumberFormat="1" applyFont="1" applyFill="1" applyBorder="1" applyAlignment="1">
      <alignment horizontal="center" vertical="center" textRotation="90"/>
    </xf>
    <xf numFmtId="164" fontId="4" fillId="7" borderId="33" xfId="0" applyNumberFormat="1" applyFont="1" applyFill="1" applyBorder="1" applyAlignment="1">
      <alignment horizontal="center" vertical="center" textRotation="90"/>
    </xf>
    <xf numFmtId="49" fontId="6" fillId="4" borderId="13" xfId="0" applyNumberFormat="1" applyFont="1" applyFill="1" applyBorder="1" applyAlignment="1">
      <alignment vertical="top"/>
    </xf>
    <xf numFmtId="49" fontId="6" fillId="7" borderId="0" xfId="0" applyNumberFormat="1" applyFont="1" applyFill="1" applyBorder="1" applyAlignment="1">
      <alignment vertical="top"/>
    </xf>
    <xf numFmtId="0" fontId="4" fillId="7" borderId="13" xfId="0" applyFont="1" applyFill="1" applyBorder="1" applyAlignment="1">
      <alignment horizontal="center" vertical="top"/>
    </xf>
    <xf numFmtId="0" fontId="4" fillId="7" borderId="51" xfId="0" applyFont="1" applyFill="1" applyBorder="1" applyAlignment="1">
      <alignment horizontal="center" vertical="top"/>
    </xf>
    <xf numFmtId="165" fontId="4" fillId="7" borderId="13" xfId="0" applyNumberFormat="1" applyFont="1" applyFill="1" applyBorder="1" applyAlignment="1">
      <alignment vertical="top"/>
    </xf>
    <xf numFmtId="165" fontId="4" fillId="7" borderId="51" xfId="0" applyNumberFormat="1" applyFont="1" applyFill="1" applyBorder="1" applyAlignment="1">
      <alignment horizontal="center" vertical="top"/>
    </xf>
    <xf numFmtId="165" fontId="4" fillId="7" borderId="125" xfId="0" applyNumberFormat="1" applyFont="1" applyFill="1" applyBorder="1" applyAlignment="1">
      <alignment horizontal="center" vertical="top"/>
    </xf>
    <xf numFmtId="165" fontId="4" fillId="7" borderId="85" xfId="0" applyNumberFormat="1" applyFont="1" applyFill="1" applyBorder="1" applyAlignment="1">
      <alignment horizontal="center" vertical="top"/>
    </xf>
    <xf numFmtId="3" fontId="6" fillId="10" borderId="26" xfId="0" applyNumberFormat="1" applyFont="1" applyFill="1" applyBorder="1" applyAlignment="1">
      <alignment horizontal="right" vertical="top" wrapText="1"/>
    </xf>
    <xf numFmtId="0" fontId="6" fillId="7" borderId="12" xfId="0" applyFont="1" applyFill="1" applyBorder="1" applyAlignment="1">
      <alignment horizontal="center" vertical="center" wrapText="1"/>
    </xf>
    <xf numFmtId="165" fontId="4" fillId="7" borderId="109" xfId="0" applyNumberFormat="1" applyFont="1" applyFill="1" applyBorder="1" applyAlignment="1">
      <alignment horizontal="center" vertical="top"/>
    </xf>
    <xf numFmtId="3" fontId="6" fillId="0" borderId="28" xfId="0" applyNumberFormat="1" applyFont="1" applyBorder="1" applyAlignment="1">
      <alignment horizontal="center" vertical="top"/>
    </xf>
    <xf numFmtId="165" fontId="28" fillId="11" borderId="13" xfId="0" applyNumberFormat="1" applyFont="1" applyFill="1" applyBorder="1" applyAlignment="1">
      <alignment horizontal="center" vertical="top"/>
    </xf>
    <xf numFmtId="165" fontId="28" fillId="11" borderId="14" xfId="0" applyNumberFormat="1" applyFont="1" applyFill="1" applyBorder="1" applyAlignment="1">
      <alignment horizontal="center" vertical="top"/>
    </xf>
    <xf numFmtId="165" fontId="4" fillId="9" borderId="14" xfId="0" applyNumberFormat="1" applyFont="1" applyFill="1" applyBorder="1" applyAlignment="1">
      <alignment horizontal="center" vertical="top"/>
    </xf>
    <xf numFmtId="3" fontId="4" fillId="7" borderId="51" xfId="0" applyNumberFormat="1" applyFont="1" applyFill="1" applyBorder="1" applyAlignment="1">
      <alignment horizontal="left" vertical="top" wrapText="1"/>
    </xf>
    <xf numFmtId="3" fontId="4" fillId="0" borderId="51" xfId="0" applyNumberFormat="1" applyFont="1" applyBorder="1" applyAlignment="1">
      <alignment vertical="top" wrapText="1"/>
    </xf>
    <xf numFmtId="3" fontId="4" fillId="7" borderId="51" xfId="0" applyNumberFormat="1" applyFont="1" applyFill="1" applyBorder="1" applyAlignment="1">
      <alignment vertical="top" wrapText="1"/>
    </xf>
    <xf numFmtId="164" fontId="4" fillId="7" borderId="94" xfId="0" applyNumberFormat="1" applyFont="1" applyFill="1" applyBorder="1" applyAlignment="1">
      <alignment horizontal="center" vertical="center" textRotation="90"/>
    </xf>
    <xf numFmtId="164" fontId="4" fillId="7" borderId="109" xfId="0" applyNumberFormat="1" applyFont="1" applyFill="1" applyBorder="1" applyAlignment="1">
      <alignment horizontal="center" vertical="top" wrapText="1"/>
    </xf>
    <xf numFmtId="49" fontId="4" fillId="0" borderId="109" xfId="0" applyNumberFormat="1" applyFont="1" applyBorder="1" applyAlignment="1">
      <alignment horizontal="center" vertical="top"/>
    </xf>
    <xf numFmtId="49" fontId="5" fillId="0" borderId="109" xfId="0" applyNumberFormat="1" applyFont="1" applyBorder="1" applyAlignment="1">
      <alignment horizontal="center" vertical="top"/>
    </xf>
    <xf numFmtId="3" fontId="10" fillId="9" borderId="109" xfId="0" applyNumberFormat="1" applyFont="1" applyFill="1" applyBorder="1" applyAlignment="1">
      <alignment horizontal="center" vertical="top"/>
    </xf>
    <xf numFmtId="164" fontId="4" fillId="7" borderId="111" xfId="0" applyNumberFormat="1" applyFont="1" applyFill="1" applyBorder="1" applyAlignment="1">
      <alignment horizontal="center" vertical="top" wrapText="1"/>
    </xf>
    <xf numFmtId="49" fontId="4" fillId="7" borderId="111" xfId="0" applyNumberFormat="1" applyFont="1" applyFill="1" applyBorder="1" applyAlignment="1">
      <alignment horizontal="center" vertical="top"/>
    </xf>
    <xf numFmtId="49" fontId="4" fillId="0" borderId="111" xfId="0" applyNumberFormat="1" applyFont="1" applyBorder="1" applyAlignment="1">
      <alignment horizontal="center" vertical="top"/>
    </xf>
    <xf numFmtId="49" fontId="5" fillId="0" borderId="111" xfId="0" applyNumberFormat="1" applyFont="1" applyBorder="1" applyAlignment="1">
      <alignment horizontal="center" vertical="top"/>
    </xf>
    <xf numFmtId="3" fontId="10" fillId="9" borderId="111" xfId="0" applyNumberFormat="1" applyFont="1" applyFill="1" applyBorder="1" applyAlignment="1">
      <alignment horizontal="center" vertical="top"/>
    </xf>
    <xf numFmtId="3" fontId="4" fillId="7" borderId="2" xfId="0" applyNumberFormat="1" applyFont="1" applyFill="1" applyBorder="1" applyAlignment="1">
      <alignment vertical="top" wrapText="1"/>
    </xf>
    <xf numFmtId="0" fontId="20" fillId="7" borderId="61" xfId="0" applyFont="1" applyFill="1" applyBorder="1" applyAlignment="1">
      <alignment vertical="top" wrapText="1"/>
    </xf>
    <xf numFmtId="3" fontId="12" fillId="7" borderId="22" xfId="0" applyNumberFormat="1" applyFont="1" applyFill="1" applyBorder="1" applyAlignment="1">
      <alignment horizontal="center" vertical="top"/>
    </xf>
    <xf numFmtId="3" fontId="12" fillId="7" borderId="25" xfId="0" applyNumberFormat="1" applyFont="1" applyFill="1" applyBorder="1" applyAlignment="1">
      <alignment horizontal="center" vertical="top"/>
    </xf>
    <xf numFmtId="3" fontId="6" fillId="7" borderId="68" xfId="0" applyNumberFormat="1" applyFont="1" applyFill="1" applyBorder="1" applyAlignment="1">
      <alignment horizontal="center" vertical="top"/>
    </xf>
    <xf numFmtId="0" fontId="0" fillId="7" borderId="45" xfId="0" applyFill="1" applyBorder="1" applyAlignment="1">
      <alignment horizontal="left" vertical="top" wrapText="1"/>
    </xf>
    <xf numFmtId="0" fontId="4" fillId="0" borderId="34" xfId="0" applyFont="1" applyFill="1" applyBorder="1" applyAlignment="1">
      <alignment horizontal="center" vertical="top" wrapText="1"/>
    </xf>
    <xf numFmtId="3" fontId="13" fillId="7" borderId="14" xfId="0" applyNumberFormat="1" applyFont="1" applyFill="1" applyBorder="1" applyAlignment="1">
      <alignment horizontal="center" vertical="top" wrapText="1"/>
    </xf>
    <xf numFmtId="165" fontId="4" fillId="7" borderId="0" xfId="0" applyNumberFormat="1" applyFont="1" applyFill="1" applyBorder="1" applyAlignment="1">
      <alignment horizontal="center" vertical="top" wrapText="1"/>
    </xf>
    <xf numFmtId="3" fontId="10" fillId="0" borderId="94" xfId="0" applyNumberFormat="1" applyFont="1" applyFill="1" applyBorder="1" applyAlignment="1">
      <alignment horizontal="center" vertical="top"/>
    </xf>
    <xf numFmtId="3" fontId="4" fillId="0" borderId="14" xfId="0" applyNumberFormat="1" applyFont="1" applyFill="1" applyBorder="1" applyAlignment="1">
      <alignment horizontal="center" vertical="top"/>
    </xf>
    <xf numFmtId="3" fontId="6" fillId="10" borderId="66" xfId="0" applyNumberFormat="1" applyFont="1" applyFill="1" applyBorder="1" applyAlignment="1">
      <alignment horizontal="center" vertical="top" wrapText="1"/>
    </xf>
    <xf numFmtId="165" fontId="4" fillId="0" borderId="0" xfId="0" applyNumberFormat="1" applyFont="1" applyAlignment="1">
      <alignment vertical="top"/>
    </xf>
    <xf numFmtId="3" fontId="4" fillId="0" borderId="120" xfId="0" applyNumberFormat="1" applyFont="1" applyBorder="1" applyAlignment="1">
      <alignment horizontal="center" vertical="top"/>
    </xf>
    <xf numFmtId="165" fontId="4" fillId="0" borderId="13" xfId="0" applyNumberFormat="1" applyFont="1" applyBorder="1" applyAlignment="1">
      <alignment horizontal="center" vertical="top"/>
    </xf>
    <xf numFmtId="165" fontId="4" fillId="0" borderId="14" xfId="0" applyNumberFormat="1" applyFont="1" applyBorder="1" applyAlignment="1">
      <alignment horizontal="center" vertical="top"/>
    </xf>
    <xf numFmtId="165" fontId="4" fillId="7" borderId="10" xfId="0" applyNumberFormat="1" applyFont="1" applyFill="1" applyBorder="1" applyAlignment="1">
      <alignment horizontal="center" vertical="top"/>
    </xf>
    <xf numFmtId="3" fontId="6" fillId="7" borderId="33" xfId="1" applyNumberFormat="1" applyFont="1" applyFill="1" applyBorder="1" applyAlignment="1">
      <alignment horizontal="center" vertical="top"/>
    </xf>
    <xf numFmtId="3" fontId="4" fillId="7" borderId="34" xfId="0" applyNumberFormat="1" applyFont="1" applyFill="1" applyBorder="1" applyAlignment="1">
      <alignment vertical="top" wrapText="1"/>
    </xf>
    <xf numFmtId="165" fontId="6" fillId="10" borderId="21" xfId="0" applyNumberFormat="1" applyFont="1" applyFill="1" applyBorder="1" applyAlignment="1">
      <alignment horizontal="center" vertical="top"/>
    </xf>
    <xf numFmtId="3" fontId="6" fillId="7" borderId="3" xfId="0" applyNumberFormat="1" applyFont="1" applyFill="1" applyBorder="1" applyAlignment="1">
      <alignment vertical="top"/>
    </xf>
    <xf numFmtId="3" fontId="6" fillId="7" borderId="68" xfId="0" applyNumberFormat="1" applyFont="1" applyFill="1" applyBorder="1" applyAlignment="1">
      <alignment vertical="top"/>
    </xf>
    <xf numFmtId="3" fontId="6" fillId="7" borderId="1" xfId="0" applyNumberFormat="1" applyFont="1" applyFill="1" applyBorder="1" applyAlignment="1">
      <alignment vertical="top"/>
    </xf>
    <xf numFmtId="165" fontId="6" fillId="10" borderId="38" xfId="0" applyNumberFormat="1" applyFont="1" applyFill="1" applyBorder="1" applyAlignment="1">
      <alignment horizontal="center" vertical="top"/>
    </xf>
    <xf numFmtId="3" fontId="6" fillId="10" borderId="26" xfId="0" applyNumberFormat="1" applyFont="1" applyFill="1" applyBorder="1" applyAlignment="1">
      <alignment horizontal="center" vertical="top"/>
    </xf>
    <xf numFmtId="49" fontId="6" fillId="5" borderId="75" xfId="0" applyNumberFormat="1" applyFont="1" applyFill="1" applyBorder="1" applyAlignment="1">
      <alignment horizontal="center" vertical="top"/>
    </xf>
    <xf numFmtId="0" fontId="28" fillId="7" borderId="101" xfId="0" applyFont="1" applyFill="1" applyBorder="1" applyAlignment="1">
      <alignment horizontal="center" vertical="top"/>
    </xf>
    <xf numFmtId="0" fontId="4" fillId="7" borderId="101" xfId="0" applyFont="1" applyFill="1" applyBorder="1" applyAlignment="1">
      <alignment horizontal="center" vertical="top"/>
    </xf>
    <xf numFmtId="0" fontId="4" fillId="7" borderId="108" xfId="0" applyFont="1" applyFill="1" applyBorder="1" applyAlignment="1">
      <alignment horizontal="center" vertical="top"/>
    </xf>
    <xf numFmtId="165" fontId="5" fillId="7" borderId="94" xfId="0" applyNumberFormat="1" applyFont="1" applyFill="1" applyBorder="1" applyAlignment="1">
      <alignment horizontal="center" vertical="top"/>
    </xf>
    <xf numFmtId="0" fontId="26" fillId="7" borderId="11" xfId="0" applyFont="1" applyFill="1" applyBorder="1" applyAlignment="1">
      <alignment horizontal="center" vertical="top"/>
    </xf>
    <xf numFmtId="0" fontId="26" fillId="7" borderId="94" xfId="0" applyFont="1" applyFill="1" applyBorder="1" applyAlignment="1">
      <alignment horizontal="center" vertical="top"/>
    </xf>
    <xf numFmtId="165" fontId="13" fillId="0" borderId="19" xfId="0" applyNumberFormat="1" applyFont="1" applyFill="1" applyBorder="1" applyAlignment="1">
      <alignment horizontal="center" vertical="top"/>
    </xf>
    <xf numFmtId="165" fontId="14" fillId="6" borderId="1" xfId="0" applyNumberFormat="1" applyFont="1" applyFill="1" applyBorder="1" applyAlignment="1">
      <alignment horizontal="center" vertical="top"/>
    </xf>
    <xf numFmtId="3" fontId="4" fillId="0" borderId="64" xfId="0" applyNumberFormat="1" applyFont="1" applyBorder="1" applyAlignment="1">
      <alignment vertical="top" wrapText="1"/>
    </xf>
    <xf numFmtId="3" fontId="4" fillId="0" borderId="9" xfId="0" applyNumberFormat="1" applyFont="1" applyBorder="1" applyAlignment="1">
      <alignment horizontal="center" vertical="top"/>
    </xf>
    <xf numFmtId="0" fontId="10" fillId="7" borderId="31" xfId="0" applyFont="1" applyFill="1" applyBorder="1" applyAlignment="1">
      <alignment horizontal="left" vertical="top" wrapText="1"/>
    </xf>
    <xf numFmtId="3" fontId="4" fillId="7" borderId="3" xfId="0" applyNumberFormat="1" applyFont="1" applyFill="1" applyBorder="1" applyAlignment="1">
      <alignment horizontal="left" vertical="top" wrapText="1"/>
    </xf>
    <xf numFmtId="3" fontId="6" fillId="4" borderId="10"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6" fillId="7" borderId="11" xfId="0" applyNumberFormat="1" applyFont="1" applyFill="1" applyBorder="1" applyAlignment="1">
      <alignment horizontal="center" vertical="top"/>
    </xf>
    <xf numFmtId="3" fontId="6" fillId="4" borderId="2" xfId="0" applyNumberFormat="1" applyFont="1" applyFill="1" applyBorder="1" applyAlignment="1">
      <alignment horizontal="center" vertical="top"/>
    </xf>
    <xf numFmtId="3" fontId="6" fillId="5" borderId="3" xfId="0" applyNumberFormat="1" applyFont="1" applyFill="1" applyBorder="1" applyAlignment="1">
      <alignment horizontal="center" vertical="top"/>
    </xf>
    <xf numFmtId="3" fontId="6" fillId="7" borderId="65" xfId="0" applyNumberFormat="1" applyFont="1" applyFill="1" applyBorder="1" applyAlignment="1">
      <alignment horizontal="center" vertical="top"/>
    </xf>
    <xf numFmtId="3" fontId="6" fillId="7" borderId="58" xfId="0" applyNumberFormat="1" applyFont="1" applyFill="1" applyBorder="1" applyAlignment="1">
      <alignment horizontal="center" vertical="top"/>
    </xf>
    <xf numFmtId="3" fontId="4" fillId="0" borderId="65" xfId="0" applyNumberFormat="1" applyFont="1" applyBorder="1" applyAlignment="1">
      <alignment horizontal="center" vertical="top"/>
    </xf>
    <xf numFmtId="3" fontId="4" fillId="0" borderId="58" xfId="0" applyNumberFormat="1" applyFont="1" applyBorder="1" applyAlignment="1">
      <alignment horizontal="center" vertical="top"/>
    </xf>
    <xf numFmtId="3" fontId="4" fillId="0" borderId="52" xfId="0" applyNumberFormat="1" applyFont="1" applyBorder="1" applyAlignment="1">
      <alignment horizontal="center" vertical="top"/>
    </xf>
    <xf numFmtId="3" fontId="5" fillId="0" borderId="58" xfId="0" applyNumberFormat="1" applyFont="1" applyFill="1" applyBorder="1" applyAlignment="1">
      <alignment horizontal="center" vertical="top" wrapText="1"/>
    </xf>
    <xf numFmtId="49" fontId="6" fillId="7" borderId="12" xfId="0" applyNumberFormat="1" applyFont="1" applyFill="1" applyBorder="1" applyAlignment="1">
      <alignment horizontal="center" vertical="top"/>
    </xf>
    <xf numFmtId="49" fontId="6" fillId="7" borderId="23" xfId="0" applyNumberFormat="1" applyFont="1" applyFill="1" applyBorder="1" applyAlignment="1">
      <alignment horizontal="center" vertical="top"/>
    </xf>
    <xf numFmtId="3" fontId="6" fillId="0" borderId="59" xfId="0" applyNumberFormat="1" applyFont="1" applyBorder="1" applyAlignment="1">
      <alignment horizontal="center" vertical="top"/>
    </xf>
    <xf numFmtId="3" fontId="6" fillId="0" borderId="12" xfId="0" applyNumberFormat="1" applyFont="1" applyBorder="1" applyAlignment="1">
      <alignment horizontal="center" vertical="top"/>
    </xf>
    <xf numFmtId="3" fontId="4" fillId="0" borderId="7" xfId="0" applyNumberFormat="1" applyFont="1" applyBorder="1" applyAlignment="1">
      <alignment horizontal="center" vertical="top" wrapText="1"/>
    </xf>
    <xf numFmtId="3" fontId="4" fillId="7" borderId="14" xfId="0" applyNumberFormat="1" applyFont="1" applyFill="1" applyBorder="1" applyAlignment="1">
      <alignment horizontal="center" vertical="top" wrapText="1"/>
    </xf>
    <xf numFmtId="3" fontId="4" fillId="7" borderId="11" xfId="0" applyNumberFormat="1" applyFont="1" applyFill="1" applyBorder="1" applyAlignment="1">
      <alignment horizontal="left" vertical="top" wrapText="1"/>
    </xf>
    <xf numFmtId="3" fontId="4" fillId="7" borderId="40" xfId="0" applyNumberFormat="1" applyFont="1" applyFill="1" applyBorder="1" applyAlignment="1">
      <alignment horizontal="left" vertical="top" wrapText="1"/>
    </xf>
    <xf numFmtId="3" fontId="6" fillId="5" borderId="12" xfId="0" applyNumberFormat="1" applyFont="1" applyFill="1" applyBorder="1" applyAlignment="1">
      <alignment horizontal="center" vertical="top"/>
    </xf>
    <xf numFmtId="3" fontId="6" fillId="6" borderId="11" xfId="0" applyNumberFormat="1" applyFont="1" applyFill="1" applyBorder="1" applyAlignment="1">
      <alignment horizontal="center" vertical="top"/>
    </xf>
    <xf numFmtId="3" fontId="6" fillId="7" borderId="39" xfId="0" applyNumberFormat="1" applyFont="1" applyFill="1" applyBorder="1" applyAlignment="1">
      <alignment horizontal="center" vertical="top"/>
    </xf>
    <xf numFmtId="3" fontId="6" fillId="7" borderId="12" xfId="0" applyNumberFormat="1" applyFont="1" applyFill="1" applyBorder="1" applyAlignment="1">
      <alignment horizontal="center" vertical="top"/>
    </xf>
    <xf numFmtId="3" fontId="6" fillId="7" borderId="59" xfId="0" applyNumberFormat="1" applyFont="1" applyFill="1" applyBorder="1" applyAlignment="1">
      <alignment horizontal="center" vertical="top"/>
    </xf>
    <xf numFmtId="3" fontId="4" fillId="7" borderId="50" xfId="0" applyNumberFormat="1" applyFont="1" applyFill="1" applyBorder="1" applyAlignment="1">
      <alignment horizontal="center" vertical="top" wrapText="1"/>
    </xf>
    <xf numFmtId="3" fontId="4" fillId="0" borderId="3" xfId="0" applyNumberFormat="1" applyFont="1" applyBorder="1" applyAlignment="1">
      <alignment horizontal="center" vertical="top"/>
    </xf>
    <xf numFmtId="3" fontId="4" fillId="0" borderId="22" xfId="0" applyNumberFormat="1" applyFont="1" applyBorder="1" applyAlignment="1">
      <alignment horizontal="center" vertical="top"/>
    </xf>
    <xf numFmtId="3" fontId="4" fillId="7" borderId="58" xfId="0" applyNumberFormat="1" applyFont="1" applyFill="1" applyBorder="1" applyAlignment="1">
      <alignment horizontal="left" vertical="top" wrapText="1"/>
    </xf>
    <xf numFmtId="3" fontId="4" fillId="7" borderId="38" xfId="0" applyNumberFormat="1" applyFont="1" applyFill="1" applyBorder="1" applyAlignment="1">
      <alignment horizontal="center" vertical="top" wrapText="1"/>
    </xf>
    <xf numFmtId="3" fontId="4" fillId="0" borderId="6" xfId="0" applyNumberFormat="1" applyFont="1" applyBorder="1" applyAlignment="1">
      <alignment horizontal="center" vertical="top"/>
    </xf>
    <xf numFmtId="3" fontId="4" fillId="0" borderId="25" xfId="0" applyNumberFormat="1" applyFont="1" applyBorder="1" applyAlignment="1">
      <alignment horizontal="center" vertical="top"/>
    </xf>
    <xf numFmtId="3" fontId="4" fillId="7" borderId="0" xfId="0" applyNumberFormat="1" applyFont="1" applyFill="1" applyBorder="1" applyAlignment="1">
      <alignment horizontal="center" vertical="top" wrapText="1"/>
    </xf>
    <xf numFmtId="49" fontId="9" fillId="7" borderId="11" xfId="0" applyNumberFormat="1" applyFont="1" applyFill="1" applyBorder="1" applyAlignment="1">
      <alignment horizontal="center" vertical="center" textRotation="90" wrapText="1"/>
    </xf>
    <xf numFmtId="49" fontId="5" fillId="7" borderId="11" xfId="0" applyNumberFormat="1" applyFont="1" applyFill="1" applyBorder="1" applyAlignment="1">
      <alignment horizontal="center" vertical="center" textRotation="90" wrapText="1"/>
    </xf>
    <xf numFmtId="3" fontId="4" fillId="7" borderId="22" xfId="0" applyNumberFormat="1" applyFont="1" applyFill="1" applyBorder="1" applyAlignment="1">
      <alignment horizontal="left" vertical="top" wrapText="1"/>
    </xf>
    <xf numFmtId="49" fontId="6" fillId="7" borderId="11" xfId="0" applyNumberFormat="1" applyFont="1" applyFill="1" applyBorder="1" applyAlignment="1">
      <alignment horizontal="center" vertical="top"/>
    </xf>
    <xf numFmtId="0" fontId="6" fillId="0" borderId="8" xfId="0" applyFont="1" applyBorder="1" applyAlignment="1">
      <alignment horizontal="center" vertical="center" wrapText="1"/>
    </xf>
    <xf numFmtId="3" fontId="4" fillId="0" borderId="50" xfId="0" applyNumberFormat="1" applyFont="1" applyBorder="1" applyAlignment="1">
      <alignment horizontal="center" vertical="top" wrapText="1"/>
    </xf>
    <xf numFmtId="3" fontId="4" fillId="7" borderId="10" xfId="0" applyNumberFormat="1" applyFont="1" applyFill="1" applyBorder="1" applyAlignment="1">
      <alignment horizontal="left" vertical="top" wrapText="1"/>
    </xf>
    <xf numFmtId="3" fontId="6" fillId="6" borderId="12" xfId="0" applyNumberFormat="1" applyFont="1" applyFill="1" applyBorder="1" applyAlignment="1">
      <alignment horizontal="center" vertical="top"/>
    </xf>
    <xf numFmtId="0" fontId="4" fillId="7" borderId="40" xfId="0" applyFont="1" applyFill="1" applyBorder="1" applyAlignment="1">
      <alignment vertical="top" wrapText="1"/>
    </xf>
    <xf numFmtId="49" fontId="6" fillId="7" borderId="4" xfId="0" applyNumberFormat="1" applyFont="1" applyFill="1" applyBorder="1" applyAlignment="1">
      <alignment horizontal="center" vertical="top"/>
    </xf>
    <xf numFmtId="0" fontId="4" fillId="7" borderId="11" xfId="0" applyFont="1" applyFill="1" applyBorder="1" applyAlignment="1">
      <alignment vertical="top" wrapText="1"/>
    </xf>
    <xf numFmtId="3" fontId="6" fillId="0" borderId="12" xfId="0" applyNumberFormat="1" applyFont="1" applyFill="1" applyBorder="1" applyAlignment="1">
      <alignment horizontal="center" vertical="top"/>
    </xf>
    <xf numFmtId="3" fontId="4" fillId="7" borderId="7" xfId="0" applyNumberFormat="1" applyFont="1" applyFill="1" applyBorder="1" applyAlignment="1">
      <alignment horizontal="center" vertical="top" wrapText="1"/>
    </xf>
    <xf numFmtId="3" fontId="6" fillId="7" borderId="40" xfId="0" applyNumberFormat="1" applyFont="1" applyFill="1" applyBorder="1" applyAlignment="1">
      <alignment horizontal="center" vertical="top"/>
    </xf>
    <xf numFmtId="3" fontId="4" fillId="7" borderId="52" xfId="0" applyNumberFormat="1" applyFont="1" applyFill="1" applyBorder="1" applyAlignment="1">
      <alignment horizontal="left" vertical="top" wrapText="1"/>
    </xf>
    <xf numFmtId="3" fontId="6" fillId="10" borderId="24" xfId="0" applyNumberFormat="1" applyFont="1" applyFill="1" applyBorder="1" applyAlignment="1">
      <alignment horizontal="right" vertical="top" wrapText="1"/>
    </xf>
    <xf numFmtId="0" fontId="2" fillId="0" borderId="0" xfId="0" applyFont="1" applyAlignment="1">
      <alignment horizontal="center" vertical="top" wrapText="1"/>
    </xf>
    <xf numFmtId="3" fontId="4" fillId="7" borderId="3" xfId="0" applyNumberFormat="1" applyFont="1" applyFill="1" applyBorder="1" applyAlignment="1">
      <alignment horizontal="center" vertical="top"/>
    </xf>
    <xf numFmtId="3" fontId="4" fillId="7" borderId="22" xfId="0" applyNumberFormat="1" applyFont="1" applyFill="1" applyBorder="1" applyAlignment="1">
      <alignment horizontal="center" vertical="top"/>
    </xf>
    <xf numFmtId="3" fontId="4" fillId="0" borderId="4" xfId="0" applyNumberFormat="1" applyFont="1" applyBorder="1" applyAlignment="1">
      <alignment horizontal="center" vertical="top"/>
    </xf>
    <xf numFmtId="3" fontId="4" fillId="0" borderId="23" xfId="0" applyNumberFormat="1" applyFont="1" applyBorder="1" applyAlignment="1">
      <alignment horizontal="center" vertical="top"/>
    </xf>
    <xf numFmtId="3" fontId="4" fillId="7" borderId="4" xfId="0" applyNumberFormat="1" applyFont="1" applyFill="1" applyBorder="1" applyAlignment="1">
      <alignment horizontal="center" vertical="top"/>
    </xf>
    <xf numFmtId="3" fontId="4" fillId="7" borderId="23" xfId="0" applyNumberFormat="1" applyFont="1" applyFill="1" applyBorder="1" applyAlignment="1">
      <alignment horizontal="center" vertical="top"/>
    </xf>
    <xf numFmtId="3" fontId="4" fillId="7" borderId="6" xfId="0" applyNumberFormat="1" applyFont="1" applyFill="1" applyBorder="1" applyAlignment="1">
      <alignment horizontal="center" vertical="top"/>
    </xf>
    <xf numFmtId="3" fontId="4" fillId="7" borderId="25" xfId="0" applyNumberFormat="1" applyFont="1" applyFill="1" applyBorder="1" applyAlignment="1">
      <alignment horizontal="center" vertical="top"/>
    </xf>
    <xf numFmtId="3" fontId="4" fillId="7" borderId="40" xfId="0" applyNumberFormat="1" applyFont="1" applyFill="1" applyBorder="1" applyAlignment="1">
      <alignment vertical="top" wrapText="1"/>
    </xf>
    <xf numFmtId="3" fontId="4" fillId="7" borderId="11" xfId="0" applyNumberFormat="1" applyFont="1" applyFill="1" applyBorder="1" applyAlignment="1">
      <alignment vertical="top" wrapText="1"/>
    </xf>
    <xf numFmtId="3" fontId="4" fillId="7" borderId="35" xfId="0" applyNumberFormat="1" applyFont="1" applyFill="1" applyBorder="1" applyAlignment="1">
      <alignment horizontal="left" vertical="top" wrapText="1"/>
    </xf>
    <xf numFmtId="3" fontId="4" fillId="7" borderId="36" xfId="0" applyNumberFormat="1" applyFont="1" applyFill="1" applyBorder="1" applyAlignment="1">
      <alignment horizontal="left" vertical="top" wrapText="1"/>
    </xf>
    <xf numFmtId="3" fontId="4" fillId="7" borderId="59" xfId="0" applyNumberFormat="1" applyFont="1" applyFill="1" applyBorder="1" applyAlignment="1">
      <alignment vertical="top" wrapText="1"/>
    </xf>
    <xf numFmtId="3" fontId="6" fillId="0" borderId="0" xfId="0" applyNumberFormat="1" applyFont="1" applyFill="1" applyBorder="1" applyAlignment="1">
      <alignment horizontal="center" vertical="top" wrapText="1"/>
    </xf>
    <xf numFmtId="3" fontId="4" fillId="7" borderId="52" xfId="0" applyNumberFormat="1" applyFont="1" applyFill="1" applyBorder="1" applyAlignment="1">
      <alignment vertical="top" wrapText="1"/>
    </xf>
    <xf numFmtId="0" fontId="20" fillId="7" borderId="58" xfId="0" applyFont="1" applyFill="1" applyBorder="1" applyAlignment="1">
      <alignment horizontal="left" vertical="top" wrapText="1"/>
    </xf>
    <xf numFmtId="49" fontId="6" fillId="7" borderId="58" xfId="0" applyNumberFormat="1" applyFont="1" applyFill="1" applyBorder="1" applyAlignment="1">
      <alignment horizontal="center" vertical="top"/>
    </xf>
    <xf numFmtId="3" fontId="5" fillId="7" borderId="12" xfId="0" applyNumberFormat="1" applyFont="1" applyFill="1" applyBorder="1" applyAlignment="1">
      <alignment vertical="top" wrapText="1"/>
    </xf>
    <xf numFmtId="0" fontId="6" fillId="7" borderId="12" xfId="1" applyNumberFormat="1" applyFont="1" applyFill="1" applyBorder="1" applyAlignment="1">
      <alignment horizontal="center" vertical="top"/>
    </xf>
    <xf numFmtId="0" fontId="4" fillId="7" borderId="15" xfId="0" applyFont="1" applyFill="1" applyBorder="1" applyAlignment="1">
      <alignment horizontal="left" vertical="top" wrapText="1"/>
    </xf>
    <xf numFmtId="3" fontId="6" fillId="7" borderId="3" xfId="0" applyNumberFormat="1" applyFont="1" applyFill="1" applyBorder="1" applyAlignment="1">
      <alignment vertical="top" wrapText="1"/>
    </xf>
    <xf numFmtId="3" fontId="6" fillId="7" borderId="12" xfId="0" applyNumberFormat="1" applyFont="1" applyFill="1" applyBorder="1" applyAlignment="1">
      <alignment horizontal="center" vertical="top" wrapText="1"/>
    </xf>
    <xf numFmtId="0" fontId="6" fillId="0" borderId="80" xfId="0" applyFont="1" applyBorder="1" applyAlignment="1">
      <alignment horizontal="center" vertical="center" wrapText="1"/>
    </xf>
    <xf numFmtId="165" fontId="4" fillId="11" borderId="49" xfId="0" applyNumberFormat="1" applyFont="1" applyFill="1" applyBorder="1" applyAlignment="1">
      <alignment horizontal="center" vertical="top"/>
    </xf>
    <xf numFmtId="165" fontId="4" fillId="11" borderId="40" xfId="0" applyNumberFormat="1" applyFont="1" applyFill="1" applyBorder="1" applyAlignment="1">
      <alignment horizontal="center" vertical="top"/>
    </xf>
    <xf numFmtId="165" fontId="4" fillId="11" borderId="69" xfId="0" applyNumberFormat="1" applyFont="1" applyFill="1" applyBorder="1" applyAlignment="1">
      <alignment horizontal="center" vertical="top"/>
    </xf>
    <xf numFmtId="0" fontId="4" fillId="7" borderId="0" xfId="0" applyFont="1" applyFill="1" applyAlignment="1">
      <alignment vertical="center" wrapText="1"/>
    </xf>
    <xf numFmtId="0" fontId="4" fillId="11" borderId="13" xfId="0" applyFont="1" applyFill="1" applyBorder="1" applyAlignment="1">
      <alignment horizontal="center" vertical="center"/>
    </xf>
    <xf numFmtId="0" fontId="4" fillId="11" borderId="14" xfId="0" applyFont="1" applyFill="1" applyBorder="1" applyAlignment="1">
      <alignment horizontal="center" vertical="center"/>
    </xf>
    <xf numFmtId="0" fontId="4" fillId="11" borderId="94" xfId="0" applyFont="1" applyFill="1" applyBorder="1" applyAlignment="1">
      <alignment horizontal="center" vertical="center"/>
    </xf>
    <xf numFmtId="165" fontId="4" fillId="11" borderId="0" xfId="0" applyNumberFormat="1" applyFont="1" applyFill="1" applyBorder="1" applyAlignment="1">
      <alignment horizontal="center" vertical="center"/>
    </xf>
    <xf numFmtId="165" fontId="4" fillId="11" borderId="40" xfId="0" applyNumberFormat="1" applyFont="1" applyFill="1" applyBorder="1" applyAlignment="1">
      <alignment horizontal="center" vertical="center"/>
    </xf>
    <xf numFmtId="165" fontId="4" fillId="11" borderId="94" xfId="0" applyNumberFormat="1" applyFont="1" applyFill="1" applyBorder="1" applyAlignment="1">
      <alignment horizontal="center" vertical="center"/>
    </xf>
    <xf numFmtId="165" fontId="4" fillId="11" borderId="11" xfId="0" applyNumberFormat="1" applyFont="1" applyFill="1" applyBorder="1" applyAlignment="1">
      <alignment horizontal="center" vertical="center"/>
    </xf>
    <xf numFmtId="0" fontId="4" fillId="11" borderId="34" xfId="0" applyFont="1" applyFill="1" applyBorder="1" applyAlignment="1">
      <alignment horizontal="center" vertical="center"/>
    </xf>
    <xf numFmtId="0" fontId="4" fillId="11" borderId="38" xfId="0" applyFont="1" applyFill="1" applyBorder="1" applyAlignment="1">
      <alignment horizontal="center" vertical="center"/>
    </xf>
    <xf numFmtId="0" fontId="4" fillId="11" borderId="37" xfId="0" applyFont="1" applyFill="1" applyBorder="1" applyAlignment="1">
      <alignment horizontal="center" vertical="center"/>
    </xf>
    <xf numFmtId="165" fontId="4" fillId="11" borderId="60" xfId="0" applyNumberFormat="1" applyFont="1" applyFill="1" applyBorder="1" applyAlignment="1">
      <alignment horizontal="center" vertical="center"/>
    </xf>
    <xf numFmtId="165" fontId="4" fillId="11" borderId="58" xfId="0" applyNumberFormat="1" applyFont="1" applyFill="1" applyBorder="1" applyAlignment="1">
      <alignment horizontal="center" vertical="center"/>
    </xf>
    <xf numFmtId="165" fontId="4" fillId="11" borderId="37" xfId="0" applyNumberFormat="1" applyFont="1" applyFill="1" applyBorder="1" applyAlignment="1">
      <alignment horizontal="center" vertical="center"/>
    </xf>
    <xf numFmtId="0" fontId="4" fillId="11" borderId="8" xfId="0" applyFont="1" applyFill="1" applyBorder="1" applyAlignment="1">
      <alignment horizontal="center" vertical="top"/>
    </xf>
    <xf numFmtId="165" fontId="4" fillId="11" borderId="9" xfId="0" applyNumberFormat="1" applyFont="1" applyFill="1" applyBorder="1" applyAlignment="1">
      <alignment horizontal="center" vertical="top"/>
    </xf>
    <xf numFmtId="0" fontId="20" fillId="0" borderId="0" xfId="0" applyFont="1" applyAlignment="1">
      <alignment vertical="top" wrapText="1"/>
    </xf>
    <xf numFmtId="165" fontId="4" fillId="11" borderId="0" xfId="0" applyNumberFormat="1" applyFont="1" applyFill="1" applyAlignment="1">
      <alignment horizontal="center" vertical="top"/>
    </xf>
    <xf numFmtId="165" fontId="4" fillId="11" borderId="39" xfId="0" applyNumberFormat="1" applyFont="1" applyFill="1" applyBorder="1" applyAlignment="1">
      <alignment horizontal="center" vertical="top"/>
    </xf>
    <xf numFmtId="165" fontId="4" fillId="11" borderId="94" xfId="0" applyNumberFormat="1" applyFont="1" applyFill="1" applyBorder="1" applyAlignment="1">
      <alignment horizontal="center" vertical="top"/>
    </xf>
    <xf numFmtId="3" fontId="30" fillId="7" borderId="60" xfId="0" applyNumberFormat="1" applyFont="1" applyFill="1" applyBorder="1" applyAlignment="1">
      <alignment horizontal="left" vertical="top" wrapText="1"/>
    </xf>
    <xf numFmtId="49" fontId="30" fillId="7" borderId="58" xfId="0" applyNumberFormat="1" applyFont="1" applyFill="1" applyBorder="1" applyAlignment="1">
      <alignment horizontal="center" vertical="top" wrapText="1"/>
    </xf>
    <xf numFmtId="3" fontId="30" fillId="0" borderId="83" xfId="0" applyNumberFormat="1" applyFont="1" applyBorder="1" applyAlignment="1">
      <alignment horizontal="left" wrapText="1"/>
    </xf>
    <xf numFmtId="3" fontId="30" fillId="0" borderId="107" xfId="0" applyNumberFormat="1" applyFont="1" applyBorder="1" applyAlignment="1">
      <alignment horizontal="left"/>
    </xf>
    <xf numFmtId="3" fontId="30" fillId="0" borderId="100" xfId="0" applyNumberFormat="1" applyFont="1" applyBorder="1" applyAlignment="1">
      <alignment horizontal="left"/>
    </xf>
    <xf numFmtId="3" fontId="30" fillId="0" borderId="12" xfId="0" applyNumberFormat="1" applyFont="1" applyBorder="1" applyAlignment="1">
      <alignment horizontal="left"/>
    </xf>
    <xf numFmtId="3" fontId="30" fillId="0" borderId="11" xfId="0" applyNumberFormat="1" applyFont="1" applyBorder="1" applyAlignment="1">
      <alignment horizontal="left"/>
    </xf>
    <xf numFmtId="3" fontId="30" fillId="7" borderId="12" xfId="0" applyNumberFormat="1" applyFont="1" applyFill="1" applyBorder="1" applyAlignment="1">
      <alignment horizontal="left"/>
    </xf>
    <xf numFmtId="3" fontId="30" fillId="7" borderId="11" xfId="0" applyNumberFormat="1" applyFont="1" applyFill="1" applyBorder="1" applyAlignment="1">
      <alignment horizontal="left"/>
    </xf>
    <xf numFmtId="0" fontId="30" fillId="0" borderId="24" xfId="0" applyFont="1" applyBorder="1" applyAlignment="1">
      <alignment vertical="top" wrapText="1"/>
    </xf>
    <xf numFmtId="0" fontId="30" fillId="0" borderId="23" xfId="0" applyFont="1" applyBorder="1" applyAlignment="1">
      <alignment vertical="top" wrapText="1"/>
    </xf>
    <xf numFmtId="49" fontId="30" fillId="0" borderId="13" xfId="0" applyNumberFormat="1" applyFont="1" applyFill="1" applyBorder="1" applyAlignment="1">
      <alignment vertical="top" wrapText="1"/>
    </xf>
    <xf numFmtId="49" fontId="30" fillId="0" borderId="12" xfId="0" applyNumberFormat="1" applyFont="1" applyFill="1" applyBorder="1" applyAlignment="1">
      <alignment horizontal="center" vertical="top"/>
    </xf>
    <xf numFmtId="0" fontId="30" fillId="0" borderId="34" xfId="0" applyFont="1" applyFill="1" applyBorder="1" applyAlignment="1">
      <alignment horizontal="left" vertical="top" wrapText="1"/>
    </xf>
    <xf numFmtId="49" fontId="30" fillId="0" borderId="58" xfId="0" applyNumberFormat="1" applyFont="1" applyFill="1" applyBorder="1" applyAlignment="1">
      <alignment horizontal="center" vertical="top"/>
    </xf>
    <xf numFmtId="0" fontId="30" fillId="7" borderId="34" xfId="0" applyFont="1" applyFill="1" applyBorder="1" applyAlignment="1">
      <alignment vertical="center" wrapText="1"/>
    </xf>
    <xf numFmtId="0" fontId="30" fillId="7" borderId="59" xfId="0" applyFont="1" applyFill="1" applyBorder="1" applyAlignment="1">
      <alignment horizontal="center" vertical="center"/>
    </xf>
    <xf numFmtId="0" fontId="30" fillId="7" borderId="58" xfId="0" applyFont="1" applyFill="1" applyBorder="1" applyAlignment="1">
      <alignment horizontal="center" vertical="center"/>
    </xf>
    <xf numFmtId="0" fontId="4" fillId="0" borderId="99" xfId="0" applyFont="1" applyFill="1" applyBorder="1" applyAlignment="1">
      <alignment horizontal="center" vertical="top"/>
    </xf>
    <xf numFmtId="0" fontId="4" fillId="0" borderId="96" xfId="0" applyFont="1" applyFill="1" applyBorder="1" applyAlignment="1">
      <alignment horizontal="center" vertical="top"/>
    </xf>
    <xf numFmtId="0" fontId="4" fillId="7" borderId="40" xfId="0" applyFont="1" applyFill="1" applyBorder="1" applyAlignment="1">
      <alignment horizontal="center" vertical="top"/>
    </xf>
    <xf numFmtId="0" fontId="4" fillId="7" borderId="69" xfId="0" applyFont="1" applyFill="1" applyBorder="1" applyAlignment="1">
      <alignment horizontal="center" vertical="top"/>
    </xf>
    <xf numFmtId="0" fontId="30" fillId="0" borderId="58" xfId="0" applyFont="1" applyFill="1" applyBorder="1" applyAlignment="1">
      <alignment vertical="top" wrapText="1"/>
    </xf>
    <xf numFmtId="3" fontId="32" fillId="7" borderId="11" xfId="0" applyNumberFormat="1" applyFont="1" applyFill="1" applyBorder="1" applyAlignment="1">
      <alignment horizontal="center" vertical="top" wrapText="1"/>
    </xf>
    <xf numFmtId="0" fontId="30" fillId="7" borderId="35" xfId="0" applyFont="1" applyFill="1" applyBorder="1" applyAlignment="1">
      <alignment horizontal="left" vertical="top" wrapText="1"/>
    </xf>
    <xf numFmtId="0" fontId="30" fillId="0" borderId="59" xfId="0" applyFont="1" applyFill="1" applyBorder="1" applyAlignment="1">
      <alignment horizontal="center" vertical="top"/>
    </xf>
    <xf numFmtId="0" fontId="4" fillId="0" borderId="59" xfId="0" applyFont="1" applyFill="1" applyBorder="1" applyAlignment="1">
      <alignment horizontal="center" vertical="top"/>
    </xf>
    <xf numFmtId="0" fontId="4" fillId="0" borderId="58" xfId="0" applyFont="1" applyFill="1" applyBorder="1" applyAlignment="1">
      <alignment horizontal="center" vertical="top"/>
    </xf>
    <xf numFmtId="0" fontId="4" fillId="0" borderId="37" xfId="0" applyFont="1" applyFill="1" applyBorder="1" applyAlignment="1">
      <alignment horizontal="center" vertical="top"/>
    </xf>
    <xf numFmtId="0" fontId="30" fillId="0" borderId="52" xfId="0" applyFont="1" applyFill="1" applyBorder="1" applyAlignment="1">
      <alignment vertical="top" wrapText="1"/>
    </xf>
    <xf numFmtId="3" fontId="33" fillId="7" borderId="58" xfId="0" applyNumberFormat="1" applyFont="1" applyFill="1" applyBorder="1" applyAlignment="1">
      <alignment horizontal="center" vertical="top" wrapText="1"/>
    </xf>
    <xf numFmtId="0" fontId="30" fillId="7" borderId="32" xfId="0" applyFont="1" applyFill="1" applyBorder="1" applyAlignment="1">
      <alignment horizontal="left" vertical="top" wrapText="1"/>
    </xf>
    <xf numFmtId="0" fontId="30" fillId="0" borderId="16" xfId="0" applyFont="1" applyFill="1" applyBorder="1" applyAlignment="1">
      <alignment horizontal="center" vertical="top"/>
    </xf>
    <xf numFmtId="0" fontId="4" fillId="0" borderId="52" xfId="0" applyFont="1" applyFill="1" applyBorder="1" applyAlignment="1">
      <alignment horizontal="center" vertical="top"/>
    </xf>
    <xf numFmtId="0" fontId="4" fillId="0" borderId="20" xfId="0" applyFont="1" applyFill="1" applyBorder="1" applyAlignment="1">
      <alignment horizontal="center" vertical="top"/>
    </xf>
    <xf numFmtId="3" fontId="6" fillId="7" borderId="87" xfId="0" applyNumberFormat="1" applyFont="1" applyFill="1" applyBorder="1" applyAlignment="1">
      <alignment horizontal="center" vertical="top"/>
    </xf>
    <xf numFmtId="3" fontId="4" fillId="7" borderId="62" xfId="0" applyNumberFormat="1" applyFont="1" applyFill="1" applyBorder="1" applyAlignment="1">
      <alignment horizontal="center" vertical="top" wrapText="1"/>
    </xf>
    <xf numFmtId="3" fontId="5" fillId="7" borderId="11" xfId="0" applyNumberFormat="1" applyFont="1" applyFill="1" applyBorder="1" applyAlignment="1">
      <alignment horizontal="center" vertical="top" textRotation="90" wrapText="1"/>
    </xf>
    <xf numFmtId="49" fontId="5" fillId="7" borderId="11" xfId="0" applyNumberFormat="1" applyFont="1" applyFill="1" applyBorder="1" applyAlignment="1">
      <alignment horizontal="center" vertical="top" textRotation="90" wrapText="1"/>
    </xf>
    <xf numFmtId="3" fontId="4" fillId="7" borderId="14" xfId="0" applyNumberFormat="1" applyFont="1" applyFill="1" applyBorder="1" applyAlignment="1">
      <alignment horizontal="center" vertical="top" wrapText="1"/>
    </xf>
    <xf numFmtId="3" fontId="4" fillId="7" borderId="26" xfId="0" applyNumberFormat="1" applyFont="1" applyFill="1" applyBorder="1" applyAlignment="1">
      <alignment horizontal="center" vertical="top" wrapText="1"/>
    </xf>
    <xf numFmtId="3" fontId="6" fillId="7" borderId="39" xfId="0" applyNumberFormat="1" applyFont="1" applyFill="1" applyBorder="1" applyAlignment="1">
      <alignment horizontal="center" vertical="top"/>
    </xf>
    <xf numFmtId="3" fontId="6" fillId="7" borderId="12" xfId="0" applyNumberFormat="1" applyFont="1" applyFill="1" applyBorder="1" applyAlignment="1">
      <alignment horizontal="center" vertical="top"/>
    </xf>
    <xf numFmtId="3" fontId="4" fillId="7" borderId="50" xfId="0" applyNumberFormat="1" applyFont="1" applyFill="1" applyBorder="1" applyAlignment="1">
      <alignment horizontal="center" vertical="top" wrapText="1"/>
    </xf>
    <xf numFmtId="0" fontId="4" fillId="9" borderId="0" xfId="0" applyFont="1" applyFill="1" applyAlignment="1">
      <alignment vertical="top"/>
    </xf>
    <xf numFmtId="3" fontId="6" fillId="7" borderId="63" xfId="0" applyNumberFormat="1" applyFont="1" applyFill="1" applyBorder="1" applyAlignment="1">
      <alignment horizontal="center" vertical="top"/>
    </xf>
    <xf numFmtId="3" fontId="6" fillId="7" borderId="23" xfId="0" applyNumberFormat="1" applyFont="1" applyFill="1" applyBorder="1" applyAlignment="1">
      <alignment horizontal="center" vertical="top"/>
    </xf>
    <xf numFmtId="0" fontId="6" fillId="7" borderId="12" xfId="0" applyFont="1" applyFill="1" applyBorder="1" applyAlignment="1">
      <alignment horizontal="center" vertical="top" wrapText="1"/>
    </xf>
    <xf numFmtId="0" fontId="12" fillId="7" borderId="58" xfId="0" applyFont="1" applyFill="1" applyBorder="1" applyAlignment="1">
      <alignment horizontal="center" vertical="top"/>
    </xf>
    <xf numFmtId="0" fontId="12" fillId="7" borderId="37" xfId="0" applyFont="1" applyFill="1" applyBorder="1" applyAlignment="1">
      <alignment horizontal="center" vertical="top"/>
    </xf>
    <xf numFmtId="3" fontId="6" fillId="7" borderId="116" xfId="0" applyNumberFormat="1" applyFont="1" applyFill="1" applyBorder="1" applyAlignment="1">
      <alignment horizontal="center" vertical="top"/>
    </xf>
    <xf numFmtId="49" fontId="6" fillId="7" borderId="11" xfId="0" applyNumberFormat="1" applyFont="1" applyFill="1" applyBorder="1" applyAlignment="1">
      <alignment horizontal="center" vertical="top"/>
    </xf>
    <xf numFmtId="3" fontId="6" fillId="7" borderId="58" xfId="0" applyNumberFormat="1" applyFont="1" applyFill="1" applyBorder="1" applyAlignment="1">
      <alignment horizontal="center" vertical="top"/>
    </xf>
    <xf numFmtId="0" fontId="4" fillId="7" borderId="58" xfId="0" applyFont="1" applyFill="1" applyBorder="1" applyAlignment="1">
      <alignment vertical="top" wrapText="1"/>
    </xf>
    <xf numFmtId="3" fontId="6" fillId="7" borderId="11" xfId="0" applyNumberFormat="1" applyFont="1" applyFill="1" applyBorder="1" applyAlignment="1">
      <alignment horizontal="center" vertical="top"/>
    </xf>
    <xf numFmtId="3" fontId="5" fillId="7" borderId="12" xfId="0" applyNumberFormat="1" applyFont="1" applyFill="1" applyBorder="1" applyAlignment="1">
      <alignment vertical="top" wrapText="1"/>
    </xf>
    <xf numFmtId="0" fontId="6" fillId="7" borderId="12" xfId="1" applyNumberFormat="1" applyFont="1" applyFill="1" applyBorder="1" applyAlignment="1">
      <alignment horizontal="center" vertical="top"/>
    </xf>
    <xf numFmtId="0" fontId="4" fillId="7" borderId="0" xfId="0" applyFont="1" applyFill="1" applyBorder="1" applyAlignment="1">
      <alignment horizontal="center" vertical="top"/>
    </xf>
    <xf numFmtId="0" fontId="4" fillId="7" borderId="0" xfId="0" applyNumberFormat="1" applyFont="1" applyFill="1" applyBorder="1" applyAlignment="1">
      <alignment horizontal="center" vertical="top"/>
    </xf>
    <xf numFmtId="0" fontId="4" fillId="7" borderId="33" xfId="0" applyNumberFormat="1" applyFont="1" applyFill="1" applyBorder="1" applyAlignment="1">
      <alignment horizontal="center" vertical="top"/>
    </xf>
    <xf numFmtId="0" fontId="4" fillId="7" borderId="58" xfId="0" applyNumberFormat="1" applyFont="1" applyFill="1" applyBorder="1" applyAlignment="1">
      <alignment horizontal="center" vertical="top"/>
    </xf>
    <xf numFmtId="0" fontId="4" fillId="7" borderId="60" xfId="0" applyFont="1" applyFill="1" applyBorder="1" applyAlignment="1">
      <alignment horizontal="center" vertical="top"/>
    </xf>
    <xf numFmtId="165" fontId="6" fillId="6" borderId="67" xfId="0" applyNumberFormat="1" applyFont="1" applyFill="1" applyBorder="1" applyAlignment="1">
      <alignment horizontal="center" vertical="top"/>
    </xf>
    <xf numFmtId="165" fontId="6" fillId="6" borderId="29" xfId="0" applyNumberFormat="1" applyFont="1" applyFill="1" applyBorder="1" applyAlignment="1">
      <alignment horizontal="center" vertical="top"/>
    </xf>
    <xf numFmtId="3" fontId="4" fillId="7" borderId="15" xfId="0" applyNumberFormat="1" applyFont="1" applyFill="1" applyBorder="1" applyAlignment="1">
      <alignment vertical="top" wrapText="1"/>
    </xf>
    <xf numFmtId="3" fontId="4" fillId="7" borderId="35" xfId="0" applyNumberFormat="1" applyFont="1" applyFill="1" applyBorder="1" applyAlignment="1">
      <alignment horizontal="left" vertical="top" wrapText="1"/>
    </xf>
    <xf numFmtId="3" fontId="4" fillId="7" borderId="15" xfId="0" applyNumberFormat="1" applyFont="1" applyFill="1" applyBorder="1" applyAlignment="1">
      <alignment horizontal="left" vertical="top" wrapText="1"/>
    </xf>
    <xf numFmtId="3" fontId="4" fillId="7" borderId="35" xfId="0" applyNumberFormat="1" applyFont="1" applyFill="1" applyBorder="1" applyAlignment="1">
      <alignment vertical="top" wrapText="1"/>
    </xf>
    <xf numFmtId="3" fontId="4" fillId="0" borderId="99" xfId="0" applyNumberFormat="1" applyFont="1" applyFill="1" applyBorder="1" applyAlignment="1">
      <alignment vertical="top" wrapText="1"/>
    </xf>
    <xf numFmtId="3" fontId="6" fillId="7" borderId="33" xfId="0" applyNumberFormat="1" applyFont="1" applyFill="1" applyBorder="1" applyAlignment="1">
      <alignment horizontal="center" vertical="top"/>
    </xf>
    <xf numFmtId="0" fontId="4" fillId="7" borderId="35" xfId="0" applyFont="1" applyFill="1" applyBorder="1" applyAlignment="1">
      <alignment vertical="top" wrapText="1"/>
    </xf>
    <xf numFmtId="3" fontId="4" fillId="7" borderId="115" xfId="0" applyNumberFormat="1" applyFont="1" applyFill="1" applyBorder="1" applyAlignment="1">
      <alignment horizontal="center" vertical="top"/>
    </xf>
    <xf numFmtId="3" fontId="4" fillId="7" borderId="52" xfId="0" applyNumberFormat="1" applyFont="1" applyFill="1" applyBorder="1" applyAlignment="1">
      <alignment horizontal="center" vertical="top"/>
    </xf>
    <xf numFmtId="3" fontId="4" fillId="7" borderId="16" xfId="0" applyNumberFormat="1" applyFont="1" applyFill="1" applyBorder="1" applyAlignment="1">
      <alignment horizontal="center" vertical="top"/>
    </xf>
    <xf numFmtId="3" fontId="4" fillId="7" borderId="47" xfId="0" applyNumberFormat="1" applyFont="1" applyFill="1" applyBorder="1" applyAlignment="1">
      <alignment vertical="top" wrapText="1"/>
    </xf>
    <xf numFmtId="3" fontId="5" fillId="7" borderId="99" xfId="0" applyNumberFormat="1" applyFont="1" applyFill="1" applyBorder="1" applyAlignment="1">
      <alignment horizontal="center" vertical="top"/>
    </xf>
    <xf numFmtId="3" fontId="5" fillId="7" borderId="105" xfId="0" applyNumberFormat="1" applyFont="1" applyFill="1" applyBorder="1" applyAlignment="1">
      <alignment horizontal="center" vertical="top"/>
    </xf>
    <xf numFmtId="3" fontId="5" fillId="7" borderId="116" xfId="0" applyNumberFormat="1" applyFont="1" applyFill="1" applyBorder="1" applyAlignment="1">
      <alignment horizontal="center" vertical="top"/>
    </xf>
    <xf numFmtId="3" fontId="4" fillId="0" borderId="52" xfId="0" applyNumberFormat="1" applyFont="1" applyBorder="1" applyAlignment="1">
      <alignment horizontal="center" vertical="top" wrapText="1"/>
    </xf>
    <xf numFmtId="165" fontId="5" fillId="7" borderId="10" xfId="0" applyNumberFormat="1" applyFont="1" applyFill="1" applyBorder="1" applyAlignment="1">
      <alignment horizontal="center" vertical="top"/>
    </xf>
    <xf numFmtId="3" fontId="4" fillId="0" borderId="45" xfId="0" applyNumberFormat="1" applyFont="1" applyBorder="1" applyAlignment="1">
      <alignment horizontal="center" vertical="top"/>
    </xf>
    <xf numFmtId="3" fontId="4" fillId="7" borderId="7" xfId="0" applyNumberFormat="1" applyFont="1" applyFill="1" applyBorder="1" applyAlignment="1">
      <alignment horizontal="center" vertical="top"/>
    </xf>
    <xf numFmtId="3" fontId="4" fillId="7" borderId="83" xfId="0" applyNumberFormat="1" applyFont="1" applyFill="1" applyBorder="1" applyAlignment="1">
      <alignment vertical="top" wrapText="1"/>
    </xf>
    <xf numFmtId="3" fontId="4" fillId="0" borderId="126" xfId="0" applyNumberFormat="1" applyFont="1" applyBorder="1" applyAlignment="1">
      <alignment horizontal="center" vertical="top"/>
    </xf>
    <xf numFmtId="3" fontId="4" fillId="8" borderId="79" xfId="0" applyNumberFormat="1" applyFont="1" applyFill="1" applyBorder="1" applyAlignment="1">
      <alignment vertical="top"/>
    </xf>
    <xf numFmtId="3" fontId="4" fillId="8" borderId="76" xfId="0" applyNumberFormat="1" applyFont="1" applyFill="1" applyBorder="1" applyAlignment="1">
      <alignment horizontal="center" vertical="top"/>
    </xf>
    <xf numFmtId="165" fontId="26" fillId="7" borderId="13" xfId="0" applyNumberFormat="1" applyFont="1" applyFill="1" applyBorder="1" applyAlignment="1">
      <alignment horizontal="center" vertical="top"/>
    </xf>
    <xf numFmtId="165" fontId="26" fillId="7" borderId="11" xfId="0" applyNumberFormat="1" applyFont="1" applyFill="1" applyBorder="1" applyAlignment="1">
      <alignment horizontal="center" vertical="top"/>
    </xf>
    <xf numFmtId="165" fontId="26" fillId="7" borderId="94" xfId="0" applyNumberFormat="1" applyFont="1" applyFill="1" applyBorder="1" applyAlignment="1">
      <alignment horizontal="center" vertical="top"/>
    </xf>
    <xf numFmtId="165" fontId="26" fillId="7" borderId="14" xfId="0" applyNumberFormat="1" applyFont="1" applyFill="1" applyBorder="1" applyAlignment="1">
      <alignment horizontal="center" vertical="top"/>
    </xf>
    <xf numFmtId="3" fontId="4" fillId="0" borderId="0" xfId="0" applyNumberFormat="1" applyFont="1" applyFill="1" applyAlignment="1">
      <alignment vertical="top"/>
    </xf>
    <xf numFmtId="3" fontId="4" fillId="0" borderId="0" xfId="0" applyNumberFormat="1" applyFont="1" applyFill="1" applyAlignment="1">
      <alignment horizontal="center" vertical="top"/>
    </xf>
    <xf numFmtId="3" fontId="6" fillId="7" borderId="12" xfId="0" applyNumberFormat="1" applyFont="1" applyFill="1" applyBorder="1" applyAlignment="1">
      <alignment horizontal="center" vertical="top" wrapText="1"/>
    </xf>
    <xf numFmtId="3" fontId="4" fillId="7" borderId="11" xfId="0" applyNumberFormat="1" applyFont="1" applyFill="1" applyBorder="1" applyAlignment="1">
      <alignment horizontal="left" vertical="top" wrapText="1"/>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49" fontId="6" fillId="7" borderId="11" xfId="0" applyNumberFormat="1" applyFont="1" applyFill="1" applyBorder="1" applyAlignment="1">
      <alignment horizontal="center" vertical="top"/>
    </xf>
    <xf numFmtId="3" fontId="4" fillId="7" borderId="14" xfId="0" applyNumberFormat="1" applyFont="1" applyFill="1" applyBorder="1" applyAlignment="1">
      <alignment horizontal="center" vertical="top" wrapText="1"/>
    </xf>
    <xf numFmtId="3" fontId="6" fillId="6" borderId="11" xfId="0" applyNumberFormat="1" applyFont="1" applyFill="1" applyBorder="1" applyAlignment="1">
      <alignment horizontal="center" vertical="top"/>
    </xf>
    <xf numFmtId="3" fontId="4" fillId="7" borderId="5" xfId="0" applyNumberFormat="1" applyFont="1" applyFill="1" applyBorder="1" applyAlignment="1">
      <alignment horizontal="center" vertical="top"/>
    </xf>
    <xf numFmtId="165" fontId="5" fillId="7" borderId="7" xfId="0" applyNumberFormat="1" applyFont="1" applyFill="1" applyBorder="1" applyAlignment="1">
      <alignment horizontal="center" vertical="top"/>
    </xf>
    <xf numFmtId="165" fontId="5" fillId="7" borderId="30" xfId="0" applyNumberFormat="1" applyFont="1" applyFill="1" applyBorder="1" applyAlignment="1">
      <alignment horizontal="center" vertical="top"/>
    </xf>
    <xf numFmtId="3" fontId="4" fillId="7" borderId="2" xfId="0" applyNumberFormat="1" applyFont="1" applyFill="1" applyBorder="1" applyAlignment="1">
      <alignment horizontal="left" vertical="top" wrapText="1"/>
    </xf>
    <xf numFmtId="3" fontId="6" fillId="7" borderId="12" xfId="0" applyNumberFormat="1" applyFont="1" applyFill="1" applyBorder="1" applyAlignment="1">
      <alignment horizontal="center" vertical="top" wrapText="1"/>
    </xf>
    <xf numFmtId="3" fontId="4" fillId="7" borderId="11" xfId="0" applyNumberFormat="1" applyFont="1" applyFill="1" applyBorder="1" applyAlignment="1">
      <alignment horizontal="left" vertical="top" wrapText="1"/>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49" fontId="6" fillId="7" borderId="11" xfId="0" applyNumberFormat="1" applyFont="1" applyFill="1" applyBorder="1" applyAlignment="1">
      <alignment horizontal="center" vertical="top"/>
    </xf>
    <xf numFmtId="3" fontId="4" fillId="7" borderId="14" xfId="0" applyNumberFormat="1" applyFont="1" applyFill="1" applyBorder="1" applyAlignment="1">
      <alignment horizontal="center" vertical="top" wrapText="1"/>
    </xf>
    <xf numFmtId="3" fontId="6" fillId="6" borderId="11" xfId="0" applyNumberFormat="1" applyFont="1" applyFill="1" applyBorder="1" applyAlignment="1">
      <alignment horizontal="center" vertical="top"/>
    </xf>
    <xf numFmtId="0" fontId="4" fillId="0" borderId="113" xfId="0" applyFont="1" applyFill="1" applyBorder="1" applyAlignment="1">
      <alignment horizontal="center" vertical="top"/>
    </xf>
    <xf numFmtId="49" fontId="4" fillId="0" borderId="104" xfId="0" applyNumberFormat="1" applyFont="1" applyFill="1" applyBorder="1" applyAlignment="1">
      <alignment horizontal="center" vertical="top"/>
    </xf>
    <xf numFmtId="49" fontId="4" fillId="0" borderId="111" xfId="0" applyNumberFormat="1" applyFont="1" applyFill="1" applyBorder="1" applyAlignment="1">
      <alignment horizontal="center" vertical="top"/>
    </xf>
    <xf numFmtId="49" fontId="4" fillId="0" borderId="113" xfId="0" applyNumberFormat="1" applyFont="1" applyFill="1" applyBorder="1" applyAlignment="1">
      <alignment horizontal="center" vertical="top"/>
    </xf>
    <xf numFmtId="3" fontId="4" fillId="0" borderId="89" xfId="0" applyNumberFormat="1" applyFont="1" applyFill="1" applyBorder="1" applyAlignment="1">
      <alignment horizontal="left" vertical="top" wrapText="1"/>
    </xf>
    <xf numFmtId="3" fontId="4" fillId="0" borderId="46" xfId="0" applyNumberFormat="1" applyFont="1" applyFill="1" applyBorder="1" applyAlignment="1">
      <alignment horizontal="left" vertical="top" wrapText="1"/>
    </xf>
    <xf numFmtId="3" fontId="4" fillId="7" borderId="35" xfId="0" applyNumberFormat="1" applyFont="1" applyFill="1" applyBorder="1" applyAlignment="1">
      <alignment vertical="top" wrapText="1"/>
    </xf>
    <xf numFmtId="49" fontId="4" fillId="0" borderId="0" xfId="0" applyNumberFormat="1" applyFont="1" applyAlignment="1">
      <alignment vertical="top"/>
    </xf>
    <xf numFmtId="49" fontId="4" fillId="0" borderId="0" xfId="0" applyNumberFormat="1" applyFont="1" applyAlignment="1">
      <alignment horizontal="center" vertical="top"/>
    </xf>
    <xf numFmtId="3" fontId="4" fillId="0" borderId="0" xfId="0" applyNumberFormat="1" applyFont="1" applyAlignment="1">
      <alignment horizontal="center" vertical="center" wrapText="1"/>
    </xf>
    <xf numFmtId="165" fontId="4" fillId="0" borderId="0" xfId="0" applyNumberFormat="1" applyFont="1" applyAlignment="1">
      <alignment horizontal="center" vertical="top"/>
    </xf>
    <xf numFmtId="3" fontId="6" fillId="10" borderId="24" xfId="0" applyNumberFormat="1" applyFont="1" applyFill="1" applyBorder="1" applyAlignment="1">
      <alignment horizontal="right" vertical="top" wrapText="1"/>
    </xf>
    <xf numFmtId="3" fontId="4" fillId="7" borderId="35" xfId="0" applyNumberFormat="1" applyFont="1" applyFill="1" applyBorder="1" applyAlignment="1">
      <alignment horizontal="left" vertical="top" wrapText="1"/>
    </xf>
    <xf numFmtId="3" fontId="4" fillId="7" borderId="59" xfId="0" applyNumberFormat="1" applyFont="1" applyFill="1" applyBorder="1" applyAlignment="1">
      <alignment vertical="top" wrapText="1"/>
    </xf>
    <xf numFmtId="3" fontId="4" fillId="0" borderId="31" xfId="0" applyNumberFormat="1" applyFont="1" applyBorder="1" applyAlignment="1">
      <alignment horizontal="left" vertical="top" wrapText="1"/>
    </xf>
    <xf numFmtId="3" fontId="6" fillId="0" borderId="0" xfId="0" applyNumberFormat="1" applyFont="1" applyFill="1" applyBorder="1" applyAlignment="1">
      <alignment horizontal="center" vertical="top" wrapText="1"/>
    </xf>
    <xf numFmtId="3" fontId="4" fillId="7" borderId="52" xfId="0" applyNumberFormat="1" applyFont="1" applyFill="1" applyBorder="1" applyAlignment="1">
      <alignment vertical="top" wrapText="1"/>
    </xf>
    <xf numFmtId="3" fontId="6" fillId="7" borderId="3" xfId="0" applyNumberFormat="1" applyFont="1" applyFill="1" applyBorder="1" applyAlignment="1">
      <alignment vertical="top" wrapText="1"/>
    </xf>
    <xf numFmtId="0" fontId="4" fillId="7" borderId="10" xfId="0" applyFont="1" applyFill="1" applyBorder="1" applyAlignment="1">
      <alignment horizontal="left" vertical="top" wrapText="1"/>
    </xf>
    <xf numFmtId="3" fontId="4" fillId="7" borderId="10" xfId="0" applyNumberFormat="1" applyFont="1" applyFill="1" applyBorder="1" applyAlignment="1">
      <alignment horizontal="left" vertical="top" wrapText="1"/>
    </xf>
    <xf numFmtId="3" fontId="6" fillId="7" borderId="12" xfId="0" applyNumberFormat="1" applyFont="1" applyFill="1" applyBorder="1" applyAlignment="1">
      <alignment horizontal="center" vertical="top" wrapText="1"/>
    </xf>
    <xf numFmtId="3" fontId="4" fillId="7" borderId="11" xfId="0" applyNumberFormat="1" applyFont="1" applyFill="1" applyBorder="1" applyAlignment="1">
      <alignment horizontal="left" vertical="top" wrapText="1"/>
    </xf>
    <xf numFmtId="3" fontId="4" fillId="7" borderId="11" xfId="0" applyNumberFormat="1" applyFont="1" applyFill="1" applyBorder="1" applyAlignment="1">
      <alignment vertical="top" wrapText="1"/>
    </xf>
    <xf numFmtId="49" fontId="6" fillId="5" borderId="3" xfId="0" applyNumberFormat="1" applyFont="1" applyFill="1" applyBorder="1" applyAlignment="1">
      <alignment horizontal="center" vertical="top"/>
    </xf>
    <xf numFmtId="49" fontId="6" fillId="5" borderId="11" xfId="0" applyNumberFormat="1" applyFont="1" applyFill="1" applyBorder="1" applyAlignment="1">
      <alignment horizontal="center" vertical="top"/>
    </xf>
    <xf numFmtId="3" fontId="6" fillId="4" borderId="2"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6" fillId="7" borderId="3" xfId="0" applyNumberFormat="1" applyFont="1" applyFill="1" applyBorder="1" applyAlignment="1">
      <alignment horizontal="center" vertical="top"/>
    </xf>
    <xf numFmtId="3" fontId="4" fillId="7" borderId="22" xfId="0" applyNumberFormat="1" applyFont="1" applyFill="1" applyBorder="1" applyAlignment="1">
      <alignment horizontal="left" vertical="top" wrapText="1"/>
    </xf>
    <xf numFmtId="3" fontId="5" fillId="0" borderId="22" xfId="0" applyNumberFormat="1" applyFont="1" applyFill="1" applyBorder="1" applyAlignment="1">
      <alignment horizontal="center" vertical="top" wrapText="1"/>
    </xf>
    <xf numFmtId="3" fontId="4" fillId="7" borderId="15" xfId="0" applyNumberFormat="1" applyFont="1" applyFill="1" applyBorder="1" applyAlignment="1">
      <alignment vertical="top" wrapText="1"/>
    </xf>
    <xf numFmtId="3" fontId="6" fillId="7" borderId="12" xfId="0" applyNumberFormat="1" applyFont="1" applyFill="1" applyBorder="1" applyAlignment="1">
      <alignment horizontal="center" vertical="top"/>
    </xf>
    <xf numFmtId="3" fontId="6" fillId="7" borderId="11" xfId="0" applyNumberFormat="1" applyFont="1" applyFill="1" applyBorder="1" applyAlignment="1">
      <alignment horizontal="center" vertical="top"/>
    </xf>
    <xf numFmtId="3" fontId="6" fillId="0" borderId="12" xfId="0" applyNumberFormat="1" applyFont="1" applyFill="1" applyBorder="1" applyAlignment="1">
      <alignment horizontal="center" vertical="top"/>
    </xf>
    <xf numFmtId="3" fontId="4" fillId="7" borderId="6" xfId="0" applyNumberFormat="1" applyFont="1" applyFill="1" applyBorder="1" applyAlignment="1">
      <alignment horizontal="center" vertical="top"/>
    </xf>
    <xf numFmtId="3" fontId="4" fillId="7" borderId="25" xfId="0" applyNumberFormat="1" applyFont="1" applyFill="1" applyBorder="1" applyAlignment="1">
      <alignment horizontal="center" vertical="top"/>
    </xf>
    <xf numFmtId="3" fontId="4" fillId="7" borderId="3" xfId="0" applyNumberFormat="1" applyFont="1" applyFill="1" applyBorder="1" applyAlignment="1">
      <alignment horizontal="center" vertical="top"/>
    </xf>
    <xf numFmtId="3" fontId="4" fillId="7" borderId="22" xfId="0" applyNumberFormat="1" applyFont="1" applyFill="1" applyBorder="1" applyAlignment="1">
      <alignment horizontal="center" vertical="top"/>
    </xf>
    <xf numFmtId="3" fontId="4" fillId="0" borderId="3" xfId="0" applyNumberFormat="1" applyFont="1" applyBorder="1" applyAlignment="1">
      <alignment horizontal="center" vertical="top"/>
    </xf>
    <xf numFmtId="3" fontId="4" fillId="0" borderId="6" xfId="0" applyNumberFormat="1" applyFont="1" applyBorder="1" applyAlignment="1">
      <alignment horizontal="center" vertical="top"/>
    </xf>
    <xf numFmtId="3" fontId="5" fillId="7" borderId="12" xfId="0" applyNumberFormat="1" applyFont="1" applyFill="1" applyBorder="1" applyAlignment="1">
      <alignment vertical="top" wrapText="1"/>
    </xf>
    <xf numFmtId="0" fontId="4" fillId="7" borderId="15" xfId="0" applyFont="1" applyFill="1" applyBorder="1" applyAlignment="1">
      <alignment horizontal="left" vertical="top" wrapText="1"/>
    </xf>
    <xf numFmtId="0" fontId="2" fillId="0" borderId="0" xfId="0" applyFont="1" applyAlignment="1">
      <alignment horizontal="center" vertical="top" wrapText="1"/>
    </xf>
    <xf numFmtId="0" fontId="4" fillId="0" borderId="1" xfId="0" applyFont="1" applyBorder="1" applyAlignment="1">
      <alignment horizontal="right" vertical="top"/>
    </xf>
    <xf numFmtId="3" fontId="4" fillId="7" borderId="0" xfId="0" applyNumberFormat="1" applyFont="1" applyFill="1" applyBorder="1" applyAlignment="1">
      <alignment horizontal="center" vertical="top" wrapText="1"/>
    </xf>
    <xf numFmtId="3" fontId="4" fillId="7" borderId="4" xfId="0" applyNumberFormat="1" applyFont="1" applyFill="1" applyBorder="1" applyAlignment="1">
      <alignment horizontal="center" vertical="top"/>
    </xf>
    <xf numFmtId="3" fontId="4" fillId="7" borderId="23" xfId="0" applyNumberFormat="1" applyFont="1" applyFill="1" applyBorder="1" applyAlignment="1">
      <alignment horizontal="center" vertical="top"/>
    </xf>
    <xf numFmtId="165" fontId="6" fillId="3" borderId="13" xfId="0" applyNumberFormat="1" applyFont="1" applyFill="1" applyBorder="1" applyAlignment="1">
      <alignment horizontal="center" vertical="top" wrapText="1"/>
    </xf>
    <xf numFmtId="165" fontId="4" fillId="0" borderId="31" xfId="0" applyNumberFormat="1" applyFont="1" applyBorder="1" applyAlignment="1">
      <alignment horizontal="center" vertical="top" wrapText="1"/>
    </xf>
    <xf numFmtId="165" fontId="6" fillId="10" borderId="24" xfId="0" applyNumberFormat="1" applyFont="1" applyFill="1" applyBorder="1" applyAlignment="1">
      <alignment horizontal="center" vertical="top" wrapText="1"/>
    </xf>
    <xf numFmtId="3" fontId="4" fillId="7" borderId="52" xfId="0" applyNumberFormat="1" applyFont="1" applyFill="1" applyBorder="1" applyAlignment="1">
      <alignment horizontal="left" vertical="top" wrapText="1"/>
    </xf>
    <xf numFmtId="0" fontId="4" fillId="7" borderId="40" xfId="0" applyFont="1" applyFill="1" applyBorder="1" applyAlignment="1">
      <alignment vertical="top" wrapText="1"/>
    </xf>
    <xf numFmtId="0" fontId="4" fillId="7" borderId="11" xfId="0" applyFont="1" applyFill="1" applyBorder="1" applyAlignment="1">
      <alignment vertical="top" wrapText="1"/>
    </xf>
    <xf numFmtId="165" fontId="4" fillId="10" borderId="31" xfId="0" applyNumberFormat="1" applyFont="1" applyFill="1" applyBorder="1" applyAlignment="1">
      <alignment horizontal="center" vertical="top" wrapText="1"/>
    </xf>
    <xf numFmtId="165" fontId="4" fillId="7" borderId="31" xfId="0" applyNumberFormat="1" applyFont="1" applyFill="1" applyBorder="1" applyAlignment="1">
      <alignment horizontal="center" vertical="top" wrapText="1"/>
    </xf>
    <xf numFmtId="165" fontId="6" fillId="3" borderId="5" xfId="0" applyNumberFormat="1" applyFont="1" applyFill="1" applyBorder="1" applyAlignment="1">
      <alignment horizontal="center" vertical="top" wrapText="1"/>
    </xf>
    <xf numFmtId="165" fontId="6" fillId="10" borderId="31" xfId="0" applyNumberFormat="1" applyFont="1" applyFill="1" applyBorder="1" applyAlignment="1">
      <alignment horizontal="center" vertical="top" wrapText="1"/>
    </xf>
    <xf numFmtId="3" fontId="4" fillId="7" borderId="15" xfId="0" applyNumberFormat="1" applyFont="1" applyFill="1" applyBorder="1" applyAlignment="1">
      <alignment horizontal="left" vertical="top" wrapText="1"/>
    </xf>
    <xf numFmtId="3" fontId="4" fillId="7" borderId="35" xfId="0" applyNumberFormat="1" applyFont="1" applyFill="1" applyBorder="1" applyAlignment="1">
      <alignment vertical="top" wrapText="1"/>
    </xf>
    <xf numFmtId="3" fontId="4" fillId="0" borderId="58" xfId="0" applyNumberFormat="1" applyFont="1" applyBorder="1" applyAlignment="1">
      <alignment horizontal="center" vertical="top"/>
    </xf>
    <xf numFmtId="0" fontId="4" fillId="0" borderId="0" xfId="0" applyFont="1" applyAlignment="1">
      <alignment vertical="center"/>
    </xf>
    <xf numFmtId="0" fontId="4" fillId="0" borderId="0" xfId="0" applyNumberFormat="1" applyFont="1" applyAlignment="1">
      <alignment vertical="top"/>
    </xf>
    <xf numFmtId="0" fontId="4" fillId="0" borderId="0" xfId="0" applyFont="1" applyAlignment="1">
      <alignment horizontal="left" vertical="top" wrapText="1"/>
    </xf>
    <xf numFmtId="0" fontId="11" fillId="0" borderId="0" xfId="0" applyFont="1" applyAlignment="1">
      <alignment horizontal="left" vertical="top"/>
    </xf>
    <xf numFmtId="49" fontId="4" fillId="7" borderId="12" xfId="0" applyNumberFormat="1" applyFont="1" applyFill="1" applyBorder="1" applyAlignment="1">
      <alignment horizontal="center" vertical="top"/>
    </xf>
    <xf numFmtId="49" fontId="4" fillId="7" borderId="33" xfId="0" applyNumberFormat="1" applyFont="1" applyFill="1" applyBorder="1" applyAlignment="1">
      <alignment horizontal="center" vertical="top"/>
    </xf>
    <xf numFmtId="0" fontId="4" fillId="7" borderId="12" xfId="0" applyFont="1" applyFill="1" applyBorder="1" applyAlignment="1">
      <alignment horizontal="center" vertical="top"/>
    </xf>
    <xf numFmtId="0" fontId="4" fillId="7" borderId="11" xfId="0" applyFont="1" applyFill="1" applyBorder="1" applyAlignment="1">
      <alignment horizontal="center" vertical="top"/>
    </xf>
    <xf numFmtId="0" fontId="4" fillId="7" borderId="33" xfId="0" applyFont="1" applyFill="1" applyBorder="1" applyAlignment="1">
      <alignment horizontal="center" vertical="top"/>
    </xf>
    <xf numFmtId="3" fontId="4" fillId="7" borderId="46" xfId="0" applyNumberFormat="1" applyFont="1" applyFill="1" applyBorder="1" applyAlignment="1">
      <alignment horizontal="left" vertical="top" wrapText="1"/>
    </xf>
    <xf numFmtId="0" fontId="0" fillId="0" borderId="0" xfId="0" applyBorder="1" applyAlignment="1">
      <alignment horizontal="right" vertical="top"/>
    </xf>
    <xf numFmtId="0" fontId="4" fillId="0" borderId="0" xfId="0" applyFont="1" applyBorder="1" applyAlignment="1">
      <alignment horizontal="right" vertical="top"/>
    </xf>
    <xf numFmtId="3" fontId="28" fillId="0" borderId="7" xfId="0" applyNumberFormat="1" applyFont="1" applyBorder="1" applyAlignment="1">
      <alignment vertical="top"/>
    </xf>
    <xf numFmtId="3" fontId="34" fillId="7" borderId="14" xfId="0" applyNumberFormat="1" applyFont="1" applyFill="1" applyBorder="1" applyAlignment="1">
      <alignment horizontal="center" vertical="top"/>
    </xf>
    <xf numFmtId="0" fontId="5" fillId="0" borderId="27" xfId="0" applyFont="1" applyBorder="1" applyAlignment="1">
      <alignment horizontal="center" vertical="center" textRotation="90"/>
    </xf>
    <xf numFmtId="0" fontId="5" fillId="0" borderId="88" xfId="0" applyFont="1" applyBorder="1" applyAlignment="1">
      <alignment horizontal="center" vertical="center" textRotation="90"/>
    </xf>
    <xf numFmtId="0" fontId="5" fillId="0" borderId="29" xfId="0" applyFont="1" applyBorder="1" applyAlignment="1">
      <alignment horizontal="center" vertical="center" textRotation="90"/>
    </xf>
    <xf numFmtId="3" fontId="28" fillId="0" borderId="26" xfId="0" applyNumberFormat="1" applyFont="1" applyBorder="1" applyAlignment="1">
      <alignment vertical="top"/>
    </xf>
    <xf numFmtId="0" fontId="35" fillId="0" borderId="0" xfId="0" applyFont="1" applyAlignment="1">
      <alignment horizontal="left" vertical="top" wrapText="1"/>
    </xf>
    <xf numFmtId="0" fontId="36" fillId="0" borderId="0" xfId="0" applyFont="1" applyBorder="1" applyAlignment="1">
      <alignment horizontal="right" vertical="top"/>
    </xf>
    <xf numFmtId="3" fontId="37" fillId="2" borderId="9" xfId="0" applyNumberFormat="1" applyFont="1" applyFill="1" applyBorder="1"/>
    <xf numFmtId="3" fontId="37" fillId="3" borderId="20" xfId="0" applyNumberFormat="1" applyFont="1" applyFill="1" applyBorder="1"/>
    <xf numFmtId="3" fontId="28" fillId="4" borderId="20" xfId="0" applyNumberFormat="1" applyFont="1" applyFill="1" applyBorder="1" applyAlignment="1">
      <alignment vertical="top"/>
    </xf>
    <xf numFmtId="3" fontId="28" fillId="8" borderId="20" xfId="0" applyNumberFormat="1" applyFont="1" applyFill="1" applyBorder="1" applyAlignment="1">
      <alignment vertical="top"/>
    </xf>
    <xf numFmtId="0" fontId="4" fillId="0" borderId="25" xfId="0" applyFont="1" applyBorder="1" applyAlignment="1">
      <alignment vertical="top"/>
    </xf>
    <xf numFmtId="165" fontId="4" fillId="7" borderId="0" xfId="0" applyNumberFormat="1" applyFont="1" applyFill="1" applyBorder="1" applyAlignment="1">
      <alignment vertical="top"/>
    </xf>
    <xf numFmtId="165" fontId="28" fillId="11" borderId="0" xfId="0" applyNumberFormat="1" applyFont="1" applyFill="1" applyBorder="1" applyAlignment="1">
      <alignment horizontal="center" vertical="top"/>
    </xf>
    <xf numFmtId="165" fontId="4" fillId="0" borderId="0" xfId="0" applyNumberFormat="1" applyFont="1" applyFill="1" applyBorder="1" applyAlignment="1">
      <alignment horizontal="center" vertical="top"/>
    </xf>
    <xf numFmtId="165" fontId="6" fillId="10" borderId="1" xfId="0" applyNumberFormat="1" applyFont="1" applyFill="1" applyBorder="1" applyAlignment="1">
      <alignment horizontal="center" vertical="top"/>
    </xf>
    <xf numFmtId="165" fontId="4" fillId="7" borderId="92" xfId="0" applyNumberFormat="1" applyFont="1" applyFill="1" applyBorder="1" applyAlignment="1">
      <alignment horizontal="center" vertical="top"/>
    </xf>
    <xf numFmtId="165" fontId="4" fillId="9" borderId="92" xfId="0" applyNumberFormat="1" applyFont="1" applyFill="1" applyBorder="1" applyAlignment="1">
      <alignment horizontal="center" vertical="top"/>
    </xf>
    <xf numFmtId="165" fontId="4" fillId="7" borderId="121" xfId="0" applyNumberFormat="1" applyFont="1" applyFill="1" applyBorder="1" applyAlignment="1">
      <alignment horizontal="center" vertical="top"/>
    </xf>
    <xf numFmtId="165" fontId="4" fillId="0" borderId="0" xfId="0" applyNumberFormat="1" applyFont="1" applyBorder="1" applyAlignment="1">
      <alignment horizontal="center" vertical="top"/>
    </xf>
    <xf numFmtId="165" fontId="4" fillId="0" borderId="30" xfId="0" applyNumberFormat="1" applyFont="1" applyFill="1" applyBorder="1" applyAlignment="1">
      <alignment horizontal="center" vertical="top"/>
    </xf>
    <xf numFmtId="165" fontId="4" fillId="7" borderId="111" xfId="0" applyNumberFormat="1" applyFont="1" applyFill="1" applyBorder="1" applyAlignment="1">
      <alignment horizontal="center" vertical="top"/>
    </xf>
    <xf numFmtId="165" fontId="4" fillId="7" borderId="11" xfId="0" applyNumberFormat="1" applyFont="1" applyFill="1" applyBorder="1" applyAlignment="1">
      <alignment vertical="top"/>
    </xf>
    <xf numFmtId="165" fontId="28" fillId="11" borderId="11" xfId="0" applyNumberFormat="1" applyFont="1" applyFill="1" applyBorder="1" applyAlignment="1">
      <alignment horizontal="center" vertical="top"/>
    </xf>
    <xf numFmtId="165" fontId="4" fillId="0" borderId="11" xfId="0" applyNumberFormat="1" applyFont="1" applyBorder="1" applyAlignment="1">
      <alignment horizontal="center" vertical="top"/>
    </xf>
    <xf numFmtId="165" fontId="6" fillId="5" borderId="22" xfId="0" applyNumberFormat="1" applyFont="1" applyFill="1" applyBorder="1" applyAlignment="1">
      <alignment horizontal="center" vertical="top"/>
    </xf>
    <xf numFmtId="165" fontId="4" fillId="9" borderId="13" xfId="0" applyNumberFormat="1" applyFont="1" applyFill="1" applyBorder="1" applyAlignment="1">
      <alignment horizontal="center" vertical="top"/>
    </xf>
    <xf numFmtId="165" fontId="4" fillId="9" borderId="11" xfId="0" applyNumberFormat="1" applyFont="1" applyFill="1" applyBorder="1" applyAlignment="1">
      <alignment horizontal="center" vertical="top"/>
    </xf>
    <xf numFmtId="165" fontId="4" fillId="9" borderId="0" xfId="0" applyNumberFormat="1" applyFont="1" applyFill="1" applyBorder="1" applyAlignment="1">
      <alignment horizontal="center" vertical="top"/>
    </xf>
    <xf numFmtId="165" fontId="4" fillId="7" borderId="14" xfId="0" applyNumberFormat="1" applyFont="1" applyFill="1" applyBorder="1" applyAlignment="1">
      <alignment vertical="top"/>
    </xf>
    <xf numFmtId="165" fontId="6" fillId="5" borderId="26" xfId="0" applyNumberFormat="1" applyFont="1" applyFill="1" applyBorder="1" applyAlignment="1">
      <alignment horizontal="center" vertical="top"/>
    </xf>
    <xf numFmtId="0" fontId="4" fillId="7" borderId="94" xfId="0" applyFont="1" applyFill="1" applyBorder="1" applyAlignment="1">
      <alignment vertical="top"/>
    </xf>
    <xf numFmtId="0" fontId="4" fillId="7" borderId="7" xfId="0" applyFont="1" applyFill="1" applyBorder="1" applyAlignment="1">
      <alignment vertical="top"/>
    </xf>
    <xf numFmtId="0" fontId="4" fillId="7" borderId="14" xfId="0" applyFont="1" applyFill="1" applyBorder="1" applyAlignment="1">
      <alignment vertical="top"/>
    </xf>
    <xf numFmtId="0" fontId="4" fillId="7" borderId="26" xfId="0" applyFont="1" applyFill="1" applyBorder="1" applyAlignment="1">
      <alignment vertical="top"/>
    </xf>
    <xf numFmtId="0" fontId="9" fillId="7" borderId="94" xfId="0" applyFont="1" applyFill="1" applyBorder="1" applyAlignment="1">
      <alignment vertical="top"/>
    </xf>
    <xf numFmtId="165" fontId="4" fillId="8" borderId="77" xfId="0" applyNumberFormat="1" applyFont="1" applyFill="1" applyBorder="1" applyAlignment="1">
      <alignment vertical="top"/>
    </xf>
    <xf numFmtId="165" fontId="4" fillId="8" borderId="25" xfId="0" applyNumberFormat="1" applyFont="1" applyFill="1" applyBorder="1" applyAlignment="1">
      <alignment vertical="top"/>
    </xf>
    <xf numFmtId="3" fontId="4" fillId="7" borderId="64" xfId="0" applyNumberFormat="1" applyFont="1" applyFill="1" applyBorder="1" applyAlignment="1">
      <alignment vertical="top"/>
    </xf>
    <xf numFmtId="3" fontId="27" fillId="7" borderId="24" xfId="0" applyNumberFormat="1" applyFont="1" applyFill="1" applyBorder="1" applyAlignment="1">
      <alignment horizontal="left" vertical="top" wrapText="1"/>
    </xf>
    <xf numFmtId="0" fontId="21" fillId="0" borderId="23" xfId="0" applyFont="1" applyBorder="1" applyAlignment="1"/>
    <xf numFmtId="0" fontId="21" fillId="0" borderId="22" xfId="0" applyFont="1" applyBorder="1" applyAlignment="1"/>
    <xf numFmtId="0" fontId="21" fillId="0" borderId="28" xfId="0" applyFont="1" applyBorder="1" applyAlignment="1"/>
    <xf numFmtId="165" fontId="5" fillId="7" borderId="5" xfId="0" applyNumberFormat="1" applyFont="1" applyFill="1" applyBorder="1" applyAlignment="1">
      <alignment horizontal="center" vertical="top"/>
    </xf>
    <xf numFmtId="165" fontId="5" fillId="7" borderId="37" xfId="0" applyNumberFormat="1" applyFont="1" applyFill="1" applyBorder="1" applyAlignment="1">
      <alignment horizontal="center" vertical="top"/>
    </xf>
    <xf numFmtId="165" fontId="5" fillId="7" borderId="3" xfId="0" applyNumberFormat="1" applyFont="1" applyFill="1" applyBorder="1" applyAlignment="1">
      <alignment horizontal="center" vertical="top"/>
    </xf>
    <xf numFmtId="165" fontId="6" fillId="5" borderId="78" xfId="0" applyNumberFormat="1" applyFont="1" applyFill="1" applyBorder="1" applyAlignment="1">
      <alignment horizontal="center" vertical="top"/>
    </xf>
    <xf numFmtId="0" fontId="6" fillId="0" borderId="78" xfId="0" applyFont="1" applyBorder="1" applyAlignment="1">
      <alignment horizontal="center" vertical="center" wrapText="1"/>
    </xf>
    <xf numFmtId="0" fontId="6" fillId="0" borderId="77" xfId="0" applyFont="1" applyBorder="1" applyAlignment="1">
      <alignment horizontal="center" vertical="center" wrapText="1"/>
    </xf>
    <xf numFmtId="3" fontId="28" fillId="8" borderId="6" xfId="0" applyNumberFormat="1" applyFont="1" applyFill="1" applyBorder="1" applyAlignment="1">
      <alignment vertical="top"/>
    </xf>
    <xf numFmtId="3" fontId="28" fillId="4" borderId="77" xfId="0" applyNumberFormat="1" applyFont="1" applyFill="1" applyBorder="1" applyAlignment="1">
      <alignment vertical="top"/>
    </xf>
    <xf numFmtId="3" fontId="28" fillId="3" borderId="25" xfId="0" applyNumberFormat="1" applyFont="1" applyFill="1" applyBorder="1" applyAlignment="1">
      <alignment vertical="top"/>
    </xf>
    <xf numFmtId="0" fontId="4" fillId="7" borderId="38" xfId="0" applyFont="1" applyFill="1" applyBorder="1" applyAlignment="1">
      <alignment vertical="top"/>
    </xf>
    <xf numFmtId="0" fontId="4" fillId="7" borderId="6" xfId="0" applyFont="1" applyFill="1" applyBorder="1" applyAlignment="1">
      <alignment vertical="top"/>
    </xf>
    <xf numFmtId="165" fontId="6" fillId="3" borderId="4" xfId="0" applyNumberFormat="1" applyFont="1" applyFill="1" applyBorder="1" applyAlignment="1">
      <alignment horizontal="center" vertical="top" wrapText="1"/>
    </xf>
    <xf numFmtId="165" fontId="6" fillId="10" borderId="16" xfId="0" applyNumberFormat="1" applyFont="1" applyFill="1" applyBorder="1" applyAlignment="1">
      <alignment horizontal="center" vertical="top" wrapText="1"/>
    </xf>
    <xf numFmtId="165" fontId="4" fillId="7" borderId="16" xfId="0" applyNumberFormat="1" applyFont="1" applyFill="1" applyBorder="1" applyAlignment="1">
      <alignment horizontal="center" vertical="top" wrapText="1"/>
    </xf>
    <xf numFmtId="165" fontId="4" fillId="10" borderId="16" xfId="0" applyNumberFormat="1" applyFont="1" applyFill="1" applyBorder="1" applyAlignment="1">
      <alignment horizontal="center" vertical="top" wrapText="1"/>
    </xf>
    <xf numFmtId="165" fontId="4" fillId="3" borderId="12" xfId="0" applyNumberFormat="1" applyFont="1" applyFill="1" applyBorder="1" applyAlignment="1">
      <alignment horizontal="center" vertical="top" wrapText="1"/>
    </xf>
    <xf numFmtId="165" fontId="6" fillId="10" borderId="23" xfId="0" applyNumberFormat="1" applyFont="1" applyFill="1" applyBorder="1" applyAlignment="1">
      <alignment horizontal="center" vertical="top" wrapText="1"/>
    </xf>
    <xf numFmtId="165" fontId="6" fillId="3" borderId="9" xfId="0" applyNumberFormat="1" applyFont="1" applyFill="1" applyBorder="1" applyAlignment="1">
      <alignment horizontal="center" vertical="top" wrapText="1"/>
    </xf>
    <xf numFmtId="0" fontId="4" fillId="7" borderId="32" xfId="0" applyFont="1" applyFill="1" applyBorder="1" applyAlignment="1">
      <alignment horizontal="left" vertical="top" wrapText="1"/>
    </xf>
    <xf numFmtId="3" fontId="6" fillId="7" borderId="12"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7" borderId="11"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6" fillId="7" borderId="12" xfId="0" applyNumberFormat="1" applyFont="1" applyFill="1" applyBorder="1" applyAlignment="1">
      <alignment horizontal="center" vertical="top" wrapText="1"/>
    </xf>
    <xf numFmtId="3" fontId="6" fillId="10" borderId="24" xfId="0" applyNumberFormat="1" applyFont="1" applyFill="1" applyBorder="1" applyAlignment="1">
      <alignment horizontal="right" vertical="top" wrapText="1"/>
    </xf>
    <xf numFmtId="0" fontId="4" fillId="7" borderId="10" xfId="0" applyFont="1" applyFill="1" applyBorder="1" applyAlignment="1">
      <alignment horizontal="left" vertical="top" wrapText="1"/>
    </xf>
    <xf numFmtId="3" fontId="6" fillId="7" borderId="39" xfId="0" applyNumberFormat="1" applyFont="1" applyFill="1" applyBorder="1" applyAlignment="1">
      <alignment horizontal="center" vertical="top"/>
    </xf>
    <xf numFmtId="165" fontId="28" fillId="7" borderId="11" xfId="0" applyNumberFormat="1" applyFont="1" applyFill="1" applyBorder="1" applyAlignment="1">
      <alignment horizontal="center" vertical="top"/>
    </xf>
    <xf numFmtId="165" fontId="28" fillId="7" borderId="111" xfId="0" applyNumberFormat="1" applyFont="1" applyFill="1" applyBorder="1" applyAlignment="1">
      <alignment horizontal="center" vertical="top"/>
    </xf>
    <xf numFmtId="165" fontId="26" fillId="7" borderId="0" xfId="0" applyNumberFormat="1" applyFont="1" applyFill="1" applyBorder="1" applyAlignment="1">
      <alignment horizontal="center" vertical="top"/>
    </xf>
    <xf numFmtId="0" fontId="28" fillId="11" borderId="5" xfId="0" applyFont="1" applyFill="1" applyBorder="1" applyAlignment="1">
      <alignment horizontal="center" vertical="top"/>
    </xf>
    <xf numFmtId="3" fontId="4" fillId="0" borderId="38" xfId="0" applyNumberFormat="1" applyFont="1" applyBorder="1" applyAlignment="1">
      <alignment horizontal="center" vertical="top"/>
    </xf>
    <xf numFmtId="0" fontId="28" fillId="11" borderId="34" xfId="0" applyFont="1" applyFill="1" applyBorder="1" applyAlignment="1">
      <alignment horizontal="center" vertical="top"/>
    </xf>
    <xf numFmtId="3" fontId="4" fillId="7" borderId="10" xfId="0" applyNumberFormat="1" applyFont="1" applyFill="1" applyBorder="1" applyAlignment="1">
      <alignment vertical="top" wrapText="1"/>
    </xf>
    <xf numFmtId="3" fontId="10" fillId="7" borderId="11" xfId="0" applyNumberFormat="1" applyFont="1" applyFill="1" applyBorder="1" applyAlignment="1">
      <alignment horizontal="center" vertical="top"/>
    </xf>
    <xf numFmtId="3" fontId="10" fillId="7" borderId="94" xfId="0" applyNumberFormat="1" applyFont="1" applyFill="1" applyBorder="1" applyAlignment="1">
      <alignment horizontal="center" vertical="top"/>
    </xf>
    <xf numFmtId="3" fontId="4" fillId="7" borderId="13" xfId="0" applyNumberFormat="1" applyFont="1" applyFill="1" applyBorder="1" applyAlignment="1">
      <alignment vertical="top" wrapText="1"/>
    </xf>
    <xf numFmtId="165" fontId="26" fillId="7" borderId="30" xfId="0" applyNumberFormat="1" applyFont="1" applyFill="1" applyBorder="1" applyAlignment="1">
      <alignment horizontal="center" vertical="top"/>
    </xf>
    <xf numFmtId="165" fontId="38" fillId="10" borderId="118" xfId="0" applyNumberFormat="1" applyFont="1" applyFill="1" applyBorder="1" applyAlignment="1">
      <alignment horizontal="center" vertical="top"/>
    </xf>
    <xf numFmtId="0" fontId="6" fillId="0" borderId="76" xfId="0" applyFont="1" applyBorder="1" applyAlignment="1">
      <alignment horizontal="center" vertical="center" wrapText="1"/>
    </xf>
    <xf numFmtId="165" fontId="4" fillId="3" borderId="16" xfId="0" applyNumberFormat="1" applyFont="1" applyFill="1" applyBorder="1" applyAlignment="1">
      <alignment horizontal="center" vertical="top" wrapText="1"/>
    </xf>
    <xf numFmtId="165" fontId="4" fillId="0" borderId="0" xfId="0" applyNumberFormat="1" applyFont="1" applyFill="1" applyBorder="1" applyAlignment="1">
      <alignment horizontal="center" vertical="top" wrapText="1"/>
    </xf>
    <xf numFmtId="165" fontId="28" fillId="7" borderId="125" xfId="0" applyNumberFormat="1" applyFont="1" applyFill="1" applyBorder="1" applyAlignment="1">
      <alignment horizontal="center" vertical="top"/>
    </xf>
    <xf numFmtId="165" fontId="28" fillId="7" borderId="57" xfId="0" applyNumberFormat="1" applyFont="1" applyFill="1" applyBorder="1" applyAlignment="1">
      <alignment horizontal="center" vertical="top"/>
    </xf>
    <xf numFmtId="3" fontId="6" fillId="10" borderId="24" xfId="0" applyNumberFormat="1" applyFont="1" applyFill="1" applyBorder="1" applyAlignment="1">
      <alignment horizontal="center" vertical="top"/>
    </xf>
    <xf numFmtId="0" fontId="4" fillId="0" borderId="52" xfId="0" applyFont="1" applyFill="1" applyBorder="1" applyAlignment="1">
      <alignment vertical="top" wrapText="1"/>
    </xf>
    <xf numFmtId="0" fontId="4" fillId="0" borderId="31" xfId="0" applyFont="1" applyFill="1" applyBorder="1" applyAlignment="1">
      <alignment vertical="top" wrapText="1"/>
    </xf>
    <xf numFmtId="0" fontId="28" fillId="0" borderId="16" xfId="0" applyFont="1" applyFill="1" applyBorder="1" applyAlignment="1">
      <alignment horizontal="center" vertical="top"/>
    </xf>
    <xf numFmtId="0" fontId="26" fillId="0" borderId="52" xfId="0" applyFont="1" applyFill="1" applyBorder="1" applyAlignment="1">
      <alignment horizontal="center" vertical="top"/>
    </xf>
    <xf numFmtId="0" fontId="26" fillId="0" borderId="20" xfId="0" applyFont="1" applyFill="1" applyBorder="1" applyAlignment="1">
      <alignment horizontal="center" vertical="top"/>
    </xf>
    <xf numFmtId="0" fontId="4" fillId="7" borderId="42" xfId="0" applyFont="1" applyFill="1" applyBorder="1" applyAlignment="1">
      <alignment horizontal="center" vertical="top"/>
    </xf>
    <xf numFmtId="165" fontId="28" fillId="7" borderId="14" xfId="0" applyNumberFormat="1" applyFont="1" applyFill="1" applyBorder="1" applyAlignment="1">
      <alignment horizontal="center" vertical="top"/>
    </xf>
    <xf numFmtId="165" fontId="28" fillId="7" borderId="44" xfId="0" applyNumberFormat="1" applyFont="1" applyFill="1" applyBorder="1" applyAlignment="1">
      <alignment horizontal="center" vertical="top"/>
    </xf>
    <xf numFmtId="165" fontId="38" fillId="0" borderId="0" xfId="0" applyNumberFormat="1" applyFont="1" applyFill="1" applyBorder="1" applyAlignment="1">
      <alignment horizontal="center" vertical="top"/>
    </xf>
    <xf numFmtId="0" fontId="4" fillId="7" borderId="46" xfId="0" applyFont="1" applyFill="1" applyBorder="1" applyAlignment="1">
      <alignment horizontal="center" vertical="top"/>
    </xf>
    <xf numFmtId="165" fontId="4" fillId="7" borderId="104" xfId="0" applyNumberFormat="1" applyFont="1" applyFill="1" applyBorder="1" applyAlignment="1">
      <alignment horizontal="center" vertical="top"/>
    </xf>
    <xf numFmtId="165" fontId="4" fillId="7" borderId="103" xfId="0" applyNumberFormat="1" applyFont="1" applyFill="1" applyBorder="1" applyAlignment="1">
      <alignment horizontal="center" vertical="top"/>
    </xf>
    <xf numFmtId="165" fontId="4" fillId="7" borderId="113" xfId="0" applyNumberFormat="1" applyFont="1" applyFill="1" applyBorder="1" applyAlignment="1">
      <alignment horizontal="center" vertical="top"/>
    </xf>
    <xf numFmtId="165" fontId="4" fillId="7" borderId="120" xfId="0" applyNumberFormat="1" applyFont="1" applyFill="1" applyBorder="1" applyAlignment="1">
      <alignment horizontal="center" vertical="top"/>
    </xf>
    <xf numFmtId="165" fontId="6" fillId="3" borderId="63" xfId="0" applyNumberFormat="1" applyFont="1" applyFill="1" applyBorder="1" applyAlignment="1">
      <alignment horizontal="center" vertical="top" wrapText="1"/>
    </xf>
    <xf numFmtId="165" fontId="6" fillId="10" borderId="115" xfId="0" applyNumberFormat="1" applyFont="1" applyFill="1" applyBorder="1" applyAlignment="1">
      <alignment horizontal="center" vertical="top" wrapText="1"/>
    </xf>
    <xf numFmtId="165" fontId="4" fillId="7" borderId="115" xfId="0" applyNumberFormat="1" applyFont="1" applyFill="1" applyBorder="1" applyAlignment="1">
      <alignment horizontal="center" vertical="top" wrapText="1"/>
    </xf>
    <xf numFmtId="165" fontId="6" fillId="3" borderId="8" xfId="0" applyNumberFormat="1" applyFont="1" applyFill="1" applyBorder="1" applyAlignment="1">
      <alignment horizontal="center" vertical="top" wrapText="1"/>
    </xf>
    <xf numFmtId="165" fontId="6" fillId="3" borderId="31" xfId="0" applyNumberFormat="1" applyFont="1" applyFill="1" applyBorder="1" applyAlignment="1">
      <alignment horizontal="center" vertical="top" wrapText="1"/>
    </xf>
    <xf numFmtId="165" fontId="6" fillId="10" borderId="70" xfId="0" applyNumberFormat="1" applyFont="1" applyFill="1" applyBorder="1" applyAlignment="1">
      <alignment horizontal="center" vertical="top" wrapText="1"/>
    </xf>
    <xf numFmtId="165" fontId="4" fillId="3" borderId="20" xfId="0" applyNumberFormat="1" applyFont="1" applyFill="1" applyBorder="1" applyAlignment="1">
      <alignment horizontal="center" vertical="top" wrapText="1"/>
    </xf>
    <xf numFmtId="165" fontId="6" fillId="3" borderId="65" xfId="0" applyNumberFormat="1" applyFont="1" applyFill="1" applyBorder="1" applyAlignment="1">
      <alignment horizontal="center" vertical="top" wrapText="1"/>
    </xf>
    <xf numFmtId="165" fontId="6" fillId="10" borderId="52" xfId="0" applyNumberFormat="1" applyFont="1" applyFill="1" applyBorder="1" applyAlignment="1">
      <alignment horizontal="center" vertical="top" wrapText="1"/>
    </xf>
    <xf numFmtId="165" fontId="4" fillId="0" borderId="52" xfId="0" applyNumberFormat="1" applyFont="1" applyBorder="1" applyAlignment="1">
      <alignment horizontal="center" vertical="top" wrapText="1"/>
    </xf>
    <xf numFmtId="165" fontId="4" fillId="0" borderId="52" xfId="0" applyNumberFormat="1" applyFont="1" applyFill="1" applyBorder="1" applyAlignment="1">
      <alignment horizontal="center" vertical="top" wrapText="1"/>
    </xf>
    <xf numFmtId="165" fontId="4" fillId="7" borderId="52" xfId="0" applyNumberFormat="1" applyFont="1" applyFill="1" applyBorder="1" applyAlignment="1">
      <alignment horizontal="center" vertical="top" wrapText="1"/>
    </xf>
    <xf numFmtId="165" fontId="4" fillId="10" borderId="52" xfId="0" applyNumberFormat="1" applyFont="1" applyFill="1" applyBorder="1" applyAlignment="1">
      <alignment horizontal="center" vertical="top" wrapText="1"/>
    </xf>
    <xf numFmtId="165" fontId="6" fillId="3" borderId="52" xfId="0" applyNumberFormat="1" applyFont="1" applyFill="1" applyBorder="1" applyAlignment="1">
      <alignment horizontal="center" vertical="top" wrapText="1"/>
    </xf>
    <xf numFmtId="165" fontId="6" fillId="10" borderId="27" xfId="0" applyNumberFormat="1" applyFont="1" applyFill="1" applyBorder="1" applyAlignment="1">
      <alignment horizontal="center" vertical="top" wrapText="1"/>
    </xf>
    <xf numFmtId="3" fontId="4" fillId="7" borderId="11" xfId="0" applyNumberFormat="1" applyFont="1" applyFill="1" applyBorder="1" applyAlignment="1">
      <alignment vertical="top" wrapText="1"/>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6" fillId="7" borderId="12" xfId="0" applyNumberFormat="1" applyFont="1" applyFill="1" applyBorder="1" applyAlignment="1">
      <alignment horizontal="center" vertical="top"/>
    </xf>
    <xf numFmtId="0" fontId="4" fillId="7" borderId="11" xfId="0" applyFont="1" applyFill="1" applyBorder="1" applyAlignment="1">
      <alignment vertical="top" wrapText="1"/>
    </xf>
    <xf numFmtId="3" fontId="4" fillId="7" borderId="33" xfId="0" applyNumberFormat="1" applyFont="1" applyFill="1" applyBorder="1" applyAlignment="1">
      <alignment horizontal="center" vertical="top"/>
    </xf>
    <xf numFmtId="3" fontId="4" fillId="7" borderId="15" xfId="0" applyNumberFormat="1" applyFont="1" applyFill="1" applyBorder="1" applyAlignment="1">
      <alignment horizontal="left" vertical="top" wrapText="1"/>
    </xf>
    <xf numFmtId="3" fontId="6" fillId="4" borderId="47" xfId="0" applyNumberFormat="1" applyFont="1" applyFill="1" applyBorder="1" applyAlignment="1">
      <alignment vertical="top"/>
    </xf>
    <xf numFmtId="3" fontId="6" fillId="5" borderId="45" xfId="0" applyNumberFormat="1" applyFont="1" applyFill="1" applyBorder="1" applyAlignment="1">
      <alignment vertical="top"/>
    </xf>
    <xf numFmtId="3" fontId="6" fillId="7" borderId="45" xfId="0" applyNumberFormat="1" applyFont="1" applyFill="1" applyBorder="1" applyAlignment="1">
      <alignment vertical="top"/>
    </xf>
    <xf numFmtId="3" fontId="5" fillId="7" borderId="45" xfId="0" applyNumberFormat="1" applyFont="1" applyFill="1" applyBorder="1" applyAlignment="1">
      <alignment vertical="top" wrapText="1"/>
    </xf>
    <xf numFmtId="3" fontId="6" fillId="7" borderId="103" xfId="1" applyNumberFormat="1" applyFont="1" applyFill="1" applyBorder="1" applyAlignment="1">
      <alignment horizontal="center" vertical="top"/>
    </xf>
    <xf numFmtId="165" fontId="4" fillId="7" borderId="122" xfId="0" applyNumberFormat="1" applyFont="1" applyFill="1" applyBorder="1" applyAlignment="1">
      <alignment horizontal="center" vertical="top"/>
    </xf>
    <xf numFmtId="3" fontId="4" fillId="7" borderId="47" xfId="0" applyNumberFormat="1" applyFont="1" applyFill="1" applyBorder="1" applyAlignment="1">
      <alignment horizontal="left" vertical="top" wrapText="1"/>
    </xf>
    <xf numFmtId="3" fontId="5" fillId="7" borderId="45" xfId="0" applyNumberFormat="1" applyFont="1" applyFill="1" applyBorder="1" applyAlignment="1">
      <alignment horizontal="center" vertical="top"/>
    </xf>
    <xf numFmtId="3" fontId="5" fillId="7" borderId="103" xfId="0" applyNumberFormat="1" applyFont="1" applyFill="1" applyBorder="1" applyAlignment="1">
      <alignment horizontal="center" vertical="top"/>
    </xf>
    <xf numFmtId="3" fontId="5" fillId="7" borderId="120" xfId="0" applyNumberFormat="1" applyFont="1" applyFill="1" applyBorder="1" applyAlignment="1">
      <alignment horizontal="center" vertical="top"/>
    </xf>
    <xf numFmtId="0" fontId="4" fillId="7" borderId="95" xfId="0" applyFont="1" applyFill="1" applyBorder="1" applyAlignment="1">
      <alignment vertical="top"/>
    </xf>
    <xf numFmtId="3" fontId="6" fillId="4" borderId="47" xfId="0" applyNumberFormat="1" applyFont="1" applyFill="1" applyBorder="1" applyAlignment="1">
      <alignment horizontal="center" vertical="top"/>
    </xf>
    <xf numFmtId="3" fontId="6" fillId="4" borderId="2" xfId="0" applyNumberFormat="1" applyFont="1" applyFill="1" applyBorder="1" applyAlignment="1">
      <alignment horizontal="center" vertical="top"/>
    </xf>
    <xf numFmtId="3" fontId="6" fillId="7" borderId="3" xfId="0" applyNumberFormat="1" applyFont="1" applyFill="1" applyBorder="1" applyAlignment="1">
      <alignment horizontal="center" vertical="top"/>
    </xf>
    <xf numFmtId="3" fontId="4" fillId="7" borderId="3" xfId="0" applyNumberFormat="1" applyFont="1" applyFill="1" applyBorder="1" applyAlignment="1">
      <alignment horizontal="center" vertical="top"/>
    </xf>
    <xf numFmtId="3" fontId="4" fillId="7" borderId="6"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49" fontId="6" fillId="5" borderId="45" xfId="0" applyNumberFormat="1" applyFont="1" applyFill="1" applyBorder="1" applyAlignment="1">
      <alignment horizontal="center" vertical="top"/>
    </xf>
    <xf numFmtId="3" fontId="6" fillId="7" borderId="45" xfId="0" applyNumberFormat="1" applyFont="1" applyFill="1" applyBorder="1" applyAlignment="1">
      <alignment horizontal="center" vertical="top"/>
    </xf>
    <xf numFmtId="3" fontId="6" fillId="7" borderId="103" xfId="0" applyNumberFormat="1" applyFont="1" applyFill="1" applyBorder="1" applyAlignment="1">
      <alignment horizontal="center" vertical="top" wrapText="1"/>
    </xf>
    <xf numFmtId="0" fontId="6" fillId="0" borderId="8" xfId="0" applyFont="1" applyBorder="1" applyAlignment="1">
      <alignment horizontal="center" vertical="center" wrapText="1"/>
    </xf>
    <xf numFmtId="165" fontId="4" fillId="10" borderId="31" xfId="0" applyNumberFormat="1" applyFont="1" applyFill="1" applyBorder="1" applyAlignment="1">
      <alignment horizontal="center" vertical="top" wrapText="1"/>
    </xf>
    <xf numFmtId="165" fontId="4" fillId="10" borderId="20" xfId="0" applyNumberFormat="1" applyFont="1" applyFill="1" applyBorder="1" applyAlignment="1">
      <alignment horizontal="center" vertical="top" wrapText="1"/>
    </xf>
    <xf numFmtId="165" fontId="4" fillId="0" borderId="31" xfId="0" applyNumberFormat="1" applyFont="1" applyBorder="1" applyAlignment="1">
      <alignment horizontal="center" vertical="top" wrapText="1"/>
    </xf>
    <xf numFmtId="165" fontId="4" fillId="0" borderId="20" xfId="0" applyNumberFormat="1" applyFont="1" applyBorder="1" applyAlignment="1">
      <alignment horizontal="center" vertical="top" wrapText="1"/>
    </xf>
    <xf numFmtId="165" fontId="4" fillId="7" borderId="31" xfId="0" applyNumberFormat="1" applyFont="1" applyFill="1" applyBorder="1" applyAlignment="1">
      <alignment horizontal="center" vertical="top" wrapText="1"/>
    </xf>
    <xf numFmtId="165" fontId="6" fillId="3" borderId="5" xfId="0" applyNumberFormat="1" applyFont="1" applyFill="1" applyBorder="1" applyAlignment="1">
      <alignment horizontal="center" vertical="top" wrapText="1"/>
    </xf>
    <xf numFmtId="165" fontId="6" fillId="10" borderId="31" xfId="0" applyNumberFormat="1" applyFont="1" applyFill="1" applyBorder="1" applyAlignment="1">
      <alignment horizontal="center" vertical="top" wrapText="1"/>
    </xf>
    <xf numFmtId="165" fontId="6" fillId="10" borderId="20" xfId="0" applyNumberFormat="1" applyFont="1" applyFill="1" applyBorder="1" applyAlignment="1">
      <alignment horizontal="center" vertical="top" wrapText="1"/>
    </xf>
    <xf numFmtId="165" fontId="6" fillId="3" borderId="13" xfId="0" applyNumberFormat="1" applyFont="1" applyFill="1" applyBorder="1" applyAlignment="1">
      <alignment horizontal="center" vertical="top" wrapText="1"/>
    </xf>
    <xf numFmtId="165" fontId="6" fillId="10" borderId="24" xfId="0" applyNumberFormat="1" applyFont="1" applyFill="1" applyBorder="1" applyAlignment="1">
      <alignment horizontal="center" vertical="top" wrapText="1"/>
    </xf>
    <xf numFmtId="165" fontId="6" fillId="10" borderId="98" xfId="0" applyNumberFormat="1" applyFont="1" applyFill="1" applyBorder="1" applyAlignment="1">
      <alignment horizontal="center" vertical="top" wrapText="1"/>
    </xf>
    <xf numFmtId="3" fontId="6" fillId="7" borderId="12" xfId="0" applyNumberFormat="1" applyFont="1" applyFill="1" applyBorder="1" applyAlignment="1">
      <alignment horizontal="center" vertical="top" wrapText="1"/>
    </xf>
    <xf numFmtId="3" fontId="6" fillId="10" borderId="24" xfId="0" applyNumberFormat="1" applyFont="1" applyFill="1" applyBorder="1" applyAlignment="1">
      <alignment horizontal="right" vertical="top" wrapText="1"/>
    </xf>
    <xf numFmtId="0" fontId="4" fillId="7" borderId="40" xfId="0" applyFont="1" applyFill="1" applyBorder="1" applyAlignment="1">
      <alignment vertical="top" wrapText="1"/>
    </xf>
    <xf numFmtId="165" fontId="28" fillId="7" borderId="10" xfId="0" applyNumberFormat="1" applyFont="1" applyFill="1" applyBorder="1" applyAlignment="1">
      <alignment horizontal="center" vertical="top"/>
    </xf>
    <xf numFmtId="165" fontId="28" fillId="7" borderId="89" xfId="0" applyNumberFormat="1" applyFont="1" applyFill="1" applyBorder="1" applyAlignment="1">
      <alignment horizontal="center" vertical="top"/>
    </xf>
    <xf numFmtId="165" fontId="6" fillId="10" borderId="28" xfId="0" applyNumberFormat="1" applyFont="1" applyFill="1" applyBorder="1" applyAlignment="1">
      <alignment horizontal="center" vertical="top"/>
    </xf>
    <xf numFmtId="165" fontId="28" fillId="7" borderId="47" xfId="0" applyNumberFormat="1" applyFont="1" applyFill="1" applyBorder="1" applyAlignment="1">
      <alignment horizontal="center" vertical="top"/>
    </xf>
    <xf numFmtId="165" fontId="4" fillId="7" borderId="47" xfId="0" applyNumberFormat="1" applyFont="1" applyFill="1" applyBorder="1" applyAlignment="1">
      <alignment horizontal="center" vertical="top"/>
    </xf>
    <xf numFmtId="0" fontId="4" fillId="11" borderId="3" xfId="0" applyFont="1" applyFill="1" applyBorder="1" applyAlignment="1">
      <alignment horizontal="center" vertical="top"/>
    </xf>
    <xf numFmtId="0" fontId="4" fillId="11" borderId="0" xfId="0" applyFont="1" applyFill="1" applyBorder="1" applyAlignment="1">
      <alignment horizontal="center" vertical="top"/>
    </xf>
    <xf numFmtId="0" fontId="4" fillId="11" borderId="58" xfId="0" applyFont="1" applyFill="1" applyBorder="1" applyAlignment="1">
      <alignment horizontal="center" vertical="top"/>
    </xf>
    <xf numFmtId="0" fontId="4" fillId="11" borderId="60" xfId="0" applyFont="1" applyFill="1" applyBorder="1" applyAlignment="1">
      <alignment horizontal="center" vertical="top"/>
    </xf>
    <xf numFmtId="165" fontId="5" fillId="7" borderId="35" xfId="0" applyNumberFormat="1" applyFont="1" applyFill="1" applyBorder="1" applyAlignment="1">
      <alignment horizontal="center" vertical="top"/>
    </xf>
    <xf numFmtId="165" fontId="5" fillId="7" borderId="114" xfId="0" applyNumberFormat="1" applyFont="1" applyFill="1" applyBorder="1" applyAlignment="1">
      <alignment horizontal="center" vertical="top"/>
    </xf>
    <xf numFmtId="165" fontId="4" fillId="7" borderId="56" xfId="0" applyNumberFormat="1" applyFont="1" applyFill="1" applyBorder="1" applyAlignment="1">
      <alignment vertical="top"/>
    </xf>
    <xf numFmtId="165" fontId="4" fillId="7" borderId="101" xfId="0" applyNumberFormat="1" applyFont="1" applyFill="1" applyBorder="1" applyAlignment="1">
      <alignment vertical="top"/>
    </xf>
    <xf numFmtId="165" fontId="4" fillId="7" borderId="93" xfId="0" applyNumberFormat="1" applyFont="1" applyFill="1" applyBorder="1" applyAlignment="1">
      <alignment vertical="top"/>
    </xf>
    <xf numFmtId="165" fontId="4" fillId="7" borderId="57" xfId="0" applyNumberFormat="1" applyFont="1" applyFill="1" applyBorder="1" applyAlignment="1">
      <alignment vertical="top"/>
    </xf>
    <xf numFmtId="0" fontId="0" fillId="7" borderId="14" xfId="0" applyFill="1" applyBorder="1" applyAlignment="1">
      <alignment vertical="top" wrapText="1"/>
    </xf>
    <xf numFmtId="0" fontId="0" fillId="7" borderId="14" xfId="0" applyFill="1" applyBorder="1" applyAlignment="1">
      <alignment vertical="top"/>
    </xf>
    <xf numFmtId="0" fontId="6" fillId="7" borderId="33" xfId="0" applyFont="1" applyFill="1" applyBorder="1" applyAlignment="1">
      <alignment horizontal="left" vertical="top" wrapText="1"/>
    </xf>
    <xf numFmtId="0" fontId="4" fillId="7" borderId="56" xfId="0" applyFont="1" applyFill="1" applyBorder="1" applyAlignment="1">
      <alignment horizontal="center" vertical="top"/>
    </xf>
    <xf numFmtId="165" fontId="28" fillId="7" borderId="91" xfId="0" applyNumberFormat="1" applyFont="1" applyFill="1" applyBorder="1" applyAlignment="1">
      <alignment horizontal="center" vertical="top"/>
    </xf>
    <xf numFmtId="165" fontId="28" fillId="7" borderId="101" xfId="0" applyNumberFormat="1" applyFont="1" applyFill="1" applyBorder="1" applyAlignment="1">
      <alignment horizontal="center" vertical="top"/>
    </xf>
    <xf numFmtId="165" fontId="26" fillId="7" borderId="108" xfId="0" applyNumberFormat="1" applyFont="1" applyFill="1" applyBorder="1" applyAlignment="1">
      <alignment horizontal="center" vertical="top"/>
    </xf>
    <xf numFmtId="165" fontId="28" fillId="7" borderId="13" xfId="0" applyNumberFormat="1" applyFont="1" applyFill="1" applyBorder="1" applyAlignment="1">
      <alignment horizontal="center" vertical="top"/>
    </xf>
    <xf numFmtId="165" fontId="26" fillId="7" borderId="95" xfId="0" applyNumberFormat="1" applyFont="1" applyFill="1" applyBorder="1" applyAlignment="1">
      <alignment horizontal="center" vertical="top"/>
    </xf>
    <xf numFmtId="165" fontId="26" fillId="7" borderId="121" xfId="0" applyNumberFormat="1" applyFont="1" applyFill="1" applyBorder="1" applyAlignment="1">
      <alignment horizontal="center" vertical="top"/>
    </xf>
    <xf numFmtId="3" fontId="26" fillId="7" borderId="40" xfId="0" applyNumberFormat="1" applyFont="1" applyFill="1" applyBorder="1" applyAlignment="1">
      <alignment horizontal="center" vertical="top"/>
    </xf>
    <xf numFmtId="0" fontId="40" fillId="0" borderId="103" xfId="0" applyFont="1" applyBorder="1" applyAlignment="1">
      <alignment horizontal="center" vertical="top"/>
    </xf>
    <xf numFmtId="3" fontId="4" fillId="7" borderId="52" xfId="0" applyNumberFormat="1" applyFont="1" applyFill="1" applyBorder="1" applyAlignment="1">
      <alignment vertical="top" wrapText="1"/>
    </xf>
    <xf numFmtId="0" fontId="0" fillId="0" borderId="23" xfId="0" applyBorder="1" applyAlignment="1">
      <alignment vertical="top"/>
    </xf>
    <xf numFmtId="0" fontId="0" fillId="0" borderId="21" xfId="0" applyBorder="1" applyAlignment="1">
      <alignment vertical="top"/>
    </xf>
    <xf numFmtId="3" fontId="4" fillId="7" borderId="15" xfId="0" applyNumberFormat="1" applyFont="1" applyFill="1" applyBorder="1" applyAlignment="1">
      <alignment vertical="top" wrapText="1"/>
    </xf>
    <xf numFmtId="0" fontId="26" fillId="0" borderId="0" xfId="0" applyFont="1" applyAlignment="1">
      <alignment vertical="top" wrapText="1"/>
    </xf>
    <xf numFmtId="3" fontId="4" fillId="7" borderId="19" xfId="0" applyNumberFormat="1" applyFont="1" applyFill="1" applyBorder="1" applyAlignment="1">
      <alignment horizontal="center" vertical="top"/>
    </xf>
    <xf numFmtId="165" fontId="26" fillId="7" borderId="58" xfId="0" applyNumberFormat="1" applyFont="1" applyFill="1" applyBorder="1" applyAlignment="1">
      <alignment horizontal="center" vertical="top"/>
    </xf>
    <xf numFmtId="165" fontId="26" fillId="7" borderId="60" xfId="0" applyNumberFormat="1" applyFont="1" applyFill="1" applyBorder="1" applyAlignment="1">
      <alignment horizontal="center" vertical="top"/>
    </xf>
    <xf numFmtId="0" fontId="39" fillId="7" borderId="47" xfId="0" applyFont="1" applyFill="1" applyBorder="1" applyAlignment="1">
      <alignment horizontal="left" vertical="top" wrapText="1"/>
    </xf>
    <xf numFmtId="3" fontId="6" fillId="10" borderId="24" xfId="0" applyNumberFormat="1" applyFont="1" applyFill="1" applyBorder="1" applyAlignment="1">
      <alignment horizontal="right" vertical="top" wrapText="1"/>
    </xf>
    <xf numFmtId="0" fontId="28" fillId="0" borderId="14" xfId="0" applyFont="1" applyBorder="1" applyAlignment="1">
      <alignment vertical="top" wrapText="1"/>
    </xf>
    <xf numFmtId="3" fontId="4" fillId="7" borderId="7" xfId="0" applyNumberFormat="1" applyFont="1" applyFill="1" applyBorder="1" applyAlignment="1">
      <alignment horizontal="center" vertical="top" wrapText="1"/>
    </xf>
    <xf numFmtId="0" fontId="39" fillId="0" borderId="45" xfId="0" applyFont="1" applyBorder="1" applyAlignment="1">
      <alignment horizontal="center" vertical="top"/>
    </xf>
    <xf numFmtId="165" fontId="26" fillId="7" borderId="111" xfId="0" applyNumberFormat="1" applyFont="1" applyFill="1" applyBorder="1" applyAlignment="1">
      <alignment horizontal="center" vertical="top"/>
    </xf>
    <xf numFmtId="165" fontId="26" fillId="7" borderId="109" xfId="0" applyNumberFormat="1" applyFont="1" applyFill="1" applyBorder="1" applyAlignment="1">
      <alignment horizontal="center" vertical="top"/>
    </xf>
    <xf numFmtId="165" fontId="26" fillId="7" borderId="45" xfId="0" applyNumberFormat="1" applyFont="1" applyFill="1" applyBorder="1" applyAlignment="1">
      <alignment horizontal="center" vertical="top"/>
    </xf>
    <xf numFmtId="165" fontId="4" fillId="11" borderId="71" xfId="0" applyNumberFormat="1" applyFont="1" applyFill="1" applyBorder="1" applyAlignment="1">
      <alignment horizontal="center" vertical="top"/>
    </xf>
    <xf numFmtId="165" fontId="4" fillId="11" borderId="3" xfId="0" applyNumberFormat="1" applyFont="1" applyFill="1" applyBorder="1" applyAlignment="1">
      <alignment horizontal="center" vertical="top"/>
    </xf>
    <xf numFmtId="0" fontId="4" fillId="11" borderId="30" xfId="0" applyFont="1" applyFill="1" applyBorder="1" applyAlignment="1">
      <alignment horizontal="center" vertical="top"/>
    </xf>
    <xf numFmtId="165" fontId="4" fillId="11" borderId="60" xfId="0" applyNumberFormat="1" applyFont="1" applyFill="1" applyBorder="1" applyAlignment="1">
      <alignment horizontal="center" vertical="top"/>
    </xf>
    <xf numFmtId="165" fontId="26" fillId="11" borderId="58" xfId="0" applyNumberFormat="1" applyFont="1" applyFill="1" applyBorder="1" applyAlignment="1">
      <alignment horizontal="center" vertical="top"/>
    </xf>
    <xf numFmtId="165" fontId="26" fillId="11" borderId="60" xfId="0" applyNumberFormat="1" applyFont="1" applyFill="1" applyBorder="1" applyAlignment="1">
      <alignment horizontal="center" vertical="top"/>
    </xf>
    <xf numFmtId="3" fontId="4" fillId="0" borderId="5" xfId="0" applyNumberFormat="1" applyFont="1" applyFill="1" applyBorder="1" applyAlignment="1">
      <alignment horizontal="center" vertical="top" wrapText="1"/>
    </xf>
    <xf numFmtId="0" fontId="4" fillId="11" borderId="2" xfId="0" applyFont="1" applyFill="1" applyBorder="1" applyAlignment="1">
      <alignment horizontal="center" vertical="top"/>
    </xf>
    <xf numFmtId="165" fontId="6" fillId="10" borderId="14" xfId="0" applyNumberFormat="1" applyFont="1" applyFill="1" applyBorder="1" applyAlignment="1">
      <alignment horizontal="center" vertical="top"/>
    </xf>
    <xf numFmtId="3" fontId="4" fillId="0" borderId="34" xfId="0" applyNumberFormat="1" applyFont="1" applyFill="1" applyBorder="1" applyAlignment="1">
      <alignment horizontal="center" vertical="top" wrapText="1"/>
    </xf>
    <xf numFmtId="0" fontId="4" fillId="11" borderId="34" xfId="0" applyFont="1" applyFill="1" applyBorder="1" applyAlignment="1">
      <alignment horizontal="center" vertical="top"/>
    </xf>
    <xf numFmtId="165" fontId="6" fillId="10" borderId="34" xfId="0" applyNumberFormat="1" applyFont="1" applyFill="1" applyBorder="1" applyAlignment="1">
      <alignment horizontal="center" vertical="top"/>
    </xf>
    <xf numFmtId="165" fontId="26" fillId="7" borderId="9" xfId="0" applyNumberFormat="1" applyFont="1" applyFill="1" applyBorder="1" applyAlignment="1">
      <alignment horizontal="center" vertical="top"/>
    </xf>
    <xf numFmtId="165" fontId="28" fillId="11" borderId="94" xfId="0" applyNumberFormat="1" applyFont="1" applyFill="1" applyBorder="1" applyAlignment="1">
      <alignment horizontal="center" vertical="top"/>
    </xf>
    <xf numFmtId="165" fontId="6" fillId="10" borderId="37" xfId="0" applyNumberFormat="1" applyFont="1" applyFill="1" applyBorder="1" applyAlignment="1">
      <alignment horizontal="center" vertical="top"/>
    </xf>
    <xf numFmtId="165" fontId="6" fillId="5" borderId="77" xfId="0" applyNumberFormat="1" applyFont="1" applyFill="1" applyBorder="1" applyAlignment="1">
      <alignment horizontal="center" vertical="top"/>
    </xf>
    <xf numFmtId="165" fontId="6" fillId="10" borderId="58" xfId="0" applyNumberFormat="1" applyFont="1" applyFill="1" applyBorder="1" applyAlignment="1">
      <alignment horizontal="center" vertical="top"/>
    </xf>
    <xf numFmtId="0" fontId="28" fillId="7" borderId="125" xfId="0" applyFont="1" applyFill="1" applyBorder="1" applyAlignment="1">
      <alignment vertical="top" wrapText="1"/>
    </xf>
    <xf numFmtId="0" fontId="4" fillId="0" borderId="0" xfId="0" applyFont="1" applyFill="1" applyAlignment="1">
      <alignment vertical="top"/>
    </xf>
    <xf numFmtId="165" fontId="4" fillId="0" borderId="0" xfId="0" applyNumberFormat="1" applyFont="1" applyFill="1" applyAlignment="1">
      <alignment vertical="top"/>
    </xf>
    <xf numFmtId="0" fontId="4" fillId="7" borderId="14" xfId="0" applyFont="1" applyFill="1" applyBorder="1" applyAlignment="1">
      <alignment vertical="top" wrapText="1"/>
    </xf>
    <xf numFmtId="0" fontId="41" fillId="7" borderId="14" xfId="0" applyFont="1" applyFill="1" applyBorder="1" applyAlignment="1">
      <alignment vertical="top" wrapText="1"/>
    </xf>
    <xf numFmtId="0" fontId="41" fillId="0" borderId="14" xfId="0" applyFont="1" applyBorder="1" applyAlignment="1">
      <alignment vertical="top" wrapText="1"/>
    </xf>
    <xf numFmtId="0" fontId="39" fillId="7" borderId="40" xfId="0" applyFont="1" applyFill="1" applyBorder="1" applyAlignment="1">
      <alignment horizontal="center" vertical="top"/>
    </xf>
    <xf numFmtId="3" fontId="6" fillId="4" borderId="10" xfId="0" applyNumberFormat="1" applyFont="1" applyFill="1" applyBorder="1" applyAlignment="1">
      <alignment horizontal="center" vertical="top"/>
    </xf>
    <xf numFmtId="3" fontId="6" fillId="7" borderId="11"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0" fontId="39" fillId="7" borderId="40" xfId="0" applyFont="1" applyFill="1" applyBorder="1" applyAlignment="1">
      <alignment vertical="top" wrapText="1"/>
    </xf>
    <xf numFmtId="0" fontId="39" fillId="7" borderId="49" xfId="0" applyFont="1" applyFill="1" applyBorder="1" applyAlignment="1">
      <alignment vertical="top" wrapText="1"/>
    </xf>
    <xf numFmtId="0" fontId="28" fillId="0" borderId="38" xfId="0" applyFont="1" applyBorder="1" applyAlignment="1">
      <alignment vertical="top" wrapText="1"/>
    </xf>
    <xf numFmtId="165" fontId="42" fillId="7" borderId="3" xfId="0" applyNumberFormat="1" applyFont="1" applyFill="1" applyBorder="1" applyAlignment="1">
      <alignment horizontal="center" vertical="top"/>
    </xf>
    <xf numFmtId="165" fontId="42" fillId="7" borderId="6" xfId="0" applyNumberFormat="1" applyFont="1" applyFill="1" applyBorder="1" applyAlignment="1">
      <alignment horizontal="center" vertical="top"/>
    </xf>
    <xf numFmtId="165" fontId="26" fillId="7" borderId="3" xfId="0" applyNumberFormat="1" applyFont="1" applyFill="1" applyBorder="1" applyAlignment="1">
      <alignment horizontal="center" vertical="top"/>
    </xf>
    <xf numFmtId="3" fontId="26" fillId="7" borderId="15" xfId="0" applyNumberFormat="1" applyFont="1" applyFill="1" applyBorder="1" applyAlignment="1">
      <alignment vertical="top" wrapText="1"/>
    </xf>
    <xf numFmtId="165" fontId="4" fillId="7" borderId="38" xfId="0" applyNumberFormat="1" applyFont="1" applyFill="1" applyBorder="1" applyAlignment="1">
      <alignment vertical="top" wrapText="1"/>
    </xf>
    <xf numFmtId="0" fontId="4" fillId="7" borderId="38" xfId="0" applyFont="1" applyFill="1" applyBorder="1" applyAlignment="1">
      <alignment vertical="top" wrapText="1"/>
    </xf>
    <xf numFmtId="165" fontId="4" fillId="0" borderId="60" xfId="0" applyNumberFormat="1" applyFont="1" applyFill="1" applyBorder="1" applyAlignment="1">
      <alignment horizontal="center" vertical="top"/>
    </xf>
    <xf numFmtId="165" fontId="26" fillId="7" borderId="63" xfId="0" applyNumberFormat="1" applyFont="1" applyFill="1" applyBorder="1" applyAlignment="1">
      <alignment horizontal="center" vertical="top"/>
    </xf>
    <xf numFmtId="0" fontId="4" fillId="7" borderId="21" xfId="0" applyFont="1" applyFill="1" applyBorder="1" applyAlignment="1">
      <alignment horizontal="left" vertical="top" wrapText="1"/>
    </xf>
    <xf numFmtId="3" fontId="4" fillId="0" borderId="0" xfId="0" applyNumberFormat="1"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22" fillId="0" borderId="0" xfId="0" applyFont="1" applyAlignment="1">
      <alignment horizontal="center" wrapText="1"/>
    </xf>
    <xf numFmtId="0" fontId="2" fillId="0" borderId="0" xfId="0" applyFont="1" applyAlignment="1">
      <alignment horizontal="center" vertical="top"/>
    </xf>
    <xf numFmtId="0" fontId="4" fillId="0" borderId="1" xfId="0" applyFont="1" applyBorder="1" applyAlignment="1">
      <alignment horizontal="right" vertical="top"/>
    </xf>
    <xf numFmtId="3" fontId="4" fillId="0" borderId="2" xfId="0" applyNumberFormat="1" applyFont="1" applyBorder="1" applyAlignment="1">
      <alignment horizontal="center" vertical="center" textRotation="90" shrinkToFit="1"/>
    </xf>
    <xf numFmtId="3" fontId="4" fillId="0" borderId="10" xfId="0" applyNumberFormat="1" applyFont="1" applyBorder="1" applyAlignment="1">
      <alignment horizontal="center" vertical="center" textRotation="90" shrinkToFit="1"/>
    </xf>
    <xf numFmtId="3" fontId="4" fillId="0" borderId="21" xfId="0" applyNumberFormat="1" applyFont="1" applyBorder="1" applyAlignment="1">
      <alignment horizontal="center" vertical="center" textRotation="90" shrinkToFit="1"/>
    </xf>
    <xf numFmtId="3" fontId="4" fillId="0" borderId="3" xfId="0" applyNumberFormat="1" applyFont="1" applyBorder="1" applyAlignment="1">
      <alignment horizontal="center" vertical="center" textRotation="90" shrinkToFit="1"/>
    </xf>
    <xf numFmtId="3" fontId="4" fillId="0" borderId="11" xfId="0" applyNumberFormat="1" applyFont="1" applyBorder="1" applyAlignment="1">
      <alignment horizontal="center" vertical="center" textRotation="90" shrinkToFit="1"/>
    </xf>
    <xf numFmtId="3" fontId="4" fillId="0" borderId="22" xfId="0" applyNumberFormat="1" applyFont="1" applyBorder="1" applyAlignment="1">
      <alignment horizontal="center" vertical="center" textRotation="90" shrinkToFit="1"/>
    </xf>
    <xf numFmtId="3" fontId="4" fillId="0" borderId="4" xfId="0" applyNumberFormat="1" applyFont="1" applyBorder="1" applyAlignment="1">
      <alignment horizontal="center" vertical="center" shrinkToFit="1"/>
    </xf>
    <xf numFmtId="3" fontId="4" fillId="0" borderId="12" xfId="0" applyNumberFormat="1" applyFont="1" applyBorder="1" applyAlignment="1">
      <alignment horizontal="center" vertical="center" shrinkToFit="1"/>
    </xf>
    <xf numFmtId="3" fontId="4" fillId="0" borderId="23" xfId="0" applyNumberFormat="1" applyFont="1" applyBorder="1" applyAlignment="1">
      <alignment horizontal="center" vertical="center" shrinkToFit="1"/>
    </xf>
    <xf numFmtId="3" fontId="4" fillId="0" borderId="4" xfId="0" applyNumberFormat="1" applyFont="1" applyBorder="1" applyAlignment="1">
      <alignment horizontal="center" vertical="center" textRotation="90" shrinkToFit="1"/>
    </xf>
    <xf numFmtId="3" fontId="4" fillId="0" borderId="12" xfId="0" applyNumberFormat="1" applyFont="1" applyBorder="1" applyAlignment="1">
      <alignment horizontal="center" vertical="center" textRotation="90" shrinkToFit="1"/>
    </xf>
    <xf numFmtId="3" fontId="4" fillId="0" borderId="23" xfId="0" applyNumberFormat="1" applyFont="1" applyBorder="1" applyAlignment="1">
      <alignment horizontal="center" vertical="center" textRotation="90" shrinkToFit="1"/>
    </xf>
    <xf numFmtId="49" fontId="6" fillId="2" borderId="5" xfId="0" applyNumberFormat="1" applyFont="1" applyFill="1" applyBorder="1" applyAlignment="1">
      <alignment horizontal="left" vertical="top" wrapText="1"/>
    </xf>
    <xf numFmtId="49" fontId="6" fillId="2" borderId="30" xfId="0" applyNumberFormat="1" applyFont="1" applyFill="1" applyBorder="1" applyAlignment="1">
      <alignment horizontal="left" vertical="top" wrapText="1"/>
    </xf>
    <xf numFmtId="49" fontId="6" fillId="2" borderId="6" xfId="0" applyNumberFormat="1" applyFont="1" applyFill="1" applyBorder="1" applyAlignment="1">
      <alignment horizontal="left" vertical="top" wrapText="1"/>
    </xf>
    <xf numFmtId="0" fontId="8" fillId="3" borderId="31"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3" borderId="20"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5" borderId="16" xfId="0" applyFont="1" applyFill="1" applyBorder="1" applyAlignment="1">
      <alignment horizontal="left" vertical="top" wrapText="1"/>
    </xf>
    <xf numFmtId="0" fontId="6" fillId="5" borderId="19" xfId="0" applyFont="1" applyFill="1" applyBorder="1" applyAlignment="1">
      <alignment horizontal="left" vertical="top" wrapText="1"/>
    </xf>
    <xf numFmtId="0" fontId="6" fillId="5" borderId="20" xfId="0" applyFont="1" applyFill="1" applyBorder="1" applyAlignment="1">
      <alignment horizontal="left" vertical="top" wrapText="1"/>
    </xf>
    <xf numFmtId="0" fontId="4" fillId="7" borderId="11" xfId="0" applyFont="1" applyFill="1" applyBorder="1" applyAlignment="1">
      <alignment horizontal="left" vertical="top" wrapText="1"/>
    </xf>
    <xf numFmtId="0" fontId="0" fillId="0" borderId="11" xfId="0" applyFont="1" applyBorder="1" applyAlignment="1">
      <alignment horizontal="left" vertical="top" wrapText="1"/>
    </xf>
    <xf numFmtId="3" fontId="4" fillId="7" borderId="11" xfId="0" applyNumberFormat="1" applyFont="1" applyFill="1" applyBorder="1" applyAlignment="1">
      <alignment horizontal="left" vertical="top" wrapText="1"/>
    </xf>
    <xf numFmtId="3" fontId="20" fillId="7" borderId="11" xfId="0" applyNumberFormat="1" applyFont="1" applyFill="1" applyBorder="1" applyAlignment="1">
      <alignment horizontal="left" vertical="top" wrapText="1"/>
    </xf>
    <xf numFmtId="3" fontId="4" fillId="7" borderId="0" xfId="0" applyNumberFormat="1" applyFont="1" applyFill="1" applyBorder="1" applyAlignment="1">
      <alignment horizontal="center" vertical="top" wrapText="1"/>
    </xf>
    <xf numFmtId="3" fontId="6" fillId="7" borderId="12" xfId="0" applyNumberFormat="1" applyFont="1" applyFill="1" applyBorder="1" applyAlignment="1">
      <alignment horizontal="center" vertical="top"/>
    </xf>
    <xf numFmtId="3" fontId="4" fillId="0" borderId="4" xfId="0" applyNumberFormat="1" applyFont="1" applyBorder="1" applyAlignment="1">
      <alignment horizontal="center" vertical="center" textRotation="90" wrapText="1"/>
    </xf>
    <xf numFmtId="3" fontId="4" fillId="0" borderId="12" xfId="0" applyNumberFormat="1" applyFont="1" applyBorder="1" applyAlignment="1">
      <alignment horizontal="center" vertical="center" textRotation="90" wrapText="1"/>
    </xf>
    <xf numFmtId="3" fontId="4" fillId="0" borderId="23" xfId="0" applyNumberFormat="1" applyFont="1" applyBorder="1" applyAlignment="1">
      <alignment horizontal="center" vertical="center" textRotation="90" wrapText="1"/>
    </xf>
    <xf numFmtId="3" fontId="4" fillId="0" borderId="7" xfId="0" applyNumberFormat="1" applyFont="1" applyBorder="1" applyAlignment="1">
      <alignment horizontal="center" vertical="center" textRotation="90" wrapText="1" shrinkToFit="1"/>
    </xf>
    <xf numFmtId="3" fontId="4" fillId="0" borderId="14" xfId="0" applyNumberFormat="1" applyFont="1" applyBorder="1" applyAlignment="1">
      <alignment horizontal="center" vertical="center" textRotation="90" wrapText="1" shrinkToFit="1"/>
    </xf>
    <xf numFmtId="3" fontId="4" fillId="0" borderId="26" xfId="0" applyNumberFormat="1" applyFont="1" applyBorder="1" applyAlignment="1">
      <alignment horizontal="center" vertical="center" textRotation="90" wrapText="1" shrinkToFit="1"/>
    </xf>
    <xf numFmtId="0" fontId="4" fillId="0" borderId="7" xfId="0" applyFont="1" applyBorder="1" applyAlignment="1">
      <alignment horizontal="center" vertical="center" textRotation="90" wrapText="1"/>
    </xf>
    <xf numFmtId="0" fontId="11" fillId="0" borderId="14" xfId="0" applyFont="1" applyBorder="1" applyAlignment="1">
      <alignment horizontal="center" vertical="center" textRotation="90" wrapText="1"/>
    </xf>
    <xf numFmtId="0" fontId="11" fillId="0" borderId="26"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6" xfId="0" applyFont="1" applyBorder="1" applyAlignment="1">
      <alignment horizontal="center" vertical="center" textRotation="90" wrapText="1"/>
    </xf>
    <xf numFmtId="0" fontId="6" fillId="0" borderId="8" xfId="0" applyFont="1" applyBorder="1" applyAlignment="1">
      <alignment horizontal="center" vertical="center"/>
    </xf>
    <xf numFmtId="0" fontId="6" fillId="0" borderId="92" xfId="0" applyFont="1" applyBorder="1" applyAlignment="1">
      <alignment horizontal="center" vertical="center"/>
    </xf>
    <xf numFmtId="0" fontId="6" fillId="0" borderId="9" xfId="0" applyFont="1" applyBorder="1" applyAlignment="1">
      <alignment horizontal="center" vertical="center"/>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3" fontId="4" fillId="7" borderId="91" xfId="0" applyNumberFormat="1" applyFont="1" applyFill="1" applyBorder="1" applyAlignment="1">
      <alignment vertical="top" wrapText="1"/>
    </xf>
    <xf numFmtId="0" fontId="0" fillId="0" borderId="21" xfId="0" applyBorder="1" applyAlignment="1">
      <alignment vertical="top" wrapText="1"/>
    </xf>
    <xf numFmtId="3" fontId="6" fillId="4" borderId="10"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5" borderId="23" xfId="0" applyNumberFormat="1" applyFont="1" applyFill="1" applyBorder="1" applyAlignment="1">
      <alignment horizontal="center" vertical="top"/>
    </xf>
    <xf numFmtId="3" fontId="6" fillId="7" borderId="11" xfId="0" applyNumberFormat="1" applyFont="1" applyFill="1" applyBorder="1" applyAlignment="1">
      <alignment horizontal="center" vertical="top"/>
    </xf>
    <xf numFmtId="3" fontId="6" fillId="7" borderId="22" xfId="0" applyNumberFormat="1" applyFont="1" applyFill="1" applyBorder="1" applyAlignment="1">
      <alignment horizontal="center" vertical="top"/>
    </xf>
    <xf numFmtId="3" fontId="4" fillId="7" borderId="22" xfId="0" applyNumberFormat="1" applyFont="1" applyFill="1" applyBorder="1" applyAlignment="1">
      <alignment horizontal="left" vertical="top" wrapText="1"/>
    </xf>
    <xf numFmtId="3" fontId="5" fillId="0" borderId="11" xfId="0" applyNumberFormat="1" applyFont="1" applyFill="1" applyBorder="1" applyAlignment="1">
      <alignment horizontal="center" vertical="top" wrapText="1"/>
    </xf>
    <xf numFmtId="3" fontId="5" fillId="0" borderId="22" xfId="0" applyNumberFormat="1" applyFont="1" applyFill="1" applyBorder="1" applyAlignment="1">
      <alignment horizontal="center" vertical="top" wrapText="1"/>
    </xf>
    <xf numFmtId="3" fontId="6" fillId="0" borderId="12" xfId="0" applyNumberFormat="1" applyFont="1" applyBorder="1" applyAlignment="1">
      <alignment horizontal="center" vertical="top"/>
    </xf>
    <xf numFmtId="3" fontId="6" fillId="0" borderId="23" xfId="0" applyNumberFormat="1" applyFont="1" applyBorder="1" applyAlignment="1">
      <alignment horizontal="center" vertical="top"/>
    </xf>
    <xf numFmtId="3" fontId="4" fillId="0" borderId="2" xfId="0" applyNumberFormat="1" applyFont="1" applyBorder="1" applyAlignment="1">
      <alignment horizontal="left" vertical="top" wrapText="1"/>
    </xf>
    <xf numFmtId="3" fontId="4" fillId="0" borderId="10" xfId="0" applyNumberFormat="1" applyFont="1" applyBorder="1" applyAlignment="1">
      <alignment horizontal="left" vertical="top" wrapText="1"/>
    </xf>
    <xf numFmtId="3" fontId="4" fillId="0" borderId="21" xfId="0" applyNumberFormat="1" applyFont="1" applyBorder="1" applyAlignment="1">
      <alignment horizontal="left" vertical="top" wrapText="1"/>
    </xf>
    <xf numFmtId="3" fontId="4" fillId="7" borderId="11" xfId="0" applyNumberFormat="1" applyFont="1" applyFill="1" applyBorder="1" applyAlignment="1">
      <alignment horizontal="center" vertical="top" wrapText="1"/>
    </xf>
    <xf numFmtId="3" fontId="4" fillId="0" borderId="3" xfId="0" applyNumberFormat="1" applyFont="1" applyBorder="1" applyAlignment="1">
      <alignment horizontal="center" vertical="top"/>
    </xf>
    <xf numFmtId="3" fontId="4" fillId="0" borderId="11" xfId="0" applyNumberFormat="1" applyFont="1" applyBorder="1" applyAlignment="1">
      <alignment horizontal="center" vertical="top"/>
    </xf>
    <xf numFmtId="3" fontId="4" fillId="0" borderId="22" xfId="0" applyNumberFormat="1" applyFont="1" applyBorder="1" applyAlignment="1">
      <alignment horizontal="center" vertical="top"/>
    </xf>
    <xf numFmtId="3" fontId="4" fillId="0" borderId="6" xfId="0" applyNumberFormat="1" applyFont="1" applyBorder="1" applyAlignment="1">
      <alignment horizontal="center" vertical="top"/>
    </xf>
    <xf numFmtId="3" fontId="4" fillId="0" borderId="94" xfId="0" applyNumberFormat="1" applyFont="1" applyBorder="1" applyAlignment="1">
      <alignment horizontal="center" vertical="top"/>
    </xf>
    <xf numFmtId="3" fontId="4" fillId="0" borderId="25" xfId="0" applyNumberFormat="1" applyFont="1" applyBorder="1" applyAlignment="1">
      <alignment horizontal="center" vertical="top"/>
    </xf>
    <xf numFmtId="3" fontId="6" fillId="4" borderId="2" xfId="0" applyNumberFormat="1" applyFont="1" applyFill="1" applyBorder="1" applyAlignment="1">
      <alignment horizontal="center" vertical="top"/>
    </xf>
    <xf numFmtId="3" fontId="6" fillId="5" borderId="4" xfId="0" applyNumberFormat="1" applyFont="1" applyFill="1" applyBorder="1" applyAlignment="1">
      <alignment horizontal="center" vertical="top"/>
    </xf>
    <xf numFmtId="3" fontId="6" fillId="7" borderId="3" xfId="0" applyNumberFormat="1" applyFont="1" applyFill="1" applyBorder="1" applyAlignment="1">
      <alignment horizontal="center" vertical="top"/>
    </xf>
    <xf numFmtId="3" fontId="4" fillId="7" borderId="3" xfId="0" applyNumberFormat="1" applyFont="1" applyFill="1" applyBorder="1" applyAlignment="1">
      <alignment horizontal="left" vertical="top" wrapText="1"/>
    </xf>
    <xf numFmtId="0" fontId="0" fillId="0" borderId="22" xfId="0" applyBorder="1" applyAlignment="1">
      <alignment horizontal="left" vertical="top" wrapText="1"/>
    </xf>
    <xf numFmtId="3" fontId="5" fillId="0" borderId="3" xfId="0" applyNumberFormat="1" applyFont="1" applyFill="1" applyBorder="1" applyAlignment="1">
      <alignment horizontal="center" vertical="top" wrapText="1"/>
    </xf>
    <xf numFmtId="3" fontId="6" fillId="0" borderId="4" xfId="0" applyNumberFormat="1" applyFont="1" applyBorder="1" applyAlignment="1">
      <alignment horizontal="center" vertical="top"/>
    </xf>
    <xf numFmtId="3" fontId="4" fillId="7" borderId="3" xfId="0" applyNumberFormat="1" applyFont="1" applyFill="1" applyBorder="1" applyAlignment="1">
      <alignment horizontal="center" vertical="top"/>
    </xf>
    <xf numFmtId="3" fontId="4" fillId="7" borderId="11" xfId="0" applyNumberFormat="1" applyFont="1" applyFill="1" applyBorder="1" applyAlignment="1">
      <alignment horizontal="center" vertical="top"/>
    </xf>
    <xf numFmtId="3" fontId="4" fillId="7" borderId="22" xfId="0" applyNumberFormat="1" applyFont="1" applyFill="1" applyBorder="1" applyAlignment="1">
      <alignment horizontal="center" vertical="top"/>
    </xf>
    <xf numFmtId="3" fontId="4" fillId="7" borderId="6" xfId="0" applyNumberFormat="1" applyFont="1" applyFill="1" applyBorder="1" applyAlignment="1">
      <alignment horizontal="center" vertical="top"/>
    </xf>
    <xf numFmtId="3" fontId="4" fillId="7" borderId="94" xfId="0" applyNumberFormat="1" applyFont="1" applyFill="1" applyBorder="1" applyAlignment="1">
      <alignment horizontal="center" vertical="top"/>
    </xf>
    <xf numFmtId="3" fontId="4" fillId="7" borderId="25" xfId="0" applyNumberFormat="1" applyFont="1" applyFill="1" applyBorder="1" applyAlignment="1">
      <alignment horizontal="center" vertical="top"/>
    </xf>
    <xf numFmtId="3" fontId="20" fillId="7" borderId="22" xfId="0" applyNumberFormat="1" applyFont="1" applyFill="1" applyBorder="1" applyAlignment="1">
      <alignment horizontal="left" vertical="top" wrapText="1"/>
    </xf>
    <xf numFmtId="3" fontId="6" fillId="5" borderId="3"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4" fillId="7" borderId="40" xfId="0" applyNumberFormat="1" applyFont="1" applyFill="1" applyBorder="1" applyAlignment="1">
      <alignment horizontal="left" vertical="top" wrapText="1"/>
    </xf>
    <xf numFmtId="0" fontId="0" fillId="0" borderId="58" xfId="0" applyBorder="1" applyAlignment="1">
      <alignment horizontal="left" vertical="top" wrapText="1"/>
    </xf>
    <xf numFmtId="3" fontId="4" fillId="7" borderId="15" xfId="0" applyNumberFormat="1" applyFont="1" applyFill="1" applyBorder="1" applyAlignment="1">
      <alignment vertical="top" wrapText="1"/>
    </xf>
    <xf numFmtId="0" fontId="0" fillId="0" borderId="35" xfId="0" applyBorder="1" applyAlignment="1">
      <alignment vertical="top" wrapText="1"/>
    </xf>
    <xf numFmtId="0" fontId="20" fillId="7" borderId="11" xfId="0" applyFont="1" applyFill="1" applyBorder="1" applyAlignment="1">
      <alignment horizontal="left" vertical="top" wrapText="1"/>
    </xf>
    <xf numFmtId="0" fontId="0" fillId="7" borderId="11" xfId="0" applyFill="1" applyBorder="1" applyAlignment="1">
      <alignment horizontal="left" vertical="top" wrapText="1"/>
    </xf>
    <xf numFmtId="3" fontId="10" fillId="7" borderId="101" xfId="0" applyNumberFormat="1" applyFont="1" applyFill="1" applyBorder="1" applyAlignment="1">
      <alignment horizontal="left" vertical="top" wrapText="1"/>
    </xf>
    <xf numFmtId="0" fontId="0" fillId="0" borderId="11" xfId="0" applyBorder="1" applyAlignment="1">
      <alignment horizontal="left" vertical="top" wrapText="1"/>
    </xf>
    <xf numFmtId="3" fontId="10" fillId="7" borderId="12" xfId="0" applyNumberFormat="1" applyFont="1" applyFill="1" applyBorder="1" applyAlignment="1">
      <alignment horizontal="left" vertical="top" wrapText="1"/>
    </xf>
    <xf numFmtId="0" fontId="0" fillId="0" borderId="23" xfId="0" applyBorder="1" applyAlignment="1">
      <alignment vertical="top"/>
    </xf>
    <xf numFmtId="3" fontId="12" fillId="7" borderId="12" xfId="0" applyNumberFormat="1" applyFont="1" applyFill="1" applyBorder="1" applyAlignment="1">
      <alignment horizontal="center" vertical="top" wrapText="1"/>
    </xf>
    <xf numFmtId="0" fontId="10" fillId="7" borderId="10" xfId="0" applyFont="1" applyFill="1" applyBorder="1" applyAlignment="1">
      <alignment horizontal="left" vertical="top" wrapText="1"/>
    </xf>
    <xf numFmtId="0" fontId="0" fillId="0" borderId="21" xfId="0" applyBorder="1" applyAlignment="1">
      <alignment vertical="top"/>
    </xf>
    <xf numFmtId="3" fontId="4" fillId="0" borderId="15" xfId="0" applyNumberFormat="1" applyFont="1" applyBorder="1" applyAlignment="1">
      <alignment horizontal="left" vertical="top" wrapText="1"/>
    </xf>
    <xf numFmtId="0" fontId="0" fillId="0" borderId="47" xfId="0" applyBorder="1" applyAlignment="1">
      <alignment horizontal="left" vertical="top" wrapText="1"/>
    </xf>
    <xf numFmtId="3" fontId="6" fillId="7" borderId="3" xfId="0" applyNumberFormat="1" applyFont="1" applyFill="1" applyBorder="1" applyAlignment="1">
      <alignment vertical="top" wrapText="1"/>
    </xf>
    <xf numFmtId="3" fontId="6" fillId="7" borderId="11" xfId="0" applyNumberFormat="1" applyFont="1" applyFill="1" applyBorder="1" applyAlignment="1">
      <alignment vertical="top" wrapText="1"/>
    </xf>
    <xf numFmtId="0" fontId="0" fillId="0" borderId="58" xfId="0" applyBorder="1" applyAlignment="1">
      <alignment vertical="top" wrapText="1"/>
    </xf>
    <xf numFmtId="3" fontId="4" fillId="7" borderId="52" xfId="0" applyNumberFormat="1" applyFont="1" applyFill="1" applyBorder="1" applyAlignment="1">
      <alignment vertical="top" wrapText="1"/>
    </xf>
    <xf numFmtId="3" fontId="11" fillId="7" borderId="52" xfId="0" applyNumberFormat="1" applyFont="1" applyFill="1" applyBorder="1" applyAlignment="1">
      <alignment vertical="top" wrapText="1"/>
    </xf>
    <xf numFmtId="3" fontId="4" fillId="7" borderId="10" xfId="0" applyNumberFormat="1" applyFont="1" applyFill="1" applyBorder="1" applyAlignment="1">
      <alignment horizontal="left" vertical="top" wrapText="1"/>
    </xf>
    <xf numFmtId="3" fontId="4" fillId="7" borderId="35" xfId="0" applyNumberFormat="1" applyFont="1" applyFill="1" applyBorder="1" applyAlignment="1">
      <alignment horizontal="left" vertical="top" wrapText="1"/>
    </xf>
    <xf numFmtId="3" fontId="4" fillId="7" borderId="40" xfId="0" applyNumberFormat="1" applyFont="1" applyFill="1" applyBorder="1" applyAlignment="1">
      <alignment vertical="top" wrapText="1"/>
    </xf>
    <xf numFmtId="0" fontId="20" fillId="7" borderId="58" xfId="0" applyFont="1" applyFill="1" applyBorder="1" applyAlignment="1">
      <alignment vertical="top" wrapText="1"/>
    </xf>
    <xf numFmtId="0" fontId="20" fillId="7" borderId="58" xfId="0" applyFont="1" applyFill="1" applyBorder="1" applyAlignment="1">
      <alignment horizontal="left" vertical="top" wrapText="1"/>
    </xf>
    <xf numFmtId="3" fontId="4" fillId="7" borderId="59" xfId="0" applyNumberFormat="1" applyFont="1" applyFill="1" applyBorder="1" applyAlignment="1">
      <alignment horizontal="left" vertical="top" wrapText="1"/>
    </xf>
    <xf numFmtId="3" fontId="4" fillId="7" borderId="16" xfId="0" applyNumberFormat="1" applyFont="1" applyFill="1" applyBorder="1" applyAlignment="1">
      <alignment horizontal="left" vertical="top" wrapText="1"/>
    </xf>
    <xf numFmtId="3" fontId="4" fillId="0" borderId="2" xfId="0" applyNumberFormat="1" applyFont="1" applyBorder="1" applyAlignment="1">
      <alignment vertical="top" wrapText="1"/>
    </xf>
    <xf numFmtId="3" fontId="4" fillId="0" borderId="10" xfId="0" applyNumberFormat="1" applyFont="1" applyBorder="1" applyAlignment="1">
      <alignment vertical="top" wrapText="1"/>
    </xf>
    <xf numFmtId="3" fontId="4" fillId="0" borderId="21" xfId="0" applyNumberFormat="1" applyFont="1" applyBorder="1" applyAlignment="1">
      <alignment vertical="top" wrapText="1"/>
    </xf>
    <xf numFmtId="49" fontId="6" fillId="7" borderId="11" xfId="0" applyNumberFormat="1" applyFont="1" applyFill="1" applyBorder="1" applyAlignment="1">
      <alignment horizontal="center" vertical="top"/>
    </xf>
    <xf numFmtId="49" fontId="6" fillId="7" borderId="22" xfId="0" applyNumberFormat="1" applyFont="1" applyFill="1" applyBorder="1" applyAlignment="1">
      <alignment horizontal="center" vertical="top"/>
    </xf>
    <xf numFmtId="3" fontId="5" fillId="0" borderId="11" xfId="0" applyNumberFormat="1" applyFont="1" applyFill="1" applyBorder="1" applyAlignment="1">
      <alignment horizontal="right" vertical="top"/>
    </xf>
    <xf numFmtId="3" fontId="5" fillId="0" borderId="22" xfId="0" applyNumberFormat="1" applyFont="1" applyFill="1" applyBorder="1" applyAlignment="1">
      <alignment horizontal="right" vertical="top"/>
    </xf>
    <xf numFmtId="3" fontId="6" fillId="0" borderId="4" xfId="0" applyNumberFormat="1" applyFont="1" applyFill="1" applyBorder="1" applyAlignment="1">
      <alignment horizontal="center" vertical="top"/>
    </xf>
    <xf numFmtId="3" fontId="6" fillId="0" borderId="23" xfId="0" applyNumberFormat="1" applyFont="1" applyFill="1" applyBorder="1" applyAlignment="1">
      <alignment horizontal="center" vertical="top"/>
    </xf>
    <xf numFmtId="3" fontId="6" fillId="0" borderId="12" xfId="0" applyNumberFormat="1" applyFont="1" applyFill="1" applyBorder="1" applyAlignment="1">
      <alignment horizontal="center" vertical="top"/>
    </xf>
    <xf numFmtId="3" fontId="5" fillId="7" borderId="12" xfId="0" applyNumberFormat="1" applyFont="1" applyFill="1" applyBorder="1" applyAlignment="1">
      <alignment vertical="top" wrapText="1"/>
    </xf>
    <xf numFmtId="0" fontId="6" fillId="7" borderId="12" xfId="1" applyNumberFormat="1" applyFont="1" applyFill="1" applyBorder="1" applyAlignment="1">
      <alignment horizontal="center" vertical="top"/>
    </xf>
    <xf numFmtId="3" fontId="4" fillId="7" borderId="4" xfId="0" applyNumberFormat="1" applyFont="1" applyFill="1" applyBorder="1" applyAlignment="1">
      <alignment vertical="top" wrapText="1"/>
    </xf>
    <xf numFmtId="3" fontId="4" fillId="7" borderId="23" xfId="0" applyNumberFormat="1" applyFont="1" applyFill="1" applyBorder="1" applyAlignment="1">
      <alignment vertical="top" wrapText="1"/>
    </xf>
    <xf numFmtId="3" fontId="6" fillId="0" borderId="4" xfId="1" applyNumberFormat="1" applyFont="1" applyBorder="1" applyAlignment="1">
      <alignment horizontal="center" vertical="top"/>
    </xf>
    <xf numFmtId="3" fontId="6" fillId="0" borderId="23" xfId="1" applyNumberFormat="1" applyFont="1" applyBorder="1" applyAlignment="1">
      <alignment horizontal="center" vertical="top"/>
    </xf>
    <xf numFmtId="0" fontId="4" fillId="7" borderId="40" xfId="0" applyFont="1" applyFill="1" applyBorder="1" applyAlignment="1">
      <alignment vertical="top" wrapText="1"/>
    </xf>
    <xf numFmtId="3" fontId="6" fillId="5" borderId="75" xfId="0" applyNumberFormat="1" applyFont="1" applyFill="1" applyBorder="1" applyAlignment="1">
      <alignment horizontal="left" vertical="top"/>
    </xf>
    <xf numFmtId="3" fontId="6" fillId="5" borderId="76" xfId="0" applyNumberFormat="1" applyFont="1" applyFill="1" applyBorder="1" applyAlignment="1">
      <alignment horizontal="left" vertical="top"/>
    </xf>
    <xf numFmtId="3" fontId="6" fillId="5" borderId="77" xfId="0" applyNumberFormat="1" applyFont="1" applyFill="1" applyBorder="1" applyAlignment="1">
      <alignment horizontal="left" vertical="top"/>
    </xf>
    <xf numFmtId="3" fontId="4" fillId="7" borderId="11" xfId="0" applyNumberFormat="1" applyFont="1" applyFill="1" applyBorder="1" applyAlignment="1">
      <alignment vertical="top" wrapText="1"/>
    </xf>
    <xf numFmtId="3" fontId="5" fillId="7" borderId="40" xfId="0" applyNumberFormat="1" applyFont="1" applyFill="1" applyBorder="1" applyAlignment="1">
      <alignment horizontal="center" vertical="center" textRotation="90" wrapText="1"/>
    </xf>
    <xf numFmtId="0" fontId="0" fillId="7" borderId="11" xfId="0" applyFill="1" applyBorder="1" applyAlignment="1">
      <alignment horizontal="center" wrapText="1"/>
    </xf>
    <xf numFmtId="0" fontId="20" fillId="7" borderId="58" xfId="0" applyFont="1" applyFill="1" applyBorder="1" applyAlignment="1"/>
    <xf numFmtId="3" fontId="5" fillId="0" borderId="40" xfId="0" applyNumberFormat="1" applyFont="1" applyFill="1" applyBorder="1" applyAlignment="1">
      <alignment horizontal="center" vertical="center" textRotation="90" wrapText="1"/>
    </xf>
    <xf numFmtId="0" fontId="20" fillId="0" borderId="11" xfId="0" applyFont="1" applyBorder="1" applyAlignment="1">
      <alignment horizontal="center" vertical="center" textRotation="90" wrapText="1"/>
    </xf>
    <xf numFmtId="0" fontId="20" fillId="0" borderId="58" xfId="0" applyFont="1" applyBorder="1" applyAlignment="1">
      <alignment horizontal="center" vertical="center" textRotation="90" wrapText="1"/>
    </xf>
    <xf numFmtId="3" fontId="10" fillId="7" borderId="91" xfId="0" applyNumberFormat="1" applyFont="1" applyFill="1" applyBorder="1" applyAlignment="1">
      <alignment horizontal="left" vertical="top" wrapText="1"/>
    </xf>
    <xf numFmtId="0" fontId="0" fillId="0" borderId="10" xfId="0" applyBorder="1" applyAlignment="1">
      <alignment horizontal="left" vertical="top" wrapText="1"/>
    </xf>
    <xf numFmtId="3" fontId="15" fillId="0" borderId="12" xfId="0" applyNumberFormat="1" applyFont="1" applyBorder="1" applyAlignment="1">
      <alignment horizontal="center" vertical="top"/>
    </xf>
    <xf numFmtId="3" fontId="15" fillId="0" borderId="59" xfId="0" applyNumberFormat="1" applyFont="1" applyBorder="1" applyAlignment="1">
      <alignment horizontal="center" vertical="top"/>
    </xf>
    <xf numFmtId="3" fontId="6" fillId="7" borderId="65" xfId="0" applyNumberFormat="1" applyFont="1" applyFill="1" applyBorder="1" applyAlignment="1">
      <alignment horizontal="center" vertical="top"/>
    </xf>
    <xf numFmtId="3" fontId="6" fillId="7" borderId="58" xfId="0" applyNumberFormat="1" applyFont="1" applyFill="1" applyBorder="1" applyAlignment="1">
      <alignment horizontal="center" vertical="top"/>
    </xf>
    <xf numFmtId="3" fontId="6" fillId="7" borderId="52" xfId="0" applyNumberFormat="1" applyFont="1" applyFill="1" applyBorder="1" applyAlignment="1">
      <alignment horizontal="center" vertical="top"/>
    </xf>
    <xf numFmtId="3" fontId="6" fillId="7" borderId="27" xfId="0" applyNumberFormat="1" applyFont="1" applyFill="1" applyBorder="1" applyAlignment="1">
      <alignment horizontal="center" vertical="top"/>
    </xf>
    <xf numFmtId="3" fontId="5" fillId="0" borderId="65" xfId="0" applyNumberFormat="1" applyFont="1" applyFill="1" applyBorder="1" applyAlignment="1">
      <alignment horizontal="center" vertical="top" wrapText="1"/>
    </xf>
    <xf numFmtId="3" fontId="5" fillId="0" borderId="58" xfId="0" applyNumberFormat="1" applyFont="1" applyFill="1" applyBorder="1" applyAlignment="1">
      <alignment horizontal="center" vertical="top" wrapText="1"/>
    </xf>
    <xf numFmtId="3" fontId="5" fillId="0" borderId="52" xfId="0" applyNumberFormat="1" applyFont="1" applyFill="1" applyBorder="1" applyAlignment="1">
      <alignment horizontal="center" vertical="top" wrapText="1"/>
    </xf>
    <xf numFmtId="3" fontId="5" fillId="0" borderId="27" xfId="0" applyNumberFormat="1" applyFont="1" applyFill="1" applyBorder="1" applyAlignment="1">
      <alignment horizontal="center" vertical="top" wrapText="1"/>
    </xf>
    <xf numFmtId="3" fontId="4" fillId="7" borderId="21" xfId="0" applyNumberFormat="1" applyFont="1" applyFill="1" applyBorder="1" applyAlignment="1">
      <alignment horizontal="left" vertical="top" wrapText="1"/>
    </xf>
    <xf numFmtId="3" fontId="6" fillId="5" borderId="23" xfId="0" applyNumberFormat="1" applyFont="1" applyFill="1" applyBorder="1" applyAlignment="1">
      <alignment horizontal="right" vertical="top"/>
    </xf>
    <xf numFmtId="3" fontId="6" fillId="5" borderId="1" xfId="0" applyNumberFormat="1" applyFont="1" applyFill="1" applyBorder="1" applyAlignment="1">
      <alignment horizontal="right" vertical="top"/>
    </xf>
    <xf numFmtId="3" fontId="6" fillId="5" borderId="25" xfId="0" applyNumberFormat="1" applyFont="1" applyFill="1" applyBorder="1" applyAlignment="1">
      <alignment horizontal="right" vertical="top"/>
    </xf>
    <xf numFmtId="49" fontId="6" fillId="4" borderId="2" xfId="0" applyNumberFormat="1" applyFont="1" applyFill="1" applyBorder="1" applyAlignment="1">
      <alignment horizontal="center" vertical="top"/>
    </xf>
    <xf numFmtId="49" fontId="6" fillId="4" borderId="21"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49" fontId="6" fillId="5" borderId="22" xfId="0" applyNumberFormat="1" applyFont="1" applyFill="1" applyBorder="1" applyAlignment="1">
      <alignment horizontal="center" vertical="top"/>
    </xf>
    <xf numFmtId="49" fontId="6" fillId="7" borderId="4" xfId="0" applyNumberFormat="1" applyFont="1" applyFill="1" applyBorder="1" applyAlignment="1">
      <alignment horizontal="center" vertical="top"/>
    </xf>
    <xf numFmtId="49" fontId="6" fillId="7" borderId="23" xfId="0" applyNumberFormat="1" applyFont="1" applyFill="1" applyBorder="1" applyAlignment="1">
      <alignment horizontal="center" vertical="top"/>
    </xf>
    <xf numFmtId="0" fontId="4" fillId="7" borderId="65" xfId="0" applyFont="1" applyFill="1" applyBorder="1" applyAlignment="1">
      <alignment horizontal="left" vertical="top" wrapText="1"/>
    </xf>
    <xf numFmtId="0" fontId="4" fillId="7" borderId="27" xfId="0" applyFont="1" applyFill="1" applyBorder="1" applyAlignment="1">
      <alignment horizontal="left" vertical="top" wrapText="1"/>
    </xf>
    <xf numFmtId="0" fontId="5" fillId="0" borderId="3"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49" fontId="6" fillId="0" borderId="87" xfId="0" applyNumberFormat="1" applyFont="1" applyBorder="1" applyAlignment="1">
      <alignment horizontal="center" vertical="top"/>
    </xf>
    <xf numFmtId="49" fontId="6" fillId="0" borderId="88" xfId="0" applyNumberFormat="1" applyFont="1" applyBorder="1" applyAlignment="1">
      <alignment horizontal="center" vertical="top"/>
    </xf>
    <xf numFmtId="3" fontId="6" fillId="5" borderId="75" xfId="0" applyNumberFormat="1" applyFont="1" applyFill="1" applyBorder="1" applyAlignment="1">
      <alignment horizontal="right" vertical="top"/>
    </xf>
    <xf numFmtId="3" fontId="6" fillId="5" borderId="76" xfId="0" applyNumberFormat="1" applyFont="1" applyFill="1" applyBorder="1" applyAlignment="1">
      <alignment horizontal="right" vertical="top"/>
    </xf>
    <xf numFmtId="0" fontId="0" fillId="0" borderId="45" xfId="0" applyBorder="1" applyAlignment="1">
      <alignment vertical="top" wrapText="1"/>
    </xf>
    <xf numFmtId="3" fontId="7" fillId="7" borderId="3" xfId="0" applyNumberFormat="1" applyFont="1" applyFill="1" applyBorder="1" applyAlignment="1">
      <alignment horizontal="center" vertical="top" wrapText="1"/>
    </xf>
    <xf numFmtId="0" fontId="4" fillId="7" borderId="39" xfId="0" applyFont="1" applyFill="1" applyBorder="1" applyAlignment="1">
      <alignment vertical="top" wrapText="1"/>
    </xf>
    <xf numFmtId="0" fontId="4" fillId="7" borderId="12" xfId="0" applyFont="1" applyFill="1" applyBorder="1" applyAlignment="1">
      <alignment vertical="top" wrapText="1"/>
    </xf>
    <xf numFmtId="0" fontId="0" fillId="7" borderId="23" xfId="0" applyFill="1" applyBorder="1" applyAlignment="1">
      <alignment vertical="top"/>
    </xf>
    <xf numFmtId="3" fontId="7" fillId="7" borderId="12" xfId="0" applyNumberFormat="1" applyFont="1" applyFill="1" applyBorder="1" applyAlignment="1">
      <alignment horizontal="center" vertical="top" wrapText="1"/>
    </xf>
    <xf numFmtId="3" fontId="6" fillId="7" borderId="12" xfId="0" applyNumberFormat="1" applyFont="1" applyFill="1" applyBorder="1" applyAlignment="1">
      <alignment horizontal="center" vertical="top" wrapText="1"/>
    </xf>
    <xf numFmtId="0" fontId="4" fillId="7" borderId="91" xfId="0" applyFont="1" applyFill="1" applyBorder="1" applyAlignment="1">
      <alignment vertical="top" wrapText="1"/>
    </xf>
    <xf numFmtId="3" fontId="4" fillId="10" borderId="35" xfId="0" applyNumberFormat="1" applyFont="1" applyFill="1" applyBorder="1" applyAlignment="1">
      <alignment horizontal="left" vertical="top" wrapText="1"/>
    </xf>
    <xf numFmtId="3" fontId="4" fillId="10" borderId="58" xfId="0" applyNumberFormat="1" applyFont="1" applyFill="1" applyBorder="1" applyAlignment="1">
      <alignment vertical="top" wrapText="1"/>
    </xf>
    <xf numFmtId="3" fontId="4" fillId="10" borderId="59" xfId="0" applyNumberFormat="1" applyFont="1" applyFill="1" applyBorder="1" applyAlignment="1">
      <alignment vertical="top" wrapText="1"/>
    </xf>
    <xf numFmtId="3" fontId="6" fillId="3" borderId="32" xfId="0" applyNumberFormat="1" applyFont="1" applyFill="1" applyBorder="1" applyAlignment="1">
      <alignment horizontal="right" vertical="top" wrapText="1"/>
    </xf>
    <xf numFmtId="3" fontId="4" fillId="3" borderId="52" xfId="0" applyNumberFormat="1" applyFont="1" applyFill="1" applyBorder="1" applyAlignment="1">
      <alignment vertical="top" wrapText="1"/>
    </xf>
    <xf numFmtId="3" fontId="4" fillId="3" borderId="115" xfId="0" applyNumberFormat="1" applyFont="1" applyFill="1" applyBorder="1" applyAlignment="1">
      <alignment vertical="top" wrapText="1"/>
    </xf>
    <xf numFmtId="3" fontId="4" fillId="0" borderId="35" xfId="0" applyNumberFormat="1" applyFont="1" applyBorder="1" applyAlignment="1">
      <alignment horizontal="left" vertical="top" wrapText="1"/>
    </xf>
    <xf numFmtId="3" fontId="4" fillId="0" borderId="58" xfId="0" applyNumberFormat="1" applyFont="1" applyBorder="1" applyAlignment="1">
      <alignment vertical="top" wrapText="1"/>
    </xf>
    <xf numFmtId="3" fontId="4" fillId="0" borderId="59" xfId="0" applyNumberFormat="1" applyFont="1" applyBorder="1" applyAlignment="1">
      <alignment vertical="top" wrapText="1"/>
    </xf>
    <xf numFmtId="3" fontId="6" fillId="10" borderId="24" xfId="0" applyNumberFormat="1" applyFont="1" applyFill="1" applyBorder="1" applyAlignment="1">
      <alignment horizontal="right" vertical="top" wrapText="1"/>
    </xf>
    <xf numFmtId="3" fontId="6" fillId="10" borderId="1" xfId="0" applyNumberFormat="1" applyFont="1" applyFill="1" applyBorder="1" applyAlignment="1">
      <alignment horizontal="right" vertical="top" wrapText="1"/>
    </xf>
    <xf numFmtId="3" fontId="6" fillId="10" borderId="25" xfId="0" applyNumberFormat="1" applyFont="1" applyFill="1" applyBorder="1" applyAlignment="1">
      <alignment horizontal="right" vertical="top" wrapText="1"/>
    </xf>
    <xf numFmtId="3" fontId="4" fillId="0" borderId="31" xfId="0" applyNumberFormat="1" applyFont="1" applyBorder="1" applyAlignment="1">
      <alignment horizontal="left" vertical="top" wrapText="1"/>
    </xf>
    <xf numFmtId="3" fontId="4" fillId="0" borderId="19" xfId="0" applyNumberFormat="1" applyFont="1" applyBorder="1" applyAlignment="1">
      <alignment horizontal="left" vertical="top" wrapText="1"/>
    </xf>
    <xf numFmtId="3" fontId="4" fillId="0" borderId="20" xfId="0" applyNumberFormat="1" applyFont="1" applyBorder="1" applyAlignment="1">
      <alignment horizontal="left" vertical="top" wrapText="1"/>
    </xf>
    <xf numFmtId="3" fontId="4" fillId="0" borderId="32" xfId="0" applyNumberFormat="1" applyFont="1" applyBorder="1" applyAlignment="1">
      <alignment horizontal="left" vertical="top" wrapText="1"/>
    </xf>
    <xf numFmtId="3" fontId="4" fillId="0" borderId="52" xfId="0" applyNumberFormat="1" applyFont="1" applyBorder="1" applyAlignment="1">
      <alignment vertical="top" wrapText="1"/>
    </xf>
    <xf numFmtId="3" fontId="4" fillId="0" borderId="16" xfId="0" applyNumberFormat="1" applyFont="1" applyBorder="1" applyAlignment="1">
      <alignment vertical="top" wrapText="1"/>
    </xf>
    <xf numFmtId="3" fontId="4" fillId="9" borderId="31" xfId="0" applyNumberFormat="1" applyFont="1" applyFill="1" applyBorder="1" applyAlignment="1">
      <alignment horizontal="left" vertical="top" wrapText="1"/>
    </xf>
    <xf numFmtId="3" fontId="4" fillId="9" borderId="19" xfId="0" applyNumberFormat="1" applyFont="1" applyFill="1" applyBorder="1" applyAlignment="1">
      <alignment horizontal="left" vertical="top" wrapText="1"/>
    </xf>
    <xf numFmtId="3" fontId="4" fillId="7" borderId="58" xfId="0" applyNumberFormat="1" applyFont="1" applyFill="1" applyBorder="1" applyAlignment="1">
      <alignment vertical="top" wrapText="1"/>
    </xf>
    <xf numFmtId="3" fontId="4" fillId="7" borderId="59" xfId="0" applyNumberFormat="1" applyFont="1" applyFill="1" applyBorder="1" applyAlignment="1">
      <alignment vertical="top" wrapText="1"/>
    </xf>
    <xf numFmtId="3" fontId="6" fillId="0" borderId="79" xfId="0" applyNumberFormat="1" applyFont="1" applyBorder="1" applyAlignment="1">
      <alignment horizontal="center" vertical="center" wrapText="1"/>
    </xf>
    <xf numFmtId="3" fontId="6" fillId="0" borderId="76" xfId="0" applyNumberFormat="1" applyFont="1" applyBorder="1" applyAlignment="1">
      <alignment horizontal="center" vertical="center" wrapText="1"/>
    </xf>
    <xf numFmtId="3" fontId="6" fillId="0" borderId="77" xfId="0" applyNumberFormat="1" applyFont="1" applyBorder="1" applyAlignment="1">
      <alignment horizontal="center" vertical="center" wrapText="1"/>
    </xf>
    <xf numFmtId="3" fontId="6" fillId="3" borderId="2" xfId="0" applyNumberFormat="1" applyFont="1" applyFill="1" applyBorder="1" applyAlignment="1">
      <alignment horizontal="right" vertical="top" wrapText="1"/>
    </xf>
    <xf numFmtId="3" fontId="4" fillId="3" borderId="3" xfId="0" applyNumberFormat="1" applyFont="1" applyFill="1" applyBorder="1" applyAlignment="1">
      <alignment vertical="top" wrapText="1"/>
    </xf>
    <xf numFmtId="3" fontId="4" fillId="3" borderId="4" xfId="0" applyNumberFormat="1" applyFont="1" applyFill="1" applyBorder="1" applyAlignment="1">
      <alignment vertical="top" wrapText="1"/>
    </xf>
    <xf numFmtId="3" fontId="6" fillId="10" borderId="31" xfId="0" applyNumberFormat="1" applyFont="1" applyFill="1" applyBorder="1" applyAlignment="1">
      <alignment horizontal="right" vertical="top" wrapText="1"/>
    </xf>
    <xf numFmtId="3" fontId="6" fillId="10" borderId="19" xfId="0" applyNumberFormat="1" applyFont="1" applyFill="1" applyBorder="1" applyAlignment="1">
      <alignment horizontal="right" vertical="top" wrapText="1"/>
    </xf>
    <xf numFmtId="3" fontId="6" fillId="10" borderId="20" xfId="0" applyNumberFormat="1" applyFont="1" applyFill="1" applyBorder="1" applyAlignment="1">
      <alignment horizontal="right" vertical="top" wrapText="1"/>
    </xf>
    <xf numFmtId="3" fontId="4" fillId="7" borderId="31" xfId="0" applyNumberFormat="1" applyFont="1" applyFill="1" applyBorder="1" applyAlignment="1">
      <alignment horizontal="left" vertical="top" wrapText="1"/>
    </xf>
    <xf numFmtId="3" fontId="4" fillId="7" borderId="19" xfId="0" applyNumberFormat="1" applyFont="1" applyFill="1" applyBorder="1" applyAlignment="1">
      <alignment horizontal="left" vertical="top" wrapText="1"/>
    </xf>
    <xf numFmtId="3" fontId="4" fillId="7" borderId="20" xfId="0" applyNumberFormat="1" applyFont="1" applyFill="1" applyBorder="1" applyAlignment="1">
      <alignment horizontal="left" vertical="top" wrapText="1"/>
    </xf>
    <xf numFmtId="3" fontId="6" fillId="5" borderId="77" xfId="0" applyNumberFormat="1" applyFont="1" applyFill="1" applyBorder="1" applyAlignment="1">
      <alignment horizontal="right" vertical="top"/>
    </xf>
    <xf numFmtId="3" fontId="6" fillId="5" borderId="79" xfId="0" applyNumberFormat="1" applyFont="1" applyFill="1" applyBorder="1" applyAlignment="1">
      <alignment horizontal="center" vertical="top"/>
    </xf>
    <xf numFmtId="3" fontId="6" fillId="5" borderId="76" xfId="0" applyNumberFormat="1" applyFont="1" applyFill="1" applyBorder="1" applyAlignment="1">
      <alignment horizontal="center" vertical="top"/>
    </xf>
    <xf numFmtId="3" fontId="6" fillId="5" borderId="77" xfId="0" applyNumberFormat="1" applyFont="1" applyFill="1" applyBorder="1" applyAlignment="1">
      <alignment horizontal="center" vertical="top"/>
    </xf>
    <xf numFmtId="3" fontId="6" fillId="4" borderId="75" xfId="0" applyNumberFormat="1" applyFont="1" applyFill="1" applyBorder="1" applyAlignment="1">
      <alignment horizontal="right" vertical="top"/>
    </xf>
    <xf numFmtId="3" fontId="6" fillId="4" borderId="76" xfId="0" applyNumberFormat="1" applyFont="1" applyFill="1" applyBorder="1" applyAlignment="1">
      <alignment horizontal="right" vertical="top"/>
    </xf>
    <xf numFmtId="3" fontId="6" fillId="4" borderId="77" xfId="0" applyNumberFormat="1" applyFont="1" applyFill="1" applyBorder="1" applyAlignment="1">
      <alignment horizontal="right" vertical="top"/>
    </xf>
    <xf numFmtId="3" fontId="6" fillId="4" borderId="79" xfId="0" applyNumberFormat="1" applyFont="1" applyFill="1" applyBorder="1" applyAlignment="1">
      <alignment horizontal="center" vertical="top"/>
    </xf>
    <xf numFmtId="3" fontId="6" fillId="4" borderId="76" xfId="0" applyNumberFormat="1" applyFont="1" applyFill="1" applyBorder="1" applyAlignment="1">
      <alignment horizontal="center" vertical="top"/>
    </xf>
    <xf numFmtId="3" fontId="6" fillId="4" borderId="77" xfId="0" applyNumberFormat="1" applyFont="1" applyFill="1" applyBorder="1" applyAlignment="1">
      <alignment horizontal="center" vertical="top"/>
    </xf>
    <xf numFmtId="3" fontId="6" fillId="3" borderId="75" xfId="0" applyNumberFormat="1" applyFont="1" applyFill="1" applyBorder="1" applyAlignment="1">
      <alignment horizontal="right" vertical="top"/>
    </xf>
    <xf numFmtId="3" fontId="6" fillId="3" borderId="76" xfId="0" applyNumberFormat="1" applyFont="1" applyFill="1" applyBorder="1" applyAlignment="1">
      <alignment horizontal="right" vertical="top"/>
    </xf>
    <xf numFmtId="3" fontId="6" fillId="3" borderId="77" xfId="0" applyNumberFormat="1" applyFont="1" applyFill="1" applyBorder="1" applyAlignment="1">
      <alignment horizontal="right" vertical="top"/>
    </xf>
    <xf numFmtId="3" fontId="6" fillId="3" borderId="79" xfId="0" applyNumberFormat="1" applyFont="1" applyFill="1" applyBorder="1" applyAlignment="1">
      <alignment horizontal="center" vertical="top"/>
    </xf>
    <xf numFmtId="3" fontId="6" fillId="3" borderId="76" xfId="0" applyNumberFormat="1" applyFont="1" applyFill="1" applyBorder="1" applyAlignment="1">
      <alignment horizontal="center" vertical="top"/>
    </xf>
    <xf numFmtId="3" fontId="6" fillId="3" borderId="77" xfId="0" applyNumberFormat="1" applyFont="1" applyFill="1" applyBorder="1" applyAlignment="1">
      <alignment horizontal="center" vertical="top"/>
    </xf>
    <xf numFmtId="3" fontId="6" fillId="0" borderId="0" xfId="0" applyNumberFormat="1" applyFont="1" applyFill="1" applyBorder="1" applyAlignment="1">
      <alignment horizontal="center" vertical="top" wrapText="1"/>
    </xf>
    <xf numFmtId="0" fontId="4" fillId="7" borderId="7" xfId="0" applyFont="1" applyFill="1" applyBorder="1" applyAlignment="1">
      <alignment vertical="top" wrapText="1"/>
    </xf>
    <xf numFmtId="0" fontId="0" fillId="0" borderId="14" xfId="0" applyBorder="1" applyAlignment="1">
      <alignment vertical="top" wrapText="1"/>
    </xf>
    <xf numFmtId="0" fontId="4" fillId="7" borderId="50" xfId="0" applyFont="1" applyFill="1" applyBorder="1" applyAlignment="1">
      <alignment vertical="top" wrapText="1"/>
    </xf>
    <xf numFmtId="0" fontId="0" fillId="0" borderId="14" xfId="0" applyBorder="1" applyAlignment="1">
      <alignment vertical="top"/>
    </xf>
    <xf numFmtId="0" fontId="4" fillId="7" borderId="14" xfId="0" applyFont="1" applyFill="1" applyBorder="1" applyAlignment="1">
      <alignment vertical="top" wrapText="1"/>
    </xf>
    <xf numFmtId="0" fontId="0" fillId="0" borderId="26" xfId="0" applyBorder="1" applyAlignment="1">
      <alignment vertical="top" wrapText="1"/>
    </xf>
    <xf numFmtId="0" fontId="0" fillId="0" borderId="26" xfId="0" applyBorder="1" applyAlignment="1">
      <alignment vertical="top"/>
    </xf>
    <xf numFmtId="0" fontId="20" fillId="0" borderId="14" xfId="0" applyFont="1" applyBorder="1" applyAlignment="1">
      <alignment vertical="top" wrapText="1"/>
    </xf>
    <xf numFmtId="0" fontId="20" fillId="0" borderId="14" xfId="0" applyFont="1" applyBorder="1" applyAlignment="1">
      <alignment vertical="top"/>
    </xf>
    <xf numFmtId="0" fontId="0" fillId="0" borderId="48" xfId="0" applyBorder="1" applyAlignment="1">
      <alignment vertical="top" wrapText="1"/>
    </xf>
    <xf numFmtId="49" fontId="6" fillId="4" borderId="10" xfId="0" applyNumberFormat="1" applyFont="1" applyFill="1" applyBorder="1" applyAlignment="1">
      <alignment horizontal="center" vertical="top"/>
    </xf>
    <xf numFmtId="49" fontId="6" fillId="5" borderId="11" xfId="0" applyNumberFormat="1" applyFont="1" applyFill="1" applyBorder="1" applyAlignment="1">
      <alignment horizontal="center" vertical="top"/>
    </xf>
    <xf numFmtId="49" fontId="6" fillId="7" borderId="12" xfId="0" applyNumberFormat="1" applyFont="1" applyFill="1" applyBorder="1" applyAlignment="1">
      <alignment horizontal="center" vertical="top"/>
    </xf>
    <xf numFmtId="0" fontId="4" fillId="7" borderId="58" xfId="0" applyFont="1" applyFill="1" applyBorder="1" applyAlignment="1">
      <alignment horizontal="left" vertical="top" wrapText="1"/>
    </xf>
    <xf numFmtId="0" fontId="5" fillId="0" borderId="11" xfId="0" applyFont="1" applyFill="1" applyBorder="1" applyAlignment="1">
      <alignment horizontal="center" vertical="center" textRotation="90" wrapText="1"/>
    </xf>
    <xf numFmtId="49" fontId="6" fillId="0" borderId="59" xfId="0" applyNumberFormat="1" applyFont="1" applyBorder="1" applyAlignment="1">
      <alignment horizontal="center" vertical="top"/>
    </xf>
    <xf numFmtId="0" fontId="4" fillId="7" borderId="10" xfId="0" applyFont="1" applyFill="1" applyBorder="1" applyAlignment="1">
      <alignment horizontal="left" vertical="top" wrapText="1"/>
    </xf>
    <xf numFmtId="0" fontId="4" fillId="7" borderId="21" xfId="0" applyFont="1" applyFill="1" applyBorder="1" applyAlignment="1">
      <alignment horizontal="left" vertical="top" wrapText="1"/>
    </xf>
    <xf numFmtId="3" fontId="10" fillId="7" borderId="10" xfId="0" applyNumberFormat="1" applyFont="1" applyFill="1" applyBorder="1" applyAlignment="1">
      <alignment horizontal="left" vertical="top" wrapText="1"/>
    </xf>
    <xf numFmtId="0" fontId="20" fillId="7" borderId="45" xfId="0" applyFont="1" applyFill="1" applyBorder="1" applyAlignment="1">
      <alignment vertical="top" wrapText="1"/>
    </xf>
    <xf numFmtId="3" fontId="6" fillId="5" borderId="0" xfId="0" applyNumberFormat="1" applyFont="1" applyFill="1" applyBorder="1" applyAlignment="1">
      <alignment horizontal="left" vertical="top"/>
    </xf>
    <xf numFmtId="3" fontId="5" fillId="0" borderId="11" xfId="0" applyNumberFormat="1" applyFont="1" applyFill="1" applyBorder="1" applyAlignment="1">
      <alignment horizontal="center" vertical="center" textRotation="90" wrapText="1"/>
    </xf>
    <xf numFmtId="0" fontId="0" fillId="7" borderId="45" xfId="0" applyFill="1" applyBorder="1" applyAlignment="1">
      <alignment horizontal="center" wrapText="1"/>
    </xf>
    <xf numFmtId="0" fontId="28" fillId="7" borderId="57" xfId="0" applyFont="1" applyFill="1" applyBorder="1" applyAlignment="1">
      <alignment vertical="top" wrapText="1"/>
    </xf>
    <xf numFmtId="0" fontId="4" fillId="0" borderId="1" xfId="0" applyFont="1" applyBorder="1" applyAlignment="1">
      <alignment horizontal="right" vertical="top" wrapText="1"/>
    </xf>
    <xf numFmtId="0" fontId="6" fillId="0" borderId="6" xfId="0" applyFont="1" applyBorder="1" applyAlignment="1">
      <alignment horizontal="center" vertical="center" textRotation="90" shrinkToFit="1"/>
    </xf>
    <xf numFmtId="0" fontId="6" fillId="0" borderId="94" xfId="0" applyFont="1" applyBorder="1" applyAlignment="1">
      <alignment horizontal="center" vertical="center" textRotation="90" shrinkToFit="1"/>
    </xf>
    <xf numFmtId="0" fontId="6" fillId="0" borderId="25" xfId="0" applyFont="1" applyBorder="1" applyAlignment="1">
      <alignment horizontal="center" vertical="center" textRotation="90" shrinkToFit="1"/>
    </xf>
    <xf numFmtId="0" fontId="4" fillId="0" borderId="2" xfId="0" applyFont="1" applyBorder="1" applyAlignment="1">
      <alignment horizontal="center" vertical="center" textRotation="90" shrinkToFit="1"/>
    </xf>
    <xf numFmtId="0" fontId="4" fillId="0" borderId="10" xfId="0" applyFont="1" applyBorder="1" applyAlignment="1">
      <alignment horizontal="center" vertical="center" textRotation="90" shrinkToFit="1"/>
    </xf>
    <xf numFmtId="0" fontId="4" fillId="0" borderId="21" xfId="0" applyFont="1" applyBorder="1" applyAlignment="1">
      <alignment horizontal="center" vertical="center" textRotation="90" shrinkToFit="1"/>
    </xf>
    <xf numFmtId="0" fontId="4" fillId="0" borderId="3" xfId="0" applyFont="1" applyBorder="1" applyAlignment="1">
      <alignment horizontal="center" vertical="center" textRotation="90" shrinkToFit="1"/>
    </xf>
    <xf numFmtId="0" fontId="4" fillId="0" borderId="11" xfId="0" applyFont="1" applyBorder="1" applyAlignment="1">
      <alignment horizontal="center" vertical="center" textRotation="90" shrinkToFit="1"/>
    </xf>
    <xf numFmtId="0" fontId="4" fillId="0" borderId="22" xfId="0" applyFont="1" applyBorder="1" applyAlignment="1">
      <alignment horizontal="center" vertical="center" textRotation="90" shrinkToFit="1"/>
    </xf>
    <xf numFmtId="0" fontId="4" fillId="0" borderId="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30" xfId="0" applyNumberFormat="1" applyFont="1" applyBorder="1" applyAlignment="1">
      <alignment horizontal="center" vertical="center" textRotation="90" shrinkToFit="1"/>
    </xf>
    <xf numFmtId="0" fontId="4" fillId="0" borderId="0" xfId="0" applyNumberFormat="1" applyFont="1" applyBorder="1" applyAlignment="1">
      <alignment horizontal="center" vertical="center" textRotation="90" shrinkToFit="1"/>
    </xf>
    <xf numFmtId="0" fontId="4" fillId="0" borderId="1" xfId="0" applyNumberFormat="1" applyFont="1" applyBorder="1" applyAlignment="1">
      <alignment horizontal="center" vertical="center" textRotation="90" shrinkToFit="1"/>
    </xf>
    <xf numFmtId="0" fontId="4" fillId="0" borderId="7" xfId="0" applyFont="1" applyBorder="1" applyAlignment="1">
      <alignment horizontal="center" vertical="center" textRotation="90" shrinkToFit="1"/>
    </xf>
    <xf numFmtId="0" fontId="4" fillId="0" borderId="14" xfId="0" applyFont="1" applyBorder="1" applyAlignment="1">
      <alignment horizontal="center" vertical="center" textRotation="90" shrinkToFit="1"/>
    </xf>
    <xf numFmtId="0" fontId="4" fillId="0" borderId="26" xfId="0" applyFont="1" applyBorder="1" applyAlignment="1">
      <alignment horizontal="center" vertical="center" textRotation="90" shrinkToFit="1"/>
    </xf>
    <xf numFmtId="165" fontId="4" fillId="0" borderId="5" xfId="0" applyNumberFormat="1"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4" fillId="7" borderId="3" xfId="0" applyFont="1" applyFill="1" applyBorder="1" applyAlignment="1">
      <alignment horizontal="center" vertical="center" textRotation="90" wrapText="1" shrinkToFit="1"/>
    </xf>
    <xf numFmtId="0" fontId="4" fillId="7" borderId="11" xfId="0" applyFont="1" applyFill="1" applyBorder="1" applyAlignment="1">
      <alignment horizontal="center" vertical="center" textRotation="90" wrapText="1" shrinkToFit="1"/>
    </xf>
    <xf numFmtId="0" fontId="4" fillId="7" borderId="22" xfId="0" applyFont="1" applyFill="1" applyBorder="1" applyAlignment="1">
      <alignment horizontal="center" vertical="center" textRotation="90" wrapText="1" shrinkToFit="1"/>
    </xf>
    <xf numFmtId="3" fontId="30" fillId="0" borderId="91" xfId="0" applyNumberFormat="1" applyFont="1" applyBorder="1" applyAlignment="1">
      <alignment horizontal="left" wrapText="1"/>
    </xf>
    <xf numFmtId="3" fontId="30" fillId="0" borderId="10" xfId="0" applyNumberFormat="1" applyFont="1" applyBorder="1" applyAlignment="1">
      <alignment horizontal="left" wrapText="1"/>
    </xf>
    <xf numFmtId="3" fontId="4" fillId="0" borderId="50" xfId="0" applyNumberFormat="1" applyFont="1" applyFill="1" applyBorder="1" applyAlignment="1">
      <alignment horizontal="center" vertical="top" wrapText="1"/>
    </xf>
    <xf numFmtId="49" fontId="15" fillId="4" borderId="2" xfId="0" applyNumberFormat="1" applyFont="1" applyFill="1" applyBorder="1" applyAlignment="1">
      <alignment horizontal="center" vertical="top"/>
    </xf>
    <xf numFmtId="49" fontId="15" fillId="4" borderId="10" xfId="0" applyNumberFormat="1" applyFont="1" applyFill="1" applyBorder="1" applyAlignment="1">
      <alignment horizontal="center" vertical="top"/>
    </xf>
    <xf numFmtId="49" fontId="15" fillId="5" borderId="3" xfId="0" applyNumberFormat="1" applyFont="1" applyFill="1" applyBorder="1" applyAlignment="1">
      <alignment horizontal="center" vertical="top"/>
    </xf>
    <xf numFmtId="49" fontId="15" fillId="5" borderId="11" xfId="0" applyNumberFormat="1" applyFont="1" applyFill="1" applyBorder="1" applyAlignment="1">
      <alignment horizontal="center" vertical="top"/>
    </xf>
    <xf numFmtId="49" fontId="15" fillId="0" borderId="4" xfId="0" applyNumberFormat="1" applyFont="1" applyBorder="1" applyAlignment="1">
      <alignment horizontal="center" vertical="top"/>
    </xf>
    <xf numFmtId="49" fontId="15" fillId="0" borderId="12" xfId="0" applyNumberFormat="1" applyFont="1" applyBorder="1" applyAlignment="1">
      <alignment horizontal="center" vertical="top"/>
    </xf>
    <xf numFmtId="3" fontId="4" fillId="7" borderId="30" xfId="0" applyNumberFormat="1" applyFont="1" applyFill="1" applyBorder="1" applyAlignment="1">
      <alignment horizontal="left" vertical="top" wrapText="1"/>
    </xf>
    <xf numFmtId="3" fontId="4" fillId="7" borderId="0" xfId="0" applyNumberFormat="1" applyFont="1" applyFill="1" applyBorder="1" applyAlignment="1">
      <alignment horizontal="left" vertical="top" wrapText="1"/>
    </xf>
    <xf numFmtId="3" fontId="4" fillId="0" borderId="3" xfId="0" applyNumberFormat="1" applyFont="1" applyFill="1" applyBorder="1" applyAlignment="1">
      <alignment horizontal="center" vertical="top" textRotation="90" wrapText="1"/>
    </xf>
    <xf numFmtId="3" fontId="4" fillId="0" borderId="11" xfId="0" applyNumberFormat="1" applyFont="1" applyFill="1" applyBorder="1" applyAlignment="1">
      <alignment horizontal="center" vertical="top" textRotation="90" wrapText="1"/>
    </xf>
    <xf numFmtId="3" fontId="4" fillId="0" borderId="22" xfId="0" applyNumberFormat="1" applyFont="1" applyFill="1" applyBorder="1" applyAlignment="1">
      <alignment horizontal="center" vertical="top" textRotation="90" wrapText="1"/>
    </xf>
    <xf numFmtId="3" fontId="15" fillId="0" borderId="63" xfId="0" applyNumberFormat="1" applyFont="1" applyBorder="1" applyAlignment="1">
      <alignment horizontal="center" vertical="top"/>
    </xf>
    <xf numFmtId="3" fontId="15" fillId="0" borderId="33" xfId="0" applyNumberFormat="1" applyFont="1" applyBorder="1" applyAlignment="1">
      <alignment horizontal="center" vertical="top"/>
    </xf>
    <xf numFmtId="3" fontId="10" fillId="0" borderId="7" xfId="0" applyNumberFormat="1" applyFont="1" applyBorder="1" applyAlignment="1">
      <alignment horizontal="center" vertical="top" wrapText="1"/>
    </xf>
    <xf numFmtId="3" fontId="10" fillId="0" borderId="14" xfId="0" applyNumberFormat="1" applyFont="1" applyBorder="1" applyAlignment="1">
      <alignment horizontal="center" vertical="top" wrapText="1"/>
    </xf>
    <xf numFmtId="3" fontId="10" fillId="0" borderId="26" xfId="0" applyNumberFormat="1" applyFont="1" applyBorder="1" applyAlignment="1">
      <alignment horizontal="center" vertical="top" wrapText="1"/>
    </xf>
    <xf numFmtId="3" fontId="4" fillId="0" borderId="65" xfId="0" applyNumberFormat="1" applyFont="1" applyBorder="1" applyAlignment="1">
      <alignment horizontal="center" vertical="top"/>
    </xf>
    <xf numFmtId="3" fontId="4" fillId="0" borderId="58" xfId="0" applyNumberFormat="1" applyFont="1" applyBorder="1" applyAlignment="1">
      <alignment horizontal="center" vertical="top"/>
    </xf>
    <xf numFmtId="3" fontId="4" fillId="0" borderId="52" xfId="0" applyNumberFormat="1" applyFont="1" applyBorder="1" applyAlignment="1">
      <alignment horizontal="center" vertical="top"/>
    </xf>
    <xf numFmtId="3" fontId="4" fillId="0" borderId="27" xfId="0" applyNumberFormat="1" applyFont="1" applyBorder="1" applyAlignment="1">
      <alignment horizontal="center" vertical="top"/>
    </xf>
    <xf numFmtId="3" fontId="5" fillId="7" borderId="11" xfId="0" applyNumberFormat="1" applyFont="1" applyFill="1" applyBorder="1" applyAlignment="1">
      <alignment horizontal="center" vertical="center" textRotation="90" wrapText="1"/>
    </xf>
    <xf numFmtId="0" fontId="20" fillId="7" borderId="11" xfId="0" applyFont="1" applyFill="1" applyBorder="1" applyAlignment="1">
      <alignment horizontal="center" vertical="center" textRotation="90" wrapText="1"/>
    </xf>
    <xf numFmtId="0" fontId="20" fillId="7" borderId="58" xfId="0" applyFont="1" applyFill="1" applyBorder="1" applyAlignment="1">
      <alignment horizontal="center" vertical="center" textRotation="90" wrapText="1"/>
    </xf>
    <xf numFmtId="3" fontId="30" fillId="0" borderId="65" xfId="0" applyNumberFormat="1" applyFont="1" applyFill="1" applyBorder="1" applyAlignment="1">
      <alignment horizontal="left" vertical="top" wrapText="1"/>
    </xf>
    <xf numFmtId="3" fontId="30" fillId="0" borderId="11" xfId="0" applyNumberFormat="1" applyFont="1" applyFill="1" applyBorder="1" applyAlignment="1">
      <alignment horizontal="left" vertical="top" wrapText="1"/>
    </xf>
    <xf numFmtId="3" fontId="30" fillId="0" borderId="27" xfId="0" applyNumberFormat="1" applyFont="1" applyFill="1" applyBorder="1" applyAlignment="1">
      <alignment horizontal="left" vertical="top" wrapText="1"/>
    </xf>
    <xf numFmtId="3" fontId="5" fillId="0" borderId="58" xfId="0" applyNumberFormat="1" applyFont="1" applyFill="1" applyBorder="1" applyAlignment="1">
      <alignment horizontal="center" vertical="center" textRotation="90" wrapText="1"/>
    </xf>
    <xf numFmtId="3" fontId="5" fillId="0" borderId="27" xfId="0" applyNumberFormat="1" applyFont="1" applyFill="1" applyBorder="1" applyAlignment="1">
      <alignment horizontal="center" vertical="center" textRotation="90" wrapText="1"/>
    </xf>
    <xf numFmtId="49" fontId="9" fillId="0" borderId="3" xfId="0" applyNumberFormat="1" applyFont="1" applyBorder="1" applyAlignment="1">
      <alignment horizontal="center" vertical="center" textRotation="90" wrapText="1"/>
    </xf>
    <xf numFmtId="49" fontId="9" fillId="0" borderId="11" xfId="0" applyNumberFormat="1" applyFont="1" applyBorder="1" applyAlignment="1">
      <alignment horizontal="center" vertical="center" textRotation="90" wrapText="1"/>
    </xf>
    <xf numFmtId="49" fontId="9" fillId="0" borderId="22" xfId="0" applyNumberFormat="1" applyFont="1" applyBorder="1" applyAlignment="1">
      <alignment horizontal="center" vertical="center" textRotation="90" wrapText="1"/>
    </xf>
    <xf numFmtId="3" fontId="6" fillId="0" borderId="59" xfId="0" applyNumberFormat="1" applyFont="1" applyBorder="1" applyAlignment="1">
      <alignment horizontal="center" vertical="top"/>
    </xf>
    <xf numFmtId="3" fontId="6" fillId="0" borderId="88" xfId="0" applyNumberFormat="1" applyFont="1" applyBorder="1" applyAlignment="1">
      <alignment horizontal="center" vertical="top"/>
    </xf>
    <xf numFmtId="3" fontId="4" fillId="0" borderId="7" xfId="0" applyNumberFormat="1" applyFont="1" applyBorder="1" applyAlignment="1">
      <alignment horizontal="center" vertical="top" wrapText="1"/>
    </xf>
    <xf numFmtId="3" fontId="4" fillId="0" borderId="14" xfId="0" applyNumberFormat="1" applyFont="1" applyBorder="1" applyAlignment="1">
      <alignment horizontal="center" vertical="top" wrapText="1"/>
    </xf>
    <xf numFmtId="3" fontId="4" fillId="0" borderId="26" xfId="0" applyNumberFormat="1" applyFont="1" applyBorder="1" applyAlignment="1">
      <alignment horizontal="center" vertical="top" wrapText="1"/>
    </xf>
    <xf numFmtId="0" fontId="20" fillId="0" borderId="0" xfId="0" applyFont="1" applyAlignment="1">
      <alignment vertical="top" wrapText="1"/>
    </xf>
    <xf numFmtId="0" fontId="20" fillId="0" borderId="47" xfId="0" applyFont="1" applyBorder="1" applyAlignment="1">
      <alignment vertical="top" wrapText="1"/>
    </xf>
    <xf numFmtId="3" fontId="4" fillId="7" borderId="14" xfId="0" applyNumberFormat="1" applyFont="1" applyFill="1" applyBorder="1" applyAlignment="1">
      <alignment horizontal="center" vertical="top" wrapText="1"/>
    </xf>
    <xf numFmtId="0" fontId="20" fillId="0" borderId="38" xfId="0" applyFont="1" applyBorder="1" applyAlignment="1">
      <alignment vertical="top" wrapText="1"/>
    </xf>
    <xf numFmtId="3" fontId="6" fillId="6" borderId="11" xfId="0" applyNumberFormat="1" applyFont="1" applyFill="1" applyBorder="1" applyAlignment="1">
      <alignment horizontal="center" vertical="top"/>
    </xf>
    <xf numFmtId="3" fontId="5" fillId="0" borderId="41" xfId="0" applyNumberFormat="1"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3" fontId="5" fillId="0" borderId="60" xfId="0" applyNumberFormat="1" applyFont="1" applyFill="1" applyBorder="1" applyAlignment="1">
      <alignment horizontal="center" vertical="top" wrapText="1"/>
    </xf>
    <xf numFmtId="3" fontId="6" fillId="7" borderId="39" xfId="0" applyNumberFormat="1" applyFont="1" applyFill="1" applyBorder="1" applyAlignment="1">
      <alignment horizontal="center" vertical="top"/>
    </xf>
    <xf numFmtId="3" fontId="6" fillId="7" borderId="59" xfId="0" applyNumberFormat="1" applyFont="1" applyFill="1" applyBorder="1" applyAlignment="1">
      <alignment horizontal="center" vertical="top"/>
    </xf>
    <xf numFmtId="49" fontId="9" fillId="0" borderId="40" xfId="0" applyNumberFormat="1" applyFont="1" applyBorder="1" applyAlignment="1">
      <alignment horizontal="center" vertical="center" textRotation="90"/>
    </xf>
    <xf numFmtId="49" fontId="9" fillId="0" borderId="58" xfId="0" applyNumberFormat="1" applyFont="1" applyBorder="1" applyAlignment="1">
      <alignment horizontal="center" vertical="center" textRotation="90"/>
    </xf>
    <xf numFmtId="3" fontId="7" fillId="6" borderId="1" xfId="0" applyNumberFormat="1" applyFont="1" applyFill="1" applyBorder="1" applyAlignment="1">
      <alignment horizontal="right" vertical="top"/>
    </xf>
    <xf numFmtId="3" fontId="11" fillId="6" borderId="1" xfId="0" applyNumberFormat="1" applyFont="1" applyFill="1" applyBorder="1" applyAlignment="1">
      <alignment horizontal="right" vertical="top"/>
    </xf>
    <xf numFmtId="3" fontId="4" fillId="7" borderId="50" xfId="0" applyNumberFormat="1" applyFont="1" applyFill="1" applyBorder="1" applyAlignment="1">
      <alignment horizontal="center" vertical="top" wrapText="1"/>
    </xf>
    <xf numFmtId="3" fontId="4" fillId="7" borderId="58" xfId="0" applyNumberFormat="1" applyFont="1" applyFill="1" applyBorder="1" applyAlignment="1">
      <alignment horizontal="left" vertical="top" wrapText="1"/>
    </xf>
    <xf numFmtId="3" fontId="4" fillId="7" borderId="38" xfId="0" applyNumberFormat="1" applyFont="1" applyFill="1" applyBorder="1" applyAlignment="1">
      <alignment horizontal="center" vertical="top" wrapText="1"/>
    </xf>
    <xf numFmtId="0" fontId="20" fillId="0" borderId="11" xfId="0" applyFont="1" applyBorder="1" applyAlignment="1">
      <alignment horizontal="center"/>
    </xf>
    <xf numFmtId="0" fontId="20" fillId="0" borderId="11" xfId="0" applyFont="1" applyBorder="1" applyAlignment="1">
      <alignment horizontal="left" vertical="top" wrapText="1"/>
    </xf>
    <xf numFmtId="0" fontId="20" fillId="0" borderId="58" xfId="0" applyFont="1" applyBorder="1" applyAlignment="1">
      <alignment horizontal="left" vertical="top" wrapText="1"/>
    </xf>
    <xf numFmtId="3" fontId="4" fillId="7" borderId="41" xfId="0" applyNumberFormat="1" applyFont="1" applyFill="1" applyBorder="1" applyAlignment="1">
      <alignment horizontal="center" vertical="top" wrapText="1"/>
    </xf>
    <xf numFmtId="49" fontId="9" fillId="7" borderId="40" xfId="0" applyNumberFormat="1" applyFont="1" applyFill="1" applyBorder="1" applyAlignment="1">
      <alignment horizontal="center" vertical="center" textRotation="90" wrapText="1"/>
    </xf>
    <xf numFmtId="49" fontId="9" fillId="7" borderId="11" xfId="0" applyNumberFormat="1" applyFont="1" applyFill="1" applyBorder="1" applyAlignment="1">
      <alignment horizontal="center" vertical="center" textRotation="90" wrapText="1"/>
    </xf>
    <xf numFmtId="0" fontId="24" fillId="7" borderId="11" xfId="0" applyFont="1" applyFill="1" applyBorder="1" applyAlignment="1">
      <alignment horizontal="center" vertical="center" textRotation="90"/>
    </xf>
    <xf numFmtId="49" fontId="9" fillId="7" borderId="40" xfId="0" applyNumberFormat="1" applyFont="1" applyFill="1" applyBorder="1" applyAlignment="1">
      <alignment horizontal="center" textRotation="90" wrapText="1"/>
    </xf>
    <xf numFmtId="0" fontId="20" fillId="0" borderId="11" xfId="0" applyFont="1" applyBorder="1" applyAlignment="1">
      <alignment horizontal="center" textRotation="90" wrapText="1"/>
    </xf>
    <xf numFmtId="0" fontId="20" fillId="7" borderId="58" xfId="0" applyFont="1" applyFill="1" applyBorder="1" applyAlignment="1">
      <alignment horizontal="center"/>
    </xf>
    <xf numFmtId="49" fontId="5" fillId="7" borderId="40" xfId="0" applyNumberFormat="1" applyFont="1" applyFill="1" applyBorder="1" applyAlignment="1">
      <alignment horizontal="center" vertical="center" textRotation="90" wrapText="1"/>
    </xf>
    <xf numFmtId="49" fontId="20" fillId="7" borderId="11" xfId="0" applyNumberFormat="1" applyFont="1" applyFill="1" applyBorder="1" applyAlignment="1">
      <alignment horizontal="center" vertical="center" textRotation="90" wrapText="1"/>
    </xf>
    <xf numFmtId="49" fontId="5" fillId="7" borderId="11" xfId="0" applyNumberFormat="1" applyFont="1" applyFill="1" applyBorder="1" applyAlignment="1">
      <alignment horizontal="center" vertical="center" textRotation="90" wrapText="1"/>
    </xf>
    <xf numFmtId="49" fontId="20" fillId="0" borderId="58" xfId="0" applyNumberFormat="1" applyFont="1" applyBorder="1" applyAlignment="1">
      <alignment horizontal="center" vertical="center" textRotation="90" wrapText="1"/>
    </xf>
    <xf numFmtId="49" fontId="16" fillId="7" borderId="58" xfId="0" applyNumberFormat="1" applyFont="1" applyFill="1" applyBorder="1" applyAlignment="1">
      <alignment horizontal="center" vertical="center" textRotation="90" wrapText="1"/>
    </xf>
    <xf numFmtId="0" fontId="4" fillId="11" borderId="40" xfId="0" applyFont="1" applyFill="1" applyBorder="1" applyAlignment="1">
      <alignment vertical="center" wrapText="1"/>
    </xf>
    <xf numFmtId="0" fontId="4" fillId="11" borderId="11" xfId="0" applyFont="1" applyFill="1" applyBorder="1" applyAlignment="1">
      <alignment vertical="center" wrapText="1"/>
    </xf>
    <xf numFmtId="0" fontId="20" fillId="0" borderId="14" xfId="0" applyFont="1" applyBorder="1" applyAlignment="1">
      <alignment horizontal="center" vertical="top" wrapText="1"/>
    </xf>
    <xf numFmtId="49" fontId="9" fillId="0" borderId="3" xfId="0" applyNumberFormat="1" applyFont="1" applyFill="1" applyBorder="1" applyAlignment="1">
      <alignment horizontal="center" vertical="center" textRotation="90" wrapText="1"/>
    </xf>
    <xf numFmtId="49" fontId="9" fillId="0" borderId="11" xfId="0" applyNumberFormat="1" applyFont="1" applyFill="1" applyBorder="1" applyAlignment="1">
      <alignment horizontal="center" vertical="center" textRotation="90" wrapText="1"/>
    </xf>
    <xf numFmtId="49" fontId="9" fillId="0" borderId="22" xfId="0" applyNumberFormat="1" applyFont="1" applyFill="1" applyBorder="1" applyAlignment="1">
      <alignment horizontal="center" vertical="center" textRotation="90" wrapText="1"/>
    </xf>
    <xf numFmtId="49" fontId="9" fillId="0" borderId="3" xfId="0" applyNumberFormat="1" applyFont="1" applyFill="1" applyBorder="1" applyAlignment="1">
      <alignment horizontal="center" vertical="center" textRotation="90"/>
    </xf>
    <xf numFmtId="49" fontId="9" fillId="0" borderId="22" xfId="0" applyNumberFormat="1" applyFont="1" applyFill="1" applyBorder="1" applyAlignment="1">
      <alignment horizontal="center" vertical="center" textRotation="90"/>
    </xf>
    <xf numFmtId="49" fontId="9" fillId="0" borderId="3" xfId="0" applyNumberFormat="1" applyFont="1" applyBorder="1" applyAlignment="1">
      <alignment horizontal="center" vertical="top" textRotation="90"/>
    </xf>
    <xf numFmtId="49" fontId="9" fillId="0" borderId="22" xfId="0" applyNumberFormat="1" applyFont="1" applyBorder="1" applyAlignment="1">
      <alignment horizontal="center" vertical="top" textRotation="90"/>
    </xf>
    <xf numFmtId="0" fontId="20" fillId="0" borderId="11" xfId="0" applyFont="1" applyBorder="1" applyAlignment="1">
      <alignment horizontal="center" vertical="center" textRotation="90"/>
    </xf>
    <xf numFmtId="0" fontId="6" fillId="0" borderId="7"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26" xfId="0" applyFont="1" applyBorder="1" applyAlignment="1">
      <alignment horizontal="center" vertical="center" textRotation="90" wrapText="1"/>
    </xf>
    <xf numFmtId="0" fontId="6" fillId="0" borderId="8"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5"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18" xfId="0" applyFont="1" applyFill="1" applyBorder="1" applyAlignment="1">
      <alignment horizontal="center" vertical="center" textRotation="90" wrapText="1"/>
    </xf>
    <xf numFmtId="0" fontId="5" fillId="0" borderId="28" xfId="0" applyFont="1" applyFill="1" applyBorder="1" applyAlignment="1">
      <alignment horizontal="center" vertical="center" textRotation="90" wrapText="1"/>
    </xf>
    <xf numFmtId="0" fontId="4" fillId="0" borderId="3" xfId="0" applyFont="1" applyBorder="1" applyAlignment="1">
      <alignment horizontal="center" vertical="center" textRotation="90" wrapText="1" shrinkToFit="1"/>
    </xf>
    <xf numFmtId="0" fontId="20" fillId="0" borderId="11" xfId="0" applyFont="1" applyBorder="1" applyAlignment="1">
      <alignment horizontal="center" vertical="center" textRotation="90" wrapText="1" shrinkToFit="1"/>
    </xf>
    <xf numFmtId="0" fontId="20" fillId="0" borderId="22" xfId="0" applyFont="1" applyBorder="1" applyAlignment="1">
      <alignment horizontal="center" vertical="center" textRotation="90" wrapText="1" shrinkToFit="1"/>
    </xf>
    <xf numFmtId="3" fontId="4" fillId="0" borderId="63" xfId="0" applyNumberFormat="1" applyFont="1" applyFill="1" applyBorder="1" applyAlignment="1">
      <alignment horizontal="center" vertical="center" textRotation="90" wrapText="1" shrinkToFit="1"/>
    </xf>
    <xf numFmtId="3" fontId="4" fillId="0" borderId="33" xfId="0" applyNumberFormat="1" applyFont="1" applyFill="1" applyBorder="1" applyAlignment="1">
      <alignment horizontal="center" vertical="center" textRotation="90" wrapText="1" shrinkToFit="1"/>
    </xf>
    <xf numFmtId="3" fontId="4" fillId="0" borderId="28" xfId="0" applyNumberFormat="1" applyFont="1" applyFill="1" applyBorder="1" applyAlignment="1">
      <alignment horizontal="center" vertical="center" textRotation="90" wrapText="1" shrinkToFit="1"/>
    </xf>
    <xf numFmtId="3" fontId="10" fillId="0" borderId="5"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10" fillId="0" borderId="26" xfId="0" applyNumberFormat="1" applyFont="1" applyBorder="1" applyAlignment="1">
      <alignment horizontal="center" vertical="center" wrapText="1"/>
    </xf>
    <xf numFmtId="3" fontId="4" fillId="0" borderId="50" xfId="0" applyNumberFormat="1" applyFont="1" applyBorder="1" applyAlignment="1">
      <alignment horizontal="center" vertical="top" wrapText="1"/>
    </xf>
    <xf numFmtId="3" fontId="20" fillId="0" borderId="38" xfId="0" applyNumberFormat="1" applyFont="1" applyBorder="1" applyAlignment="1">
      <alignment horizontal="center" vertical="top" wrapText="1"/>
    </xf>
    <xf numFmtId="3" fontId="4" fillId="7" borderId="15" xfId="0" applyNumberFormat="1" applyFont="1" applyFill="1" applyBorder="1" applyAlignment="1">
      <alignment horizontal="left" vertical="top" wrapText="1"/>
    </xf>
    <xf numFmtId="3" fontId="6" fillId="6" borderId="12" xfId="0" applyNumberFormat="1" applyFont="1" applyFill="1" applyBorder="1" applyAlignment="1">
      <alignment horizontal="center" vertical="top"/>
    </xf>
    <xf numFmtId="3" fontId="4" fillId="7" borderId="40" xfId="0" applyNumberFormat="1" applyFont="1" applyFill="1" applyBorder="1" applyAlignment="1">
      <alignment horizontal="center" vertical="top" wrapText="1"/>
    </xf>
    <xf numFmtId="3" fontId="4" fillId="7" borderId="58" xfId="0" applyNumberFormat="1" applyFont="1" applyFill="1" applyBorder="1" applyAlignment="1">
      <alignment horizontal="center" vertical="top" wrapText="1"/>
    </xf>
    <xf numFmtId="3" fontId="4" fillId="7" borderId="35" xfId="0" applyNumberFormat="1" applyFont="1" applyFill="1" applyBorder="1" applyAlignment="1">
      <alignment vertical="top" wrapText="1"/>
    </xf>
    <xf numFmtId="49" fontId="9" fillId="0" borderId="22" xfId="0" applyNumberFormat="1" applyFont="1" applyBorder="1" applyAlignment="1">
      <alignment horizontal="center" vertical="center" textRotation="90"/>
    </xf>
    <xf numFmtId="0" fontId="20" fillId="7" borderId="38" xfId="0" applyFont="1" applyFill="1" applyBorder="1" applyAlignment="1">
      <alignment horizontal="center" vertical="top" wrapText="1"/>
    </xf>
    <xf numFmtId="0" fontId="20" fillId="7" borderId="11" xfId="0" applyFont="1" applyFill="1" applyBorder="1" applyAlignment="1">
      <alignment horizontal="center" vertical="center" textRotation="90"/>
    </xf>
    <xf numFmtId="49" fontId="4" fillId="0" borderId="7"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6" xfId="0" applyNumberFormat="1" applyFont="1" applyBorder="1" applyAlignment="1">
      <alignment horizontal="center" vertical="top" wrapText="1"/>
    </xf>
    <xf numFmtId="0" fontId="4" fillId="7" borderId="11" xfId="0" applyFont="1" applyFill="1" applyBorder="1" applyAlignment="1">
      <alignment vertical="top" wrapText="1"/>
    </xf>
    <xf numFmtId="0" fontId="4" fillId="7" borderId="58" xfId="0" applyFont="1" applyFill="1" applyBorder="1" applyAlignment="1">
      <alignment vertical="top" wrapText="1"/>
    </xf>
    <xf numFmtId="0" fontId="16" fillId="7" borderId="11" xfId="0" applyFont="1" applyFill="1" applyBorder="1" applyAlignment="1">
      <alignment horizontal="center" vertical="center" textRotation="90" wrapText="1"/>
    </xf>
    <xf numFmtId="165" fontId="4" fillId="10" borderId="31" xfId="0" applyNumberFormat="1" applyFont="1" applyFill="1" applyBorder="1" applyAlignment="1">
      <alignment horizontal="center" vertical="top" wrapText="1"/>
    </xf>
    <xf numFmtId="165" fontId="4" fillId="10" borderId="19" xfId="0" applyNumberFormat="1" applyFont="1" applyFill="1" applyBorder="1" applyAlignment="1">
      <alignment horizontal="center" vertical="top" wrapText="1"/>
    </xf>
    <xf numFmtId="165" fontId="4" fillId="10" borderId="20" xfId="0" applyNumberFormat="1" applyFont="1" applyFill="1" applyBorder="1" applyAlignment="1">
      <alignment horizontal="center" vertical="top" wrapText="1"/>
    </xf>
    <xf numFmtId="165" fontId="4" fillId="0" borderId="31" xfId="0" applyNumberFormat="1" applyFont="1" applyBorder="1" applyAlignment="1">
      <alignment horizontal="center" vertical="top" wrapText="1"/>
    </xf>
    <xf numFmtId="165" fontId="4" fillId="0" borderId="19" xfId="0" applyNumberFormat="1" applyFont="1" applyBorder="1" applyAlignment="1">
      <alignment horizontal="center" vertical="top" wrapText="1"/>
    </xf>
    <xf numFmtId="165" fontId="4" fillId="0" borderId="20" xfId="0" applyNumberFormat="1" applyFont="1" applyBorder="1" applyAlignment="1">
      <alignment horizontal="center" vertical="top" wrapText="1"/>
    </xf>
    <xf numFmtId="165" fontId="4" fillId="7" borderId="31" xfId="0" applyNumberFormat="1" applyFont="1" applyFill="1" applyBorder="1" applyAlignment="1">
      <alignment horizontal="center" vertical="top" wrapText="1"/>
    </xf>
    <xf numFmtId="165" fontId="4" fillId="7" borderId="19" xfId="0" applyNumberFormat="1" applyFont="1" applyFill="1" applyBorder="1" applyAlignment="1">
      <alignment horizontal="center" vertical="top" wrapText="1"/>
    </xf>
    <xf numFmtId="165" fontId="4" fillId="7" borderId="20" xfId="0" applyNumberFormat="1" applyFont="1" applyFill="1" applyBorder="1" applyAlignment="1">
      <alignment horizontal="center" vertical="top" wrapText="1"/>
    </xf>
    <xf numFmtId="3" fontId="6" fillId="0" borderId="8" xfId="0" applyNumberFormat="1" applyFont="1" applyBorder="1" applyAlignment="1">
      <alignment horizontal="center" vertical="center" wrapText="1"/>
    </xf>
    <xf numFmtId="3" fontId="6" fillId="0" borderId="92"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165" fontId="6" fillId="3" borderId="5" xfId="0" applyNumberFormat="1" applyFont="1" applyFill="1" applyBorder="1" applyAlignment="1">
      <alignment horizontal="center" vertical="top" wrapText="1"/>
    </xf>
    <xf numFmtId="165" fontId="6" fillId="3" borderId="30" xfId="0" applyNumberFormat="1" applyFont="1" applyFill="1" applyBorder="1" applyAlignment="1">
      <alignment horizontal="center" vertical="top" wrapText="1"/>
    </xf>
    <xf numFmtId="165" fontId="6" fillId="3" borderId="6" xfId="0" applyNumberFormat="1" applyFont="1" applyFill="1" applyBorder="1" applyAlignment="1">
      <alignment horizontal="center" vertical="top" wrapText="1"/>
    </xf>
    <xf numFmtId="165" fontId="6" fillId="10" borderId="31" xfId="0" applyNumberFormat="1" applyFont="1" applyFill="1" applyBorder="1" applyAlignment="1">
      <alignment horizontal="center" vertical="top" wrapText="1"/>
    </xf>
    <xf numFmtId="165" fontId="6" fillId="10" borderId="19" xfId="0" applyNumberFormat="1" applyFont="1" applyFill="1" applyBorder="1" applyAlignment="1">
      <alignment horizontal="center" vertical="top" wrapText="1"/>
    </xf>
    <xf numFmtId="165" fontId="6" fillId="10" borderId="20" xfId="0" applyNumberFormat="1" applyFont="1" applyFill="1" applyBorder="1" applyAlignment="1">
      <alignment horizontal="center" vertical="top" wrapText="1"/>
    </xf>
    <xf numFmtId="3" fontId="4" fillId="0" borderId="17" xfId="0" applyNumberFormat="1" applyFont="1" applyBorder="1" applyAlignment="1">
      <alignment horizontal="left" vertical="top" wrapText="1"/>
    </xf>
    <xf numFmtId="3" fontId="4" fillId="0" borderId="36" xfId="0" applyNumberFormat="1" applyFont="1" applyBorder="1" applyAlignment="1">
      <alignment horizontal="left" vertical="top" wrapText="1"/>
    </xf>
    <xf numFmtId="3" fontId="4" fillId="10" borderId="36" xfId="0" applyNumberFormat="1" applyFont="1" applyFill="1" applyBorder="1" applyAlignment="1">
      <alignment horizontal="left" vertical="top" wrapText="1"/>
    </xf>
    <xf numFmtId="3" fontId="4" fillId="0" borderId="0" xfId="0" applyNumberFormat="1" applyFont="1" applyFill="1" applyBorder="1" applyAlignment="1">
      <alignment horizontal="left" vertical="top" wrapText="1"/>
    </xf>
    <xf numFmtId="0" fontId="29" fillId="0" borderId="0" xfId="0" applyFont="1" applyAlignment="1">
      <alignment horizontal="center" wrapText="1"/>
    </xf>
    <xf numFmtId="0" fontId="20" fillId="0" borderId="38" xfId="0" applyFont="1" applyBorder="1" applyAlignment="1">
      <alignment horizontal="center" vertical="top" wrapText="1"/>
    </xf>
    <xf numFmtId="3" fontId="4" fillId="7" borderId="7" xfId="0" applyNumberFormat="1" applyFont="1" applyFill="1" applyBorder="1" applyAlignment="1">
      <alignment horizontal="center" vertical="top" wrapText="1"/>
    </xf>
    <xf numFmtId="3" fontId="4" fillId="7" borderId="26" xfId="0" applyNumberFormat="1" applyFont="1" applyFill="1" applyBorder="1" applyAlignment="1">
      <alignment horizontal="center" vertical="top" wrapText="1"/>
    </xf>
    <xf numFmtId="3" fontId="6" fillId="7" borderId="40" xfId="0" applyNumberFormat="1" applyFont="1" applyFill="1" applyBorder="1" applyAlignment="1">
      <alignment horizontal="center" vertical="top"/>
    </xf>
    <xf numFmtId="3" fontId="4" fillId="7" borderId="52" xfId="0" applyNumberFormat="1" applyFont="1" applyFill="1" applyBorder="1" applyAlignment="1">
      <alignment horizontal="left" vertical="top" wrapText="1"/>
    </xf>
    <xf numFmtId="49" fontId="5" fillId="7" borderId="11" xfId="0" applyNumberFormat="1" applyFont="1" applyFill="1" applyBorder="1" applyAlignment="1">
      <alignment vertical="center" textRotation="90"/>
    </xf>
    <xf numFmtId="0" fontId="20" fillId="0" borderId="11" xfId="0" applyFont="1" applyBorder="1" applyAlignment="1"/>
    <xf numFmtId="49" fontId="4" fillId="7" borderId="40" xfId="0" applyNumberFormat="1" applyFont="1" applyFill="1" applyBorder="1" applyAlignment="1">
      <alignment horizontal="center" textRotation="90" wrapText="1"/>
    </xf>
    <xf numFmtId="49" fontId="21" fillId="7" borderId="11" xfId="0" applyNumberFormat="1" applyFont="1" applyFill="1" applyBorder="1" applyAlignment="1">
      <alignment horizontal="center" wrapText="1"/>
    </xf>
    <xf numFmtId="0" fontId="4" fillId="7" borderId="50" xfId="1" applyNumberFormat="1" applyFont="1" applyFill="1" applyBorder="1" applyAlignment="1">
      <alignment horizontal="center" vertical="top" wrapText="1"/>
    </xf>
    <xf numFmtId="0" fontId="4" fillId="0" borderId="0" xfId="0" applyFont="1" applyAlignment="1">
      <alignment horizontal="right" wrapText="1"/>
    </xf>
    <xf numFmtId="0" fontId="21" fillId="0" borderId="0" xfId="0" applyFont="1" applyAlignment="1">
      <alignment horizontal="right"/>
    </xf>
    <xf numFmtId="3" fontId="4" fillId="0" borderId="4" xfId="0" applyNumberFormat="1" applyFont="1" applyBorder="1" applyAlignment="1">
      <alignment horizontal="center" vertical="top"/>
    </xf>
    <xf numFmtId="3" fontId="4" fillId="0" borderId="23" xfId="0" applyNumberFormat="1" applyFont="1" applyBorder="1" applyAlignment="1">
      <alignment horizontal="center" vertical="top"/>
    </xf>
    <xf numFmtId="3" fontId="4" fillId="7" borderId="4" xfId="0" applyNumberFormat="1" applyFont="1" applyFill="1" applyBorder="1" applyAlignment="1">
      <alignment horizontal="center" vertical="top"/>
    </xf>
    <xf numFmtId="3" fontId="4" fillId="7" borderId="23" xfId="0" applyNumberFormat="1" applyFont="1" applyFill="1" applyBorder="1" applyAlignment="1">
      <alignment horizontal="center" vertical="top"/>
    </xf>
    <xf numFmtId="165" fontId="6" fillId="3" borderId="13" xfId="0" applyNumberFormat="1" applyFont="1" applyFill="1" applyBorder="1" applyAlignment="1">
      <alignment horizontal="center" vertical="top" wrapText="1"/>
    </xf>
    <xf numFmtId="165" fontId="6" fillId="3" borderId="0" xfId="0" applyNumberFormat="1" applyFont="1" applyFill="1" applyBorder="1" applyAlignment="1">
      <alignment horizontal="center" vertical="top" wrapText="1"/>
    </xf>
    <xf numFmtId="165" fontId="6" fillId="3" borderId="94" xfId="0" applyNumberFormat="1" applyFont="1" applyFill="1" applyBorder="1" applyAlignment="1">
      <alignment horizontal="center" vertical="top" wrapText="1"/>
    </xf>
    <xf numFmtId="165" fontId="6" fillId="10" borderId="24" xfId="0" applyNumberFormat="1" applyFont="1" applyFill="1" applyBorder="1" applyAlignment="1">
      <alignment horizontal="center" vertical="top" wrapText="1"/>
    </xf>
    <xf numFmtId="165" fontId="6" fillId="10" borderId="1" xfId="0" applyNumberFormat="1" applyFont="1" applyFill="1" applyBorder="1" applyAlignment="1">
      <alignment horizontal="center" vertical="top" wrapText="1"/>
    </xf>
    <xf numFmtId="165" fontId="6" fillId="10" borderId="25" xfId="0" applyNumberFormat="1" applyFont="1" applyFill="1" applyBorder="1" applyAlignment="1">
      <alignment horizontal="center" vertical="top" wrapText="1"/>
    </xf>
    <xf numFmtId="0" fontId="20" fillId="7" borderId="11" xfId="0" applyFont="1" applyFill="1" applyBorder="1" applyAlignment="1">
      <alignment horizontal="center" wrapText="1"/>
    </xf>
    <xf numFmtId="49" fontId="5" fillId="7" borderId="11" xfId="0" applyNumberFormat="1" applyFont="1" applyFill="1" applyBorder="1" applyAlignment="1">
      <alignment horizontal="center" vertical="top" textRotation="90" wrapText="1"/>
    </xf>
    <xf numFmtId="0" fontId="20" fillId="7" borderId="22" xfId="0" applyFont="1" applyFill="1" applyBorder="1" applyAlignment="1">
      <alignment horizontal="center" vertical="top" textRotation="90" wrapText="1"/>
    </xf>
    <xf numFmtId="3" fontId="4" fillId="7" borderId="36" xfId="0" applyNumberFormat="1" applyFont="1" applyFill="1" applyBorder="1" applyAlignment="1">
      <alignment horizontal="left" vertical="top" wrapText="1"/>
    </xf>
    <xf numFmtId="3" fontId="6" fillId="3" borderId="71" xfId="0" applyNumberFormat="1" applyFont="1" applyFill="1" applyBorder="1" applyAlignment="1">
      <alignment horizontal="right" vertical="top" wrapText="1"/>
    </xf>
    <xf numFmtId="3" fontId="6" fillId="3" borderId="17" xfId="0" applyNumberFormat="1" applyFont="1" applyFill="1" applyBorder="1" applyAlignment="1">
      <alignment horizontal="right" vertical="top" wrapText="1"/>
    </xf>
    <xf numFmtId="3" fontId="4" fillId="3" borderId="16" xfId="0" applyNumberFormat="1" applyFont="1" applyFill="1" applyBorder="1" applyAlignment="1">
      <alignment vertical="top" wrapText="1"/>
    </xf>
    <xf numFmtId="49" fontId="9" fillId="7" borderId="40" xfId="0" applyNumberFormat="1" applyFont="1" applyFill="1" applyBorder="1" applyAlignment="1">
      <alignment vertical="center" textRotation="90"/>
    </xf>
    <xf numFmtId="0" fontId="20" fillId="0" borderId="58" xfId="0" applyFont="1" applyBorder="1" applyAlignment="1"/>
    <xf numFmtId="49" fontId="6" fillId="7" borderId="58" xfId="0" applyNumberFormat="1" applyFont="1" applyFill="1" applyBorder="1" applyAlignment="1">
      <alignment horizontal="center" vertical="top"/>
    </xf>
    <xf numFmtId="0" fontId="0" fillId="0" borderId="38" xfId="0" applyBorder="1" applyAlignment="1">
      <alignment horizontal="center" vertical="top" wrapText="1"/>
    </xf>
    <xf numFmtId="0" fontId="4" fillId="7" borderId="15" xfId="0" applyFont="1" applyFill="1" applyBorder="1" applyAlignment="1">
      <alignment horizontal="left" vertical="top" wrapText="1"/>
    </xf>
    <xf numFmtId="0" fontId="0" fillId="0" borderId="35" xfId="0" applyBorder="1" applyAlignment="1">
      <alignment horizontal="left" vertical="top" wrapText="1"/>
    </xf>
  </cellXfs>
  <cellStyles count="4">
    <cellStyle name="Įprastas" xfId="0" builtinId="0"/>
    <cellStyle name="Įprastas 5" xfId="2"/>
    <cellStyle name="Kablelis" xfId="1" builtinId="3"/>
    <cellStyle name="Normal_biudz uz 2001 atskaitomybe3" xfId="3"/>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2"/>
  <sheetViews>
    <sheetView tabSelected="1" zoomScaleNormal="100" zoomScaleSheetLayoutView="100" workbookViewId="0"/>
  </sheetViews>
  <sheetFormatPr defaultColWidth="9.140625" defaultRowHeight="15"/>
  <cols>
    <col min="1" max="1" width="3" style="135" customWidth="1"/>
    <col min="2" max="2" width="2.7109375" style="135" customWidth="1"/>
    <col min="3" max="3" width="3" style="135" customWidth="1"/>
    <col min="4" max="4" width="34.7109375" style="135" customWidth="1"/>
    <col min="5" max="5" width="3.5703125" style="135" customWidth="1"/>
    <col min="6" max="6" width="4.28515625" style="135" customWidth="1"/>
    <col min="7" max="7" width="9.140625" style="135"/>
    <col min="8" max="9" width="9.140625" style="135" customWidth="1"/>
    <col min="10" max="10" width="9.85546875" style="135" customWidth="1"/>
    <col min="11" max="11" width="28.140625" style="135" customWidth="1"/>
    <col min="12" max="14" width="6.28515625" style="135" customWidth="1"/>
    <col min="15" max="16384" width="9.140625" style="135"/>
  </cols>
  <sheetData>
    <row r="1" spans="1:14" s="93" customFormat="1" ht="28.5" customHeight="1">
      <c r="A1" s="1002"/>
      <c r="B1" s="1003"/>
      <c r="C1" s="1002"/>
      <c r="E1" s="1004"/>
      <c r="F1" s="94"/>
      <c r="G1" s="94"/>
      <c r="H1" s="1005"/>
      <c r="I1" s="762"/>
      <c r="J1" s="762"/>
      <c r="K1" s="1312" t="s">
        <v>302</v>
      </c>
      <c r="L1" s="1312"/>
      <c r="M1" s="1312"/>
      <c r="N1" s="1312"/>
    </row>
    <row r="2" spans="1:14" s="4" customFormat="1" ht="14.25" customHeight="1">
      <c r="A2" s="1"/>
      <c r="B2" s="1"/>
      <c r="C2" s="1"/>
      <c r="D2" s="1"/>
      <c r="E2" s="1058"/>
      <c r="F2" s="1059"/>
      <c r="G2" s="3"/>
      <c r="H2" s="1"/>
      <c r="I2" s="1"/>
      <c r="J2" s="1"/>
      <c r="K2" s="1060"/>
      <c r="L2" s="1061"/>
      <c r="M2" s="1061"/>
      <c r="N2" s="1061"/>
    </row>
    <row r="3" spans="1:14" s="1" customFormat="1" ht="15" customHeight="1">
      <c r="A3" s="1040"/>
      <c r="B3" s="1040"/>
      <c r="C3" s="1040"/>
      <c r="D3" s="1313" t="s">
        <v>253</v>
      </c>
      <c r="E3" s="1313"/>
      <c r="F3" s="1313"/>
      <c r="G3" s="1313"/>
      <c r="H3" s="1313"/>
      <c r="I3" s="1313"/>
      <c r="J3" s="1313"/>
      <c r="K3" s="1313"/>
      <c r="L3" s="1040"/>
      <c r="M3" s="1040"/>
      <c r="N3" s="1040"/>
    </row>
    <row r="4" spans="1:14" s="1" customFormat="1">
      <c r="A4" s="1040"/>
      <c r="B4" s="1040"/>
      <c r="C4" s="1040"/>
      <c r="D4" s="1314" t="s">
        <v>167</v>
      </c>
      <c r="E4" s="1315"/>
      <c r="F4" s="1315"/>
      <c r="G4" s="1315"/>
      <c r="H4" s="1315"/>
      <c r="I4" s="1315"/>
      <c r="J4" s="1315"/>
      <c r="K4" s="1315"/>
      <c r="L4" s="1040"/>
      <c r="M4" s="1040"/>
      <c r="N4" s="1040"/>
    </row>
    <row r="5" spans="1:14" s="1" customFormat="1" ht="15" customHeight="1">
      <c r="A5" s="1316" t="s">
        <v>164</v>
      </c>
      <c r="B5" s="1316"/>
      <c r="C5" s="1316"/>
      <c r="D5" s="1316"/>
      <c r="E5" s="1316"/>
      <c r="F5" s="1316"/>
      <c r="G5" s="1316"/>
      <c r="H5" s="1316"/>
      <c r="I5" s="1316"/>
      <c r="J5" s="1316"/>
      <c r="K5" s="1316"/>
      <c r="L5" s="1316"/>
      <c r="M5" s="1316"/>
      <c r="N5" s="1316"/>
    </row>
    <row r="6" spans="1:14" s="1" customFormat="1" ht="13.5" thickBot="1">
      <c r="E6" s="2"/>
      <c r="F6" s="3"/>
      <c r="K6" s="1317" t="s">
        <v>165</v>
      </c>
      <c r="L6" s="1317"/>
      <c r="M6" s="1317"/>
      <c r="N6" s="1317"/>
    </row>
    <row r="7" spans="1:14" s="81" customFormat="1" ht="31.5" customHeight="1">
      <c r="A7" s="1318" t="s">
        <v>0</v>
      </c>
      <c r="B7" s="1321" t="s">
        <v>1</v>
      </c>
      <c r="C7" s="1321" t="s">
        <v>2</v>
      </c>
      <c r="D7" s="1324" t="s">
        <v>4</v>
      </c>
      <c r="E7" s="1327" t="s">
        <v>5</v>
      </c>
      <c r="F7" s="1347" t="s">
        <v>6</v>
      </c>
      <c r="G7" s="1350" t="s">
        <v>8</v>
      </c>
      <c r="H7" s="1353" t="s">
        <v>248</v>
      </c>
      <c r="I7" s="1353" t="s">
        <v>205</v>
      </c>
      <c r="J7" s="1353" t="s">
        <v>206</v>
      </c>
      <c r="K7" s="1358" t="s">
        <v>9</v>
      </c>
      <c r="L7" s="1359"/>
      <c r="M7" s="1359"/>
      <c r="N7" s="1360"/>
    </row>
    <row r="8" spans="1:14" s="81" customFormat="1" ht="18.75" customHeight="1">
      <c r="A8" s="1319"/>
      <c r="B8" s="1322"/>
      <c r="C8" s="1322"/>
      <c r="D8" s="1325"/>
      <c r="E8" s="1328"/>
      <c r="F8" s="1348"/>
      <c r="G8" s="1351"/>
      <c r="H8" s="1354"/>
      <c r="I8" s="1356"/>
      <c r="J8" s="1356"/>
      <c r="K8" s="1361" t="s">
        <v>4</v>
      </c>
      <c r="L8" s="1363" t="s">
        <v>10</v>
      </c>
      <c r="M8" s="1363"/>
      <c r="N8" s="1364"/>
    </row>
    <row r="9" spans="1:14" s="81" customFormat="1" ht="66" customHeight="1" thickBot="1">
      <c r="A9" s="1320"/>
      <c r="B9" s="1323"/>
      <c r="C9" s="1323"/>
      <c r="D9" s="1326"/>
      <c r="E9" s="1329"/>
      <c r="F9" s="1349"/>
      <c r="G9" s="1352"/>
      <c r="H9" s="1355"/>
      <c r="I9" s="1357"/>
      <c r="J9" s="1357"/>
      <c r="K9" s="1362"/>
      <c r="L9" s="302" t="s">
        <v>211</v>
      </c>
      <c r="M9" s="303" t="s">
        <v>212</v>
      </c>
      <c r="N9" s="304" t="s">
        <v>213</v>
      </c>
    </row>
    <row r="10" spans="1:14" s="1" customFormat="1" ht="15.75" customHeight="1">
      <c r="A10" s="1330" t="s">
        <v>12</v>
      </c>
      <c r="B10" s="1331"/>
      <c r="C10" s="1331"/>
      <c r="D10" s="1331"/>
      <c r="E10" s="1331"/>
      <c r="F10" s="1331"/>
      <c r="G10" s="1331"/>
      <c r="H10" s="1331"/>
      <c r="I10" s="1331"/>
      <c r="J10" s="1331"/>
      <c r="K10" s="1331"/>
      <c r="L10" s="1331"/>
      <c r="M10" s="1331"/>
      <c r="N10" s="1332"/>
    </row>
    <row r="11" spans="1:14" s="1" customFormat="1" ht="14.25" customHeight="1">
      <c r="A11" s="1333" t="s">
        <v>13</v>
      </c>
      <c r="B11" s="1334"/>
      <c r="C11" s="1334"/>
      <c r="D11" s="1334"/>
      <c r="E11" s="1334"/>
      <c r="F11" s="1334"/>
      <c r="G11" s="1334"/>
      <c r="H11" s="1334"/>
      <c r="I11" s="1334"/>
      <c r="J11" s="1334"/>
      <c r="K11" s="1334"/>
      <c r="L11" s="1334"/>
      <c r="M11" s="1334"/>
      <c r="N11" s="1335"/>
    </row>
    <row r="12" spans="1:14" s="1" customFormat="1" ht="14.25" customHeight="1">
      <c r="A12" s="5" t="s">
        <v>14</v>
      </c>
      <c r="B12" s="1336" t="s">
        <v>15</v>
      </c>
      <c r="C12" s="1336"/>
      <c r="D12" s="1336"/>
      <c r="E12" s="1336"/>
      <c r="F12" s="1336"/>
      <c r="G12" s="1336"/>
      <c r="H12" s="1336"/>
      <c r="I12" s="1336"/>
      <c r="J12" s="1336"/>
      <c r="K12" s="1336"/>
      <c r="L12" s="1336"/>
      <c r="M12" s="1336"/>
      <c r="N12" s="1337"/>
    </row>
    <row r="13" spans="1:14" s="1" customFormat="1" ht="15.75" customHeight="1">
      <c r="A13" s="6" t="s">
        <v>14</v>
      </c>
      <c r="B13" s="7" t="s">
        <v>14</v>
      </c>
      <c r="C13" s="1338" t="s">
        <v>16</v>
      </c>
      <c r="D13" s="1339"/>
      <c r="E13" s="1339"/>
      <c r="F13" s="1339"/>
      <c r="G13" s="1339"/>
      <c r="H13" s="1339"/>
      <c r="I13" s="1339"/>
      <c r="J13" s="1339"/>
      <c r="K13" s="1339"/>
      <c r="L13" s="1339"/>
      <c r="M13" s="1339"/>
      <c r="N13" s="1340"/>
    </row>
    <row r="14" spans="1:14" s="4" customFormat="1" ht="15" customHeight="1">
      <c r="A14" s="8" t="s">
        <v>14</v>
      </c>
      <c r="B14" s="9" t="s">
        <v>14</v>
      </c>
      <c r="C14" s="715" t="s">
        <v>14</v>
      </c>
      <c r="D14" s="1341" t="s">
        <v>249</v>
      </c>
      <c r="E14" s="11"/>
      <c r="F14" s="932">
        <v>1</v>
      </c>
      <c r="G14" s="1164" t="s">
        <v>21</v>
      </c>
      <c r="H14" s="1166">
        <f>6940.8-5.4-255.4</f>
        <v>6680.0000000000009</v>
      </c>
      <c r="I14" s="641">
        <v>6619.5</v>
      </c>
      <c r="J14" s="184">
        <v>6521.5</v>
      </c>
      <c r="K14" s="1013"/>
      <c r="L14" s="720"/>
      <c r="M14" s="720"/>
      <c r="N14" s="721"/>
    </row>
    <row r="15" spans="1:14" s="4" customFormat="1" ht="15" customHeight="1">
      <c r="A15" s="722"/>
      <c r="B15" s="9"/>
      <c r="C15" s="723"/>
      <c r="D15" s="1341"/>
      <c r="E15" s="11"/>
      <c r="F15" s="932"/>
      <c r="G15" s="724" t="s">
        <v>201</v>
      </c>
      <c r="H15" s="1165">
        <v>33.5</v>
      </c>
      <c r="I15" s="151"/>
      <c r="J15" s="183"/>
      <c r="K15" s="1139"/>
      <c r="L15" s="720"/>
      <c r="M15" s="357"/>
      <c r="N15" s="721"/>
    </row>
    <row r="16" spans="1:14" s="4" customFormat="1" ht="14.25" customHeight="1">
      <c r="A16" s="722"/>
      <c r="B16" s="9"/>
      <c r="C16" s="723"/>
      <c r="D16" s="1342"/>
      <c r="E16" s="11"/>
      <c r="F16" s="731"/>
      <c r="G16" s="725" t="s">
        <v>22</v>
      </c>
      <c r="H16" s="1156">
        <f>795.1+6.8</f>
        <v>801.9</v>
      </c>
      <c r="I16" s="727"/>
      <c r="J16" s="728"/>
      <c r="K16" s="1013"/>
      <c r="L16" s="720"/>
      <c r="M16" s="357"/>
      <c r="N16" s="721"/>
    </row>
    <row r="17" spans="1:14" s="4" customFormat="1" ht="15" customHeight="1">
      <c r="A17" s="722"/>
      <c r="B17" s="9"/>
      <c r="C17" s="723"/>
      <c r="D17" s="133"/>
      <c r="E17" s="11"/>
      <c r="F17" s="117"/>
      <c r="G17" s="725" t="s">
        <v>47</v>
      </c>
      <c r="H17" s="1156">
        <f>30.5+5.8-6.2</f>
        <v>30.099999999999998</v>
      </c>
      <c r="I17" s="727">
        <v>30.5</v>
      </c>
      <c r="J17" s="728">
        <v>30.5</v>
      </c>
      <c r="K17" s="1013"/>
      <c r="L17" s="720"/>
      <c r="M17" s="357"/>
      <c r="N17" s="721"/>
    </row>
    <row r="18" spans="1:14" s="4" customFormat="1" ht="16.5" customHeight="1">
      <c r="A18" s="722"/>
      <c r="B18" s="9"/>
      <c r="C18" s="723"/>
      <c r="D18" s="133"/>
      <c r="E18" s="11"/>
      <c r="F18" s="117"/>
      <c r="G18" s="725" t="s">
        <v>25</v>
      </c>
      <c r="H18" s="1156">
        <v>5.0999999999999996</v>
      </c>
      <c r="I18" s="728"/>
      <c r="J18" s="732"/>
      <c r="K18" s="1013"/>
      <c r="L18" s="720"/>
      <c r="M18" s="357"/>
      <c r="N18" s="721"/>
    </row>
    <row r="19" spans="1:14" s="4" customFormat="1" ht="15.75" customHeight="1">
      <c r="A19" s="722"/>
      <c r="B19" s="9"/>
      <c r="C19" s="723"/>
      <c r="D19" s="133"/>
      <c r="E19" s="11"/>
      <c r="F19" s="117"/>
      <c r="G19" s="724" t="s">
        <v>26</v>
      </c>
      <c r="H19" s="1157">
        <v>0.1</v>
      </c>
      <c r="I19" s="726"/>
      <c r="J19" s="726"/>
      <c r="K19" s="710"/>
      <c r="L19" s="720"/>
      <c r="M19" s="720"/>
      <c r="N19" s="740"/>
    </row>
    <row r="20" spans="1:14" s="4" customFormat="1" ht="27" customHeight="1">
      <c r="A20" s="12"/>
      <c r="B20" s="13"/>
      <c r="C20" s="716"/>
      <c r="D20" s="1343"/>
      <c r="E20" s="1345"/>
      <c r="F20" s="1346"/>
      <c r="G20" s="21"/>
      <c r="H20" s="735"/>
      <c r="I20" s="735"/>
      <c r="J20" s="735"/>
      <c r="K20" s="737" t="s">
        <v>193</v>
      </c>
      <c r="L20" s="745">
        <f>439.5+5+5</f>
        <v>449.5</v>
      </c>
      <c r="M20" s="745">
        <v>449.5</v>
      </c>
      <c r="N20" s="741">
        <v>449.5</v>
      </c>
    </row>
    <row r="21" spans="1:14" s="4" customFormat="1" ht="14.25" customHeight="1">
      <c r="A21" s="16"/>
      <c r="B21" s="17"/>
      <c r="C21" s="717"/>
      <c r="D21" s="1344"/>
      <c r="E21" s="1345"/>
      <c r="F21" s="1346"/>
      <c r="G21" s="24"/>
      <c r="H21" s="183"/>
      <c r="I21" s="183"/>
      <c r="J21" s="183"/>
      <c r="K21" s="737" t="s">
        <v>149</v>
      </c>
      <c r="L21" s="428">
        <v>21</v>
      </c>
      <c r="M21" s="428">
        <v>21</v>
      </c>
      <c r="N21" s="402">
        <v>21</v>
      </c>
    </row>
    <row r="22" spans="1:14" s="4" customFormat="1" ht="51.75" customHeight="1">
      <c r="A22" s="16"/>
      <c r="B22" s="19"/>
      <c r="C22" s="718"/>
      <c r="D22" s="1016"/>
      <c r="E22" s="1042"/>
      <c r="F22" s="1029"/>
      <c r="G22" s="24"/>
      <c r="H22" s="183"/>
      <c r="I22" s="183"/>
      <c r="J22" s="183"/>
      <c r="K22" s="107" t="s">
        <v>262</v>
      </c>
      <c r="L22" s="746" t="s">
        <v>131</v>
      </c>
      <c r="M22" s="747" t="s">
        <v>131</v>
      </c>
      <c r="N22" s="742" t="s">
        <v>131</v>
      </c>
    </row>
    <row r="23" spans="1:14" s="1" customFormat="1" ht="27" customHeight="1">
      <c r="A23" s="1367"/>
      <c r="B23" s="1369"/>
      <c r="C23" s="1346"/>
      <c r="D23" s="1343"/>
      <c r="E23" s="1381"/>
      <c r="F23" s="1346"/>
      <c r="G23" s="21"/>
      <c r="H23" s="213"/>
      <c r="I23" s="736"/>
      <c r="J23" s="736"/>
      <c r="K23" s="738" t="s">
        <v>263</v>
      </c>
      <c r="L23" s="748" t="s">
        <v>32</v>
      </c>
      <c r="M23" s="748" t="s">
        <v>32</v>
      </c>
      <c r="N23" s="743" t="s">
        <v>32</v>
      </c>
    </row>
    <row r="24" spans="1:14" s="1" customFormat="1" ht="26.25" customHeight="1">
      <c r="A24" s="1367"/>
      <c r="B24" s="1369"/>
      <c r="C24" s="1346"/>
      <c r="D24" s="1343"/>
      <c r="E24" s="1381"/>
      <c r="F24" s="1346"/>
      <c r="G24" s="24"/>
      <c r="H24" s="183"/>
      <c r="I24" s="183"/>
      <c r="J24" s="183"/>
      <c r="K24" s="739" t="s">
        <v>38</v>
      </c>
      <c r="L24" s="749">
        <v>130</v>
      </c>
      <c r="M24" s="749">
        <v>130</v>
      </c>
      <c r="N24" s="744">
        <v>130</v>
      </c>
    </row>
    <row r="25" spans="1:14" s="1" customFormat="1" ht="27" customHeight="1">
      <c r="A25" s="1367"/>
      <c r="B25" s="1369"/>
      <c r="C25" s="1346"/>
      <c r="D25" s="1343"/>
      <c r="E25" s="1381"/>
      <c r="F25" s="1346"/>
      <c r="G25" s="24"/>
      <c r="H25" s="183"/>
      <c r="I25" s="183"/>
      <c r="J25" s="183"/>
      <c r="K25" s="737" t="s">
        <v>43</v>
      </c>
      <c r="L25" s="428">
        <v>15</v>
      </c>
      <c r="M25" s="428">
        <v>15</v>
      </c>
      <c r="N25" s="402">
        <v>15</v>
      </c>
    </row>
    <row r="26" spans="1:14" s="1" customFormat="1" ht="17.25" customHeight="1">
      <c r="A26" s="1367"/>
      <c r="B26" s="1369"/>
      <c r="C26" s="1346"/>
      <c r="D26" s="1343"/>
      <c r="E26" s="1381"/>
      <c r="F26" s="1346"/>
      <c r="G26" s="27"/>
      <c r="H26" s="194"/>
      <c r="I26" s="194"/>
      <c r="J26" s="194"/>
      <c r="K26" s="1365" t="s">
        <v>162</v>
      </c>
      <c r="L26" s="422">
        <v>54</v>
      </c>
      <c r="M26" s="422">
        <v>54</v>
      </c>
      <c r="N26" s="396">
        <v>54</v>
      </c>
    </row>
    <row r="27" spans="1:14" s="1" customFormat="1" ht="16.5" customHeight="1" thickBot="1">
      <c r="A27" s="33"/>
      <c r="B27" s="1024"/>
      <c r="C27" s="719"/>
      <c r="D27" s="1026"/>
      <c r="E27" s="1027"/>
      <c r="F27" s="733"/>
      <c r="G27" s="1138" t="s">
        <v>56</v>
      </c>
      <c r="H27" s="197">
        <f>SUM(H14:H26)</f>
        <v>7550.7000000000016</v>
      </c>
      <c r="I27" s="197">
        <f>SUM(I14:I26)</f>
        <v>6650</v>
      </c>
      <c r="J27" s="197">
        <f>SUM(J14:J26)</f>
        <v>6552</v>
      </c>
      <c r="K27" s="1366"/>
      <c r="L27" s="1035"/>
      <c r="M27" s="1035"/>
      <c r="N27" s="1033"/>
    </row>
    <row r="28" spans="1:14" s="1" customFormat="1" ht="18" customHeight="1">
      <c r="A28" s="1367" t="s">
        <v>14</v>
      </c>
      <c r="B28" s="1369" t="s">
        <v>14</v>
      </c>
      <c r="C28" s="1371" t="s">
        <v>23</v>
      </c>
      <c r="D28" s="1343" t="s">
        <v>54</v>
      </c>
      <c r="E28" s="1374"/>
      <c r="F28" s="1376" t="s">
        <v>19</v>
      </c>
      <c r="G28" s="67" t="s">
        <v>21</v>
      </c>
      <c r="H28" s="1144">
        <v>157.5</v>
      </c>
      <c r="I28" s="183">
        <v>162.80000000000001</v>
      </c>
      <c r="J28" s="183">
        <v>164.7</v>
      </c>
      <c r="K28" s="1378" t="s">
        <v>55</v>
      </c>
      <c r="L28" s="1382">
        <v>8</v>
      </c>
      <c r="M28" s="1382">
        <v>8</v>
      </c>
      <c r="N28" s="1385">
        <v>8</v>
      </c>
    </row>
    <row r="29" spans="1:14" s="1" customFormat="1" ht="18" customHeight="1">
      <c r="A29" s="1367"/>
      <c r="B29" s="1369"/>
      <c r="C29" s="1371"/>
      <c r="D29" s="1343"/>
      <c r="E29" s="1374"/>
      <c r="F29" s="1376"/>
      <c r="G29" s="1145" t="s">
        <v>22</v>
      </c>
      <c r="H29" s="1146">
        <v>2.5</v>
      </c>
      <c r="I29" s="194"/>
      <c r="J29" s="194"/>
      <c r="K29" s="1379"/>
      <c r="L29" s="1383"/>
      <c r="M29" s="1383"/>
      <c r="N29" s="1386"/>
    </row>
    <row r="30" spans="1:14" s="1" customFormat="1" ht="17.25" customHeight="1" thickBot="1">
      <c r="A30" s="1368"/>
      <c r="B30" s="1370"/>
      <c r="C30" s="1372"/>
      <c r="D30" s="1373"/>
      <c r="E30" s="1375"/>
      <c r="F30" s="1377"/>
      <c r="G30" s="730" t="s">
        <v>56</v>
      </c>
      <c r="H30" s="522">
        <f>H28+H29</f>
        <v>160</v>
      </c>
      <c r="I30" s="197">
        <f t="shared" ref="I30:J30" si="0">I28</f>
        <v>162.80000000000001</v>
      </c>
      <c r="J30" s="197">
        <f t="shared" si="0"/>
        <v>164.7</v>
      </c>
      <c r="K30" s="1380"/>
      <c r="L30" s="1384"/>
      <c r="M30" s="1384"/>
      <c r="N30" s="1387"/>
    </row>
    <row r="31" spans="1:14" s="1" customFormat="1" ht="18" customHeight="1">
      <c r="A31" s="1388" t="s">
        <v>14</v>
      </c>
      <c r="B31" s="1389" t="s">
        <v>14</v>
      </c>
      <c r="C31" s="1390" t="s">
        <v>27</v>
      </c>
      <c r="D31" s="1391" t="s">
        <v>57</v>
      </c>
      <c r="E31" s="1393"/>
      <c r="F31" s="1394" t="s">
        <v>19</v>
      </c>
      <c r="G31" s="54" t="s">
        <v>21</v>
      </c>
      <c r="H31" s="308">
        <v>347</v>
      </c>
      <c r="I31" s="181">
        <v>311.3</v>
      </c>
      <c r="J31" s="181">
        <v>311.3</v>
      </c>
      <c r="K31" s="750" t="s">
        <v>58</v>
      </c>
      <c r="L31" s="1034">
        <v>31</v>
      </c>
      <c r="M31" s="1034">
        <v>31</v>
      </c>
      <c r="N31" s="1032">
        <v>31</v>
      </c>
    </row>
    <row r="32" spans="1:14" s="1" customFormat="1" ht="18" customHeight="1" thickBot="1">
      <c r="A32" s="1368"/>
      <c r="B32" s="1370"/>
      <c r="C32" s="1372"/>
      <c r="D32" s="1392"/>
      <c r="E32" s="1375"/>
      <c r="F32" s="1377"/>
      <c r="G32" s="1006" t="s">
        <v>56</v>
      </c>
      <c r="H32" s="522">
        <f>H31</f>
        <v>347</v>
      </c>
      <c r="I32" s="197">
        <f t="shared" ref="I32:J32" si="1">I31</f>
        <v>311.3</v>
      </c>
      <c r="J32" s="197">
        <f t="shared" si="1"/>
        <v>311.3</v>
      </c>
      <c r="K32" s="751"/>
      <c r="L32" s="1035"/>
      <c r="M32" s="1035"/>
      <c r="N32" s="1033"/>
    </row>
    <row r="33" spans="1:14" s="1" customFormat="1" ht="15.75" customHeight="1">
      <c r="A33" s="1388" t="s">
        <v>14</v>
      </c>
      <c r="B33" s="1402" t="s">
        <v>14</v>
      </c>
      <c r="C33" s="1390" t="s">
        <v>29</v>
      </c>
      <c r="D33" s="1391" t="s">
        <v>154</v>
      </c>
      <c r="E33" s="1393"/>
      <c r="F33" s="1394" t="s">
        <v>19</v>
      </c>
      <c r="G33" s="1279" t="s">
        <v>21</v>
      </c>
      <c r="H33" s="1280">
        <v>176</v>
      </c>
      <c r="I33" s="271">
        <v>172.9</v>
      </c>
      <c r="J33" s="271">
        <v>172.9</v>
      </c>
      <c r="K33" s="1378" t="s">
        <v>155</v>
      </c>
      <c r="L33" s="1395">
        <v>11</v>
      </c>
      <c r="M33" s="1395">
        <v>11</v>
      </c>
      <c r="N33" s="1398">
        <v>11</v>
      </c>
    </row>
    <row r="34" spans="1:14" s="1" customFormat="1" ht="15.75" customHeight="1">
      <c r="A34" s="1367"/>
      <c r="B34" s="1403"/>
      <c r="C34" s="1371"/>
      <c r="D34" s="1343"/>
      <c r="E34" s="1374"/>
      <c r="F34" s="1376"/>
      <c r="G34" s="1282" t="s">
        <v>22</v>
      </c>
      <c r="H34" s="1283">
        <v>0.1</v>
      </c>
      <c r="I34" s="194"/>
      <c r="J34" s="194"/>
      <c r="K34" s="1379"/>
      <c r="L34" s="1396"/>
      <c r="M34" s="1396"/>
      <c r="N34" s="1399"/>
    </row>
    <row r="35" spans="1:14" s="1" customFormat="1" ht="15.75" customHeight="1" thickBot="1">
      <c r="A35" s="1368"/>
      <c r="B35" s="1404"/>
      <c r="C35" s="1372"/>
      <c r="D35" s="1373"/>
      <c r="E35" s="1375"/>
      <c r="F35" s="1377"/>
      <c r="G35" s="1266" t="s">
        <v>56</v>
      </c>
      <c r="H35" s="678">
        <f>H33+H34</f>
        <v>176.1</v>
      </c>
      <c r="I35" s="1281">
        <f t="shared" ref="I35:J35" si="2">I33</f>
        <v>172.9</v>
      </c>
      <c r="J35" s="1281">
        <f t="shared" si="2"/>
        <v>172.9</v>
      </c>
      <c r="K35" s="1380"/>
      <c r="L35" s="1397"/>
      <c r="M35" s="1397"/>
      <c r="N35" s="1400"/>
    </row>
    <row r="36" spans="1:14" s="1" customFormat="1" ht="17.25" customHeight="1">
      <c r="A36" s="1388" t="s">
        <v>14</v>
      </c>
      <c r="B36" s="1389" t="s">
        <v>14</v>
      </c>
      <c r="C36" s="1390" t="s">
        <v>33</v>
      </c>
      <c r="D36" s="1391" t="s">
        <v>59</v>
      </c>
      <c r="E36" s="1393"/>
      <c r="F36" s="1394" t="s">
        <v>19</v>
      </c>
      <c r="G36" s="54" t="s">
        <v>21</v>
      </c>
      <c r="H36" s="309">
        <v>15.7</v>
      </c>
      <c r="I36" s="199">
        <v>15.7</v>
      </c>
      <c r="J36" s="199">
        <v>15.7</v>
      </c>
      <c r="K36" s="285"/>
      <c r="L36" s="1036"/>
      <c r="M36" s="1036"/>
      <c r="N36" s="1037"/>
    </row>
    <row r="37" spans="1:14" s="1" customFormat="1" ht="15.75" customHeight="1" thickBot="1">
      <c r="A37" s="1368"/>
      <c r="B37" s="1370"/>
      <c r="C37" s="1372"/>
      <c r="D37" s="1401"/>
      <c r="E37" s="1375"/>
      <c r="F37" s="1377"/>
      <c r="G37" s="1006" t="s">
        <v>56</v>
      </c>
      <c r="H37" s="155">
        <f>SUM(H36:H36)</f>
        <v>15.7</v>
      </c>
      <c r="I37" s="200">
        <f t="shared" ref="I37:J37" si="3">SUM(I36:I36)</f>
        <v>15.7</v>
      </c>
      <c r="J37" s="200">
        <f t="shared" si="3"/>
        <v>15.7</v>
      </c>
      <c r="K37" s="178"/>
      <c r="L37" s="1035"/>
      <c r="M37" s="1035"/>
      <c r="N37" s="1033"/>
    </row>
    <row r="38" spans="1:14" s="1" customFormat="1" ht="26.25" customHeight="1">
      <c r="A38" s="1021" t="s">
        <v>14</v>
      </c>
      <c r="B38" s="37" t="s">
        <v>14</v>
      </c>
      <c r="C38" s="754" t="s">
        <v>36</v>
      </c>
      <c r="D38" s="150" t="s">
        <v>60</v>
      </c>
      <c r="E38" s="39"/>
      <c r="F38" s="1031"/>
      <c r="G38" s="56"/>
      <c r="H38" s="208"/>
      <c r="I38" s="194"/>
      <c r="J38" s="194"/>
      <c r="K38" s="179"/>
      <c r="L38" s="1057"/>
      <c r="M38" s="1057"/>
      <c r="N38" s="412"/>
    </row>
    <row r="39" spans="1:14" s="1" customFormat="1" ht="18.75" customHeight="1">
      <c r="A39" s="1021"/>
      <c r="B39" s="37"/>
      <c r="C39" s="754"/>
      <c r="D39" s="1405" t="s">
        <v>163</v>
      </c>
      <c r="E39" s="121"/>
      <c r="F39" s="935" t="s">
        <v>19</v>
      </c>
      <c r="G39" s="159" t="s">
        <v>21</v>
      </c>
      <c r="H39" s="641">
        <f>44+5.4</f>
        <v>49.4</v>
      </c>
      <c r="I39" s="184">
        <v>44</v>
      </c>
      <c r="J39" s="184">
        <v>44</v>
      </c>
      <c r="K39" s="1407" t="s">
        <v>138</v>
      </c>
      <c r="L39" s="438">
        <v>4</v>
      </c>
      <c r="M39" s="438">
        <v>4</v>
      </c>
      <c r="N39" s="413">
        <v>4</v>
      </c>
    </row>
    <row r="40" spans="1:14" s="1" customFormat="1" ht="18" customHeight="1">
      <c r="A40" s="1021"/>
      <c r="B40" s="37"/>
      <c r="C40" s="754"/>
      <c r="D40" s="1406"/>
      <c r="E40" s="666"/>
      <c r="F40" s="1029">
        <v>5</v>
      </c>
      <c r="G40" s="756" t="s">
        <v>21</v>
      </c>
      <c r="H40" s="208">
        <v>18.8</v>
      </c>
      <c r="I40" s="208">
        <v>18.8</v>
      </c>
      <c r="J40" s="208">
        <v>18.8</v>
      </c>
      <c r="K40" s="1408"/>
      <c r="L40" s="933"/>
      <c r="M40" s="933"/>
      <c r="N40" s="934"/>
    </row>
    <row r="41" spans="1:14" s="1" customFormat="1" ht="20.25" customHeight="1">
      <c r="A41" s="1021"/>
      <c r="B41" s="37"/>
      <c r="C41" s="754"/>
      <c r="D41" s="1405" t="s">
        <v>251</v>
      </c>
      <c r="E41" s="121"/>
      <c r="F41" s="1140" t="s">
        <v>61</v>
      </c>
      <c r="G41" s="31" t="s">
        <v>21</v>
      </c>
      <c r="H41" s="206">
        <v>139</v>
      </c>
      <c r="I41" s="182">
        <v>81</v>
      </c>
      <c r="J41" s="182">
        <v>81</v>
      </c>
      <c r="K41" s="1418" t="s">
        <v>63</v>
      </c>
      <c r="L41" s="438">
        <v>9</v>
      </c>
      <c r="M41" s="438">
        <v>9</v>
      </c>
      <c r="N41" s="413">
        <v>9</v>
      </c>
    </row>
    <row r="42" spans="1:14" s="1" customFormat="1" ht="18" customHeight="1">
      <c r="A42" s="1134"/>
      <c r="B42" s="37"/>
      <c r="C42" s="131"/>
      <c r="D42" s="1343"/>
      <c r="E42" s="666"/>
      <c r="F42" s="1133"/>
      <c r="G42" s="24" t="s">
        <v>201</v>
      </c>
      <c r="H42" s="151">
        <v>4.5999999999999996</v>
      </c>
      <c r="I42" s="183"/>
      <c r="J42" s="183"/>
      <c r="K42" s="1419"/>
      <c r="L42" s="422"/>
      <c r="M42" s="422"/>
      <c r="N42" s="396"/>
    </row>
    <row r="43" spans="1:14" s="1" customFormat="1" ht="29.25" customHeight="1">
      <c r="A43" s="1021"/>
      <c r="B43" s="37"/>
      <c r="C43" s="131"/>
      <c r="D43" s="1409"/>
      <c r="E43" s="99"/>
      <c r="F43" s="1029"/>
      <c r="G43" s="162"/>
      <c r="H43" s="291"/>
      <c r="I43" s="185"/>
      <c r="J43" s="185"/>
      <c r="K43" s="273" t="s">
        <v>250</v>
      </c>
      <c r="L43" s="421">
        <v>1</v>
      </c>
      <c r="M43" s="421">
        <v>1</v>
      </c>
      <c r="N43" s="395">
        <v>1</v>
      </c>
    </row>
    <row r="44" spans="1:14" s="1" customFormat="1" ht="27.75" customHeight="1">
      <c r="A44" s="1021"/>
      <c r="B44" s="37"/>
      <c r="C44" s="131"/>
      <c r="D44" s="1409"/>
      <c r="E44" s="99"/>
      <c r="F44" s="1029"/>
      <c r="G44" s="162"/>
      <c r="H44" s="292"/>
      <c r="I44" s="186"/>
      <c r="J44" s="292"/>
      <c r="K44" s="274" t="s">
        <v>137</v>
      </c>
      <c r="L44" s="428">
        <v>10</v>
      </c>
      <c r="M44" s="428">
        <v>10</v>
      </c>
      <c r="N44" s="402">
        <v>10</v>
      </c>
    </row>
    <row r="45" spans="1:14" s="1" customFormat="1" ht="39" customHeight="1">
      <c r="A45" s="1021"/>
      <c r="B45" s="37"/>
      <c r="C45" s="131"/>
      <c r="D45" s="1410"/>
      <c r="E45" s="99"/>
      <c r="F45" s="1029"/>
      <c r="G45" s="162"/>
      <c r="H45" s="292"/>
      <c r="I45" s="186"/>
      <c r="J45" s="292"/>
      <c r="K45" s="274" t="s">
        <v>240</v>
      </c>
      <c r="L45" s="428">
        <v>3</v>
      </c>
      <c r="M45" s="428">
        <v>3</v>
      </c>
      <c r="N45" s="402">
        <v>3</v>
      </c>
    </row>
    <row r="46" spans="1:14" s="1" customFormat="1" ht="26.25" customHeight="1">
      <c r="A46" s="1021"/>
      <c r="B46" s="37"/>
      <c r="C46" s="131"/>
      <c r="D46" s="755"/>
      <c r="E46" s="99"/>
      <c r="F46" s="954"/>
      <c r="G46" s="162"/>
      <c r="H46" s="292"/>
      <c r="I46" s="292"/>
      <c r="J46" s="186"/>
      <c r="K46" s="558" t="s">
        <v>139</v>
      </c>
      <c r="L46" s="423">
        <v>1</v>
      </c>
      <c r="M46" s="423">
        <v>1</v>
      </c>
      <c r="N46" s="397">
        <v>1</v>
      </c>
    </row>
    <row r="47" spans="1:14" s="1" customFormat="1" ht="41.25" customHeight="1">
      <c r="A47" s="1021"/>
      <c r="B47" s="37"/>
      <c r="C47" s="131"/>
      <c r="D47" s="1411" t="s">
        <v>128</v>
      </c>
      <c r="E47" s="99"/>
      <c r="F47" s="1029"/>
      <c r="G47" s="757"/>
      <c r="H47" s="292"/>
      <c r="I47" s="186"/>
      <c r="J47" s="758"/>
      <c r="K47" s="558" t="s">
        <v>296</v>
      </c>
      <c r="L47" s="423">
        <v>1</v>
      </c>
      <c r="M47" s="423"/>
      <c r="N47" s="397"/>
    </row>
    <row r="48" spans="1:14" s="1" customFormat="1" ht="28.5" customHeight="1">
      <c r="A48" s="1021"/>
      <c r="B48" s="37"/>
      <c r="C48" s="131"/>
      <c r="D48" s="1412"/>
      <c r="E48" s="99"/>
      <c r="F48" s="1029"/>
      <c r="G48" s="162"/>
      <c r="H48" s="292"/>
      <c r="I48" s="186"/>
      <c r="J48" s="758"/>
      <c r="K48" s="274" t="s">
        <v>264</v>
      </c>
      <c r="L48" s="428">
        <v>1</v>
      </c>
      <c r="M48" s="428"/>
      <c r="N48" s="402"/>
    </row>
    <row r="49" spans="1:14" s="1" customFormat="1" ht="13.5" customHeight="1">
      <c r="A49" s="1021"/>
      <c r="B49" s="37"/>
      <c r="C49" s="131"/>
      <c r="D49" s="1413"/>
      <c r="E49" s="1415"/>
      <c r="F49" s="1346"/>
      <c r="G49" s="163"/>
      <c r="H49" s="154"/>
      <c r="I49" s="194"/>
      <c r="J49" s="1309"/>
      <c r="K49" s="1416" t="s">
        <v>241</v>
      </c>
      <c r="L49" s="699">
        <v>5</v>
      </c>
      <c r="M49" s="699">
        <v>4</v>
      </c>
      <c r="N49" s="759">
        <v>4</v>
      </c>
    </row>
    <row r="50" spans="1:14" s="1" customFormat="1" ht="18" customHeight="1" thickBot="1">
      <c r="A50" s="1022"/>
      <c r="B50" s="1024"/>
      <c r="C50" s="719"/>
      <c r="D50" s="1414"/>
      <c r="E50" s="1414"/>
      <c r="F50" s="1414"/>
      <c r="G50" s="1006" t="s">
        <v>56</v>
      </c>
      <c r="H50" s="197">
        <f>SUM(H39:H49)</f>
        <v>211.79999999999998</v>
      </c>
      <c r="I50" s="197">
        <f>SUM(I39:I49)</f>
        <v>143.80000000000001</v>
      </c>
      <c r="J50" s="1086">
        <f>SUM(J39:J49)</f>
        <v>143.80000000000001</v>
      </c>
      <c r="K50" s="1417"/>
      <c r="L50" s="752"/>
      <c r="M50" s="752"/>
      <c r="N50" s="753"/>
    </row>
    <row r="51" spans="1:14" s="4" customFormat="1" ht="17.25" customHeight="1">
      <c r="A51" s="1367" t="s">
        <v>14</v>
      </c>
      <c r="B51" s="1403" t="s">
        <v>14</v>
      </c>
      <c r="C51" s="1371" t="s">
        <v>39</v>
      </c>
      <c r="D51" s="1343" t="s">
        <v>64</v>
      </c>
      <c r="E51" s="1437"/>
      <c r="F51" s="1441" t="s">
        <v>19</v>
      </c>
      <c r="G51" s="966" t="s">
        <v>21</v>
      </c>
      <c r="H51" s="223">
        <f>2558.8-870.2-190.2-150-1071.9</f>
        <v>276.5</v>
      </c>
      <c r="I51" s="271">
        <v>2980.2</v>
      </c>
      <c r="J51" s="271">
        <v>2951</v>
      </c>
      <c r="K51" s="1432" t="s">
        <v>66</v>
      </c>
      <c r="L51" s="1034">
        <v>1</v>
      </c>
      <c r="M51" s="1034">
        <v>1</v>
      </c>
      <c r="N51" s="1032">
        <v>1</v>
      </c>
    </row>
    <row r="52" spans="1:14" s="4" customFormat="1" ht="16.5" customHeight="1">
      <c r="A52" s="1367"/>
      <c r="B52" s="1403"/>
      <c r="C52" s="1371"/>
      <c r="D52" s="1343"/>
      <c r="E52" s="1437"/>
      <c r="F52" s="1441"/>
      <c r="G52" s="760" t="s">
        <v>201</v>
      </c>
      <c r="H52" s="349">
        <v>2904.2</v>
      </c>
      <c r="I52" s="213"/>
      <c r="J52" s="213"/>
      <c r="K52" s="1433"/>
      <c r="L52" s="422"/>
      <c r="M52" s="422"/>
      <c r="N52" s="396"/>
    </row>
    <row r="53" spans="1:14" s="4" customFormat="1" ht="15.75" customHeight="1" thickBot="1">
      <c r="A53" s="1368"/>
      <c r="B53" s="1404"/>
      <c r="C53" s="1372"/>
      <c r="D53" s="1373"/>
      <c r="E53" s="1438"/>
      <c r="F53" s="1440"/>
      <c r="G53" s="761" t="s">
        <v>56</v>
      </c>
      <c r="H53" s="200">
        <f>H51+H52</f>
        <v>3180.7</v>
      </c>
      <c r="I53" s="200">
        <f t="shared" ref="I53:J53" si="4">I51+I52</f>
        <v>2980.2</v>
      </c>
      <c r="J53" s="200">
        <f t="shared" si="4"/>
        <v>2951</v>
      </c>
      <c r="K53" s="1434"/>
      <c r="L53" s="1035"/>
      <c r="M53" s="1035"/>
      <c r="N53" s="1033"/>
    </row>
    <row r="54" spans="1:14" s="4" customFormat="1" ht="21" customHeight="1">
      <c r="A54" s="1388" t="s">
        <v>14</v>
      </c>
      <c r="B54" s="1402" t="s">
        <v>14</v>
      </c>
      <c r="C54" s="1435" t="s">
        <v>40</v>
      </c>
      <c r="D54" s="1391" t="s">
        <v>67</v>
      </c>
      <c r="E54" s="1437"/>
      <c r="F54" s="1439" t="s">
        <v>19</v>
      </c>
      <c r="G54" s="166" t="s">
        <v>21</v>
      </c>
      <c r="H54" s="294">
        <v>29</v>
      </c>
      <c r="I54" s="213">
        <v>29</v>
      </c>
      <c r="J54" s="213">
        <v>29</v>
      </c>
      <c r="K54" s="49"/>
      <c r="L54" s="1034"/>
      <c r="M54" s="1034"/>
      <c r="N54" s="1032"/>
    </row>
    <row r="55" spans="1:14" s="4" customFormat="1" ht="18.75" customHeight="1" thickBot="1">
      <c r="A55" s="1368"/>
      <c r="B55" s="1404"/>
      <c r="C55" s="1436"/>
      <c r="D55" s="1373"/>
      <c r="E55" s="1438"/>
      <c r="F55" s="1440"/>
      <c r="G55" s="158" t="s">
        <v>56</v>
      </c>
      <c r="H55" s="200">
        <f>H54</f>
        <v>29</v>
      </c>
      <c r="I55" s="200">
        <f t="shared" ref="I55:J55" si="5">I54</f>
        <v>29</v>
      </c>
      <c r="J55" s="200">
        <f t="shared" si="5"/>
        <v>29</v>
      </c>
      <c r="K55" s="214"/>
      <c r="L55" s="1035"/>
      <c r="M55" s="1035"/>
      <c r="N55" s="1033"/>
    </row>
    <row r="56" spans="1:14" s="1" customFormat="1" ht="17.25" customHeight="1">
      <c r="A56" s="50" t="s">
        <v>14</v>
      </c>
      <c r="B56" s="51" t="s">
        <v>14</v>
      </c>
      <c r="C56" s="770" t="s">
        <v>44</v>
      </c>
      <c r="D56" s="1420" t="s">
        <v>252</v>
      </c>
      <c r="E56" s="53"/>
      <c r="F56" s="256">
        <v>1</v>
      </c>
      <c r="G56" s="109" t="s">
        <v>21</v>
      </c>
      <c r="H56" s="223">
        <f>144.6+155+25</f>
        <v>324.60000000000002</v>
      </c>
      <c r="I56" s="290">
        <v>76.599999999999994</v>
      </c>
      <c r="J56" s="290">
        <v>76.599999999999994</v>
      </c>
      <c r="K56" s="750"/>
      <c r="L56" s="1034"/>
      <c r="M56" s="1043"/>
      <c r="N56" s="500"/>
    </row>
    <row r="57" spans="1:14" s="1" customFormat="1" ht="17.25" customHeight="1">
      <c r="A57" s="16"/>
      <c r="B57" s="17"/>
      <c r="C57" s="717"/>
      <c r="D57" s="1421"/>
      <c r="E57" s="55"/>
      <c r="F57" s="61"/>
      <c r="G57" s="109" t="s">
        <v>25</v>
      </c>
      <c r="H57" s="224">
        <v>128.69999999999999</v>
      </c>
      <c r="I57" s="151">
        <v>39.4</v>
      </c>
      <c r="J57" s="151">
        <v>35.1</v>
      </c>
      <c r="K57" s="1150"/>
      <c r="L57" s="422"/>
      <c r="M57" s="362"/>
      <c r="N57" s="503"/>
    </row>
    <row r="58" spans="1:14" s="1" customFormat="1" ht="17.25" customHeight="1">
      <c r="A58" s="16"/>
      <c r="B58" s="17"/>
      <c r="C58" s="717"/>
      <c r="D58" s="1422"/>
      <c r="E58" s="55"/>
      <c r="F58" s="61"/>
      <c r="G58" s="109" t="s">
        <v>26</v>
      </c>
      <c r="H58" s="224">
        <v>47.6</v>
      </c>
      <c r="I58" s="208"/>
      <c r="J58" s="194"/>
      <c r="K58" s="768"/>
      <c r="L58" s="424"/>
      <c r="M58" s="365"/>
      <c r="N58" s="493"/>
    </row>
    <row r="59" spans="1:14" s="1" customFormat="1" ht="27.75" customHeight="1">
      <c r="A59" s="16"/>
      <c r="B59" s="17"/>
      <c r="C59" s="717"/>
      <c r="D59" s="1048" t="s">
        <v>71</v>
      </c>
      <c r="E59" s="55"/>
      <c r="F59" s="61"/>
      <c r="G59" s="119"/>
      <c r="H59" s="206"/>
      <c r="I59" s="206"/>
      <c r="J59" s="151"/>
      <c r="K59" s="1009" t="s">
        <v>156</v>
      </c>
      <c r="L59" s="963">
        <v>50</v>
      </c>
      <c r="M59" s="389">
        <v>50</v>
      </c>
      <c r="N59" s="489">
        <v>50</v>
      </c>
    </row>
    <row r="60" spans="1:14" s="1" customFormat="1" ht="14.25" customHeight="1">
      <c r="A60" s="16"/>
      <c r="B60" s="17"/>
      <c r="C60" s="717"/>
      <c r="D60" s="1423" t="s">
        <v>72</v>
      </c>
      <c r="E60" s="55"/>
      <c r="F60" s="61"/>
      <c r="G60" s="82"/>
      <c r="H60" s="151"/>
      <c r="I60" s="151"/>
      <c r="J60" s="183"/>
      <c r="K60" s="1425" t="s">
        <v>266</v>
      </c>
      <c r="L60" s="422">
        <v>19</v>
      </c>
      <c r="M60" s="362">
        <v>18</v>
      </c>
      <c r="N60" s="503">
        <v>18</v>
      </c>
    </row>
    <row r="61" spans="1:14" s="1" customFormat="1" ht="16.5" customHeight="1">
      <c r="A61" s="16"/>
      <c r="B61" s="17"/>
      <c r="C61" s="717"/>
      <c r="D61" s="1424"/>
      <c r="E61" s="55"/>
      <c r="F61" s="61"/>
      <c r="G61" s="109"/>
      <c r="H61" s="764"/>
      <c r="I61" s="764"/>
      <c r="J61" s="765"/>
      <c r="K61" s="1426"/>
      <c r="L61" s="424"/>
      <c r="M61" s="365"/>
      <c r="N61" s="493"/>
    </row>
    <row r="62" spans="1:14" s="1" customFormat="1" ht="28.5" customHeight="1">
      <c r="A62" s="16"/>
      <c r="B62" s="17"/>
      <c r="C62" s="717"/>
      <c r="D62" s="1427" t="s">
        <v>73</v>
      </c>
      <c r="E62" s="55"/>
      <c r="F62" s="61"/>
      <c r="G62" s="109"/>
      <c r="H62" s="151"/>
      <c r="I62" s="151"/>
      <c r="J62" s="183"/>
      <c r="K62" s="1055" t="s">
        <v>267</v>
      </c>
      <c r="L62" s="443">
        <v>2</v>
      </c>
      <c r="M62" s="387">
        <v>2</v>
      </c>
      <c r="N62" s="487">
        <v>2</v>
      </c>
    </row>
    <row r="63" spans="1:14" s="1" customFormat="1" ht="24.75" customHeight="1">
      <c r="A63" s="16"/>
      <c r="B63" s="17"/>
      <c r="C63" s="717"/>
      <c r="D63" s="1428"/>
      <c r="E63" s="55"/>
      <c r="F63" s="61"/>
      <c r="G63" s="109"/>
      <c r="H63" s="151"/>
      <c r="I63" s="151"/>
      <c r="J63" s="183"/>
      <c r="K63" s="1007"/>
      <c r="L63" s="444"/>
      <c r="M63" s="388"/>
      <c r="N63" s="491"/>
    </row>
    <row r="64" spans="1:14" s="1" customFormat="1" ht="24" customHeight="1">
      <c r="A64" s="16"/>
      <c r="B64" s="58"/>
      <c r="C64" s="771"/>
      <c r="D64" s="1405" t="s">
        <v>265</v>
      </c>
      <c r="E64" s="25"/>
      <c r="F64" s="767"/>
      <c r="G64" s="109"/>
      <c r="H64" s="151"/>
      <c r="I64" s="151"/>
      <c r="J64" s="183"/>
      <c r="K64" s="1028" t="s">
        <v>125</v>
      </c>
      <c r="L64" s="438">
        <v>2</v>
      </c>
      <c r="M64" s="381">
        <v>2</v>
      </c>
      <c r="N64" s="492">
        <v>2</v>
      </c>
    </row>
    <row r="65" spans="1:17" s="1" customFormat="1" ht="26.25" customHeight="1">
      <c r="A65" s="16"/>
      <c r="B65" s="58"/>
      <c r="C65" s="771"/>
      <c r="D65" s="1429"/>
      <c r="E65" s="25"/>
      <c r="F65" s="767"/>
      <c r="G65" s="109"/>
      <c r="H65" s="151"/>
      <c r="I65" s="766"/>
      <c r="J65" s="183"/>
      <c r="K65" s="955"/>
      <c r="L65" s="424"/>
      <c r="M65" s="365"/>
      <c r="N65" s="493"/>
    </row>
    <row r="66" spans="1:17" s="1" customFormat="1" ht="42" customHeight="1">
      <c r="A66" s="16"/>
      <c r="B66" s="17"/>
      <c r="C66" s="717"/>
      <c r="D66" s="1011" t="s">
        <v>75</v>
      </c>
      <c r="E66" s="55"/>
      <c r="F66" s="767"/>
      <c r="G66" s="109"/>
      <c r="H66" s="151"/>
      <c r="I66" s="766"/>
      <c r="J66" s="183"/>
      <c r="K66" s="685" t="s">
        <v>268</v>
      </c>
      <c r="L66" s="424">
        <v>20</v>
      </c>
      <c r="M66" s="365">
        <v>10</v>
      </c>
      <c r="N66" s="956">
        <v>10</v>
      </c>
    </row>
    <row r="67" spans="1:17" s="1" customFormat="1" ht="54" customHeight="1">
      <c r="A67" s="16"/>
      <c r="B67" s="58"/>
      <c r="C67" s="771"/>
      <c r="D67" s="1008" t="s">
        <v>281</v>
      </c>
      <c r="E67" s="1038"/>
      <c r="F67" s="61"/>
      <c r="G67" s="109"/>
      <c r="H67" s="151"/>
      <c r="I67" s="766"/>
      <c r="J67" s="183"/>
      <c r="K67" s="1056" t="s">
        <v>273</v>
      </c>
      <c r="L67" s="957">
        <v>116</v>
      </c>
      <c r="M67" s="958">
        <v>116</v>
      </c>
      <c r="N67" s="493">
        <v>116</v>
      </c>
    </row>
    <row r="68" spans="1:17" s="1" customFormat="1" ht="31.5" customHeight="1">
      <c r="A68" s="16"/>
      <c r="B68" s="17"/>
      <c r="C68" s="771"/>
      <c r="D68" s="1430" t="s">
        <v>76</v>
      </c>
      <c r="E68" s="1038"/>
      <c r="F68" s="61"/>
      <c r="G68" s="109"/>
      <c r="H68" s="298"/>
      <c r="I68" s="964"/>
      <c r="J68" s="579"/>
      <c r="K68" s="959" t="s">
        <v>300</v>
      </c>
      <c r="L68" s="960">
        <v>1</v>
      </c>
      <c r="M68" s="961">
        <v>1</v>
      </c>
      <c r="N68" s="962">
        <v>1</v>
      </c>
    </row>
    <row r="69" spans="1:17" s="1" customFormat="1" ht="19.5" customHeight="1">
      <c r="A69" s="16"/>
      <c r="B69" s="17"/>
      <c r="C69" s="771"/>
      <c r="D69" s="1431"/>
      <c r="E69" s="1038"/>
      <c r="F69" s="61"/>
      <c r="G69" s="109"/>
      <c r="H69" s="298"/>
      <c r="I69" s="964"/>
      <c r="J69" s="579"/>
      <c r="K69" s="1007" t="s">
        <v>77</v>
      </c>
      <c r="L69" s="444">
        <v>20</v>
      </c>
      <c r="M69" s="388">
        <v>25</v>
      </c>
      <c r="N69" s="491">
        <v>10</v>
      </c>
    </row>
    <row r="70" spans="1:17" s="1" customFormat="1" ht="42" customHeight="1">
      <c r="A70" s="16"/>
      <c r="B70" s="58"/>
      <c r="C70" s="771"/>
      <c r="D70" s="1008" t="s">
        <v>78</v>
      </c>
      <c r="E70" s="1038"/>
      <c r="F70" s="61"/>
      <c r="G70" s="109"/>
      <c r="H70" s="151"/>
      <c r="I70" s="766"/>
      <c r="J70" s="183"/>
      <c r="K70" s="1056" t="s">
        <v>79</v>
      </c>
      <c r="L70" s="424">
        <v>110</v>
      </c>
      <c r="M70" s="365">
        <v>100</v>
      </c>
      <c r="N70" s="493">
        <v>100</v>
      </c>
    </row>
    <row r="71" spans="1:17" s="1" customFormat="1" ht="30.75" customHeight="1">
      <c r="A71" s="16"/>
      <c r="B71" s="58"/>
      <c r="C71" s="771"/>
      <c r="D71" s="1257" t="s">
        <v>80</v>
      </c>
      <c r="E71" s="63"/>
      <c r="F71" s="114"/>
      <c r="G71" s="109"/>
      <c r="H71" s="151"/>
      <c r="I71" s="766"/>
      <c r="J71" s="183"/>
      <c r="K71" s="1056" t="s">
        <v>123</v>
      </c>
      <c r="L71" s="424">
        <v>1</v>
      </c>
      <c r="M71" s="365">
        <v>1</v>
      </c>
      <c r="N71" s="493">
        <v>1</v>
      </c>
    </row>
    <row r="72" spans="1:17" s="1" customFormat="1" ht="19.5" customHeight="1">
      <c r="A72" s="16"/>
      <c r="B72" s="58"/>
      <c r="C72" s="771"/>
      <c r="D72" s="1448" t="s">
        <v>84</v>
      </c>
      <c r="E72" s="1038"/>
      <c r="F72" s="61"/>
      <c r="G72" s="82"/>
      <c r="H72" s="151"/>
      <c r="I72" s="766"/>
      <c r="J72" s="183"/>
      <c r="K72" s="1039" t="s">
        <v>158</v>
      </c>
      <c r="L72" s="438">
        <v>4</v>
      </c>
      <c r="M72" s="611">
        <v>3</v>
      </c>
      <c r="N72" s="612">
        <v>3</v>
      </c>
    </row>
    <row r="73" spans="1:17" s="1" customFormat="1" ht="42.75" customHeight="1">
      <c r="A73" s="16"/>
      <c r="B73" s="58"/>
      <c r="C73" s="771"/>
      <c r="D73" s="1422"/>
      <c r="E73" s="1442"/>
      <c r="F73" s="1443"/>
      <c r="G73" s="82"/>
      <c r="H73" s="151"/>
      <c r="I73" s="766"/>
      <c r="J73" s="766"/>
      <c r="K73" s="1132" t="s">
        <v>236</v>
      </c>
      <c r="L73" s="957">
        <v>100</v>
      </c>
      <c r="M73" s="1262"/>
      <c r="N73" s="496"/>
      <c r="O73" s="762"/>
      <c r="P73" s="762"/>
      <c r="Q73" s="762"/>
    </row>
    <row r="74" spans="1:17" s="1" customFormat="1" ht="33.75" customHeight="1">
      <c r="A74" s="16"/>
      <c r="B74" s="58"/>
      <c r="C74" s="771"/>
      <c r="D74" s="1405" t="s">
        <v>326</v>
      </c>
      <c r="E74" s="1442"/>
      <c r="F74" s="1443"/>
      <c r="G74" s="79"/>
      <c r="H74" s="208"/>
      <c r="I74" s="154"/>
      <c r="J74" s="194"/>
      <c r="K74" s="1260" t="s">
        <v>316</v>
      </c>
      <c r="L74" s="438">
        <v>1</v>
      </c>
      <c r="M74" s="381"/>
      <c r="N74" s="492"/>
    </row>
    <row r="75" spans="1:17" s="1" customFormat="1" ht="15" customHeight="1" thickBot="1">
      <c r="A75" s="64"/>
      <c r="B75" s="65"/>
      <c r="C75" s="772"/>
      <c r="D75" s="1373"/>
      <c r="E75" s="1414"/>
      <c r="F75" s="1414"/>
      <c r="G75" s="774" t="s">
        <v>56</v>
      </c>
      <c r="H75" s="769">
        <f>SUM(H56:H74)</f>
        <v>500.90000000000003</v>
      </c>
      <c r="I75" s="769">
        <f t="shared" ref="I75:J75" si="6">SUM(I56:I74)</f>
        <v>116</v>
      </c>
      <c r="J75" s="769">
        <f t="shared" si="6"/>
        <v>111.69999999999999</v>
      </c>
      <c r="K75" s="1259"/>
      <c r="L75" s="752"/>
      <c r="M75" s="752"/>
      <c r="N75" s="753"/>
    </row>
    <row r="76" spans="1:17" s="1" customFormat="1" ht="24" customHeight="1">
      <c r="A76" s="1388" t="s">
        <v>14</v>
      </c>
      <c r="B76" s="1402" t="s">
        <v>14</v>
      </c>
      <c r="C76" s="1390" t="s">
        <v>49</v>
      </c>
      <c r="D76" s="1444" t="s">
        <v>85</v>
      </c>
      <c r="E76" s="1393"/>
      <c r="F76" s="1446">
        <v>1</v>
      </c>
      <c r="G76" s="67" t="s">
        <v>21</v>
      </c>
      <c r="H76" s="311">
        <v>9</v>
      </c>
      <c r="I76" s="218">
        <v>9</v>
      </c>
      <c r="J76" s="218">
        <v>9</v>
      </c>
      <c r="K76" s="77" t="s">
        <v>269</v>
      </c>
      <c r="L76" s="1034">
        <v>5</v>
      </c>
      <c r="M76" s="1043">
        <v>5</v>
      </c>
      <c r="N76" s="500">
        <v>5</v>
      </c>
    </row>
    <row r="77" spans="1:17" s="1" customFormat="1" ht="16.5" customHeight="1" thickBot="1">
      <c r="A77" s="1368"/>
      <c r="B77" s="1404"/>
      <c r="C77" s="1372"/>
      <c r="D77" s="1445"/>
      <c r="E77" s="1375"/>
      <c r="F77" s="1447"/>
      <c r="G77" s="69" t="s">
        <v>56</v>
      </c>
      <c r="H77" s="155">
        <f t="shared" ref="H77:J77" si="7">SUM(H76)</f>
        <v>9</v>
      </c>
      <c r="I77" s="200">
        <f t="shared" si="7"/>
        <v>9</v>
      </c>
      <c r="J77" s="200">
        <f t="shared" si="7"/>
        <v>9</v>
      </c>
      <c r="K77" s="214"/>
      <c r="L77" s="1035"/>
      <c r="M77" s="1044"/>
      <c r="N77" s="501"/>
    </row>
    <row r="78" spans="1:17" s="71" customFormat="1" ht="18" customHeight="1">
      <c r="A78" s="1388" t="s">
        <v>14</v>
      </c>
      <c r="B78" s="1402" t="s">
        <v>14</v>
      </c>
      <c r="C78" s="1463" t="s">
        <v>51</v>
      </c>
      <c r="D78" s="1012" t="s">
        <v>87</v>
      </c>
      <c r="E78" s="1467"/>
      <c r="F78" s="930">
        <v>5</v>
      </c>
      <c r="G78" s="966" t="s">
        <v>22</v>
      </c>
      <c r="H78" s="290">
        <v>249.9</v>
      </c>
      <c r="I78" s="271">
        <v>336</v>
      </c>
      <c r="J78" s="271">
        <v>336</v>
      </c>
      <c r="K78" s="967"/>
      <c r="L78" s="437"/>
      <c r="M78" s="379"/>
      <c r="N78" s="968"/>
    </row>
    <row r="79" spans="1:17" s="71" customFormat="1" ht="27" customHeight="1">
      <c r="A79" s="1367"/>
      <c r="B79" s="1403"/>
      <c r="C79" s="1464"/>
      <c r="D79" s="953" t="s">
        <v>88</v>
      </c>
      <c r="E79" s="1468"/>
      <c r="F79" s="1029"/>
      <c r="G79" s="760"/>
      <c r="H79" s="151"/>
      <c r="I79" s="183"/>
      <c r="J79" s="183"/>
      <c r="K79" s="959" t="s">
        <v>140</v>
      </c>
      <c r="L79" s="965">
        <v>700</v>
      </c>
      <c r="M79" s="385">
        <v>700</v>
      </c>
      <c r="N79" s="763">
        <v>700</v>
      </c>
    </row>
    <row r="80" spans="1:17" s="71" customFormat="1" ht="18.75" customHeight="1">
      <c r="A80" s="1367"/>
      <c r="B80" s="1403"/>
      <c r="C80" s="1465"/>
      <c r="D80" s="1017" t="s">
        <v>89</v>
      </c>
      <c r="E80" s="1469"/>
      <c r="F80" s="1029"/>
      <c r="G80" s="79"/>
      <c r="H80" s="208"/>
      <c r="I80" s="194"/>
      <c r="J80" s="194"/>
      <c r="K80" s="1425" t="s">
        <v>141</v>
      </c>
      <c r="L80" s="442">
        <v>1</v>
      </c>
      <c r="M80" s="386">
        <v>1</v>
      </c>
      <c r="N80" s="503">
        <v>1</v>
      </c>
    </row>
    <row r="81" spans="1:14" s="71" customFormat="1" ht="15.75" customHeight="1" thickBot="1">
      <c r="A81" s="1368"/>
      <c r="B81" s="1404"/>
      <c r="C81" s="1466"/>
      <c r="D81" s="675"/>
      <c r="E81" s="1470"/>
      <c r="F81" s="931"/>
      <c r="G81" s="69" t="s">
        <v>56</v>
      </c>
      <c r="H81" s="155">
        <f t="shared" ref="H81:J81" si="8">SUM(H78:H80)</f>
        <v>249.9</v>
      </c>
      <c r="I81" s="200">
        <f t="shared" si="8"/>
        <v>336</v>
      </c>
      <c r="J81" s="200">
        <f t="shared" si="8"/>
        <v>336</v>
      </c>
      <c r="K81" s="1471"/>
      <c r="L81" s="1035"/>
      <c r="M81" s="1035"/>
      <c r="N81" s="1033"/>
    </row>
    <row r="82" spans="1:14" s="1" customFormat="1" ht="15" customHeight="1" thickBot="1">
      <c r="A82" s="1022" t="s">
        <v>14</v>
      </c>
      <c r="B82" s="1024" t="s">
        <v>14</v>
      </c>
      <c r="C82" s="1472" t="s">
        <v>90</v>
      </c>
      <c r="D82" s="1473"/>
      <c r="E82" s="1473"/>
      <c r="F82" s="1473"/>
      <c r="G82" s="1474"/>
      <c r="H82" s="515">
        <f>H81+H77+H75+H55+H53+H50+H37+H35+H32+H30+H27</f>
        <v>12430.800000000003</v>
      </c>
      <c r="I82" s="212">
        <f>I81+I77+I75+I55+I53+I50+I37+I35+I32+I30+I27</f>
        <v>10926.7</v>
      </c>
      <c r="J82" s="515">
        <f>J81+J77+J75+J55+J53+J50+J37+J35+J32+J30+J27</f>
        <v>10797.1</v>
      </c>
      <c r="K82" s="969"/>
      <c r="L82" s="970"/>
      <c r="M82" s="970"/>
      <c r="N82" s="74"/>
    </row>
    <row r="83" spans="1:14" s="1" customFormat="1" ht="17.25" customHeight="1" thickBot="1">
      <c r="A83" s="75" t="s">
        <v>14</v>
      </c>
      <c r="B83" s="76" t="s">
        <v>23</v>
      </c>
      <c r="C83" s="1449" t="s">
        <v>91</v>
      </c>
      <c r="D83" s="1450"/>
      <c r="E83" s="1450"/>
      <c r="F83" s="1450"/>
      <c r="G83" s="1450"/>
      <c r="H83" s="1450"/>
      <c r="I83" s="1450"/>
      <c r="J83" s="1450"/>
      <c r="K83" s="1450"/>
      <c r="L83" s="1450"/>
      <c r="M83" s="1450"/>
      <c r="N83" s="1451"/>
    </row>
    <row r="84" spans="1:14" s="1" customFormat="1" ht="28.5" customHeight="1">
      <c r="A84" s="1021" t="s">
        <v>14</v>
      </c>
      <c r="B84" s="1023" t="s">
        <v>23</v>
      </c>
      <c r="C84" s="1029" t="s">
        <v>14</v>
      </c>
      <c r="D84" s="236" t="s">
        <v>190</v>
      </c>
      <c r="E84" s="237"/>
      <c r="F84" s="264" t="s">
        <v>19</v>
      </c>
      <c r="G84" s="243" t="s">
        <v>21</v>
      </c>
      <c r="H84" s="181">
        <f>655.1-135</f>
        <v>520.1</v>
      </c>
      <c r="I84" s="181">
        <v>690</v>
      </c>
      <c r="J84" s="181">
        <v>690</v>
      </c>
      <c r="K84" s="245"/>
      <c r="L84" s="463"/>
      <c r="M84" s="463"/>
      <c r="N84" s="459"/>
    </row>
    <row r="85" spans="1:14" s="1" customFormat="1" ht="17.25" customHeight="1">
      <c r="A85" s="1021"/>
      <c r="B85" s="1023"/>
      <c r="C85" s="1029"/>
      <c r="D85" s="1427" t="s">
        <v>159</v>
      </c>
      <c r="E85" s="1453" t="s">
        <v>189</v>
      </c>
      <c r="F85" s="1029"/>
      <c r="G85" s="215"/>
      <c r="H85" s="735"/>
      <c r="I85" s="183"/>
      <c r="J85" s="183"/>
      <c r="K85" s="274" t="s">
        <v>143</v>
      </c>
      <c r="L85" s="505">
        <v>439</v>
      </c>
      <c r="M85" s="507">
        <v>439</v>
      </c>
      <c r="N85" s="551">
        <v>439</v>
      </c>
    </row>
    <row r="86" spans="1:14" s="1" customFormat="1" ht="26.25" customHeight="1">
      <c r="A86" s="1021"/>
      <c r="B86" s="1023"/>
      <c r="C86" s="1029"/>
      <c r="D86" s="1452"/>
      <c r="E86" s="1454"/>
      <c r="F86" s="1029"/>
      <c r="G86" s="216"/>
      <c r="H86" s="183"/>
      <c r="I86" s="183"/>
      <c r="J86" s="183"/>
      <c r="K86" s="552" t="s">
        <v>95</v>
      </c>
      <c r="L86" s="554">
        <v>439</v>
      </c>
      <c r="M86" s="555">
        <v>439</v>
      </c>
      <c r="N86" s="556">
        <v>439</v>
      </c>
    </row>
    <row r="87" spans="1:14" s="1" customFormat="1" ht="24" customHeight="1">
      <c r="A87" s="1021"/>
      <c r="B87" s="1023"/>
      <c r="C87" s="1029"/>
      <c r="D87" s="1017"/>
      <c r="E87" s="1454"/>
      <c r="F87" s="1029"/>
      <c r="G87" s="216"/>
      <c r="H87" s="183"/>
      <c r="I87" s="183"/>
      <c r="J87" s="183"/>
      <c r="K87" s="274" t="s">
        <v>145</v>
      </c>
      <c r="L87" s="505">
        <f>87+6+1</f>
        <v>94</v>
      </c>
      <c r="M87" s="506">
        <v>10</v>
      </c>
      <c r="N87" s="504">
        <v>70</v>
      </c>
    </row>
    <row r="88" spans="1:14" s="1" customFormat="1" ht="25.5" customHeight="1">
      <c r="A88" s="1021"/>
      <c r="B88" s="1023"/>
      <c r="C88" s="1029"/>
      <c r="D88" s="1017"/>
      <c r="E88" s="1454"/>
      <c r="F88" s="1029"/>
      <c r="G88" s="216"/>
      <c r="H88" s="183"/>
      <c r="I88" s="183"/>
      <c r="J88" s="183"/>
      <c r="K88" s="274" t="s">
        <v>142</v>
      </c>
      <c r="L88" s="505">
        <v>31</v>
      </c>
      <c r="M88" s="506">
        <v>5</v>
      </c>
      <c r="N88" s="504">
        <v>5</v>
      </c>
    </row>
    <row r="89" spans="1:14" s="1" customFormat="1" ht="16.5" customHeight="1">
      <c r="A89" s="28"/>
      <c r="B89" s="1023"/>
      <c r="C89" s="1029"/>
      <c r="D89" s="1017"/>
      <c r="E89" s="1454"/>
      <c r="F89" s="1029"/>
      <c r="G89" s="24"/>
      <c r="H89" s="183"/>
      <c r="I89" s="183"/>
      <c r="J89" s="183"/>
      <c r="K89" s="557" t="s">
        <v>286</v>
      </c>
      <c r="L89" s="592">
        <v>1</v>
      </c>
      <c r="M89" s="507">
        <v>1</v>
      </c>
      <c r="N89" s="504">
        <v>1</v>
      </c>
    </row>
    <row r="90" spans="1:14" s="1" customFormat="1" ht="18.75" customHeight="1">
      <c r="A90" s="1021"/>
      <c r="B90" s="1023"/>
      <c r="C90" s="1029"/>
      <c r="D90" s="1050"/>
      <c r="E90" s="1454"/>
      <c r="F90" s="1029"/>
      <c r="G90" s="216"/>
      <c r="H90" s="183"/>
      <c r="I90" s="183"/>
      <c r="J90" s="183"/>
      <c r="K90" s="558" t="s">
        <v>270</v>
      </c>
      <c r="L90" s="560">
        <v>18</v>
      </c>
      <c r="M90" s="561">
        <v>3</v>
      </c>
      <c r="N90" s="562">
        <v>4</v>
      </c>
    </row>
    <row r="91" spans="1:14" s="1" customFormat="1" ht="18.75" customHeight="1">
      <c r="A91" s="1021"/>
      <c r="B91" s="1023"/>
      <c r="C91" s="1029"/>
      <c r="D91" s="564"/>
      <c r="E91" s="1454"/>
      <c r="F91" s="1029"/>
      <c r="G91" s="563"/>
      <c r="H91" s="192"/>
      <c r="I91" s="192"/>
      <c r="J91" s="192"/>
      <c r="K91" s="274" t="s">
        <v>271</v>
      </c>
      <c r="L91" s="505">
        <v>13</v>
      </c>
      <c r="M91" s="506">
        <v>14</v>
      </c>
      <c r="N91" s="504">
        <v>14</v>
      </c>
    </row>
    <row r="92" spans="1:14" s="1" customFormat="1" ht="27.75" customHeight="1">
      <c r="A92" s="1021"/>
      <c r="B92" s="1023"/>
      <c r="C92" s="1029"/>
      <c r="D92" s="1343" t="s">
        <v>134</v>
      </c>
      <c r="E92" s="1456" t="s">
        <v>92</v>
      </c>
      <c r="F92" s="1029"/>
      <c r="G92" s="162"/>
      <c r="H92" s="185"/>
      <c r="I92" s="185"/>
      <c r="J92" s="185"/>
      <c r="K92" s="1459" t="s">
        <v>261</v>
      </c>
      <c r="L92" s="548" t="s">
        <v>215</v>
      </c>
      <c r="M92" s="546" t="s">
        <v>216</v>
      </c>
      <c r="N92" s="544" t="s">
        <v>228</v>
      </c>
    </row>
    <row r="93" spans="1:14" s="4" customFormat="1" ht="21.75" customHeight="1">
      <c r="A93" s="1021"/>
      <c r="B93" s="1023"/>
      <c r="C93" s="1029"/>
      <c r="D93" s="1343"/>
      <c r="E93" s="1457"/>
      <c r="F93" s="1461"/>
      <c r="G93" s="163"/>
      <c r="H93" s="220"/>
      <c r="I93" s="220"/>
      <c r="J93" s="220"/>
      <c r="K93" s="1460"/>
      <c r="L93" s="548"/>
      <c r="M93" s="546"/>
      <c r="N93" s="544"/>
    </row>
    <row r="94" spans="1:14" s="4" customFormat="1" ht="17.25" customHeight="1" thickBot="1">
      <c r="A94" s="1021"/>
      <c r="B94" s="1023"/>
      <c r="C94" s="1030"/>
      <c r="D94" s="1455"/>
      <c r="E94" s="1458"/>
      <c r="F94" s="1462"/>
      <c r="G94" s="774" t="s">
        <v>56</v>
      </c>
      <c r="H94" s="773">
        <f>SUM(H84:H93)</f>
        <v>520.1</v>
      </c>
      <c r="I94" s="773">
        <f>SUM(I84:I93)</f>
        <v>690</v>
      </c>
      <c r="J94" s="773">
        <f>SUM(J84:J93)</f>
        <v>690</v>
      </c>
      <c r="K94" s="569"/>
      <c r="L94" s="549"/>
      <c r="M94" s="547"/>
      <c r="N94" s="545"/>
    </row>
    <row r="95" spans="1:14" s="1" customFormat="1" ht="13.5" thickBot="1">
      <c r="A95" s="75" t="s">
        <v>14</v>
      </c>
      <c r="B95" s="80" t="s">
        <v>23</v>
      </c>
      <c r="C95" s="1487" t="s">
        <v>90</v>
      </c>
      <c r="D95" s="1488"/>
      <c r="E95" s="1488"/>
      <c r="F95" s="1488"/>
      <c r="G95" s="1473"/>
      <c r="H95" s="222">
        <f>H94</f>
        <v>520.1</v>
      </c>
      <c r="I95" s="222">
        <f t="shared" ref="I95:J95" si="9">I94</f>
        <v>690</v>
      </c>
      <c r="J95" s="222">
        <f t="shared" si="9"/>
        <v>690</v>
      </c>
      <c r="K95" s="219"/>
      <c r="L95" s="464"/>
      <c r="M95" s="464"/>
      <c r="N95" s="460"/>
    </row>
    <row r="96" spans="1:14" s="1" customFormat="1" ht="16.5" customHeight="1" thickBot="1">
      <c r="A96" s="75" t="s">
        <v>14</v>
      </c>
      <c r="B96" s="775" t="s">
        <v>27</v>
      </c>
      <c r="C96" s="1449" t="s">
        <v>99</v>
      </c>
      <c r="D96" s="1450"/>
      <c r="E96" s="1450"/>
      <c r="F96" s="1450"/>
      <c r="G96" s="1450"/>
      <c r="H96" s="1450"/>
      <c r="I96" s="1450"/>
      <c r="J96" s="1450"/>
      <c r="K96" s="1450"/>
      <c r="L96" s="1450"/>
      <c r="M96" s="1450"/>
      <c r="N96" s="1451"/>
    </row>
    <row r="97" spans="1:14" s="1" customFormat="1" ht="17.25" customHeight="1">
      <c r="A97" s="1207" t="s">
        <v>14</v>
      </c>
      <c r="B97" s="1211" t="s">
        <v>27</v>
      </c>
      <c r="C97" s="1208" t="s">
        <v>14</v>
      </c>
      <c r="D97" s="1420" t="s">
        <v>100</v>
      </c>
      <c r="E97" s="1490"/>
      <c r="F97" s="266" t="s">
        <v>19</v>
      </c>
      <c r="G97" s="984" t="s">
        <v>21</v>
      </c>
      <c r="H97" s="985">
        <f>384.1-25</f>
        <v>359.1</v>
      </c>
      <c r="I97" s="985">
        <v>20</v>
      </c>
      <c r="J97" s="986">
        <v>50</v>
      </c>
      <c r="K97" s="987"/>
      <c r="L97" s="1209"/>
      <c r="M97" s="1209"/>
      <c r="N97" s="1210"/>
    </row>
    <row r="98" spans="1:14" s="1" customFormat="1" ht="21" customHeight="1">
      <c r="A98" s="1206"/>
      <c r="B98" s="1212"/>
      <c r="C98" s="1213"/>
      <c r="D98" s="1489"/>
      <c r="E98" s="1489"/>
      <c r="F98" s="1214"/>
      <c r="G98" s="277" t="s">
        <v>201</v>
      </c>
      <c r="H98" s="616">
        <v>39.5</v>
      </c>
      <c r="I98" s="616"/>
      <c r="J98" s="617"/>
      <c r="K98" s="1201"/>
      <c r="L98" s="363"/>
      <c r="M98" s="423"/>
      <c r="N98" s="397"/>
    </row>
    <row r="99" spans="1:14" s="1" customFormat="1" ht="25.5" customHeight="1">
      <c r="A99" s="1021"/>
      <c r="B99" s="1023"/>
      <c r="C99" s="1030"/>
      <c r="D99" s="1017" t="s">
        <v>260</v>
      </c>
      <c r="E99" s="122"/>
      <c r="F99" s="1015"/>
      <c r="G99" s="24"/>
      <c r="H99" s="579"/>
      <c r="I99" s="579"/>
      <c r="J99" s="779"/>
      <c r="K99" s="1014" t="s">
        <v>288</v>
      </c>
      <c r="L99" s="1062" t="s">
        <v>230</v>
      </c>
      <c r="M99" s="640" t="s">
        <v>231</v>
      </c>
      <c r="N99" s="1063"/>
    </row>
    <row r="100" spans="1:14" s="1" customFormat="1" ht="16.5" customHeight="1">
      <c r="A100" s="1021"/>
      <c r="B100" s="1023"/>
      <c r="C100" s="1030"/>
      <c r="D100" s="1017"/>
      <c r="E100" s="122"/>
      <c r="F100" s="1015"/>
      <c r="G100" s="24"/>
      <c r="H100" s="579"/>
      <c r="I100" s="579"/>
      <c r="J100" s="779"/>
      <c r="K100" s="1013" t="s">
        <v>289</v>
      </c>
      <c r="L100" s="1064">
        <v>900</v>
      </c>
      <c r="M100" s="1065">
        <v>1000</v>
      </c>
      <c r="N100" s="1066">
        <v>800</v>
      </c>
    </row>
    <row r="101" spans="1:14" s="1" customFormat="1" ht="17.25" customHeight="1">
      <c r="A101" s="1021"/>
      <c r="B101" s="1023"/>
      <c r="C101" s="1030"/>
      <c r="D101" s="1017"/>
      <c r="E101" s="122"/>
      <c r="F101" s="1015"/>
      <c r="G101" s="24"/>
      <c r="H101" s="579"/>
      <c r="I101" s="579"/>
      <c r="J101" s="779"/>
      <c r="K101" s="1013" t="s">
        <v>160</v>
      </c>
      <c r="L101" s="1062" t="s">
        <v>103</v>
      </c>
      <c r="M101" s="640"/>
      <c r="N101" s="1063"/>
    </row>
    <row r="102" spans="1:14" s="1" customFormat="1" ht="15.75" customHeight="1">
      <c r="A102" s="1021"/>
      <c r="B102" s="1023"/>
      <c r="C102" s="1030"/>
      <c r="D102" s="1017"/>
      <c r="E102" s="122"/>
      <c r="F102" s="1015"/>
      <c r="G102" s="24"/>
      <c r="H102" s="579"/>
      <c r="I102" s="579"/>
      <c r="J102" s="779"/>
      <c r="K102" s="1014" t="s">
        <v>126</v>
      </c>
      <c r="L102" s="1062" t="s">
        <v>102</v>
      </c>
      <c r="M102" s="640"/>
      <c r="N102" s="1063"/>
    </row>
    <row r="103" spans="1:14" s="1" customFormat="1" ht="43.5" customHeight="1">
      <c r="A103" s="1021"/>
      <c r="B103" s="1023"/>
      <c r="C103" s="1030"/>
      <c r="D103" s="1016"/>
      <c r="E103" s="122"/>
      <c r="F103" s="1015"/>
      <c r="G103" s="24"/>
      <c r="H103" s="579"/>
      <c r="I103" s="579"/>
      <c r="J103" s="779"/>
      <c r="K103" s="1067" t="s">
        <v>290</v>
      </c>
      <c r="L103" s="1064">
        <v>100</v>
      </c>
      <c r="M103" s="1065"/>
      <c r="N103" s="1066"/>
    </row>
    <row r="104" spans="1:14" s="1" customFormat="1" ht="29.25" customHeight="1">
      <c r="A104" s="1021"/>
      <c r="B104" s="1023"/>
      <c r="C104" s="1030"/>
      <c r="D104" s="1049" t="s">
        <v>258</v>
      </c>
      <c r="E104" s="122"/>
      <c r="F104" s="1015"/>
      <c r="G104" s="24"/>
      <c r="H104" s="579"/>
      <c r="I104" s="579"/>
      <c r="J104" s="779"/>
      <c r="K104" s="613" t="s">
        <v>298</v>
      </c>
      <c r="L104" s="572">
        <v>228</v>
      </c>
      <c r="M104" s="572"/>
      <c r="N104" s="614"/>
    </row>
    <row r="105" spans="1:14" s="1" customFormat="1" ht="28.5" customHeight="1">
      <c r="A105" s="1134"/>
      <c r="B105" s="1136"/>
      <c r="C105" s="1135"/>
      <c r="D105" s="1159" t="s">
        <v>313</v>
      </c>
      <c r="E105" s="122"/>
      <c r="F105" s="1137"/>
      <c r="G105" s="24"/>
      <c r="H105" s="579"/>
      <c r="I105" s="579"/>
      <c r="J105" s="779"/>
      <c r="K105" s="1160" t="s">
        <v>294</v>
      </c>
      <c r="L105" s="573">
        <v>350</v>
      </c>
      <c r="M105" s="572"/>
      <c r="N105" s="614"/>
    </row>
    <row r="106" spans="1:14" s="1" customFormat="1" ht="18.75" customHeight="1">
      <c r="A106" s="1021"/>
      <c r="B106" s="1023"/>
      <c r="C106" s="1030"/>
      <c r="D106" s="628" t="s">
        <v>234</v>
      </c>
      <c r="E106" s="122"/>
      <c r="F106" s="1015"/>
      <c r="G106" s="24"/>
      <c r="H106" s="579"/>
      <c r="I106" s="579"/>
      <c r="J106" s="779"/>
      <c r="K106" s="1132" t="s">
        <v>299</v>
      </c>
      <c r="L106" s="1161">
        <v>76</v>
      </c>
      <c r="M106" s="1162"/>
      <c r="N106" s="1163"/>
    </row>
    <row r="107" spans="1:14" s="1" customFormat="1" ht="42" customHeight="1">
      <c r="A107" s="1021"/>
      <c r="B107" s="1023"/>
      <c r="C107" s="1030"/>
      <c r="D107" s="1049" t="s">
        <v>235</v>
      </c>
      <c r="E107" s="122"/>
      <c r="F107" s="1015"/>
      <c r="G107" s="24"/>
      <c r="H107" s="579"/>
      <c r="I107" s="579"/>
      <c r="J107" s="779"/>
      <c r="K107" s="526" t="s">
        <v>232</v>
      </c>
      <c r="L107" s="574">
        <v>100</v>
      </c>
      <c r="M107" s="780"/>
      <c r="N107" s="781"/>
    </row>
    <row r="108" spans="1:14" s="1" customFormat="1" ht="15.75" customHeight="1">
      <c r="A108" s="1021"/>
      <c r="B108" s="1023"/>
      <c r="C108" s="1029"/>
      <c r="D108" s="1491" t="s">
        <v>233</v>
      </c>
      <c r="E108" s="122"/>
      <c r="F108" s="1015"/>
      <c r="G108" s="24"/>
      <c r="H108" s="579"/>
      <c r="I108" s="579"/>
      <c r="J108" s="779"/>
      <c r="K108" s="530" t="s">
        <v>222</v>
      </c>
      <c r="L108" s="575">
        <v>1</v>
      </c>
      <c r="M108" s="534"/>
      <c r="N108" s="535"/>
    </row>
    <row r="109" spans="1:14" s="1" customFormat="1" ht="18" customHeight="1">
      <c r="A109" s="1021"/>
      <c r="B109" s="1023"/>
      <c r="C109" s="1029"/>
      <c r="D109" s="1492"/>
      <c r="E109" s="122"/>
      <c r="F109" s="1015"/>
      <c r="G109" s="24"/>
      <c r="H109" s="579"/>
      <c r="I109" s="579"/>
      <c r="J109" s="779"/>
      <c r="K109" s="620" t="s">
        <v>291</v>
      </c>
      <c r="L109" s="621"/>
      <c r="M109" s="622">
        <v>1350</v>
      </c>
      <c r="N109" s="623"/>
    </row>
    <row r="110" spans="1:14" s="1" customFormat="1" ht="33.75" customHeight="1">
      <c r="A110" s="1021"/>
      <c r="B110" s="1023"/>
      <c r="C110" s="1029"/>
      <c r="D110" s="1492"/>
      <c r="E110" s="1494"/>
      <c r="F110" s="1495"/>
      <c r="G110" s="27"/>
      <c r="H110" s="583"/>
      <c r="I110" s="583"/>
      <c r="J110" s="586"/>
      <c r="K110" s="1496" t="s">
        <v>292</v>
      </c>
      <c r="L110" s="776"/>
      <c r="M110" s="777"/>
      <c r="N110" s="778">
        <v>100</v>
      </c>
    </row>
    <row r="111" spans="1:14" s="1" customFormat="1" ht="16.5" customHeight="1" thickBot="1">
      <c r="A111" s="64"/>
      <c r="B111" s="65"/>
      <c r="C111" s="772"/>
      <c r="D111" s="1493"/>
      <c r="E111" s="1414"/>
      <c r="F111" s="1414"/>
      <c r="G111" s="1158" t="s">
        <v>56</v>
      </c>
      <c r="H111" s="197">
        <f>SUM(H97:H110)</f>
        <v>398.6</v>
      </c>
      <c r="I111" s="197">
        <f>I97</f>
        <v>20</v>
      </c>
      <c r="J111" s="197">
        <f>J97</f>
        <v>50</v>
      </c>
      <c r="K111" s="1417"/>
      <c r="L111" s="752"/>
      <c r="M111" s="752"/>
      <c r="N111" s="753"/>
    </row>
    <row r="112" spans="1:14" s="4" customFormat="1" ht="15" customHeight="1">
      <c r="A112" s="1475" t="s">
        <v>14</v>
      </c>
      <c r="B112" s="1477" t="s">
        <v>29</v>
      </c>
      <c r="C112" s="1479" t="s">
        <v>23</v>
      </c>
      <c r="D112" s="1481" t="s">
        <v>259</v>
      </c>
      <c r="E112" s="1483"/>
      <c r="F112" s="1485" t="s">
        <v>19</v>
      </c>
      <c r="G112" s="82" t="s">
        <v>21</v>
      </c>
      <c r="H112" s="518"/>
      <c r="I112" s="271"/>
      <c r="J112" s="451"/>
      <c r="K112" s="512"/>
      <c r="L112" s="465"/>
      <c r="M112" s="465"/>
      <c r="N112" s="461"/>
    </row>
    <row r="113" spans="1:14" s="1" customFormat="1" ht="15" customHeight="1" thickBot="1">
      <c r="A113" s="1476"/>
      <c r="B113" s="1478"/>
      <c r="C113" s="1480"/>
      <c r="D113" s="1482"/>
      <c r="E113" s="1484"/>
      <c r="F113" s="1486"/>
      <c r="G113" s="83" t="s">
        <v>56</v>
      </c>
      <c r="H113" s="538">
        <f>H112</f>
        <v>0</v>
      </c>
      <c r="I113" s="200">
        <f t="shared" ref="I113:J113" si="10">I112</f>
        <v>0</v>
      </c>
      <c r="J113" s="519">
        <f t="shared" si="10"/>
        <v>0</v>
      </c>
      <c r="K113" s="1311"/>
      <c r="L113" s="1035"/>
      <c r="M113" s="1035"/>
      <c r="N113" s="1033"/>
    </row>
    <row r="114" spans="1:14" s="1" customFormat="1" ht="13.5" thickBot="1">
      <c r="A114" s="75" t="s">
        <v>14</v>
      </c>
      <c r="B114" s="80" t="s">
        <v>29</v>
      </c>
      <c r="C114" s="1487" t="s">
        <v>90</v>
      </c>
      <c r="D114" s="1488"/>
      <c r="E114" s="1488"/>
      <c r="F114" s="1488"/>
      <c r="G114" s="1531"/>
      <c r="H114" s="520">
        <f>H111+H113</f>
        <v>398.6</v>
      </c>
      <c r="I114" s="222">
        <f>I111+I113</f>
        <v>20</v>
      </c>
      <c r="J114" s="520">
        <f>J111+J113</f>
        <v>50</v>
      </c>
      <c r="K114" s="1532"/>
      <c r="L114" s="1533"/>
      <c r="M114" s="1533"/>
      <c r="N114" s="1534"/>
    </row>
    <row r="115" spans="1:14" s="4" customFormat="1" ht="13.5" thickBot="1">
      <c r="A115" s="75" t="s">
        <v>14</v>
      </c>
      <c r="B115" s="1535" t="s">
        <v>104</v>
      </c>
      <c r="C115" s="1536"/>
      <c r="D115" s="1536"/>
      <c r="E115" s="1536"/>
      <c r="F115" s="1536"/>
      <c r="G115" s="1537"/>
      <c r="H115" s="473">
        <f>H114+H95+H82</f>
        <v>13349.500000000004</v>
      </c>
      <c r="I115" s="511">
        <f>I114+I95+I82</f>
        <v>11636.7</v>
      </c>
      <c r="J115" s="473">
        <f>J114+J95+J82</f>
        <v>11537.1</v>
      </c>
      <c r="K115" s="1538"/>
      <c r="L115" s="1539"/>
      <c r="M115" s="1539"/>
      <c r="N115" s="1540"/>
    </row>
    <row r="116" spans="1:14" s="4" customFormat="1" ht="13.5" thickBot="1">
      <c r="A116" s="89" t="s">
        <v>27</v>
      </c>
      <c r="B116" s="1541" t="s">
        <v>105</v>
      </c>
      <c r="C116" s="1542"/>
      <c r="D116" s="1542"/>
      <c r="E116" s="1542"/>
      <c r="F116" s="1542"/>
      <c r="G116" s="1543"/>
      <c r="H116" s="474">
        <f t="shared" ref="H116:J116" si="11">H115</f>
        <v>13349.500000000004</v>
      </c>
      <c r="I116" s="521">
        <f t="shared" si="11"/>
        <v>11636.7</v>
      </c>
      <c r="J116" s="474">
        <f t="shared" si="11"/>
        <v>11537.1</v>
      </c>
      <c r="K116" s="1544"/>
      <c r="L116" s="1545"/>
      <c r="M116" s="1545"/>
      <c r="N116" s="1546"/>
    </row>
    <row r="117" spans="1:14" s="48" customFormat="1" ht="12.75">
      <c r="A117" s="268"/>
      <c r="B117" s="90"/>
      <c r="C117" s="90"/>
      <c r="D117" s="90"/>
      <c r="E117" s="90"/>
      <c r="F117" s="90"/>
      <c r="G117" s="90"/>
      <c r="H117" s="514"/>
      <c r="I117" s="514"/>
      <c r="J117" s="514"/>
      <c r="K117" s="268"/>
      <c r="L117" s="268"/>
      <c r="M117" s="268"/>
      <c r="N117" s="268"/>
    </row>
    <row r="118" spans="1:14" s="4" customFormat="1" ht="12.75" customHeight="1">
      <c r="A118" s="68"/>
      <c r="B118" s="90"/>
      <c r="C118" s="1547" t="s">
        <v>106</v>
      </c>
      <c r="D118" s="1547"/>
      <c r="E118" s="1547"/>
      <c r="F118" s="1547"/>
      <c r="G118" s="1547"/>
      <c r="H118" s="1547"/>
      <c r="I118" s="1547"/>
      <c r="J118" s="1547"/>
      <c r="K118" s="81"/>
      <c r="L118" s="29"/>
      <c r="M118" s="29"/>
      <c r="N118" s="29"/>
    </row>
    <row r="119" spans="1:14" s="4" customFormat="1" ht="9" customHeight="1" thickBot="1">
      <c r="A119" s="68"/>
      <c r="B119" s="57"/>
      <c r="C119" s="57"/>
      <c r="D119" s="57"/>
      <c r="E119" s="91"/>
      <c r="F119" s="92"/>
      <c r="G119" s="81"/>
      <c r="H119" s="81"/>
      <c r="I119" s="81"/>
      <c r="J119" s="81"/>
      <c r="K119" s="81"/>
      <c r="L119" s="29"/>
      <c r="M119" s="29"/>
      <c r="N119" s="29"/>
    </row>
    <row r="120" spans="1:14" s="4" customFormat="1" ht="55.5" customHeight="1" thickBot="1">
      <c r="A120" s="93"/>
      <c r="B120" s="93"/>
      <c r="C120" s="1519" t="s">
        <v>107</v>
      </c>
      <c r="D120" s="1520"/>
      <c r="E120" s="1520"/>
      <c r="F120" s="1520"/>
      <c r="G120" s="1521"/>
      <c r="H120" s="714" t="s">
        <v>247</v>
      </c>
      <c r="I120" s="513" t="s">
        <v>218</v>
      </c>
      <c r="J120" s="513" t="s">
        <v>219</v>
      </c>
      <c r="K120" s="68"/>
      <c r="L120" s="92"/>
      <c r="M120" s="92"/>
      <c r="N120" s="92"/>
    </row>
    <row r="121" spans="1:14" s="4" customFormat="1" ht="12.75">
      <c r="A121" s="93"/>
      <c r="B121" s="93"/>
      <c r="C121" s="1522" t="s">
        <v>108</v>
      </c>
      <c r="D121" s="1523"/>
      <c r="E121" s="1523"/>
      <c r="F121" s="1523"/>
      <c r="G121" s="1524"/>
      <c r="H121" s="1053">
        <f>H122+H130+H131+H132+H133</f>
        <v>13349.5</v>
      </c>
      <c r="I121" s="228">
        <f>I122+I130+I131+I132+I133</f>
        <v>11636.7</v>
      </c>
      <c r="J121" s="228">
        <f>J122+J130+J131+J132+J133</f>
        <v>11537.1</v>
      </c>
      <c r="K121" s="268"/>
      <c r="L121" s="268"/>
      <c r="M121" s="268"/>
      <c r="N121" s="268"/>
    </row>
    <row r="122" spans="1:14" s="4" customFormat="1" ht="12.75" customHeight="1">
      <c r="A122" s="93"/>
      <c r="B122" s="93"/>
      <c r="C122" s="1525" t="s">
        <v>109</v>
      </c>
      <c r="D122" s="1526"/>
      <c r="E122" s="1526"/>
      <c r="F122" s="1526"/>
      <c r="G122" s="1527"/>
      <c r="H122" s="1054">
        <f>SUM(H123:H129)</f>
        <v>10320</v>
      </c>
      <c r="I122" s="229">
        <f>SUM(I123:I129)</f>
        <v>11636.7</v>
      </c>
      <c r="J122" s="229">
        <f>SUM(J123:J129)</f>
        <v>11537.1</v>
      </c>
      <c r="K122" s="268"/>
      <c r="L122" s="268"/>
      <c r="M122" s="268"/>
      <c r="N122" s="268"/>
    </row>
    <row r="123" spans="1:14" s="4" customFormat="1" ht="12.75" customHeight="1">
      <c r="A123" s="93"/>
      <c r="B123" s="93"/>
      <c r="C123" s="1503" t="s">
        <v>110</v>
      </c>
      <c r="D123" s="1504"/>
      <c r="E123" s="1504"/>
      <c r="F123" s="1504"/>
      <c r="G123" s="1505"/>
      <c r="H123" s="1046">
        <f>SUMIF(G14:G115,"SB",H14:H115)</f>
        <v>9101.7000000000007</v>
      </c>
      <c r="I123" s="230">
        <f>SUMIF(G14:G116,"SB",I14:I116)</f>
        <v>11230.800000000001</v>
      </c>
      <c r="J123" s="230">
        <f>SUMIF(G14:G116,"SB",J14:J116)</f>
        <v>11135.5</v>
      </c>
      <c r="K123" s="68"/>
      <c r="L123" s="92"/>
      <c r="M123" s="92"/>
      <c r="N123" s="92"/>
    </row>
    <row r="124" spans="1:14" s="4" customFormat="1" ht="12.75" customHeight="1">
      <c r="A124" s="93"/>
      <c r="B124" s="93"/>
      <c r="C124" s="1528" t="s">
        <v>111</v>
      </c>
      <c r="D124" s="1529"/>
      <c r="E124" s="1529"/>
      <c r="F124" s="1529"/>
      <c r="G124" s="1530"/>
      <c r="H124" s="1046">
        <f>SUMIF(G10:G116,"SB(VR)",H10:H116)</f>
        <v>30.099999999999998</v>
      </c>
      <c r="I124" s="230">
        <f>SUMIF(G14:G116,"SB(VR)",I14:I116)</f>
        <v>30.5</v>
      </c>
      <c r="J124" s="230">
        <f>SUMIF(G14:G116,"SB(VR)",J14:J116)</f>
        <v>30.5</v>
      </c>
      <c r="K124" s="68"/>
      <c r="L124" s="92"/>
      <c r="M124" s="92"/>
      <c r="N124" s="92"/>
    </row>
    <row r="125" spans="1:14" s="4" customFormat="1" ht="12.75" customHeight="1">
      <c r="A125" s="93"/>
      <c r="B125" s="93"/>
      <c r="C125" s="1509" t="s">
        <v>112</v>
      </c>
      <c r="D125" s="1510"/>
      <c r="E125" s="1510"/>
      <c r="F125" s="1510"/>
      <c r="G125" s="1511"/>
      <c r="H125" s="1046">
        <f>SUMIF(G10:G116,"SB(VB)",H10:H116)</f>
        <v>1054.4000000000001</v>
      </c>
      <c r="I125" s="230">
        <f>SUMIF(G13:G116,"SB(VB)",I13:I116)</f>
        <v>336</v>
      </c>
      <c r="J125" s="230">
        <f>SUMIF(G13:G116,"SB(VB)",J13:J116)</f>
        <v>336</v>
      </c>
      <c r="K125" s="68"/>
      <c r="L125" s="92"/>
      <c r="M125" s="92"/>
      <c r="N125" s="92"/>
    </row>
    <row r="126" spans="1:14" s="4" customFormat="1" ht="12.75" customHeight="1">
      <c r="A126" s="93"/>
      <c r="B126" s="93"/>
      <c r="C126" s="1509" t="s">
        <v>113</v>
      </c>
      <c r="D126" s="1510"/>
      <c r="E126" s="1510"/>
      <c r="F126" s="1510"/>
      <c r="G126" s="1511"/>
      <c r="H126" s="1046">
        <f>SUMIF(G14:G116,"SB(P)",H14:H116)</f>
        <v>0</v>
      </c>
      <c r="I126" s="230">
        <f>SUMIF(G13:G116,"SB(P)",I13:I116)</f>
        <v>0</v>
      </c>
      <c r="J126" s="230">
        <f>SUMIF(G13:G116,"SB(P)",J13:J116)</f>
        <v>0</v>
      </c>
      <c r="K126" s="81"/>
      <c r="L126" s="29"/>
      <c r="M126" s="29"/>
      <c r="N126" s="29"/>
    </row>
    <row r="127" spans="1:14" s="1" customFormat="1" ht="12.75" customHeight="1">
      <c r="A127" s="93"/>
      <c r="B127" s="93"/>
      <c r="C127" s="1512" t="s">
        <v>114</v>
      </c>
      <c r="D127" s="1513"/>
      <c r="E127" s="1513"/>
      <c r="F127" s="1513"/>
      <c r="G127" s="1514"/>
      <c r="H127" s="1046">
        <f>SUMIF(G10:G116,"SB(SP)",H10:H116)</f>
        <v>133.79999999999998</v>
      </c>
      <c r="I127" s="230">
        <f>SUMIF(G14:G116,"SB(SP)",I14:I116)</f>
        <v>39.4</v>
      </c>
      <c r="J127" s="230">
        <f>SUMIF(G14:G116,"SB(SP)",J14:J116)</f>
        <v>35.1</v>
      </c>
      <c r="K127" s="93"/>
      <c r="L127" s="94"/>
      <c r="M127" s="94"/>
      <c r="N127" s="94"/>
    </row>
    <row r="128" spans="1:14" s="1" customFormat="1" ht="27" customHeight="1">
      <c r="A128" s="93"/>
      <c r="B128" s="93"/>
      <c r="C128" s="1515" t="s">
        <v>314</v>
      </c>
      <c r="D128" s="1516"/>
      <c r="E128" s="1516"/>
      <c r="F128" s="1516"/>
      <c r="G128" s="1516"/>
      <c r="H128" s="1046">
        <f>SUMIF(G20:G110,"ES",H20:H110)</f>
        <v>0</v>
      </c>
      <c r="I128" s="124">
        <f>SUMIF(G6:G110,"ES",I6:I110)</f>
        <v>0</v>
      </c>
      <c r="J128" s="124">
        <f>SUMIF(G6:G110,"ES",J6:J110)</f>
        <v>0</v>
      </c>
      <c r="K128" s="93"/>
      <c r="L128" s="94"/>
      <c r="M128" s="94"/>
      <c r="N128" s="94"/>
    </row>
    <row r="129" spans="1:14" s="1" customFormat="1" ht="12.75" customHeight="1">
      <c r="A129" s="93"/>
      <c r="B129" s="93"/>
      <c r="C129" s="1426" t="s">
        <v>116</v>
      </c>
      <c r="D129" s="1517"/>
      <c r="E129" s="1517"/>
      <c r="F129" s="1517"/>
      <c r="G129" s="1518"/>
      <c r="H129" s="1052">
        <f>SUMIF(G14:G116,"SB(KPP)",H14:H116)</f>
        <v>0</v>
      </c>
      <c r="I129" s="713">
        <f>SUMIF(G21:G116,"SB(KPP)",I21:I116)</f>
        <v>0</v>
      </c>
      <c r="J129" s="713">
        <f>SUMIF(G21:G116,"SB(KPP)",J21:J116)</f>
        <v>0</v>
      </c>
      <c r="K129" s="93"/>
      <c r="L129" s="94"/>
      <c r="M129" s="94"/>
      <c r="N129" s="94"/>
    </row>
    <row r="130" spans="1:14" s="1" customFormat="1" ht="12.75" customHeight="1">
      <c r="A130" s="93"/>
      <c r="B130" s="93"/>
      <c r="C130" s="1497" t="s">
        <v>115</v>
      </c>
      <c r="D130" s="1498"/>
      <c r="E130" s="1498"/>
      <c r="F130" s="1498"/>
      <c r="G130" s="1499"/>
      <c r="H130" s="1051">
        <f>SUMIF(G10:G116,"SB(L)",H10:H116)</f>
        <v>2981.7999999999997</v>
      </c>
      <c r="I130" s="123">
        <f>SUMIF(G22:G118,"SB(L)",I22:I118)</f>
        <v>0</v>
      </c>
      <c r="J130" s="123">
        <f>SUMIF(G22:G118,"SB(L)",J22:J118)</f>
        <v>0</v>
      </c>
      <c r="K130" s="93"/>
      <c r="L130" s="94"/>
      <c r="M130" s="94"/>
      <c r="N130" s="94"/>
    </row>
    <row r="131" spans="1:14" s="1" customFormat="1" ht="12.75" customHeight="1">
      <c r="A131" s="93"/>
      <c r="B131" s="93"/>
      <c r="C131" s="1497" t="s">
        <v>117</v>
      </c>
      <c r="D131" s="1498"/>
      <c r="E131" s="1498"/>
      <c r="F131" s="1498"/>
      <c r="G131" s="1499"/>
      <c r="H131" s="1051">
        <f>SUMIF(G10:G116,"SB(SPL)",H10:H116)</f>
        <v>47.7</v>
      </c>
      <c r="I131" s="123">
        <f>SUMIF(G20:G116,"SB(SPL)",I20:I116)</f>
        <v>0</v>
      </c>
      <c r="J131" s="123">
        <f>SUMIF(G20:G116,"SB(SPL)",J20:J116)</f>
        <v>0</v>
      </c>
      <c r="K131" s="93"/>
      <c r="L131" s="94"/>
      <c r="M131" s="94"/>
      <c r="N131" s="94"/>
    </row>
    <row r="132" spans="1:14" s="1" customFormat="1" ht="12.75" customHeight="1">
      <c r="A132" s="93"/>
      <c r="B132" s="93"/>
      <c r="C132" s="1497" t="s">
        <v>118</v>
      </c>
      <c r="D132" s="1498"/>
      <c r="E132" s="1498"/>
      <c r="F132" s="1498"/>
      <c r="G132" s="1499"/>
      <c r="H132" s="1051">
        <f>SUMIF(G14:G116,"SB(VRL)",H14:H116)</f>
        <v>0</v>
      </c>
      <c r="I132" s="123">
        <f>SUMIF(G20:G116,"SB(VRL)",I20:I116)</f>
        <v>0</v>
      </c>
      <c r="J132" s="123">
        <f>SUMIF(G20:G116,"SB(VRL)",J20:J116)</f>
        <v>0</v>
      </c>
      <c r="K132" s="93"/>
      <c r="L132" s="94"/>
      <c r="M132" s="94"/>
      <c r="N132" s="94"/>
    </row>
    <row r="133" spans="1:14" s="1" customFormat="1" ht="13.5" customHeight="1">
      <c r="A133" s="93"/>
      <c r="B133" s="93"/>
      <c r="C133" s="1497" t="s">
        <v>133</v>
      </c>
      <c r="D133" s="1498"/>
      <c r="E133" s="1498"/>
      <c r="F133" s="1498"/>
      <c r="G133" s="1499"/>
      <c r="H133" s="1051">
        <f>SUMIF(G14:G116,"SB(ŽPL)",H14:H116)</f>
        <v>0</v>
      </c>
      <c r="I133" s="123">
        <f>SUMIF(G21:G116,"SB(ŽPL)",I21:I116)</f>
        <v>0</v>
      </c>
      <c r="J133" s="123">
        <f>SUMIF(G21:G116,"SB(ŽPL)",J21:J116)</f>
        <v>0</v>
      </c>
      <c r="K133" s="93"/>
      <c r="L133" s="94"/>
      <c r="M133" s="94"/>
      <c r="N133" s="94"/>
    </row>
    <row r="134" spans="1:14" s="1" customFormat="1" ht="12.75" customHeight="1">
      <c r="A134" s="93"/>
      <c r="B134" s="93"/>
      <c r="C134" s="1500" t="s">
        <v>119</v>
      </c>
      <c r="D134" s="1501"/>
      <c r="E134" s="1501"/>
      <c r="F134" s="1501"/>
      <c r="G134" s="1502"/>
      <c r="H134" s="1045">
        <f ca="1">H135</f>
        <v>0</v>
      </c>
      <c r="I134" s="125">
        <f>I135</f>
        <v>0</v>
      </c>
      <c r="J134" s="125">
        <f>J135</f>
        <v>0</v>
      </c>
      <c r="K134" s="93"/>
      <c r="L134" s="94"/>
      <c r="M134" s="94"/>
      <c r="N134" s="94"/>
    </row>
    <row r="135" spans="1:14" s="1" customFormat="1" ht="16.5" customHeight="1">
      <c r="A135" s="93"/>
      <c r="B135" s="93"/>
      <c r="C135" s="1503" t="s">
        <v>121</v>
      </c>
      <c r="D135" s="1504"/>
      <c r="E135" s="1504"/>
      <c r="F135" s="1504"/>
      <c r="G135" s="1505"/>
      <c r="H135" s="1046">
        <f ca="1">SUMIF(G14:G116,"LRVB",H27:H116)</f>
        <v>0</v>
      </c>
      <c r="I135" s="230">
        <f>SUMIF(G14:G116,"LRVB",I14:I116)</f>
        <v>0</v>
      </c>
      <c r="J135" s="230">
        <f>SUMIF(G14:G116,"LRVB",J14:J116)</f>
        <v>0</v>
      </c>
      <c r="K135" s="975"/>
      <c r="L135" s="976"/>
      <c r="M135" s="94"/>
      <c r="N135" s="94"/>
    </row>
    <row r="136" spans="1:14" s="1" customFormat="1" ht="13.5" customHeight="1" thickBot="1">
      <c r="A136" s="93"/>
      <c r="B136" s="93"/>
      <c r="C136" s="1506" t="s">
        <v>122</v>
      </c>
      <c r="D136" s="1507"/>
      <c r="E136" s="1507"/>
      <c r="F136" s="1507"/>
      <c r="G136" s="1508"/>
      <c r="H136" s="1047">
        <f ca="1">H134+H121</f>
        <v>13349.5</v>
      </c>
      <c r="I136" s="231">
        <f>I134+I121</f>
        <v>11636.7</v>
      </c>
      <c r="J136" s="231">
        <f>J134+J121</f>
        <v>11537.1</v>
      </c>
      <c r="K136" s="975"/>
      <c r="L136" s="976"/>
      <c r="M136" s="94"/>
      <c r="N136" s="94"/>
    </row>
    <row r="137" spans="1:14" s="96" customFormat="1" ht="11.25">
      <c r="A137" s="95"/>
      <c r="B137" s="95"/>
      <c r="C137" s="95"/>
      <c r="D137" s="95"/>
      <c r="E137" s="95"/>
      <c r="F137" s="95"/>
      <c r="G137" s="95"/>
      <c r="H137" s="110"/>
      <c r="I137" s="110"/>
      <c r="J137" s="110"/>
      <c r="K137" s="145"/>
      <c r="L137" s="95"/>
      <c r="M137" s="95"/>
      <c r="N137" s="95"/>
    </row>
    <row r="138" spans="1:14" s="96" customFormat="1" ht="12.75">
      <c r="A138" s="95"/>
      <c r="B138" s="95"/>
      <c r="C138" s="95"/>
      <c r="D138" s="93"/>
      <c r="E138" s="97"/>
      <c r="F138" s="98"/>
      <c r="G138" s="95"/>
      <c r="H138" s="145"/>
      <c r="I138" s="145"/>
      <c r="J138" s="145"/>
      <c r="K138" s="145"/>
      <c r="L138" s="98"/>
      <c r="M138" s="98"/>
      <c r="N138" s="98"/>
    </row>
    <row r="139" spans="1:14" s="96" customFormat="1" ht="12.75">
      <c r="A139" s="95"/>
      <c r="B139" s="95"/>
      <c r="C139" s="95"/>
      <c r="D139" s="93"/>
      <c r="E139" s="97"/>
      <c r="F139" s="98"/>
      <c r="G139" s="95"/>
      <c r="H139" s="95"/>
      <c r="I139" s="95"/>
      <c r="J139" s="95"/>
      <c r="K139" s="95"/>
      <c r="L139" s="98"/>
      <c r="M139" s="98"/>
      <c r="N139" s="98"/>
    </row>
    <row r="140" spans="1:14">
      <c r="H140" s="136"/>
      <c r="I140" s="136"/>
      <c r="J140" s="136"/>
    </row>
    <row r="141" spans="1:14">
      <c r="H141" s="136"/>
      <c r="I141" s="136"/>
      <c r="J141" s="136"/>
    </row>
    <row r="142" spans="1:14">
      <c r="H142" s="283"/>
      <c r="I142" s="283"/>
      <c r="J142" s="283"/>
    </row>
  </sheetData>
  <mergeCells count="154">
    <mergeCell ref="C120:G120"/>
    <mergeCell ref="C121:G121"/>
    <mergeCell ref="C122:G122"/>
    <mergeCell ref="C123:G123"/>
    <mergeCell ref="C124:G124"/>
    <mergeCell ref="C114:G114"/>
    <mergeCell ref="K114:N114"/>
    <mergeCell ref="B115:G115"/>
    <mergeCell ref="K115:N115"/>
    <mergeCell ref="B116:G116"/>
    <mergeCell ref="K116:N116"/>
    <mergeCell ref="C118:J118"/>
    <mergeCell ref="C131:G131"/>
    <mergeCell ref="C132:G132"/>
    <mergeCell ref="C133:G133"/>
    <mergeCell ref="C134:G134"/>
    <mergeCell ref="C135:G135"/>
    <mergeCell ref="C136:G136"/>
    <mergeCell ref="C125:G125"/>
    <mergeCell ref="C126:G126"/>
    <mergeCell ref="C127:G127"/>
    <mergeCell ref="C128:G128"/>
    <mergeCell ref="C129:G129"/>
    <mergeCell ref="C130:G130"/>
    <mergeCell ref="A112:A113"/>
    <mergeCell ref="B112:B113"/>
    <mergeCell ref="C112:C113"/>
    <mergeCell ref="D112:D113"/>
    <mergeCell ref="E112:E113"/>
    <mergeCell ref="F112:F113"/>
    <mergeCell ref="C95:G95"/>
    <mergeCell ref="C96:N96"/>
    <mergeCell ref="D97:D98"/>
    <mergeCell ref="E97:E98"/>
    <mergeCell ref="D108:D111"/>
    <mergeCell ref="E110:E111"/>
    <mergeCell ref="F110:F111"/>
    <mergeCell ref="K110:K111"/>
    <mergeCell ref="C83:N83"/>
    <mergeCell ref="D85:D86"/>
    <mergeCell ref="E85:E91"/>
    <mergeCell ref="D92:D94"/>
    <mergeCell ref="E92:E94"/>
    <mergeCell ref="K92:K93"/>
    <mergeCell ref="F93:F94"/>
    <mergeCell ref="A78:A81"/>
    <mergeCell ref="B78:B81"/>
    <mergeCell ref="C78:C81"/>
    <mergeCell ref="E78:E81"/>
    <mergeCell ref="K80:K81"/>
    <mergeCell ref="C82:G82"/>
    <mergeCell ref="E73:E75"/>
    <mergeCell ref="F73:F75"/>
    <mergeCell ref="A76:A77"/>
    <mergeCell ref="B76:B77"/>
    <mergeCell ref="C76:C77"/>
    <mergeCell ref="D76:D77"/>
    <mergeCell ref="E76:E77"/>
    <mergeCell ref="F76:F77"/>
    <mergeCell ref="D72:D73"/>
    <mergeCell ref="D74:D75"/>
    <mergeCell ref="D56:D58"/>
    <mergeCell ref="D60:D61"/>
    <mergeCell ref="K60:K61"/>
    <mergeCell ref="D62:D63"/>
    <mergeCell ref="D64:D65"/>
    <mergeCell ref="D68:D69"/>
    <mergeCell ref="K51:K53"/>
    <mergeCell ref="A54:A55"/>
    <mergeCell ref="B54:B55"/>
    <mergeCell ref="C54:C55"/>
    <mergeCell ref="D54:D55"/>
    <mergeCell ref="E54:E55"/>
    <mergeCell ref="F54:F55"/>
    <mergeCell ref="A51:A53"/>
    <mergeCell ref="B51:B53"/>
    <mergeCell ref="C51:C53"/>
    <mergeCell ref="D51:D53"/>
    <mergeCell ref="E51:E53"/>
    <mergeCell ref="F51:F53"/>
    <mergeCell ref="D39:D40"/>
    <mergeCell ref="K39:K40"/>
    <mergeCell ref="D41:D45"/>
    <mergeCell ref="D47:D48"/>
    <mergeCell ref="D49:D50"/>
    <mergeCell ref="E49:E50"/>
    <mergeCell ref="F49:F50"/>
    <mergeCell ref="K49:K50"/>
    <mergeCell ref="K33:K35"/>
    <mergeCell ref="K41:K42"/>
    <mergeCell ref="L33:L35"/>
    <mergeCell ref="M33:M35"/>
    <mergeCell ref="N33:N35"/>
    <mergeCell ref="A36:A37"/>
    <mergeCell ref="B36:B37"/>
    <mergeCell ref="C36:C37"/>
    <mergeCell ref="D36:D37"/>
    <mergeCell ref="E36:E37"/>
    <mergeCell ref="F36:F37"/>
    <mergeCell ref="A33:A35"/>
    <mergeCell ref="B33:B35"/>
    <mergeCell ref="C33:C35"/>
    <mergeCell ref="D33:D35"/>
    <mergeCell ref="E33:E35"/>
    <mergeCell ref="F33:F35"/>
    <mergeCell ref="L28:L30"/>
    <mergeCell ref="M28:M30"/>
    <mergeCell ref="N28:N30"/>
    <mergeCell ref="A31:A32"/>
    <mergeCell ref="B31:B32"/>
    <mergeCell ref="C31:C32"/>
    <mergeCell ref="D31:D32"/>
    <mergeCell ref="E31:E32"/>
    <mergeCell ref="F31:F32"/>
    <mergeCell ref="K26:K27"/>
    <mergeCell ref="A28:A30"/>
    <mergeCell ref="B28:B30"/>
    <mergeCell ref="C28:C30"/>
    <mergeCell ref="D28:D30"/>
    <mergeCell ref="E28:E30"/>
    <mergeCell ref="F28:F30"/>
    <mergeCell ref="K28:K30"/>
    <mergeCell ref="A23:A26"/>
    <mergeCell ref="B23:B26"/>
    <mergeCell ref="C23:C26"/>
    <mergeCell ref="D23:D26"/>
    <mergeCell ref="E23:E26"/>
    <mergeCell ref="F23:F26"/>
    <mergeCell ref="A10:N10"/>
    <mergeCell ref="A11:N11"/>
    <mergeCell ref="B12:N12"/>
    <mergeCell ref="C13:N13"/>
    <mergeCell ref="D14:D16"/>
    <mergeCell ref="D20:D21"/>
    <mergeCell ref="E20:E21"/>
    <mergeCell ref="F20:F21"/>
    <mergeCell ref="F7:F9"/>
    <mergeCell ref="G7:G9"/>
    <mergeCell ref="H7:H9"/>
    <mergeCell ref="I7:I9"/>
    <mergeCell ref="J7:J9"/>
    <mergeCell ref="K7:N7"/>
    <mergeCell ref="K8:K9"/>
    <mergeCell ref="L8:N8"/>
    <mergeCell ref="K1:N1"/>
    <mergeCell ref="D3:K3"/>
    <mergeCell ref="D4:K4"/>
    <mergeCell ref="A5:N5"/>
    <mergeCell ref="K6:N6"/>
    <mergeCell ref="A7:A9"/>
    <mergeCell ref="B7:B9"/>
    <mergeCell ref="C7:C9"/>
    <mergeCell ref="D7:D9"/>
    <mergeCell ref="E7:E9"/>
  </mergeCells>
  <printOptions horizontalCentered="1"/>
  <pageMargins left="0.59055118110236227" right="0" top="0.59055118110236227" bottom="0" header="0.31496062992125984" footer="0.31496062992125984"/>
  <pageSetup paperSize="9" scale="70" orientation="portrait" r:id="rId1"/>
  <rowBreaks count="1" manualBreakCount="1">
    <brk id="50"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44"/>
  <sheetViews>
    <sheetView zoomScaleNormal="100" zoomScaleSheetLayoutView="100" workbookViewId="0"/>
  </sheetViews>
  <sheetFormatPr defaultColWidth="9.140625" defaultRowHeight="15"/>
  <cols>
    <col min="1" max="1" width="3" style="135" customWidth="1"/>
    <col min="2" max="2" width="2.7109375" style="135" customWidth="1"/>
    <col min="3" max="3" width="3" style="135" customWidth="1"/>
    <col min="4" max="4" width="34.7109375" style="135" customWidth="1"/>
    <col min="5" max="5" width="3.5703125" style="135" customWidth="1"/>
    <col min="6" max="6" width="4.28515625" style="135" customWidth="1"/>
    <col min="7" max="7" width="9.140625" style="135"/>
    <col min="8" max="9" width="9.140625" style="135" customWidth="1"/>
    <col min="10" max="10" width="8.85546875" style="135" customWidth="1"/>
    <col min="11" max="12" width="9.140625" style="135" customWidth="1"/>
    <col min="13" max="13" width="8.28515625" style="135" customWidth="1"/>
    <col min="14" max="14" width="9.85546875" style="135" customWidth="1"/>
    <col min="15" max="15" width="28.140625" style="135" customWidth="1"/>
    <col min="16" max="18" width="6.28515625" style="135" customWidth="1"/>
    <col min="19" max="19" width="35.140625" style="135" customWidth="1"/>
    <col min="20" max="16384" width="9.140625" style="135"/>
  </cols>
  <sheetData>
    <row r="1" spans="1:20" s="4" customFormat="1" ht="14.25" customHeight="1">
      <c r="A1" s="1"/>
      <c r="B1" s="1"/>
      <c r="C1" s="1"/>
      <c r="D1" s="1"/>
      <c r="E1" s="1058"/>
      <c r="F1" s="1059"/>
      <c r="G1" s="3"/>
      <c r="H1" s="1"/>
      <c r="I1" s="1"/>
      <c r="J1" s="1"/>
      <c r="K1" s="1"/>
      <c r="L1" s="1"/>
      <c r="M1" s="1"/>
      <c r="N1" s="1"/>
      <c r="O1" s="1"/>
      <c r="P1" s="1"/>
      <c r="Q1" s="1076"/>
      <c r="R1" s="1077"/>
      <c r="S1" s="1077" t="s">
        <v>308</v>
      </c>
      <c r="T1" s="1077"/>
    </row>
    <row r="2" spans="1:20" s="1" customFormat="1" ht="15" customHeight="1">
      <c r="A2" s="695"/>
      <c r="B2" s="695"/>
      <c r="C2" s="695"/>
      <c r="D2" s="1313" t="s">
        <v>253</v>
      </c>
      <c r="E2" s="1313"/>
      <c r="F2" s="1313"/>
      <c r="G2" s="1313"/>
      <c r="H2" s="1313"/>
      <c r="I2" s="1313"/>
      <c r="J2" s="1313"/>
      <c r="K2" s="1313"/>
      <c r="L2" s="1313"/>
      <c r="M2" s="1313"/>
      <c r="N2" s="1313"/>
      <c r="O2" s="1313"/>
      <c r="P2" s="695"/>
      <c r="Q2" s="695"/>
      <c r="R2" s="695"/>
    </row>
    <row r="3" spans="1:20" s="1" customFormat="1">
      <c r="A3" s="695"/>
      <c r="B3" s="695"/>
      <c r="C3" s="695"/>
      <c r="D3" s="1314" t="s">
        <v>167</v>
      </c>
      <c r="E3" s="1315"/>
      <c r="F3" s="1315"/>
      <c r="G3" s="1315"/>
      <c r="H3" s="1315"/>
      <c r="I3" s="1315"/>
      <c r="J3" s="1315"/>
      <c r="K3" s="1315"/>
      <c r="L3" s="1315"/>
      <c r="M3" s="1315"/>
      <c r="N3" s="1315"/>
      <c r="O3" s="1315"/>
      <c r="P3" s="695"/>
      <c r="Q3" s="695"/>
      <c r="R3" s="695"/>
    </row>
    <row r="4" spans="1:20" s="1" customFormat="1" ht="15" customHeight="1">
      <c r="A4" s="1316" t="s">
        <v>164</v>
      </c>
      <c r="B4" s="1316"/>
      <c r="C4" s="1316"/>
      <c r="D4" s="1316"/>
      <c r="E4" s="1316"/>
      <c r="F4" s="1316"/>
      <c r="G4" s="1316"/>
      <c r="H4" s="1316"/>
      <c r="I4" s="1316"/>
      <c r="J4" s="1316"/>
      <c r="K4" s="1316"/>
      <c r="L4" s="1316"/>
      <c r="M4" s="1316"/>
      <c r="N4" s="1316"/>
      <c r="O4" s="1316"/>
      <c r="P4" s="1316"/>
      <c r="Q4" s="1316"/>
      <c r="R4" s="1316"/>
    </row>
    <row r="5" spans="1:20" s="4" customFormat="1" ht="15" customHeight="1" thickBot="1">
      <c r="A5" s="1"/>
      <c r="B5" s="1"/>
      <c r="C5" s="1"/>
      <c r="D5" s="1"/>
      <c r="E5" s="1"/>
      <c r="F5" s="1059"/>
      <c r="G5" s="3"/>
      <c r="H5" s="1"/>
      <c r="I5" s="1"/>
      <c r="J5" s="1"/>
      <c r="K5" s="1"/>
      <c r="L5" s="1"/>
      <c r="M5" s="1"/>
      <c r="N5" s="1"/>
      <c r="O5" s="1041"/>
      <c r="P5" s="1068"/>
      <c r="Q5" s="1572"/>
      <c r="R5" s="1572"/>
      <c r="S5" s="1069" t="s">
        <v>165</v>
      </c>
    </row>
    <row r="6" spans="1:20" s="4" customFormat="1" ht="33.75" customHeight="1">
      <c r="A6" s="1576" t="s">
        <v>0</v>
      </c>
      <c r="B6" s="1579" t="s">
        <v>1</v>
      </c>
      <c r="C6" s="1579" t="s">
        <v>2</v>
      </c>
      <c r="D6" s="1582" t="s">
        <v>4</v>
      </c>
      <c r="E6" s="1579" t="s">
        <v>5</v>
      </c>
      <c r="F6" s="1585" t="s">
        <v>6</v>
      </c>
      <c r="G6" s="1588" t="s">
        <v>8</v>
      </c>
      <c r="H6" s="1591" t="s">
        <v>247</v>
      </c>
      <c r="I6" s="1594" t="s">
        <v>303</v>
      </c>
      <c r="J6" s="1573" t="s">
        <v>304</v>
      </c>
      <c r="K6" s="1591" t="s">
        <v>305</v>
      </c>
      <c r="L6" s="1594" t="s">
        <v>306</v>
      </c>
      <c r="M6" s="1573" t="s">
        <v>304</v>
      </c>
      <c r="N6" s="1353" t="s">
        <v>206</v>
      </c>
      <c r="O6" s="1358" t="s">
        <v>9</v>
      </c>
      <c r="P6" s="1359"/>
      <c r="Q6" s="1359"/>
      <c r="R6" s="1360"/>
      <c r="S6" s="1070"/>
    </row>
    <row r="7" spans="1:20" s="4" customFormat="1" ht="21.75" customHeight="1">
      <c r="A7" s="1577"/>
      <c r="B7" s="1580"/>
      <c r="C7" s="1580"/>
      <c r="D7" s="1583"/>
      <c r="E7" s="1580"/>
      <c r="F7" s="1586"/>
      <c r="G7" s="1589"/>
      <c r="H7" s="1592"/>
      <c r="I7" s="1595"/>
      <c r="J7" s="1574"/>
      <c r="K7" s="1592"/>
      <c r="L7" s="1595"/>
      <c r="M7" s="1574"/>
      <c r="N7" s="1356"/>
      <c r="O7" s="1361" t="s">
        <v>4</v>
      </c>
      <c r="P7" s="1363" t="s">
        <v>10</v>
      </c>
      <c r="Q7" s="1363"/>
      <c r="R7" s="1364"/>
      <c r="S7" s="1071" t="s">
        <v>307</v>
      </c>
    </row>
    <row r="8" spans="1:20" s="4" customFormat="1" ht="54" customHeight="1" thickBot="1">
      <c r="A8" s="1578"/>
      <c r="B8" s="1581"/>
      <c r="C8" s="1581"/>
      <c r="D8" s="1584"/>
      <c r="E8" s="1581"/>
      <c r="F8" s="1587"/>
      <c r="G8" s="1590"/>
      <c r="H8" s="1593"/>
      <c r="I8" s="1596"/>
      <c r="J8" s="1575"/>
      <c r="K8" s="1593"/>
      <c r="L8" s="1596"/>
      <c r="M8" s="1575"/>
      <c r="N8" s="1357"/>
      <c r="O8" s="1362"/>
      <c r="P8" s="1072" t="s">
        <v>211</v>
      </c>
      <c r="Q8" s="1073" t="s">
        <v>212</v>
      </c>
      <c r="R8" s="1074" t="s">
        <v>213</v>
      </c>
      <c r="S8" s="1075"/>
    </row>
    <row r="9" spans="1:20" s="1" customFormat="1" ht="15.75" customHeight="1">
      <c r="A9" s="1330" t="s">
        <v>12</v>
      </c>
      <c r="B9" s="1331"/>
      <c r="C9" s="1331"/>
      <c r="D9" s="1331"/>
      <c r="E9" s="1331"/>
      <c r="F9" s="1331"/>
      <c r="G9" s="1331"/>
      <c r="H9" s="1331"/>
      <c r="I9" s="1331"/>
      <c r="J9" s="1331"/>
      <c r="K9" s="1331"/>
      <c r="L9" s="1331"/>
      <c r="M9" s="1331"/>
      <c r="N9" s="1331"/>
      <c r="O9" s="1331"/>
      <c r="P9" s="1331"/>
      <c r="Q9" s="1331"/>
      <c r="R9" s="1331"/>
      <c r="S9" s="1078"/>
    </row>
    <row r="10" spans="1:20" s="1" customFormat="1" ht="14.25" customHeight="1">
      <c r="A10" s="1333" t="s">
        <v>13</v>
      </c>
      <c r="B10" s="1334"/>
      <c r="C10" s="1334"/>
      <c r="D10" s="1334"/>
      <c r="E10" s="1334"/>
      <c r="F10" s="1334"/>
      <c r="G10" s="1334"/>
      <c r="H10" s="1334"/>
      <c r="I10" s="1334"/>
      <c r="J10" s="1334"/>
      <c r="K10" s="1334"/>
      <c r="L10" s="1334"/>
      <c r="M10" s="1334"/>
      <c r="N10" s="1334"/>
      <c r="O10" s="1334"/>
      <c r="P10" s="1334"/>
      <c r="Q10" s="1334"/>
      <c r="R10" s="1334"/>
      <c r="S10" s="1079"/>
    </row>
    <row r="11" spans="1:20" s="1" customFormat="1" ht="14.25" customHeight="1">
      <c r="A11" s="5" t="s">
        <v>14</v>
      </c>
      <c r="B11" s="1336" t="s">
        <v>15</v>
      </c>
      <c r="C11" s="1336"/>
      <c r="D11" s="1336"/>
      <c r="E11" s="1336"/>
      <c r="F11" s="1336"/>
      <c r="G11" s="1336"/>
      <c r="H11" s="1336"/>
      <c r="I11" s="1336"/>
      <c r="J11" s="1336"/>
      <c r="K11" s="1336"/>
      <c r="L11" s="1336"/>
      <c r="M11" s="1336"/>
      <c r="N11" s="1336"/>
      <c r="O11" s="1336"/>
      <c r="P11" s="1336"/>
      <c r="Q11" s="1336"/>
      <c r="R11" s="1336"/>
      <c r="S11" s="1080"/>
    </row>
    <row r="12" spans="1:20" s="1" customFormat="1" ht="15.75" customHeight="1">
      <c r="A12" s="6" t="s">
        <v>14</v>
      </c>
      <c r="B12" s="7" t="s">
        <v>14</v>
      </c>
      <c r="C12" s="1338" t="s">
        <v>16</v>
      </c>
      <c r="D12" s="1339"/>
      <c r="E12" s="1339"/>
      <c r="F12" s="1339"/>
      <c r="G12" s="1339"/>
      <c r="H12" s="1339"/>
      <c r="I12" s="1339"/>
      <c r="J12" s="1339"/>
      <c r="K12" s="1339"/>
      <c r="L12" s="1339"/>
      <c r="M12" s="1339"/>
      <c r="N12" s="1339"/>
      <c r="O12" s="1339"/>
      <c r="P12" s="1339"/>
      <c r="Q12" s="1339"/>
      <c r="R12" s="1339"/>
      <c r="S12" s="1081"/>
    </row>
    <row r="13" spans="1:20" s="4" customFormat="1" ht="15" customHeight="1">
      <c r="A13" s="8" t="s">
        <v>14</v>
      </c>
      <c r="B13" s="9" t="s">
        <v>14</v>
      </c>
      <c r="C13" s="715" t="s">
        <v>14</v>
      </c>
      <c r="D13" s="1341" t="s">
        <v>249</v>
      </c>
      <c r="E13" s="11"/>
      <c r="F13" s="932">
        <v>1</v>
      </c>
      <c r="G13" s="1168" t="s">
        <v>21</v>
      </c>
      <c r="H13" s="1233">
        <v>6940.8</v>
      </c>
      <c r="I13" s="1272">
        <f>6940.8-5.4-255.4</f>
        <v>6680.0000000000009</v>
      </c>
      <c r="J13" s="1253">
        <f>+I13-H13</f>
        <v>-260.79999999999927</v>
      </c>
      <c r="K13" s="1234">
        <v>6619.5</v>
      </c>
      <c r="L13" s="1170">
        <v>6619.5</v>
      </c>
      <c r="M13" s="1172">
        <f>L13-K13</f>
        <v>0</v>
      </c>
      <c r="N13" s="192">
        <v>6521.5</v>
      </c>
      <c r="O13" s="1013"/>
      <c r="P13" s="720"/>
      <c r="Q13" s="720"/>
      <c r="R13" s="721"/>
      <c r="S13" s="1550" t="s">
        <v>317</v>
      </c>
    </row>
    <row r="14" spans="1:20" s="4" customFormat="1" ht="79.5" customHeight="1">
      <c r="A14" s="722"/>
      <c r="B14" s="9"/>
      <c r="C14" s="723"/>
      <c r="D14" s="1341"/>
      <c r="E14" s="11"/>
      <c r="F14" s="932"/>
      <c r="G14" s="724" t="s">
        <v>201</v>
      </c>
      <c r="H14" s="1230">
        <v>33.5</v>
      </c>
      <c r="I14" s="1141">
        <v>33.5</v>
      </c>
      <c r="J14" s="313">
        <f>I14-H14</f>
        <v>0</v>
      </c>
      <c r="K14" s="727"/>
      <c r="L14" s="1169"/>
      <c r="M14" s="1171"/>
      <c r="N14" s="728"/>
      <c r="O14" s="1139"/>
      <c r="P14" s="720"/>
      <c r="Q14" s="357"/>
      <c r="R14" s="721"/>
      <c r="S14" s="1549"/>
    </row>
    <row r="15" spans="1:20" s="4" customFormat="1" ht="66.75" customHeight="1">
      <c r="A15" s="722"/>
      <c r="B15" s="9"/>
      <c r="C15" s="723"/>
      <c r="D15" s="1342"/>
      <c r="E15" s="11"/>
      <c r="F15" s="731"/>
      <c r="G15" s="725" t="s">
        <v>22</v>
      </c>
      <c r="H15" s="1231">
        <v>795.1</v>
      </c>
      <c r="I15" s="1270">
        <f>795.1+6.8</f>
        <v>801.9</v>
      </c>
      <c r="J15" s="1271">
        <f>I15-H15</f>
        <v>6.7999999999999545</v>
      </c>
      <c r="K15" s="305"/>
      <c r="L15" s="1170"/>
      <c r="M15" s="1172"/>
      <c r="N15" s="192"/>
      <c r="O15" s="1013"/>
      <c r="P15" s="720"/>
      <c r="Q15" s="357"/>
      <c r="R15" s="721"/>
      <c r="S15" s="1290" t="s">
        <v>319</v>
      </c>
    </row>
    <row r="16" spans="1:20" s="4" customFormat="1" ht="27.75" customHeight="1">
      <c r="A16" s="722"/>
      <c r="B16" s="9"/>
      <c r="C16" s="723"/>
      <c r="D16" s="133"/>
      <c r="E16" s="11"/>
      <c r="F16" s="117"/>
      <c r="G16" s="725" t="s">
        <v>47</v>
      </c>
      <c r="H16" s="1231">
        <f>30.5+5.8</f>
        <v>36.299999999999997</v>
      </c>
      <c r="I16" s="1270">
        <f>30.5+5.8-6.2</f>
        <v>30.099999999999998</v>
      </c>
      <c r="J16" s="1271">
        <f t="shared" ref="J16" si="0">+I16-H16</f>
        <v>-6.1999999999999993</v>
      </c>
      <c r="K16" s="727">
        <v>30.5</v>
      </c>
      <c r="L16" s="1169">
        <v>30.5</v>
      </c>
      <c r="M16" s="1171"/>
      <c r="N16" s="728">
        <v>30.5</v>
      </c>
      <c r="O16" s="1013"/>
      <c r="P16" s="720"/>
      <c r="Q16" s="357"/>
      <c r="R16" s="721"/>
      <c r="S16" s="1571" t="s">
        <v>320</v>
      </c>
    </row>
    <row r="17" spans="1:19" s="4" customFormat="1" ht="16.5" customHeight="1">
      <c r="A17" s="722"/>
      <c r="B17" s="9"/>
      <c r="C17" s="723"/>
      <c r="D17" s="133"/>
      <c r="E17" s="11"/>
      <c r="F17" s="117"/>
      <c r="G17" s="725" t="s">
        <v>25</v>
      </c>
      <c r="H17" s="1231">
        <v>5.0999999999999996</v>
      </c>
      <c r="I17" s="1142">
        <v>5.0999999999999996</v>
      </c>
      <c r="J17" s="732"/>
      <c r="K17" s="727"/>
      <c r="L17" s="1092"/>
      <c r="M17" s="729"/>
      <c r="N17" s="728"/>
      <c r="O17" s="1013"/>
      <c r="P17" s="720"/>
      <c r="Q17" s="357"/>
      <c r="R17" s="721"/>
      <c r="S17" s="1549"/>
    </row>
    <row r="18" spans="1:19" s="4" customFormat="1" ht="33" customHeight="1">
      <c r="A18" s="722"/>
      <c r="B18" s="9"/>
      <c r="C18" s="723"/>
      <c r="D18" s="133"/>
      <c r="E18" s="11"/>
      <c r="F18" s="1247"/>
      <c r="G18" s="1248" t="s">
        <v>26</v>
      </c>
      <c r="H18" s="1249">
        <v>0.1</v>
      </c>
      <c r="I18" s="1250">
        <v>0.1</v>
      </c>
      <c r="J18" s="1251"/>
      <c r="K18" s="1241"/>
      <c r="L18" s="1242"/>
      <c r="M18" s="1243"/>
      <c r="N18" s="1244"/>
      <c r="O18" s="710"/>
      <c r="P18" s="720"/>
      <c r="Q18" s="720"/>
      <c r="R18" s="740"/>
      <c r="S18" s="1549"/>
    </row>
    <row r="19" spans="1:19" s="4" customFormat="1" ht="12" customHeight="1">
      <c r="A19" s="722"/>
      <c r="B19" s="9"/>
      <c r="C19" s="723"/>
      <c r="D19" s="133"/>
      <c r="E19" s="11"/>
      <c r="F19" s="932"/>
      <c r="G19" s="724"/>
      <c r="H19" s="1252"/>
      <c r="I19" s="1141"/>
      <c r="J19" s="973"/>
      <c r="K19" s="726"/>
      <c r="L19" s="1093"/>
      <c r="M19" s="1083"/>
      <c r="N19" s="1100"/>
      <c r="O19" s="710"/>
      <c r="P19" s="720"/>
      <c r="Q19" s="720"/>
      <c r="R19" s="740"/>
      <c r="S19" s="1549"/>
    </row>
    <row r="20" spans="1:19" s="4" customFormat="1" ht="27" customHeight="1">
      <c r="A20" s="12"/>
      <c r="B20" s="13"/>
      <c r="C20" s="716"/>
      <c r="D20" s="1343"/>
      <c r="E20" s="1345"/>
      <c r="F20" s="1346"/>
      <c r="G20" s="21"/>
      <c r="H20" s="734"/>
      <c r="I20" s="1094"/>
      <c r="J20" s="973"/>
      <c r="K20" s="734"/>
      <c r="L20" s="1094"/>
      <c r="M20" s="1084"/>
      <c r="N20" s="735"/>
      <c r="O20" s="737" t="s">
        <v>193</v>
      </c>
      <c r="P20" s="745">
        <f>439.5+5+5</f>
        <v>449.5</v>
      </c>
      <c r="Q20" s="745">
        <v>449.5</v>
      </c>
      <c r="R20" s="741">
        <v>449.5</v>
      </c>
      <c r="S20" s="1267"/>
    </row>
    <row r="21" spans="1:19" s="4" customFormat="1" ht="14.25" customHeight="1">
      <c r="A21" s="16"/>
      <c r="B21" s="17"/>
      <c r="C21" s="717"/>
      <c r="D21" s="1344"/>
      <c r="E21" s="1345"/>
      <c r="F21" s="1346"/>
      <c r="G21" s="24"/>
      <c r="H21" s="151"/>
      <c r="I21" s="224"/>
      <c r="J21" s="313"/>
      <c r="K21" s="151"/>
      <c r="L21" s="224"/>
      <c r="M21" s="287"/>
      <c r="N21" s="183"/>
      <c r="O21" s="737" t="s">
        <v>149</v>
      </c>
      <c r="P21" s="428">
        <v>21</v>
      </c>
      <c r="Q21" s="428">
        <v>21</v>
      </c>
      <c r="R21" s="402">
        <v>21</v>
      </c>
      <c r="S21" s="1245"/>
    </row>
    <row r="22" spans="1:19" s="4" customFormat="1" ht="51.75" customHeight="1">
      <c r="A22" s="16"/>
      <c r="B22" s="19"/>
      <c r="C22" s="718"/>
      <c r="D22" s="1016"/>
      <c r="E22" s="1042"/>
      <c r="F22" s="1029"/>
      <c r="G22" s="24"/>
      <c r="H22" s="151"/>
      <c r="I22" s="224"/>
      <c r="J22" s="313"/>
      <c r="K22" s="151"/>
      <c r="L22" s="224"/>
      <c r="M22" s="287"/>
      <c r="N22" s="183"/>
      <c r="O22" s="107" t="s">
        <v>262</v>
      </c>
      <c r="P22" s="746" t="s">
        <v>131</v>
      </c>
      <c r="Q22" s="747" t="s">
        <v>131</v>
      </c>
      <c r="R22" s="742" t="s">
        <v>131</v>
      </c>
      <c r="S22" s="1246"/>
    </row>
    <row r="23" spans="1:19" s="1" customFormat="1" ht="24.75" customHeight="1">
      <c r="A23" s="1367"/>
      <c r="B23" s="1369"/>
      <c r="C23" s="1346"/>
      <c r="D23" s="1343"/>
      <c r="E23" s="1381"/>
      <c r="F23" s="1346"/>
      <c r="G23" s="21"/>
      <c r="H23" s="294"/>
      <c r="I23" s="349"/>
      <c r="J23" s="326"/>
      <c r="K23" s="1097"/>
      <c r="L23" s="1098"/>
      <c r="M23" s="1099"/>
      <c r="N23" s="736"/>
      <c r="O23" s="738" t="s">
        <v>263</v>
      </c>
      <c r="P23" s="748" t="s">
        <v>32</v>
      </c>
      <c r="Q23" s="748" t="s">
        <v>32</v>
      </c>
      <c r="R23" s="743" t="s">
        <v>32</v>
      </c>
      <c r="S23" s="1246"/>
    </row>
    <row r="24" spans="1:19" s="1" customFormat="1" ht="26.25" customHeight="1">
      <c r="A24" s="1367"/>
      <c r="B24" s="1369"/>
      <c r="C24" s="1346"/>
      <c r="D24" s="1343"/>
      <c r="E24" s="1381"/>
      <c r="F24" s="1346"/>
      <c r="G24" s="24"/>
      <c r="H24" s="151"/>
      <c r="I24" s="224"/>
      <c r="J24" s="313"/>
      <c r="K24" s="151"/>
      <c r="L24" s="224"/>
      <c r="M24" s="287"/>
      <c r="N24" s="183"/>
      <c r="O24" s="739" t="s">
        <v>38</v>
      </c>
      <c r="P24" s="749">
        <v>130</v>
      </c>
      <c r="Q24" s="749">
        <v>130</v>
      </c>
      <c r="R24" s="744">
        <v>130</v>
      </c>
      <c r="S24" s="1246"/>
    </row>
    <row r="25" spans="1:19" s="1" customFormat="1" ht="27" customHeight="1">
      <c r="A25" s="1367"/>
      <c r="B25" s="1369"/>
      <c r="C25" s="1346"/>
      <c r="D25" s="1343"/>
      <c r="E25" s="1381"/>
      <c r="F25" s="1346"/>
      <c r="G25" s="24"/>
      <c r="H25" s="151"/>
      <c r="I25" s="224"/>
      <c r="J25" s="313"/>
      <c r="K25" s="151"/>
      <c r="L25" s="224"/>
      <c r="M25" s="287"/>
      <c r="N25" s="183"/>
      <c r="O25" s="737" t="s">
        <v>43</v>
      </c>
      <c r="P25" s="428">
        <v>15</v>
      </c>
      <c r="Q25" s="428">
        <v>15</v>
      </c>
      <c r="R25" s="402">
        <v>15</v>
      </c>
      <c r="S25" s="1246"/>
    </row>
    <row r="26" spans="1:19" s="1" customFormat="1" ht="20.25" customHeight="1">
      <c r="A26" s="1367"/>
      <c r="B26" s="1369"/>
      <c r="C26" s="1346"/>
      <c r="D26" s="1343"/>
      <c r="E26" s="1381"/>
      <c r="F26" s="1346"/>
      <c r="G26" s="27"/>
      <c r="H26" s="208"/>
      <c r="I26" s="339"/>
      <c r="J26" s="316"/>
      <c r="K26" s="208"/>
      <c r="L26" s="339"/>
      <c r="M26" s="289"/>
      <c r="N26" s="194"/>
      <c r="O26" s="1365" t="s">
        <v>162</v>
      </c>
      <c r="P26" s="422">
        <v>54</v>
      </c>
      <c r="Q26" s="422">
        <v>54</v>
      </c>
      <c r="R26" s="396">
        <v>54</v>
      </c>
      <c r="S26" s="1246"/>
    </row>
    <row r="27" spans="1:19" s="1" customFormat="1" ht="16.5" customHeight="1" thickBot="1">
      <c r="A27" s="33"/>
      <c r="B27" s="1024"/>
      <c r="C27" s="719"/>
      <c r="D27" s="1026"/>
      <c r="E27" s="1027"/>
      <c r="F27" s="733"/>
      <c r="G27" s="1228" t="s">
        <v>56</v>
      </c>
      <c r="H27" s="522">
        <f>SUM(H13:H26)</f>
        <v>7810.9000000000015</v>
      </c>
      <c r="I27" s="524">
        <f>SUM(I13:I26)</f>
        <v>7550.7000000000016</v>
      </c>
      <c r="J27" s="524">
        <f t="shared" ref="J27:M27" si="1">SUM(J13:J26)</f>
        <v>-260.19999999999931</v>
      </c>
      <c r="K27" s="522">
        <f t="shared" si="1"/>
        <v>6650</v>
      </c>
      <c r="L27" s="524">
        <f t="shared" si="1"/>
        <v>6650</v>
      </c>
      <c r="M27" s="524">
        <f t="shared" si="1"/>
        <v>0</v>
      </c>
      <c r="N27" s="197">
        <f t="shared" ref="N27" si="2">SUM(N13:N26)</f>
        <v>6552</v>
      </c>
      <c r="O27" s="1366"/>
      <c r="P27" s="1035"/>
      <c r="Q27" s="1035"/>
      <c r="R27" s="1033"/>
      <c r="S27" s="1102"/>
    </row>
    <row r="28" spans="1:19" s="1" customFormat="1" ht="18" customHeight="1">
      <c r="A28" s="1367" t="s">
        <v>14</v>
      </c>
      <c r="B28" s="1369" t="s">
        <v>14</v>
      </c>
      <c r="C28" s="1371" t="s">
        <v>23</v>
      </c>
      <c r="D28" s="1343" t="s">
        <v>54</v>
      </c>
      <c r="E28" s="1374"/>
      <c r="F28" s="1376" t="s">
        <v>19</v>
      </c>
      <c r="G28" s="966" t="s">
        <v>21</v>
      </c>
      <c r="H28" s="1235">
        <v>157.5</v>
      </c>
      <c r="I28" s="1235">
        <v>157.5</v>
      </c>
      <c r="J28" s="1236"/>
      <c r="K28" s="151">
        <v>162.80000000000001</v>
      </c>
      <c r="L28" s="224">
        <v>162.80000000000001</v>
      </c>
      <c r="M28" s="287"/>
      <c r="N28" s="183">
        <v>164.7</v>
      </c>
      <c r="O28" s="1378" t="s">
        <v>55</v>
      </c>
      <c r="P28" s="1382">
        <v>8</v>
      </c>
      <c r="Q28" s="1382">
        <v>8</v>
      </c>
      <c r="R28" s="1385">
        <v>8</v>
      </c>
      <c r="S28" s="1548"/>
    </row>
    <row r="29" spans="1:19" s="1" customFormat="1" ht="15.75" customHeight="1">
      <c r="A29" s="1367"/>
      <c r="B29" s="1369"/>
      <c r="C29" s="1371"/>
      <c r="D29" s="1343"/>
      <c r="E29" s="1374"/>
      <c r="F29" s="1376"/>
      <c r="G29" s="79" t="s">
        <v>22</v>
      </c>
      <c r="H29" s="1237">
        <v>2.5</v>
      </c>
      <c r="I29" s="1237">
        <v>2.5</v>
      </c>
      <c r="J29" s="1238"/>
      <c r="K29" s="208"/>
      <c r="L29" s="339"/>
      <c r="M29" s="289"/>
      <c r="N29" s="194"/>
      <c r="O29" s="1379"/>
      <c r="P29" s="1383"/>
      <c r="Q29" s="1383"/>
      <c r="R29" s="1386"/>
      <c r="S29" s="1549"/>
    </row>
    <row r="30" spans="1:19" s="1" customFormat="1" ht="19.5" customHeight="1" thickBot="1">
      <c r="A30" s="1368"/>
      <c r="B30" s="1370"/>
      <c r="C30" s="1372"/>
      <c r="D30" s="1373"/>
      <c r="E30" s="1375"/>
      <c r="F30" s="1377"/>
      <c r="G30" s="730" t="s">
        <v>56</v>
      </c>
      <c r="H30" s="522">
        <f>SUM(H28:H29)</f>
        <v>160</v>
      </c>
      <c r="I30" s="524">
        <f>I28+I29</f>
        <v>160</v>
      </c>
      <c r="J30" s="524">
        <f>J28+J29</f>
        <v>0</v>
      </c>
      <c r="K30" s="522">
        <f>K28</f>
        <v>162.80000000000001</v>
      </c>
      <c r="L30" s="524">
        <f>L28</f>
        <v>162.80000000000001</v>
      </c>
      <c r="M30" s="1086"/>
      <c r="N30" s="197">
        <f>N28</f>
        <v>164.7</v>
      </c>
      <c r="O30" s="1380"/>
      <c r="P30" s="1384"/>
      <c r="Q30" s="1384"/>
      <c r="R30" s="1387"/>
      <c r="S30" s="1553"/>
    </row>
    <row r="31" spans="1:19" s="1" customFormat="1" ht="18" customHeight="1">
      <c r="A31" s="1388" t="s">
        <v>14</v>
      </c>
      <c r="B31" s="1389" t="s">
        <v>14</v>
      </c>
      <c r="C31" s="1390" t="s">
        <v>27</v>
      </c>
      <c r="D31" s="1391" t="s">
        <v>57</v>
      </c>
      <c r="E31" s="1393"/>
      <c r="F31" s="1394" t="s">
        <v>19</v>
      </c>
      <c r="G31" s="54" t="s">
        <v>21</v>
      </c>
      <c r="H31" s="308">
        <v>347</v>
      </c>
      <c r="I31" s="344">
        <v>347</v>
      </c>
      <c r="J31" s="1087"/>
      <c r="K31" s="308">
        <v>311.3</v>
      </c>
      <c r="L31" s="344">
        <v>311.3</v>
      </c>
      <c r="M31" s="1087"/>
      <c r="N31" s="181">
        <v>311.3</v>
      </c>
      <c r="O31" s="1147" t="s">
        <v>58</v>
      </c>
      <c r="P31" s="422">
        <v>31</v>
      </c>
      <c r="Q31" s="422">
        <v>31</v>
      </c>
      <c r="R31" s="396">
        <v>31</v>
      </c>
      <c r="S31" s="1104"/>
    </row>
    <row r="32" spans="1:19" s="1" customFormat="1" ht="18" customHeight="1" thickBot="1">
      <c r="A32" s="1368"/>
      <c r="B32" s="1370"/>
      <c r="C32" s="1372"/>
      <c r="D32" s="1392"/>
      <c r="E32" s="1375"/>
      <c r="F32" s="1377"/>
      <c r="G32" s="1006" t="s">
        <v>56</v>
      </c>
      <c r="H32" s="522">
        <f>H31</f>
        <v>347</v>
      </c>
      <c r="I32" s="524">
        <f>I31</f>
        <v>347</v>
      </c>
      <c r="J32" s="1086"/>
      <c r="K32" s="522">
        <f t="shared" ref="K32:N32" si="3">K31</f>
        <v>311.3</v>
      </c>
      <c r="L32" s="524">
        <f t="shared" ref="L32" si="4">L31</f>
        <v>311.3</v>
      </c>
      <c r="M32" s="1086"/>
      <c r="N32" s="197">
        <f t="shared" si="3"/>
        <v>311.3</v>
      </c>
      <c r="O32" s="751"/>
      <c r="P32" s="1035"/>
      <c r="Q32" s="1035"/>
      <c r="R32" s="1033"/>
      <c r="S32" s="1104"/>
    </row>
    <row r="33" spans="1:19" s="1" customFormat="1" ht="18.75" customHeight="1">
      <c r="A33" s="1388" t="s">
        <v>14</v>
      </c>
      <c r="B33" s="1402" t="s">
        <v>14</v>
      </c>
      <c r="C33" s="1390" t="s">
        <v>29</v>
      </c>
      <c r="D33" s="1391" t="s">
        <v>154</v>
      </c>
      <c r="E33" s="1393"/>
      <c r="F33" s="1394" t="s">
        <v>19</v>
      </c>
      <c r="G33" s="1268" t="s">
        <v>21</v>
      </c>
      <c r="H33" s="1273">
        <v>176</v>
      </c>
      <c r="I33" s="1274">
        <v>176</v>
      </c>
      <c r="J33" s="1275"/>
      <c r="K33" s="290">
        <v>172.9</v>
      </c>
      <c r="L33" s="223">
        <v>172.9</v>
      </c>
      <c r="M33" s="518"/>
      <c r="N33" s="271">
        <v>172.9</v>
      </c>
      <c r="O33" s="1378" t="s">
        <v>155</v>
      </c>
      <c r="P33" s="1395">
        <v>11</v>
      </c>
      <c r="Q33" s="1395">
        <v>11</v>
      </c>
      <c r="R33" s="1398">
        <v>11</v>
      </c>
      <c r="S33" s="1548" t="s">
        <v>318</v>
      </c>
    </row>
    <row r="34" spans="1:19" s="1" customFormat="1" ht="25.5" customHeight="1">
      <c r="A34" s="1367"/>
      <c r="B34" s="1403"/>
      <c r="C34" s="1371"/>
      <c r="D34" s="1343"/>
      <c r="E34" s="1374"/>
      <c r="F34" s="1376"/>
      <c r="G34" s="253" t="s">
        <v>22</v>
      </c>
      <c r="H34" s="1276"/>
      <c r="I34" s="1277">
        <v>0.1</v>
      </c>
      <c r="J34" s="1278">
        <f>I34-H34</f>
        <v>0.1</v>
      </c>
      <c r="K34" s="208"/>
      <c r="L34" s="339"/>
      <c r="M34" s="289"/>
      <c r="N34" s="194"/>
      <c r="O34" s="1379"/>
      <c r="P34" s="1396"/>
      <c r="Q34" s="1396"/>
      <c r="R34" s="1399"/>
      <c r="S34" s="1552"/>
    </row>
    <row r="35" spans="1:19" s="1" customFormat="1" ht="20.25" customHeight="1" thickBot="1">
      <c r="A35" s="1368"/>
      <c r="B35" s="1404"/>
      <c r="C35" s="1372"/>
      <c r="D35" s="1373"/>
      <c r="E35" s="1375"/>
      <c r="F35" s="1377"/>
      <c r="G35" s="730" t="s">
        <v>56</v>
      </c>
      <c r="H35" s="1086">
        <f>H33</f>
        <v>176</v>
      </c>
      <c r="I35" s="524">
        <f>I33+I34</f>
        <v>176.1</v>
      </c>
      <c r="J35" s="524">
        <f>J33+J34</f>
        <v>0.1</v>
      </c>
      <c r="K35" s="522">
        <f t="shared" ref="K35:N35" si="5">K33</f>
        <v>172.9</v>
      </c>
      <c r="L35" s="524">
        <f t="shared" ref="L35" si="6">L33</f>
        <v>172.9</v>
      </c>
      <c r="M35" s="1086"/>
      <c r="N35" s="197">
        <f t="shared" si="5"/>
        <v>172.9</v>
      </c>
      <c r="O35" s="1380"/>
      <c r="P35" s="1397"/>
      <c r="Q35" s="1397"/>
      <c r="R35" s="1400"/>
      <c r="S35" s="1553"/>
    </row>
    <row r="36" spans="1:19" s="1" customFormat="1" ht="17.25" customHeight="1">
      <c r="A36" s="1388" t="s">
        <v>14</v>
      </c>
      <c r="B36" s="1389" t="s">
        <v>14</v>
      </c>
      <c r="C36" s="1390" t="s">
        <v>33</v>
      </c>
      <c r="D36" s="1391" t="s">
        <v>59</v>
      </c>
      <c r="E36" s="1393"/>
      <c r="F36" s="1394" t="s">
        <v>19</v>
      </c>
      <c r="G36" s="54" t="s">
        <v>21</v>
      </c>
      <c r="H36" s="309">
        <v>15.7</v>
      </c>
      <c r="I36" s="345">
        <v>15.7</v>
      </c>
      <c r="J36" s="1088"/>
      <c r="K36" s="309">
        <v>15.7</v>
      </c>
      <c r="L36" s="345">
        <v>15.7</v>
      </c>
      <c r="M36" s="1088"/>
      <c r="N36" s="199">
        <v>15.7</v>
      </c>
      <c r="O36" s="285"/>
      <c r="P36" s="1036"/>
      <c r="Q36" s="1036"/>
      <c r="R36" s="1037"/>
      <c r="S36" s="1104"/>
    </row>
    <row r="37" spans="1:19" s="1" customFormat="1" ht="15.75" customHeight="1" thickBot="1">
      <c r="A37" s="1368"/>
      <c r="B37" s="1370"/>
      <c r="C37" s="1372"/>
      <c r="D37" s="1401"/>
      <c r="E37" s="1375"/>
      <c r="F37" s="1377"/>
      <c r="G37" s="1006" t="s">
        <v>56</v>
      </c>
      <c r="H37" s="155">
        <f>SUM(H36:H36)</f>
        <v>15.7</v>
      </c>
      <c r="I37" s="517">
        <f>SUM(I36:I36)</f>
        <v>15.7</v>
      </c>
      <c r="J37" s="538"/>
      <c r="K37" s="155">
        <f t="shared" ref="K37:N37" si="7">SUM(K36:K36)</f>
        <v>15.7</v>
      </c>
      <c r="L37" s="517">
        <f t="shared" ref="L37" si="8">SUM(L36:L36)</f>
        <v>15.7</v>
      </c>
      <c r="M37" s="538"/>
      <c r="N37" s="200">
        <f t="shared" si="7"/>
        <v>15.7</v>
      </c>
      <c r="O37" s="178"/>
      <c r="P37" s="1035"/>
      <c r="Q37" s="1035"/>
      <c r="R37" s="1033"/>
      <c r="S37" s="1105"/>
    </row>
    <row r="38" spans="1:19" s="1" customFormat="1" ht="26.25" customHeight="1">
      <c r="A38" s="1021" t="s">
        <v>14</v>
      </c>
      <c r="B38" s="37" t="s">
        <v>14</v>
      </c>
      <c r="C38" s="754" t="s">
        <v>36</v>
      </c>
      <c r="D38" s="150" t="s">
        <v>60</v>
      </c>
      <c r="E38" s="39"/>
      <c r="F38" s="1031"/>
      <c r="G38" s="56"/>
      <c r="H38" s="208"/>
      <c r="I38" s="339"/>
      <c r="J38" s="289"/>
      <c r="K38" s="208"/>
      <c r="L38" s="339"/>
      <c r="M38" s="289"/>
      <c r="N38" s="194"/>
      <c r="O38" s="179"/>
      <c r="P38" s="1057"/>
      <c r="Q38" s="1057"/>
      <c r="R38" s="412"/>
      <c r="S38" s="1102"/>
    </row>
    <row r="39" spans="1:19" s="1" customFormat="1" ht="18.75" customHeight="1">
      <c r="A39" s="1021"/>
      <c r="B39" s="37"/>
      <c r="C39" s="754"/>
      <c r="D39" s="1405" t="s">
        <v>163</v>
      </c>
      <c r="E39" s="121"/>
      <c r="F39" s="935" t="s">
        <v>19</v>
      </c>
      <c r="G39" s="159" t="s">
        <v>21</v>
      </c>
      <c r="H39" s="641">
        <v>44</v>
      </c>
      <c r="I39" s="342">
        <f>44+5.4</f>
        <v>49.4</v>
      </c>
      <c r="J39" s="1254">
        <f>I39-H39</f>
        <v>5.3999999999999986</v>
      </c>
      <c r="K39" s="641">
        <v>44</v>
      </c>
      <c r="L39" s="342">
        <v>44</v>
      </c>
      <c r="M39" s="1089"/>
      <c r="N39" s="184">
        <v>44</v>
      </c>
      <c r="O39" s="1407" t="s">
        <v>138</v>
      </c>
      <c r="P39" s="438">
        <v>4</v>
      </c>
      <c r="Q39" s="438">
        <v>4</v>
      </c>
      <c r="R39" s="413">
        <v>4</v>
      </c>
      <c r="S39" s="1552" t="s">
        <v>321</v>
      </c>
    </row>
    <row r="40" spans="1:19" s="1" customFormat="1" ht="24" customHeight="1">
      <c r="A40" s="1021"/>
      <c r="B40" s="37"/>
      <c r="C40" s="754"/>
      <c r="D40" s="1406"/>
      <c r="E40" s="666"/>
      <c r="F40" s="1029">
        <v>5</v>
      </c>
      <c r="G40" s="756" t="s">
        <v>21</v>
      </c>
      <c r="H40" s="208">
        <v>18.8</v>
      </c>
      <c r="I40" s="339">
        <v>18.8</v>
      </c>
      <c r="J40" s="289"/>
      <c r="K40" s="208">
        <v>18.8</v>
      </c>
      <c r="L40" s="339">
        <v>18.8</v>
      </c>
      <c r="M40" s="289"/>
      <c r="N40" s="194">
        <v>18.8</v>
      </c>
      <c r="O40" s="1408"/>
      <c r="P40" s="933"/>
      <c r="Q40" s="933"/>
      <c r="R40" s="934"/>
      <c r="S40" s="1549"/>
    </row>
    <row r="41" spans="1:19" s="1" customFormat="1" ht="39.75" customHeight="1">
      <c r="A41" s="1021"/>
      <c r="B41" s="37"/>
      <c r="C41" s="754"/>
      <c r="D41" s="1405" t="s">
        <v>251</v>
      </c>
      <c r="E41" s="41"/>
      <c r="F41" s="251" t="s">
        <v>61</v>
      </c>
      <c r="G41" s="22" t="s">
        <v>21</v>
      </c>
      <c r="H41" s="206">
        <v>139</v>
      </c>
      <c r="I41" s="337">
        <f>139</f>
        <v>139</v>
      </c>
      <c r="J41" s="288"/>
      <c r="K41" s="206">
        <v>81</v>
      </c>
      <c r="L41" s="337">
        <v>81</v>
      </c>
      <c r="M41" s="288"/>
      <c r="N41" s="182">
        <v>81</v>
      </c>
      <c r="O41" s="272" t="s">
        <v>63</v>
      </c>
      <c r="P41" s="439">
        <v>9</v>
      </c>
      <c r="Q41" s="439">
        <v>9</v>
      </c>
      <c r="R41" s="414">
        <v>9</v>
      </c>
      <c r="S41" s="1549"/>
    </row>
    <row r="42" spans="1:19" s="1" customFormat="1" ht="29.25" customHeight="1">
      <c r="A42" s="1021"/>
      <c r="B42" s="37"/>
      <c r="C42" s="131"/>
      <c r="D42" s="1409"/>
      <c r="E42" s="99"/>
      <c r="F42" s="1029"/>
      <c r="G42" s="162"/>
      <c r="H42" s="151"/>
      <c r="I42" s="224"/>
      <c r="J42" s="287"/>
      <c r="K42" s="151"/>
      <c r="L42" s="224"/>
      <c r="M42" s="287"/>
      <c r="N42" s="183"/>
      <c r="O42" s="273" t="s">
        <v>250</v>
      </c>
      <c r="P42" s="421">
        <v>1</v>
      </c>
      <c r="Q42" s="421">
        <v>1</v>
      </c>
      <c r="R42" s="395">
        <v>1</v>
      </c>
      <c r="S42" s="1549"/>
    </row>
    <row r="43" spans="1:19" s="1" customFormat="1" ht="27.75" customHeight="1">
      <c r="A43" s="1021"/>
      <c r="B43" s="37"/>
      <c r="C43" s="131"/>
      <c r="D43" s="1409"/>
      <c r="E43" s="99"/>
      <c r="F43" s="1029"/>
      <c r="G43" s="162"/>
      <c r="H43" s="292"/>
      <c r="I43" s="347"/>
      <c r="J43" s="758"/>
      <c r="K43" s="292"/>
      <c r="L43" s="347"/>
      <c r="M43" s="758"/>
      <c r="N43" s="186"/>
      <c r="O43" s="274" t="s">
        <v>137</v>
      </c>
      <c r="P43" s="428">
        <v>10</v>
      </c>
      <c r="Q43" s="428">
        <v>10</v>
      </c>
      <c r="R43" s="402">
        <v>10</v>
      </c>
      <c r="S43" s="1549"/>
    </row>
    <row r="44" spans="1:19" s="1" customFormat="1" ht="39" customHeight="1">
      <c r="A44" s="1021"/>
      <c r="B44" s="37"/>
      <c r="C44" s="131"/>
      <c r="D44" s="1410"/>
      <c r="E44" s="99"/>
      <c r="F44" s="1029"/>
      <c r="G44" s="162"/>
      <c r="H44" s="292"/>
      <c r="I44" s="347"/>
      <c r="J44" s="758"/>
      <c r="K44" s="292"/>
      <c r="L44" s="347"/>
      <c r="M44" s="758"/>
      <c r="N44" s="186"/>
      <c r="O44" s="274" t="s">
        <v>240</v>
      </c>
      <c r="P44" s="428">
        <v>3</v>
      </c>
      <c r="Q44" s="428">
        <v>3</v>
      </c>
      <c r="R44" s="402">
        <v>3</v>
      </c>
      <c r="S44" s="1102"/>
    </row>
    <row r="45" spans="1:19" s="1" customFormat="1" ht="26.25" customHeight="1">
      <c r="A45" s="1021"/>
      <c r="B45" s="37"/>
      <c r="C45" s="131"/>
      <c r="D45" s="755"/>
      <c r="E45" s="99"/>
      <c r="F45" s="954"/>
      <c r="G45" s="162"/>
      <c r="H45" s="292"/>
      <c r="I45" s="347"/>
      <c r="J45" s="758"/>
      <c r="K45" s="292"/>
      <c r="L45" s="347"/>
      <c r="M45" s="758"/>
      <c r="N45" s="186"/>
      <c r="O45" s="558" t="s">
        <v>139</v>
      </c>
      <c r="P45" s="423">
        <v>1</v>
      </c>
      <c r="Q45" s="423">
        <v>1</v>
      </c>
      <c r="R45" s="397">
        <v>1</v>
      </c>
      <c r="S45" s="1102"/>
    </row>
    <row r="46" spans="1:19" s="1" customFormat="1" ht="41.25" customHeight="1">
      <c r="A46" s="1021"/>
      <c r="B46" s="37"/>
      <c r="C46" s="131"/>
      <c r="D46" s="1411" t="s">
        <v>128</v>
      </c>
      <c r="E46" s="99"/>
      <c r="F46" s="1029"/>
      <c r="G46" s="757"/>
      <c r="H46" s="292"/>
      <c r="I46" s="347"/>
      <c r="J46" s="758"/>
      <c r="K46" s="292"/>
      <c r="L46" s="347"/>
      <c r="M46" s="758"/>
      <c r="N46" s="186"/>
      <c r="O46" s="558" t="s">
        <v>296</v>
      </c>
      <c r="P46" s="423">
        <v>1</v>
      </c>
      <c r="Q46" s="423"/>
      <c r="R46" s="397"/>
      <c r="S46" s="1102"/>
    </row>
    <row r="47" spans="1:19" s="1" customFormat="1" ht="28.5" customHeight="1">
      <c r="A47" s="1021"/>
      <c r="B47" s="37"/>
      <c r="C47" s="131"/>
      <c r="D47" s="1412"/>
      <c r="E47" s="99"/>
      <c r="F47" s="1029"/>
      <c r="G47" s="162"/>
      <c r="H47" s="292"/>
      <c r="I47" s="347"/>
      <c r="J47" s="758"/>
      <c r="K47" s="292"/>
      <c r="L47" s="347"/>
      <c r="M47" s="758"/>
      <c r="N47" s="186"/>
      <c r="O47" s="274" t="s">
        <v>264</v>
      </c>
      <c r="P47" s="428">
        <v>1</v>
      </c>
      <c r="Q47" s="428"/>
      <c r="R47" s="402"/>
      <c r="S47" s="1102"/>
    </row>
    <row r="48" spans="1:19" s="1" customFormat="1" ht="25.5" customHeight="1">
      <c r="A48" s="1021"/>
      <c r="B48" s="37"/>
      <c r="C48" s="131"/>
      <c r="D48" s="1413"/>
      <c r="E48" s="1415"/>
      <c r="F48" s="1346"/>
      <c r="G48" s="163" t="s">
        <v>201</v>
      </c>
      <c r="H48" s="208">
        <v>4.5999999999999996</v>
      </c>
      <c r="I48" s="339">
        <v>4.5999999999999996</v>
      </c>
      <c r="J48" s="289"/>
      <c r="K48" s="208"/>
      <c r="L48" s="339"/>
      <c r="M48" s="289"/>
      <c r="N48" s="194"/>
      <c r="O48" s="1416" t="s">
        <v>241</v>
      </c>
      <c r="P48" s="1148">
        <v>5</v>
      </c>
      <c r="Q48" s="1148">
        <v>4</v>
      </c>
      <c r="R48" s="1149">
        <v>4</v>
      </c>
      <c r="S48" s="1552"/>
    </row>
    <row r="49" spans="1:19" s="1" customFormat="1" ht="18" customHeight="1" thickBot="1">
      <c r="A49" s="1022"/>
      <c r="B49" s="1024"/>
      <c r="C49" s="719"/>
      <c r="D49" s="1414"/>
      <c r="E49" s="1414"/>
      <c r="F49" s="1414"/>
      <c r="G49" s="1006" t="s">
        <v>56</v>
      </c>
      <c r="H49" s="522">
        <f>SUM(H39:H48)</f>
        <v>206.4</v>
      </c>
      <c r="I49" s="524">
        <f>SUM(I39:I48)</f>
        <v>211.79999999999998</v>
      </c>
      <c r="J49" s="524">
        <f>SUM(J39:J48)</f>
        <v>5.3999999999999986</v>
      </c>
      <c r="K49" s="522">
        <f>SUM(K39:K48)</f>
        <v>143.80000000000001</v>
      </c>
      <c r="L49" s="524">
        <f>SUM(L39:L48)</f>
        <v>143.80000000000001</v>
      </c>
      <c r="M49" s="1086"/>
      <c r="N49" s="197">
        <f>SUM(N39:N48)</f>
        <v>143.80000000000001</v>
      </c>
      <c r="O49" s="1417"/>
      <c r="P49" s="752"/>
      <c r="Q49" s="752"/>
      <c r="R49" s="753"/>
      <c r="S49" s="1554"/>
    </row>
    <row r="50" spans="1:19" s="4" customFormat="1" ht="16.5" customHeight="1">
      <c r="A50" s="1367" t="s">
        <v>14</v>
      </c>
      <c r="B50" s="1403" t="s">
        <v>14</v>
      </c>
      <c r="C50" s="1371" t="s">
        <v>39</v>
      </c>
      <c r="D50" s="1343" t="s">
        <v>64</v>
      </c>
      <c r="E50" s="1437"/>
      <c r="F50" s="1441" t="s">
        <v>19</v>
      </c>
      <c r="G50" s="966" t="s">
        <v>21</v>
      </c>
      <c r="H50" s="223">
        <f>2558.8-870.2-190.2-150</f>
        <v>1348.4</v>
      </c>
      <c r="I50" s="1305">
        <f>2558.8-870.2-190.2-150-1071.9</f>
        <v>276.5</v>
      </c>
      <c r="J50" s="1310">
        <f>I50-H50</f>
        <v>-1071.9000000000001</v>
      </c>
      <c r="K50" s="290">
        <v>2980.2</v>
      </c>
      <c r="L50" s="223">
        <v>2980.2</v>
      </c>
      <c r="M50" s="518"/>
      <c r="N50" s="271">
        <v>2951</v>
      </c>
      <c r="O50" s="1432" t="s">
        <v>66</v>
      </c>
      <c r="P50" s="1034">
        <v>1</v>
      </c>
      <c r="Q50" s="1034">
        <v>1</v>
      </c>
      <c r="R50" s="1032">
        <v>1</v>
      </c>
      <c r="S50" s="1548"/>
    </row>
    <row r="51" spans="1:19" s="4" customFormat="1" ht="14.25" customHeight="1">
      <c r="A51" s="1367"/>
      <c r="B51" s="1403"/>
      <c r="C51" s="1371"/>
      <c r="D51" s="1343"/>
      <c r="E51" s="1437"/>
      <c r="F51" s="1441"/>
      <c r="G51" s="109" t="s">
        <v>201</v>
      </c>
      <c r="H51" s="349">
        <v>2904.2</v>
      </c>
      <c r="I51" s="349">
        <v>2904.2</v>
      </c>
      <c r="J51" s="287"/>
      <c r="K51" s="294"/>
      <c r="L51" s="349"/>
      <c r="M51" s="1085"/>
      <c r="N51" s="213"/>
      <c r="O51" s="1433"/>
      <c r="P51" s="422"/>
      <c r="Q51" s="422"/>
      <c r="R51" s="396"/>
      <c r="S51" s="1555"/>
    </row>
    <row r="52" spans="1:19" s="4" customFormat="1" ht="18" customHeight="1" thickBot="1">
      <c r="A52" s="1368"/>
      <c r="B52" s="1404"/>
      <c r="C52" s="1372"/>
      <c r="D52" s="1373"/>
      <c r="E52" s="1438"/>
      <c r="F52" s="1440"/>
      <c r="G52" s="761" t="s">
        <v>56</v>
      </c>
      <c r="H52" s="155">
        <f>H50+H51</f>
        <v>4252.6000000000004</v>
      </c>
      <c r="I52" s="517">
        <f>I50+I51</f>
        <v>3180.7</v>
      </c>
      <c r="J52" s="517">
        <f>J50+J51</f>
        <v>-1071.9000000000001</v>
      </c>
      <c r="K52" s="155">
        <f>K50+K51</f>
        <v>2980.2</v>
      </c>
      <c r="L52" s="517">
        <f>L50+L51</f>
        <v>2980.2</v>
      </c>
      <c r="M52" s="538"/>
      <c r="N52" s="200">
        <f>N50+N51</f>
        <v>2951</v>
      </c>
      <c r="O52" s="1434"/>
      <c r="P52" s="1035"/>
      <c r="Q52" s="1035"/>
      <c r="R52" s="1033"/>
      <c r="S52" s="1556"/>
    </row>
    <row r="53" spans="1:19" s="4" customFormat="1" ht="16.5" customHeight="1">
      <c r="A53" s="1388" t="s">
        <v>14</v>
      </c>
      <c r="B53" s="1402" t="s">
        <v>14</v>
      </c>
      <c r="C53" s="1435" t="s">
        <v>40</v>
      </c>
      <c r="D53" s="1391" t="s">
        <v>67</v>
      </c>
      <c r="E53" s="1437"/>
      <c r="F53" s="1439" t="s">
        <v>19</v>
      </c>
      <c r="G53" s="166" t="s">
        <v>21</v>
      </c>
      <c r="H53" s="294">
        <v>29</v>
      </c>
      <c r="I53" s="349">
        <v>29</v>
      </c>
      <c r="J53" s="1085"/>
      <c r="K53" s="294">
        <v>29</v>
      </c>
      <c r="L53" s="349">
        <v>29</v>
      </c>
      <c r="M53" s="1085"/>
      <c r="N53" s="213">
        <v>29</v>
      </c>
      <c r="O53" s="49"/>
      <c r="P53" s="1034"/>
      <c r="Q53" s="1034"/>
      <c r="R53" s="1032"/>
      <c r="S53" s="1551"/>
    </row>
    <row r="54" spans="1:19" s="4" customFormat="1" ht="14.25" customHeight="1" thickBot="1">
      <c r="A54" s="1368"/>
      <c r="B54" s="1404"/>
      <c r="C54" s="1436"/>
      <c r="D54" s="1373"/>
      <c r="E54" s="1438"/>
      <c r="F54" s="1440"/>
      <c r="G54" s="158" t="s">
        <v>56</v>
      </c>
      <c r="H54" s="155">
        <f>H53</f>
        <v>29</v>
      </c>
      <c r="I54" s="517">
        <f>I53</f>
        <v>29</v>
      </c>
      <c r="J54" s="516"/>
      <c r="K54" s="155">
        <f t="shared" ref="K54:N54" si="9">K53</f>
        <v>29</v>
      </c>
      <c r="L54" s="517">
        <f t="shared" ref="L54" si="10">L53</f>
        <v>29</v>
      </c>
      <c r="M54" s="538"/>
      <c r="N54" s="200">
        <f t="shared" si="9"/>
        <v>29</v>
      </c>
      <c r="O54" s="214"/>
      <c r="P54" s="1035"/>
      <c r="Q54" s="1035"/>
      <c r="R54" s="1033"/>
      <c r="S54" s="1105"/>
    </row>
    <row r="55" spans="1:19" s="1" customFormat="1" ht="16.5" customHeight="1">
      <c r="A55" s="50" t="s">
        <v>14</v>
      </c>
      <c r="B55" s="51" t="s">
        <v>14</v>
      </c>
      <c r="C55" s="770" t="s">
        <v>44</v>
      </c>
      <c r="D55" s="1420" t="s">
        <v>252</v>
      </c>
      <c r="E55" s="53"/>
      <c r="F55" s="256">
        <v>1</v>
      </c>
      <c r="G55" s="109" t="s">
        <v>21</v>
      </c>
      <c r="H55" s="223">
        <v>144.6</v>
      </c>
      <c r="I55" s="1305">
        <f>144.6+180</f>
        <v>324.60000000000002</v>
      </c>
      <c r="J55" s="1151">
        <f>I55-H55</f>
        <v>180.00000000000003</v>
      </c>
      <c r="K55" s="290">
        <v>76.599999999999994</v>
      </c>
      <c r="L55" s="223">
        <v>76.599999999999994</v>
      </c>
      <c r="M55" s="518"/>
      <c r="N55" s="271">
        <v>76.599999999999994</v>
      </c>
      <c r="O55" s="750"/>
      <c r="P55" s="1034"/>
      <c r="Q55" s="1043"/>
      <c r="R55" s="500"/>
      <c r="S55" s="1548"/>
    </row>
    <row r="56" spans="1:19" s="1" customFormat="1" ht="12" customHeight="1">
      <c r="A56" s="16"/>
      <c r="B56" s="17"/>
      <c r="C56" s="717"/>
      <c r="D56" s="1421"/>
      <c r="E56" s="55"/>
      <c r="F56" s="61"/>
      <c r="G56" s="109" t="s">
        <v>25</v>
      </c>
      <c r="H56" s="224">
        <v>128.69999999999999</v>
      </c>
      <c r="I56" s="224">
        <v>128.69999999999999</v>
      </c>
      <c r="J56" s="287"/>
      <c r="K56" s="151">
        <v>39.4</v>
      </c>
      <c r="L56" s="224">
        <v>39.4</v>
      </c>
      <c r="M56" s="287"/>
      <c r="N56" s="183">
        <v>35.1</v>
      </c>
      <c r="O56" s="1150"/>
      <c r="P56" s="422"/>
      <c r="Q56" s="362"/>
      <c r="R56" s="503"/>
      <c r="S56" s="1549"/>
    </row>
    <row r="57" spans="1:19" s="1" customFormat="1" ht="16.5" customHeight="1">
      <c r="A57" s="16"/>
      <c r="B57" s="17"/>
      <c r="C57" s="717"/>
      <c r="D57" s="1422"/>
      <c r="E57" s="55"/>
      <c r="F57" s="61"/>
      <c r="G57" s="109" t="s">
        <v>26</v>
      </c>
      <c r="H57" s="224">
        <v>47.6</v>
      </c>
      <c r="I57" s="224">
        <v>47.6</v>
      </c>
      <c r="J57" s="287"/>
      <c r="K57" s="151"/>
      <c r="L57" s="339"/>
      <c r="M57" s="289"/>
      <c r="N57" s="194"/>
      <c r="O57" s="768"/>
      <c r="P57" s="424"/>
      <c r="Q57" s="365"/>
      <c r="R57" s="493"/>
      <c r="S57" s="1549"/>
    </row>
    <row r="58" spans="1:19" s="1" customFormat="1" ht="27.75" customHeight="1">
      <c r="A58" s="16"/>
      <c r="B58" s="17"/>
      <c r="C58" s="717"/>
      <c r="D58" s="1048" t="s">
        <v>71</v>
      </c>
      <c r="E58" s="55"/>
      <c r="F58" s="61"/>
      <c r="G58" s="119"/>
      <c r="H58" s="206"/>
      <c r="I58" s="337"/>
      <c r="J58" s="288"/>
      <c r="K58" s="206"/>
      <c r="L58" s="224"/>
      <c r="M58" s="287"/>
      <c r="N58" s="183"/>
      <c r="O58" s="1009" t="s">
        <v>156</v>
      </c>
      <c r="P58" s="963">
        <v>50</v>
      </c>
      <c r="Q58" s="389">
        <v>50</v>
      </c>
      <c r="R58" s="489">
        <v>50</v>
      </c>
      <c r="S58" s="1551"/>
    </row>
    <row r="59" spans="1:19" s="1" customFormat="1" ht="14.25" customHeight="1">
      <c r="A59" s="16"/>
      <c r="B59" s="17"/>
      <c r="C59" s="717"/>
      <c r="D59" s="1423" t="s">
        <v>72</v>
      </c>
      <c r="E59" s="55"/>
      <c r="F59" s="61"/>
      <c r="G59" s="82"/>
      <c r="H59" s="151"/>
      <c r="I59" s="224"/>
      <c r="J59" s="287"/>
      <c r="K59" s="151"/>
      <c r="L59" s="224"/>
      <c r="M59" s="287"/>
      <c r="N59" s="183"/>
      <c r="O59" s="1425" t="s">
        <v>266</v>
      </c>
      <c r="P59" s="422">
        <v>19</v>
      </c>
      <c r="Q59" s="362">
        <v>18</v>
      </c>
      <c r="R59" s="1193">
        <v>18</v>
      </c>
      <c r="S59" s="1102"/>
    </row>
    <row r="60" spans="1:19" s="1" customFormat="1" ht="16.5" customHeight="1">
      <c r="A60" s="16"/>
      <c r="B60" s="17"/>
      <c r="C60" s="717"/>
      <c r="D60" s="1424"/>
      <c r="E60" s="55"/>
      <c r="F60" s="61"/>
      <c r="G60" s="109"/>
      <c r="H60" s="764"/>
      <c r="I60" s="1095"/>
      <c r="J60" s="1090"/>
      <c r="K60" s="764"/>
      <c r="L60" s="1095"/>
      <c r="M60" s="1090"/>
      <c r="N60" s="765"/>
      <c r="O60" s="1426"/>
      <c r="P60" s="424"/>
      <c r="Q60" s="365"/>
      <c r="R60" s="493"/>
      <c r="S60" s="1102"/>
    </row>
    <row r="61" spans="1:19" s="1" customFormat="1" ht="28.5" customHeight="1">
      <c r="A61" s="16"/>
      <c r="B61" s="17"/>
      <c r="C61" s="717"/>
      <c r="D61" s="1427" t="s">
        <v>73</v>
      </c>
      <c r="E61" s="55"/>
      <c r="F61" s="61"/>
      <c r="G61" s="109"/>
      <c r="H61" s="151"/>
      <c r="I61" s="224"/>
      <c r="J61" s="287"/>
      <c r="K61" s="151"/>
      <c r="L61" s="224"/>
      <c r="M61" s="287"/>
      <c r="N61" s="183"/>
      <c r="O61" s="1194" t="s">
        <v>267</v>
      </c>
      <c r="P61" s="443">
        <v>2</v>
      </c>
      <c r="Q61" s="387">
        <v>2</v>
      </c>
      <c r="R61" s="487">
        <v>2</v>
      </c>
      <c r="S61" s="1102"/>
    </row>
    <row r="62" spans="1:19" s="1" customFormat="1" ht="24.75" customHeight="1">
      <c r="A62" s="1195"/>
      <c r="B62" s="1196"/>
      <c r="C62" s="1197"/>
      <c r="D62" s="1567"/>
      <c r="E62" s="1198"/>
      <c r="F62" s="1199"/>
      <c r="G62" s="240"/>
      <c r="H62" s="305"/>
      <c r="I62" s="338"/>
      <c r="J62" s="1200"/>
      <c r="K62" s="305"/>
      <c r="L62" s="338"/>
      <c r="M62" s="1200"/>
      <c r="N62" s="192"/>
      <c r="O62" s="1201"/>
      <c r="P62" s="1202"/>
      <c r="Q62" s="1203"/>
      <c r="R62" s="1204"/>
      <c r="S62" s="1205"/>
    </row>
    <row r="63" spans="1:19" s="1" customFormat="1" ht="24" customHeight="1">
      <c r="A63" s="16"/>
      <c r="B63" s="58"/>
      <c r="C63" s="771"/>
      <c r="D63" s="1343" t="s">
        <v>265</v>
      </c>
      <c r="E63" s="25"/>
      <c r="F63" s="767"/>
      <c r="G63" s="109"/>
      <c r="H63" s="151"/>
      <c r="I63" s="224"/>
      <c r="J63" s="287"/>
      <c r="K63" s="151"/>
      <c r="L63" s="224"/>
      <c r="M63" s="287"/>
      <c r="N63" s="183"/>
      <c r="O63" s="1147" t="s">
        <v>125</v>
      </c>
      <c r="P63" s="422">
        <v>2</v>
      </c>
      <c r="Q63" s="362">
        <v>2</v>
      </c>
      <c r="R63" s="1193">
        <v>2</v>
      </c>
      <c r="S63" s="1102"/>
    </row>
    <row r="64" spans="1:19" s="1" customFormat="1" ht="26.25" customHeight="1">
      <c r="A64" s="16"/>
      <c r="B64" s="58"/>
      <c r="C64" s="771"/>
      <c r="D64" s="1429"/>
      <c r="E64" s="25"/>
      <c r="F64" s="767"/>
      <c r="G64" s="109"/>
      <c r="H64" s="151"/>
      <c r="I64" s="224"/>
      <c r="J64" s="287"/>
      <c r="K64" s="151"/>
      <c r="L64" s="224"/>
      <c r="M64" s="287"/>
      <c r="N64" s="183"/>
      <c r="O64" s="955"/>
      <c r="P64" s="424"/>
      <c r="Q64" s="365"/>
      <c r="R64" s="493"/>
      <c r="S64" s="1102"/>
    </row>
    <row r="65" spans="1:22" s="1" customFormat="1" ht="42" customHeight="1">
      <c r="A65" s="16"/>
      <c r="B65" s="17"/>
      <c r="C65" s="717"/>
      <c r="D65" s="1011" t="s">
        <v>75</v>
      </c>
      <c r="E65" s="55"/>
      <c r="F65" s="767"/>
      <c r="G65" s="109"/>
      <c r="H65" s="151"/>
      <c r="I65" s="224"/>
      <c r="J65" s="287"/>
      <c r="K65" s="151"/>
      <c r="L65" s="224"/>
      <c r="M65" s="287"/>
      <c r="N65" s="183"/>
      <c r="O65" s="685" t="s">
        <v>268</v>
      </c>
      <c r="P65" s="424">
        <v>20</v>
      </c>
      <c r="Q65" s="365">
        <v>10</v>
      </c>
      <c r="R65" s="956">
        <v>10</v>
      </c>
      <c r="S65" s="1102"/>
    </row>
    <row r="66" spans="1:22" s="1" customFormat="1" ht="54" customHeight="1">
      <c r="A66" s="16"/>
      <c r="B66" s="58"/>
      <c r="C66" s="771"/>
      <c r="D66" s="1008" t="s">
        <v>281</v>
      </c>
      <c r="E66" s="1038"/>
      <c r="F66" s="61"/>
      <c r="G66" s="109"/>
      <c r="H66" s="151"/>
      <c r="I66" s="224"/>
      <c r="J66" s="287"/>
      <c r="K66" s="151"/>
      <c r="L66" s="224"/>
      <c r="M66" s="287"/>
      <c r="N66" s="183"/>
      <c r="O66" s="1056" t="s">
        <v>273</v>
      </c>
      <c r="P66" s="957">
        <v>116</v>
      </c>
      <c r="Q66" s="958">
        <v>116</v>
      </c>
      <c r="R66" s="493">
        <v>116</v>
      </c>
      <c r="S66" s="1102"/>
    </row>
    <row r="67" spans="1:22" s="1" customFormat="1" ht="31.5" customHeight="1">
      <c r="A67" s="16"/>
      <c r="B67" s="17"/>
      <c r="C67" s="771"/>
      <c r="D67" s="1430" t="s">
        <v>76</v>
      </c>
      <c r="E67" s="1038"/>
      <c r="F67" s="61"/>
      <c r="G67" s="109"/>
      <c r="H67" s="298"/>
      <c r="I67" s="581"/>
      <c r="J67" s="580"/>
      <c r="K67" s="298"/>
      <c r="L67" s="581"/>
      <c r="M67" s="580"/>
      <c r="N67" s="579"/>
      <c r="O67" s="959" t="s">
        <v>300</v>
      </c>
      <c r="P67" s="960">
        <v>1</v>
      </c>
      <c r="Q67" s="961">
        <v>1</v>
      </c>
      <c r="R67" s="962">
        <v>1</v>
      </c>
      <c r="S67" s="1102"/>
    </row>
    <row r="68" spans="1:22" s="1" customFormat="1" ht="19.5" customHeight="1">
      <c r="A68" s="16"/>
      <c r="B68" s="17"/>
      <c r="C68" s="771"/>
      <c r="D68" s="1431"/>
      <c r="E68" s="1038"/>
      <c r="F68" s="61"/>
      <c r="G68" s="109"/>
      <c r="H68" s="298"/>
      <c r="I68" s="581"/>
      <c r="J68" s="580"/>
      <c r="K68" s="298"/>
      <c r="L68" s="581"/>
      <c r="M68" s="580"/>
      <c r="N68" s="579"/>
      <c r="O68" s="1007" t="s">
        <v>77</v>
      </c>
      <c r="P68" s="444">
        <v>20</v>
      </c>
      <c r="Q68" s="388">
        <v>25</v>
      </c>
      <c r="R68" s="491">
        <v>10</v>
      </c>
      <c r="S68" s="1102"/>
    </row>
    <row r="69" spans="1:22" s="1" customFormat="1" ht="42" customHeight="1">
      <c r="A69" s="16"/>
      <c r="B69" s="58"/>
      <c r="C69" s="771"/>
      <c r="D69" s="1008" t="s">
        <v>78</v>
      </c>
      <c r="E69" s="1038"/>
      <c r="F69" s="61"/>
      <c r="G69" s="109"/>
      <c r="H69" s="151"/>
      <c r="I69" s="224"/>
      <c r="J69" s="287"/>
      <c r="K69" s="151"/>
      <c r="L69" s="224"/>
      <c r="M69" s="287"/>
      <c r="N69" s="183"/>
      <c r="O69" s="1056" t="s">
        <v>79</v>
      </c>
      <c r="P69" s="424">
        <v>110</v>
      </c>
      <c r="Q69" s="365">
        <v>100</v>
      </c>
      <c r="R69" s="493">
        <v>100</v>
      </c>
      <c r="S69" s="1102"/>
    </row>
    <row r="70" spans="1:22" s="1" customFormat="1" ht="30.75" customHeight="1">
      <c r="A70" s="16"/>
      <c r="B70" s="58"/>
      <c r="C70" s="771"/>
      <c r="D70" s="1257" t="s">
        <v>80</v>
      </c>
      <c r="E70" s="63"/>
      <c r="F70" s="114"/>
      <c r="G70" s="109"/>
      <c r="H70" s="151"/>
      <c r="I70" s="224"/>
      <c r="J70" s="287"/>
      <c r="K70" s="151"/>
      <c r="L70" s="224"/>
      <c r="M70" s="287"/>
      <c r="N70" s="183"/>
      <c r="O70" s="1056" t="s">
        <v>123</v>
      </c>
      <c r="P70" s="424">
        <v>1</v>
      </c>
      <c r="Q70" s="365">
        <v>1</v>
      </c>
      <c r="R70" s="493">
        <v>1</v>
      </c>
      <c r="S70" s="1102"/>
      <c r="T70" s="1291"/>
      <c r="U70" s="1291"/>
      <c r="V70" s="1291"/>
    </row>
    <row r="71" spans="1:22" s="1" customFormat="1" ht="27" customHeight="1">
      <c r="A71" s="16"/>
      <c r="B71" s="58"/>
      <c r="C71" s="771"/>
      <c r="D71" s="1448" t="s">
        <v>84</v>
      </c>
      <c r="E71" s="1038"/>
      <c r="F71" s="61"/>
      <c r="G71" s="82"/>
      <c r="H71" s="151"/>
      <c r="I71" s="224"/>
      <c r="J71" s="287"/>
      <c r="K71" s="151"/>
      <c r="L71" s="224"/>
      <c r="M71" s="287"/>
      <c r="N71" s="183"/>
      <c r="O71" s="1039" t="s">
        <v>158</v>
      </c>
      <c r="P71" s="438">
        <v>4</v>
      </c>
      <c r="Q71" s="611">
        <v>3</v>
      </c>
      <c r="R71" s="612">
        <v>3</v>
      </c>
      <c r="S71" s="1308"/>
      <c r="T71" s="1291"/>
      <c r="U71" s="1291"/>
      <c r="V71" s="1291"/>
    </row>
    <row r="72" spans="1:22" s="1" customFormat="1" ht="144.75" customHeight="1">
      <c r="A72" s="16"/>
      <c r="B72" s="58"/>
      <c r="C72" s="771"/>
      <c r="D72" s="1422"/>
      <c r="E72" s="1442"/>
      <c r="F72" s="1443"/>
      <c r="G72" s="82"/>
      <c r="H72" s="151"/>
      <c r="I72" s="972"/>
      <c r="J72" s="1143"/>
      <c r="K72" s="151"/>
      <c r="L72" s="224"/>
      <c r="M72" s="287"/>
      <c r="N72" s="183"/>
      <c r="O72" s="1132" t="s">
        <v>236</v>
      </c>
      <c r="P72" s="957">
        <v>100</v>
      </c>
      <c r="Q72" s="1262"/>
      <c r="R72" s="496"/>
      <c r="S72" s="1307" t="s">
        <v>323</v>
      </c>
      <c r="T72" s="1292"/>
      <c r="U72" s="1291"/>
      <c r="V72" s="1291"/>
    </row>
    <row r="73" spans="1:22" s="1" customFormat="1" ht="156" customHeight="1">
      <c r="A73" s="16"/>
      <c r="B73" s="58"/>
      <c r="C73" s="771"/>
      <c r="D73" s="1261" t="s">
        <v>326</v>
      </c>
      <c r="E73" s="1442"/>
      <c r="F73" s="1443"/>
      <c r="G73" s="79"/>
      <c r="H73" s="208"/>
      <c r="I73" s="1263"/>
      <c r="J73" s="1264"/>
      <c r="K73" s="208"/>
      <c r="L73" s="339"/>
      <c r="M73" s="289"/>
      <c r="N73" s="194"/>
      <c r="O73" s="1306" t="s">
        <v>316</v>
      </c>
      <c r="P73" s="1255">
        <v>1</v>
      </c>
      <c r="Q73" s="381"/>
      <c r="R73" s="492"/>
      <c r="S73" s="1552" t="s">
        <v>324</v>
      </c>
      <c r="T73" s="1291"/>
      <c r="U73" s="1291"/>
      <c r="V73" s="1291"/>
    </row>
    <row r="74" spans="1:22" s="1" customFormat="1" ht="15.75" customHeight="1" thickBot="1">
      <c r="A74" s="64"/>
      <c r="B74" s="65"/>
      <c r="C74" s="772"/>
      <c r="D74" s="1258"/>
      <c r="E74" s="1414"/>
      <c r="F74" s="1414"/>
      <c r="G74" s="774" t="s">
        <v>56</v>
      </c>
      <c r="H74" s="522">
        <f>SUM(H55:H72)</f>
        <v>320.89999999999998</v>
      </c>
      <c r="I74" s="524">
        <f>SUM(I55:I73)</f>
        <v>500.90000000000003</v>
      </c>
      <c r="J74" s="524">
        <f>SUM(J55:J73)</f>
        <v>180.00000000000003</v>
      </c>
      <c r="K74" s="522">
        <f>SUM(K55:K72)</f>
        <v>116</v>
      </c>
      <c r="L74" s="524">
        <f>SUM(L55:L72)</f>
        <v>116</v>
      </c>
      <c r="M74" s="1086"/>
      <c r="N74" s="197">
        <f>SUM(N55:N72)</f>
        <v>111.69999999999999</v>
      </c>
      <c r="O74" s="1259"/>
      <c r="P74" s="752"/>
      <c r="Q74" s="752"/>
      <c r="R74" s="753"/>
      <c r="S74" s="1553"/>
    </row>
    <row r="75" spans="1:22" s="1" customFormat="1" ht="34.5" customHeight="1">
      <c r="A75" s="1388" t="s">
        <v>14</v>
      </c>
      <c r="B75" s="1402" t="s">
        <v>14</v>
      </c>
      <c r="C75" s="1390" t="s">
        <v>49</v>
      </c>
      <c r="D75" s="1444" t="s">
        <v>85</v>
      </c>
      <c r="E75" s="1393"/>
      <c r="F75" s="1446">
        <v>1</v>
      </c>
      <c r="G75" s="67" t="s">
        <v>21</v>
      </c>
      <c r="H75" s="311">
        <v>9</v>
      </c>
      <c r="I75" s="356">
        <v>9</v>
      </c>
      <c r="J75" s="1091"/>
      <c r="K75" s="311">
        <v>9</v>
      </c>
      <c r="L75" s="356">
        <v>9</v>
      </c>
      <c r="M75" s="1091"/>
      <c r="N75" s="218">
        <v>9</v>
      </c>
      <c r="O75" s="77" t="s">
        <v>269</v>
      </c>
      <c r="P75" s="1034">
        <v>5</v>
      </c>
      <c r="Q75" s="1043">
        <v>5</v>
      </c>
      <c r="R75" s="500">
        <v>5</v>
      </c>
      <c r="S75" s="1103"/>
    </row>
    <row r="76" spans="1:22" s="1" customFormat="1" ht="16.5" customHeight="1" thickBot="1">
      <c r="A76" s="1368"/>
      <c r="B76" s="1404"/>
      <c r="C76" s="1372"/>
      <c r="D76" s="1445"/>
      <c r="E76" s="1375"/>
      <c r="F76" s="1447"/>
      <c r="G76" s="69" t="s">
        <v>56</v>
      </c>
      <c r="H76" s="155">
        <f t="shared" ref="H76:N76" si="11">SUM(H75)</f>
        <v>9</v>
      </c>
      <c r="I76" s="517">
        <f t="shared" ref="I76" si="12">SUM(I75)</f>
        <v>9</v>
      </c>
      <c r="J76" s="538"/>
      <c r="K76" s="155">
        <f t="shared" si="11"/>
        <v>9</v>
      </c>
      <c r="L76" s="517">
        <f t="shared" ref="L76" si="13">SUM(L75)</f>
        <v>9</v>
      </c>
      <c r="M76" s="538"/>
      <c r="N76" s="200">
        <f t="shared" si="11"/>
        <v>9</v>
      </c>
      <c r="O76" s="214"/>
      <c r="P76" s="1035"/>
      <c r="Q76" s="1044"/>
      <c r="R76" s="501"/>
      <c r="S76" s="1105"/>
    </row>
    <row r="77" spans="1:22" s="71" customFormat="1" ht="18" customHeight="1">
      <c r="A77" s="1388" t="s">
        <v>14</v>
      </c>
      <c r="B77" s="1402" t="s">
        <v>14</v>
      </c>
      <c r="C77" s="1463" t="s">
        <v>51</v>
      </c>
      <c r="D77" s="1012" t="s">
        <v>87</v>
      </c>
      <c r="E77" s="1467"/>
      <c r="F77" s="930">
        <v>5</v>
      </c>
      <c r="G77" s="966" t="s">
        <v>22</v>
      </c>
      <c r="H77" s="223">
        <v>249.9</v>
      </c>
      <c r="I77" s="223">
        <v>249.9</v>
      </c>
      <c r="J77" s="518">
        <f>I77-H77</f>
        <v>0</v>
      </c>
      <c r="K77" s="290">
        <v>336</v>
      </c>
      <c r="L77" s="223">
        <v>336</v>
      </c>
      <c r="M77" s="518"/>
      <c r="N77" s="271">
        <v>336</v>
      </c>
      <c r="O77" s="967"/>
      <c r="P77" s="437"/>
      <c r="Q77" s="379"/>
      <c r="R77" s="968"/>
      <c r="S77" s="1548"/>
    </row>
    <row r="78" spans="1:22" s="71" customFormat="1" ht="27" customHeight="1">
      <c r="A78" s="1367"/>
      <c r="B78" s="1403"/>
      <c r="C78" s="1464"/>
      <c r="D78" s="953" t="s">
        <v>88</v>
      </c>
      <c r="E78" s="1468"/>
      <c r="F78" s="1029"/>
      <c r="G78" s="760"/>
      <c r="H78" s="151"/>
      <c r="I78" s="224"/>
      <c r="J78" s="287"/>
      <c r="K78" s="151"/>
      <c r="L78" s="224"/>
      <c r="M78" s="287"/>
      <c r="N78" s="183"/>
      <c r="O78" s="959" t="s">
        <v>140</v>
      </c>
      <c r="P78" s="965">
        <v>700</v>
      </c>
      <c r="Q78" s="385">
        <v>700</v>
      </c>
      <c r="R78" s="763">
        <v>700</v>
      </c>
      <c r="S78" s="1549"/>
    </row>
    <row r="79" spans="1:22" s="71" customFormat="1" ht="18.75" customHeight="1">
      <c r="A79" s="1367"/>
      <c r="B79" s="1403"/>
      <c r="C79" s="1465"/>
      <c r="D79" s="1017" t="s">
        <v>89</v>
      </c>
      <c r="E79" s="1469"/>
      <c r="F79" s="1029"/>
      <c r="G79" s="79"/>
      <c r="H79" s="208"/>
      <c r="I79" s="339"/>
      <c r="J79" s="289"/>
      <c r="K79" s="208"/>
      <c r="L79" s="339"/>
      <c r="M79" s="289"/>
      <c r="N79" s="194"/>
      <c r="O79" s="1425" t="s">
        <v>141</v>
      </c>
      <c r="P79" s="442">
        <v>1</v>
      </c>
      <c r="Q79" s="386">
        <v>1</v>
      </c>
      <c r="R79" s="503">
        <v>1</v>
      </c>
      <c r="S79" s="1106"/>
    </row>
    <row r="80" spans="1:22" s="71" customFormat="1" ht="15.75" customHeight="1" thickBot="1">
      <c r="A80" s="1368"/>
      <c r="B80" s="1404"/>
      <c r="C80" s="1466"/>
      <c r="D80" s="675"/>
      <c r="E80" s="1470"/>
      <c r="F80" s="931"/>
      <c r="G80" s="69" t="s">
        <v>56</v>
      </c>
      <c r="H80" s="155">
        <f t="shared" ref="H80:N80" si="14">SUM(H77:H79)</f>
        <v>249.9</v>
      </c>
      <c r="I80" s="517">
        <f t="shared" ref="I80:J80" si="15">SUM(I77:I79)</f>
        <v>249.9</v>
      </c>
      <c r="J80" s="517">
        <f t="shared" si="15"/>
        <v>0</v>
      </c>
      <c r="K80" s="155">
        <f t="shared" si="14"/>
        <v>336</v>
      </c>
      <c r="L80" s="517">
        <f t="shared" ref="L80" si="16">SUM(L77:L79)</f>
        <v>336</v>
      </c>
      <c r="M80" s="538"/>
      <c r="N80" s="200">
        <f t="shared" si="14"/>
        <v>336</v>
      </c>
      <c r="O80" s="1471"/>
      <c r="P80" s="1035"/>
      <c r="Q80" s="1035"/>
      <c r="R80" s="1033"/>
      <c r="S80" s="1106"/>
    </row>
    <row r="81" spans="1:19" s="1" customFormat="1" ht="15" customHeight="1" thickBot="1">
      <c r="A81" s="1022" t="s">
        <v>14</v>
      </c>
      <c r="B81" s="1024" t="s">
        <v>14</v>
      </c>
      <c r="C81" s="1472" t="s">
        <v>90</v>
      </c>
      <c r="D81" s="1473"/>
      <c r="E81" s="1473"/>
      <c r="F81" s="1473"/>
      <c r="G81" s="1474"/>
      <c r="H81" s="515">
        <f t="shared" ref="H81:N81" si="17">H80+H76+H74+H54+H52+H49+H37+H35+H32+H30+H27</f>
        <v>13577.400000000001</v>
      </c>
      <c r="I81" s="1096">
        <f>I80+I76+I74+I54+I52+I49+I37+I35+I32+I30+I27</f>
        <v>12430.800000000003</v>
      </c>
      <c r="J81" s="1096">
        <f t="shared" si="17"/>
        <v>-1146.5999999999995</v>
      </c>
      <c r="K81" s="515">
        <f t="shared" si="17"/>
        <v>10926.7</v>
      </c>
      <c r="L81" s="1096">
        <f t="shared" si="17"/>
        <v>10926.7</v>
      </c>
      <c r="M81" s="1096">
        <f t="shared" si="17"/>
        <v>0</v>
      </c>
      <c r="N81" s="1101">
        <f t="shared" si="17"/>
        <v>10797.1</v>
      </c>
      <c r="O81" s="969"/>
      <c r="P81" s="970"/>
      <c r="Q81" s="970"/>
      <c r="R81" s="394"/>
      <c r="S81" s="1107"/>
    </row>
    <row r="82" spans="1:19" s="1" customFormat="1" ht="17.25" customHeight="1" thickBot="1">
      <c r="A82" s="75" t="s">
        <v>14</v>
      </c>
      <c r="B82" s="76" t="s">
        <v>23</v>
      </c>
      <c r="C82" s="1449" t="s">
        <v>91</v>
      </c>
      <c r="D82" s="1450"/>
      <c r="E82" s="1450"/>
      <c r="F82" s="1450"/>
      <c r="G82" s="1450"/>
      <c r="H82" s="1450"/>
      <c r="I82" s="1450"/>
      <c r="J82" s="1450"/>
      <c r="K82" s="1450"/>
      <c r="L82" s="1450"/>
      <c r="M82" s="1450"/>
      <c r="N82" s="1450"/>
      <c r="O82" s="1450"/>
      <c r="P82" s="1450"/>
      <c r="Q82" s="1450"/>
      <c r="R82" s="1450"/>
      <c r="S82" s="1108"/>
    </row>
    <row r="83" spans="1:19" s="1" customFormat="1" ht="28.5" customHeight="1">
      <c r="A83" s="1021" t="s">
        <v>14</v>
      </c>
      <c r="B83" s="1023" t="s">
        <v>23</v>
      </c>
      <c r="C83" s="1029" t="s">
        <v>14</v>
      </c>
      <c r="D83" s="236" t="s">
        <v>190</v>
      </c>
      <c r="E83" s="237"/>
      <c r="F83" s="264" t="s">
        <v>19</v>
      </c>
      <c r="G83" s="243" t="s">
        <v>21</v>
      </c>
      <c r="H83" s="308">
        <v>655.1</v>
      </c>
      <c r="I83" s="344">
        <f>655.1-135</f>
        <v>520.1</v>
      </c>
      <c r="J83" s="1285">
        <f>I83-H83</f>
        <v>-135</v>
      </c>
      <c r="K83" s="308">
        <v>690</v>
      </c>
      <c r="L83" s="344">
        <v>690</v>
      </c>
      <c r="M83" s="320"/>
      <c r="N83" s="181">
        <v>690</v>
      </c>
      <c r="O83" s="1109"/>
      <c r="P83" s="463"/>
      <c r="Q83" s="463"/>
      <c r="R83" s="459"/>
      <c r="S83" s="1124"/>
    </row>
    <row r="84" spans="1:19" s="1" customFormat="1" ht="17.25" customHeight="1">
      <c r="A84" s="1189"/>
      <c r="B84" s="1190"/>
      <c r="C84" s="1191"/>
      <c r="D84" s="1427" t="s">
        <v>159</v>
      </c>
      <c r="E84" s="1453" t="s">
        <v>189</v>
      </c>
      <c r="F84" s="1191"/>
      <c r="G84" s="215"/>
      <c r="H84" s="734"/>
      <c r="I84" s="1094"/>
      <c r="J84" s="1286"/>
      <c r="K84" s="151"/>
      <c r="L84" s="224"/>
      <c r="M84" s="313"/>
      <c r="N84" s="183"/>
      <c r="O84" s="274" t="s">
        <v>143</v>
      </c>
      <c r="P84" s="505">
        <v>439</v>
      </c>
      <c r="Q84" s="507">
        <v>439</v>
      </c>
      <c r="R84" s="551">
        <v>439</v>
      </c>
      <c r="S84" s="1552" t="s">
        <v>322</v>
      </c>
    </row>
    <row r="85" spans="1:19" s="1" customFormat="1" ht="26.25" customHeight="1">
      <c r="A85" s="1189"/>
      <c r="B85" s="1190"/>
      <c r="C85" s="1191"/>
      <c r="D85" s="1452"/>
      <c r="E85" s="1454"/>
      <c r="F85" s="1191"/>
      <c r="G85" s="216"/>
      <c r="H85" s="151"/>
      <c r="I85" s="224"/>
      <c r="J85" s="313"/>
      <c r="K85" s="151"/>
      <c r="L85" s="224"/>
      <c r="M85" s="313"/>
      <c r="N85" s="183"/>
      <c r="O85" s="552" t="s">
        <v>95</v>
      </c>
      <c r="P85" s="554">
        <v>439</v>
      </c>
      <c r="Q85" s="555">
        <v>439</v>
      </c>
      <c r="R85" s="556">
        <v>439</v>
      </c>
      <c r="S85" s="1549"/>
    </row>
    <row r="86" spans="1:19" s="1" customFormat="1" ht="15" customHeight="1">
      <c r="A86" s="1189"/>
      <c r="B86" s="1190"/>
      <c r="C86" s="1191"/>
      <c r="D86" s="1188"/>
      <c r="E86" s="1454"/>
      <c r="F86" s="1191"/>
      <c r="G86" s="216"/>
      <c r="H86" s="151"/>
      <c r="I86" s="224"/>
      <c r="J86" s="313"/>
      <c r="K86" s="151"/>
      <c r="L86" s="224"/>
      <c r="M86" s="313"/>
      <c r="N86" s="183"/>
      <c r="O86" s="274" t="s">
        <v>145</v>
      </c>
      <c r="P86" s="505">
        <f>87+6+1</f>
        <v>94</v>
      </c>
      <c r="Q86" s="506">
        <v>10</v>
      </c>
      <c r="R86" s="504">
        <v>70</v>
      </c>
      <c r="S86" s="1549"/>
    </row>
    <row r="87" spans="1:19" s="1" customFormat="1" ht="18.75" customHeight="1">
      <c r="A87" s="1189"/>
      <c r="B87" s="1190"/>
      <c r="C87" s="1191"/>
      <c r="D87" s="1188"/>
      <c r="E87" s="1454"/>
      <c r="F87" s="1191"/>
      <c r="G87" s="216"/>
      <c r="H87" s="151"/>
      <c r="I87" s="224"/>
      <c r="J87" s="313"/>
      <c r="K87" s="151"/>
      <c r="L87" s="224"/>
      <c r="M87" s="313"/>
      <c r="N87" s="183"/>
      <c r="O87" s="274" t="s">
        <v>142</v>
      </c>
      <c r="P87" s="505">
        <v>31</v>
      </c>
      <c r="Q87" s="506">
        <v>5</v>
      </c>
      <c r="R87" s="504">
        <v>5</v>
      </c>
      <c r="S87" s="1549"/>
    </row>
    <row r="88" spans="1:19" s="1" customFormat="1" ht="16.5" customHeight="1">
      <c r="A88" s="28"/>
      <c r="B88" s="1190"/>
      <c r="C88" s="1191"/>
      <c r="D88" s="1188"/>
      <c r="E88" s="1454"/>
      <c r="F88" s="1191"/>
      <c r="G88" s="24"/>
      <c r="H88" s="151"/>
      <c r="I88" s="224"/>
      <c r="J88" s="313"/>
      <c r="K88" s="151"/>
      <c r="L88" s="224"/>
      <c r="M88" s="313"/>
      <c r="N88" s="183"/>
      <c r="O88" s="557" t="s">
        <v>286</v>
      </c>
      <c r="P88" s="592">
        <v>1</v>
      </c>
      <c r="Q88" s="507">
        <v>1</v>
      </c>
      <c r="R88" s="504">
        <v>1</v>
      </c>
      <c r="S88" s="1549"/>
    </row>
    <row r="89" spans="1:19" s="1" customFormat="1" ht="18.75" customHeight="1">
      <c r="A89" s="1189"/>
      <c r="B89" s="1190"/>
      <c r="C89" s="1191"/>
      <c r="D89" s="1192"/>
      <c r="E89" s="1454"/>
      <c r="F89" s="1191"/>
      <c r="G89" s="216"/>
      <c r="H89" s="151"/>
      <c r="I89" s="224"/>
      <c r="J89" s="313"/>
      <c r="K89" s="151"/>
      <c r="L89" s="224"/>
      <c r="M89" s="313"/>
      <c r="N89" s="183"/>
      <c r="O89" s="558" t="s">
        <v>270</v>
      </c>
      <c r="P89" s="560">
        <v>18</v>
      </c>
      <c r="Q89" s="561">
        <v>3</v>
      </c>
      <c r="R89" s="562">
        <v>4</v>
      </c>
      <c r="S89" s="1549"/>
    </row>
    <row r="90" spans="1:19" s="1" customFormat="1" ht="18" customHeight="1">
      <c r="A90" s="1297"/>
      <c r="B90" s="1299"/>
      <c r="C90" s="1298"/>
      <c r="D90" s="1192"/>
      <c r="E90" s="1454"/>
      <c r="F90" s="1191"/>
      <c r="G90" s="216"/>
      <c r="H90" s="151"/>
      <c r="I90" s="224"/>
      <c r="J90" s="313"/>
      <c r="K90" s="151"/>
      <c r="L90" s="224"/>
      <c r="M90" s="313"/>
      <c r="N90" s="183"/>
      <c r="O90" s="1265" t="s">
        <v>287</v>
      </c>
      <c r="P90" s="1269">
        <v>1</v>
      </c>
      <c r="Q90" s="1256"/>
      <c r="R90" s="562"/>
      <c r="S90" s="1549"/>
    </row>
    <row r="91" spans="1:19" s="1" customFormat="1" ht="24" customHeight="1">
      <c r="A91" s="1297"/>
      <c r="B91" s="1299"/>
      <c r="C91" s="1298"/>
      <c r="D91" s="564"/>
      <c r="E91" s="1570"/>
      <c r="F91" s="629"/>
      <c r="G91" s="563"/>
      <c r="H91" s="305"/>
      <c r="I91" s="338"/>
      <c r="J91" s="314"/>
      <c r="K91" s="305"/>
      <c r="L91" s="338"/>
      <c r="M91" s="314"/>
      <c r="N91" s="192"/>
      <c r="O91" s="274" t="s">
        <v>271</v>
      </c>
      <c r="P91" s="505">
        <v>13</v>
      </c>
      <c r="Q91" s="506">
        <v>14</v>
      </c>
      <c r="R91" s="504">
        <v>14</v>
      </c>
      <c r="S91" s="1557"/>
    </row>
    <row r="92" spans="1:19" s="1" customFormat="1" ht="27.75" customHeight="1">
      <c r="A92" s="1021"/>
      <c r="B92" s="1023"/>
      <c r="C92" s="1029"/>
      <c r="D92" s="1343" t="s">
        <v>134</v>
      </c>
      <c r="E92" s="1569" t="s">
        <v>92</v>
      </c>
      <c r="F92" s="1029"/>
      <c r="G92" s="162"/>
      <c r="H92" s="291"/>
      <c r="I92" s="346"/>
      <c r="J92" s="322"/>
      <c r="K92" s="291"/>
      <c r="L92" s="346"/>
      <c r="M92" s="322"/>
      <c r="N92" s="185"/>
      <c r="O92" s="1566" t="s">
        <v>261</v>
      </c>
      <c r="P92" s="548" t="s">
        <v>215</v>
      </c>
      <c r="Q92" s="546" t="s">
        <v>216</v>
      </c>
      <c r="R92" s="544" t="s">
        <v>228</v>
      </c>
      <c r="S92" s="1102"/>
    </row>
    <row r="93" spans="1:19" s="4" customFormat="1" ht="21.75" customHeight="1">
      <c r="A93" s="1021"/>
      <c r="B93" s="1023"/>
      <c r="C93" s="1029"/>
      <c r="D93" s="1343"/>
      <c r="E93" s="1457"/>
      <c r="F93" s="1461"/>
      <c r="G93" s="163"/>
      <c r="H93" s="296"/>
      <c r="I93" s="453"/>
      <c r="J93" s="450"/>
      <c r="K93" s="296"/>
      <c r="L93" s="453"/>
      <c r="M93" s="450"/>
      <c r="N93" s="220"/>
      <c r="O93" s="1460"/>
      <c r="P93" s="548"/>
      <c r="Q93" s="546"/>
      <c r="R93" s="544"/>
      <c r="S93" s="1102"/>
    </row>
    <row r="94" spans="1:19" s="4" customFormat="1" ht="17.25" customHeight="1" thickBot="1">
      <c r="A94" s="1021"/>
      <c r="B94" s="1023"/>
      <c r="C94" s="1030"/>
      <c r="D94" s="1455"/>
      <c r="E94" s="1458"/>
      <c r="F94" s="1462"/>
      <c r="G94" s="774" t="s">
        <v>56</v>
      </c>
      <c r="H94" s="1284">
        <f>SUM(H83:H93)</f>
        <v>655.1</v>
      </c>
      <c r="I94" s="1289">
        <f>SUM(I83:I93)</f>
        <v>520.1</v>
      </c>
      <c r="J94" s="1287">
        <f>SUM(J83:J93)</f>
        <v>-135</v>
      </c>
      <c r="K94" s="1284">
        <f t="shared" ref="K94:N94" si="18">SUM(K83:K93)</f>
        <v>690</v>
      </c>
      <c r="L94" s="1289">
        <f t="shared" ref="L94" si="19">SUM(L83:L93)</f>
        <v>690</v>
      </c>
      <c r="M94" s="1287"/>
      <c r="N94" s="773">
        <f t="shared" si="18"/>
        <v>690</v>
      </c>
      <c r="O94" s="1110"/>
      <c r="P94" s="1111"/>
      <c r="Q94" s="1112"/>
      <c r="R94" s="1113"/>
      <c r="S94" s="1082"/>
    </row>
    <row r="95" spans="1:19" s="1" customFormat="1" ht="13.5" thickBot="1">
      <c r="A95" s="75" t="s">
        <v>14</v>
      </c>
      <c r="B95" s="80" t="s">
        <v>23</v>
      </c>
      <c r="C95" s="1487" t="s">
        <v>90</v>
      </c>
      <c r="D95" s="1488"/>
      <c r="E95" s="1488"/>
      <c r="F95" s="1488"/>
      <c r="G95" s="1473"/>
      <c r="H95" s="226">
        <f>H94</f>
        <v>655.1</v>
      </c>
      <c r="I95" s="1117">
        <f>I94</f>
        <v>520.1</v>
      </c>
      <c r="J95" s="1288">
        <f>J94</f>
        <v>-135</v>
      </c>
      <c r="K95" s="226">
        <f t="shared" ref="K95:N95" si="20">K94</f>
        <v>690</v>
      </c>
      <c r="L95" s="1117">
        <f t="shared" ref="L95" si="21">L94</f>
        <v>690</v>
      </c>
      <c r="M95" s="1288"/>
      <c r="N95" s="222">
        <f t="shared" si="20"/>
        <v>690</v>
      </c>
      <c r="O95" s="73"/>
      <c r="P95" s="970"/>
      <c r="Q95" s="970"/>
      <c r="R95" s="394"/>
      <c r="S95" s="1107"/>
    </row>
    <row r="96" spans="1:19" s="1" customFormat="1" ht="16.5" customHeight="1" thickBot="1">
      <c r="A96" s="75" t="s">
        <v>14</v>
      </c>
      <c r="B96" s="775" t="s">
        <v>27</v>
      </c>
      <c r="C96" s="1449" t="s">
        <v>99</v>
      </c>
      <c r="D96" s="1450"/>
      <c r="E96" s="1450"/>
      <c r="F96" s="1450"/>
      <c r="G96" s="1450"/>
      <c r="H96" s="1568"/>
      <c r="I96" s="1568"/>
      <c r="J96" s="1568"/>
      <c r="K96" s="1568"/>
      <c r="L96" s="1568"/>
      <c r="M96" s="1568"/>
      <c r="N96" s="1568"/>
      <c r="O96" s="1450"/>
      <c r="P96" s="1450"/>
      <c r="Q96" s="1450"/>
      <c r="R96" s="1450"/>
      <c r="S96" s="1108"/>
    </row>
    <row r="97" spans="1:19" s="1" customFormat="1" ht="17.25" customHeight="1">
      <c r="A97" s="1020" t="s">
        <v>14</v>
      </c>
      <c r="B97" s="1018" t="s">
        <v>27</v>
      </c>
      <c r="C97" s="1025" t="s">
        <v>14</v>
      </c>
      <c r="D97" s="1420" t="s">
        <v>100</v>
      </c>
      <c r="E97" s="1490"/>
      <c r="F97" s="266" t="s">
        <v>19</v>
      </c>
      <c r="G97" s="984" t="s">
        <v>21</v>
      </c>
      <c r="H97" s="1114">
        <v>384.1</v>
      </c>
      <c r="I97" s="1303">
        <f>H97-25</f>
        <v>359.1</v>
      </c>
      <c r="J97" s="1304">
        <v>-25</v>
      </c>
      <c r="K97" s="1114">
        <v>20</v>
      </c>
      <c r="L97" s="1116">
        <v>20</v>
      </c>
      <c r="M97" s="986"/>
      <c r="N97" s="985">
        <v>50</v>
      </c>
      <c r="O97" s="987"/>
      <c r="P97" s="1034"/>
      <c r="Q97" s="1034"/>
      <c r="R97" s="1032"/>
      <c r="S97" s="1103"/>
    </row>
    <row r="98" spans="1:19" s="1" customFormat="1" ht="21" customHeight="1">
      <c r="A98" s="1021"/>
      <c r="B98" s="1019"/>
      <c r="C98" s="1030"/>
      <c r="D98" s="1422"/>
      <c r="E98" s="1422"/>
      <c r="F98" s="537"/>
      <c r="G98" s="27" t="s">
        <v>201</v>
      </c>
      <c r="H98" s="1239">
        <v>39.5</v>
      </c>
      <c r="I98" s="585">
        <v>39.5</v>
      </c>
      <c r="J98" s="1240"/>
      <c r="K98" s="467"/>
      <c r="L98" s="585"/>
      <c r="M98" s="584"/>
      <c r="N98" s="583"/>
      <c r="O98" s="1007"/>
      <c r="P98" s="365"/>
      <c r="Q98" s="424"/>
      <c r="R98" s="398"/>
      <c r="S98" s="1123"/>
    </row>
    <row r="99" spans="1:19" s="1" customFormat="1" ht="25.5" customHeight="1">
      <c r="A99" s="1021"/>
      <c r="B99" s="1023"/>
      <c r="C99" s="1030"/>
      <c r="D99" s="1017" t="s">
        <v>260</v>
      </c>
      <c r="E99" s="122"/>
      <c r="F99" s="1015"/>
      <c r="G99" s="24"/>
      <c r="H99" s="298"/>
      <c r="I99" s="581"/>
      <c r="J99" s="779"/>
      <c r="K99" s="298"/>
      <c r="L99" s="581"/>
      <c r="M99" s="580"/>
      <c r="N99" s="579"/>
      <c r="O99" s="88" t="s">
        <v>288</v>
      </c>
      <c r="P99" s="469" t="s">
        <v>230</v>
      </c>
      <c r="Q99" s="479" t="s">
        <v>231</v>
      </c>
      <c r="R99" s="531"/>
      <c r="S99" s="1550"/>
    </row>
    <row r="100" spans="1:19" s="1" customFormat="1" ht="16.5" customHeight="1">
      <c r="A100" s="1021"/>
      <c r="B100" s="1023"/>
      <c r="C100" s="1030"/>
      <c r="D100" s="1017"/>
      <c r="E100" s="122"/>
      <c r="F100" s="1015"/>
      <c r="G100" s="24"/>
      <c r="H100" s="298"/>
      <c r="I100" s="581"/>
      <c r="J100" s="779"/>
      <c r="K100" s="298"/>
      <c r="L100" s="581"/>
      <c r="M100" s="580"/>
      <c r="N100" s="579"/>
      <c r="O100" s="149" t="s">
        <v>289</v>
      </c>
      <c r="P100" s="470">
        <v>900</v>
      </c>
      <c r="Q100" s="480">
        <v>1000</v>
      </c>
      <c r="R100" s="532">
        <v>800</v>
      </c>
      <c r="S100" s="1549"/>
    </row>
    <row r="101" spans="1:19" s="1" customFormat="1" ht="17.25" customHeight="1">
      <c r="A101" s="1021"/>
      <c r="B101" s="1023"/>
      <c r="C101" s="1030"/>
      <c r="D101" s="1017"/>
      <c r="E101" s="122"/>
      <c r="F101" s="1015"/>
      <c r="G101" s="24"/>
      <c r="H101" s="298"/>
      <c r="I101" s="581"/>
      <c r="J101" s="779"/>
      <c r="K101" s="298"/>
      <c r="L101" s="581"/>
      <c r="M101" s="580"/>
      <c r="N101" s="579"/>
      <c r="O101" s="149" t="s">
        <v>160</v>
      </c>
      <c r="P101" s="469" t="s">
        <v>103</v>
      </c>
      <c r="Q101" s="479"/>
      <c r="R101" s="531"/>
      <c r="S101" s="1549"/>
    </row>
    <row r="102" spans="1:19" s="1" customFormat="1" ht="15.75" customHeight="1">
      <c r="A102" s="1021"/>
      <c r="B102" s="1023"/>
      <c r="C102" s="1030"/>
      <c r="D102" s="1017"/>
      <c r="E102" s="122"/>
      <c r="F102" s="1015"/>
      <c r="G102" s="24"/>
      <c r="H102" s="298"/>
      <c r="I102" s="581"/>
      <c r="J102" s="779"/>
      <c r="K102" s="298"/>
      <c r="L102" s="581"/>
      <c r="M102" s="580"/>
      <c r="N102" s="579"/>
      <c r="O102" s="88" t="s">
        <v>126</v>
      </c>
      <c r="P102" s="469" t="s">
        <v>102</v>
      </c>
      <c r="Q102" s="479"/>
      <c r="R102" s="531"/>
      <c r="S102" s="1551"/>
    </row>
    <row r="103" spans="1:19" s="1" customFormat="1" ht="43.5" customHeight="1">
      <c r="A103" s="1021"/>
      <c r="B103" s="1023"/>
      <c r="C103" s="1030"/>
      <c r="D103" s="1016"/>
      <c r="E103" s="122"/>
      <c r="F103" s="1015"/>
      <c r="G103" s="24"/>
      <c r="H103" s="298"/>
      <c r="I103" s="581"/>
      <c r="J103" s="779"/>
      <c r="K103" s="298"/>
      <c r="L103" s="581"/>
      <c r="M103" s="580"/>
      <c r="N103" s="579"/>
      <c r="O103" s="1000" t="s">
        <v>290</v>
      </c>
      <c r="P103" s="470">
        <v>100</v>
      </c>
      <c r="Q103" s="480"/>
      <c r="R103" s="532"/>
      <c r="S103" s="1104"/>
    </row>
    <row r="104" spans="1:19" s="1" customFormat="1" ht="29.25" customHeight="1">
      <c r="A104" s="1021"/>
      <c r="B104" s="1023"/>
      <c r="C104" s="1030"/>
      <c r="D104" s="1229" t="s">
        <v>258</v>
      </c>
      <c r="E104" s="122"/>
      <c r="F104" s="1227"/>
      <c r="G104" s="24"/>
      <c r="H104" s="298"/>
      <c r="I104" s="581"/>
      <c r="J104" s="779"/>
      <c r="K104" s="298"/>
      <c r="L104" s="581"/>
      <c r="M104" s="580"/>
      <c r="N104" s="579"/>
      <c r="O104" s="613" t="s">
        <v>298</v>
      </c>
      <c r="P104" s="572">
        <v>228</v>
      </c>
      <c r="Q104" s="572"/>
      <c r="R104" s="614"/>
      <c r="S104" s="1104"/>
    </row>
    <row r="105" spans="1:19" s="1" customFormat="1" ht="30" customHeight="1">
      <c r="A105" s="1134"/>
      <c r="B105" s="1136"/>
      <c r="C105" s="1135"/>
      <c r="D105" s="1159" t="s">
        <v>313</v>
      </c>
      <c r="E105" s="122"/>
      <c r="F105" s="1227"/>
      <c r="G105" s="24"/>
      <c r="H105" s="298"/>
      <c r="I105" s="581"/>
      <c r="J105" s="779"/>
      <c r="K105" s="298"/>
      <c r="L105" s="581"/>
      <c r="M105" s="580"/>
      <c r="N105" s="579"/>
      <c r="O105" s="1160" t="s">
        <v>294</v>
      </c>
      <c r="P105" s="573">
        <v>350</v>
      </c>
      <c r="Q105" s="572"/>
      <c r="R105" s="614"/>
      <c r="S105" s="1293"/>
    </row>
    <row r="106" spans="1:19" s="1" customFormat="1" ht="18.75" customHeight="1">
      <c r="A106" s="1021"/>
      <c r="B106" s="1023"/>
      <c r="C106" s="1030"/>
      <c r="D106" s="628" t="s">
        <v>234</v>
      </c>
      <c r="E106" s="122"/>
      <c r="F106" s="1227"/>
      <c r="G106" s="24"/>
      <c r="H106" s="298"/>
      <c r="I106" s="581"/>
      <c r="J106" s="779"/>
      <c r="K106" s="298"/>
      <c r="L106" s="581"/>
      <c r="M106" s="580"/>
      <c r="N106" s="579"/>
      <c r="O106" s="571" t="s">
        <v>299</v>
      </c>
      <c r="P106" s="604">
        <v>76</v>
      </c>
      <c r="Q106" s="903"/>
      <c r="R106" s="605"/>
      <c r="S106" s="1294"/>
    </row>
    <row r="107" spans="1:19" s="1" customFormat="1" ht="42" customHeight="1">
      <c r="A107" s="1021"/>
      <c r="B107" s="1023"/>
      <c r="C107" s="1030"/>
      <c r="D107" s="1229" t="s">
        <v>235</v>
      </c>
      <c r="E107" s="122"/>
      <c r="F107" s="1227"/>
      <c r="G107" s="24"/>
      <c r="H107" s="298"/>
      <c r="I107" s="581"/>
      <c r="J107" s="779"/>
      <c r="K107" s="298"/>
      <c r="L107" s="581"/>
      <c r="M107" s="580"/>
      <c r="N107" s="579"/>
      <c r="O107" s="526" t="s">
        <v>232</v>
      </c>
      <c r="P107" s="528">
        <v>100</v>
      </c>
      <c r="Q107" s="1065"/>
      <c r="R107" s="781"/>
      <c r="S107" s="1295"/>
    </row>
    <row r="108" spans="1:19" s="1" customFormat="1" ht="167.25" customHeight="1">
      <c r="A108" s="1021"/>
      <c r="B108" s="1023"/>
      <c r="C108" s="1030"/>
      <c r="D108" s="1300" t="s">
        <v>242</v>
      </c>
      <c r="E108" s="122"/>
      <c r="F108" s="1015"/>
      <c r="G108" s="24"/>
      <c r="H108" s="298"/>
      <c r="I108" s="581"/>
      <c r="J108" s="779"/>
      <c r="K108" s="298"/>
      <c r="L108" s="581"/>
      <c r="M108" s="580"/>
      <c r="N108" s="579"/>
      <c r="O108" s="1301" t="s">
        <v>222</v>
      </c>
      <c r="P108" s="1296">
        <v>1</v>
      </c>
      <c r="Q108" s="1296"/>
      <c r="R108" s="535"/>
      <c r="S108" s="1302" t="s">
        <v>325</v>
      </c>
    </row>
    <row r="109" spans="1:19" s="1" customFormat="1" ht="19.5" customHeight="1">
      <c r="A109" s="1021"/>
      <c r="B109" s="1023"/>
      <c r="C109" s="1029"/>
      <c r="D109" s="1491" t="s">
        <v>233</v>
      </c>
      <c r="E109" s="122"/>
      <c r="F109" s="1015"/>
      <c r="G109" s="24"/>
      <c r="H109" s="298"/>
      <c r="I109" s="581"/>
      <c r="J109" s="779"/>
      <c r="K109" s="298"/>
      <c r="L109" s="581"/>
      <c r="M109" s="580"/>
      <c r="N109" s="579"/>
      <c r="O109" s="530" t="s">
        <v>222</v>
      </c>
      <c r="P109" s="575">
        <v>1</v>
      </c>
      <c r="Q109" s="534"/>
      <c r="R109" s="535"/>
      <c r="S109" s="1104"/>
    </row>
    <row r="110" spans="1:19" s="1" customFormat="1" ht="18" customHeight="1">
      <c r="A110" s="1021"/>
      <c r="B110" s="1023"/>
      <c r="C110" s="1029"/>
      <c r="D110" s="1492"/>
      <c r="E110" s="122"/>
      <c r="F110" s="1015"/>
      <c r="G110" s="24"/>
      <c r="H110" s="298"/>
      <c r="I110" s="581"/>
      <c r="J110" s="779"/>
      <c r="K110" s="298"/>
      <c r="L110" s="581"/>
      <c r="M110" s="580"/>
      <c r="N110" s="579"/>
      <c r="O110" s="620" t="s">
        <v>291</v>
      </c>
      <c r="P110" s="621"/>
      <c r="Q110" s="622">
        <v>1350</v>
      </c>
      <c r="R110" s="623"/>
      <c r="S110" s="1104"/>
    </row>
    <row r="111" spans="1:19" s="1" customFormat="1" ht="33.75" customHeight="1">
      <c r="A111" s="1021"/>
      <c r="B111" s="1023"/>
      <c r="C111" s="1029"/>
      <c r="D111" s="1492"/>
      <c r="E111" s="1494"/>
      <c r="F111" s="1495"/>
      <c r="G111" s="27"/>
      <c r="H111" s="467"/>
      <c r="I111" s="585"/>
      <c r="J111" s="1115"/>
      <c r="K111" s="467"/>
      <c r="L111" s="585"/>
      <c r="M111" s="584"/>
      <c r="N111" s="583"/>
      <c r="O111" s="1496" t="s">
        <v>292</v>
      </c>
      <c r="P111" s="776"/>
      <c r="Q111" s="777"/>
      <c r="R111" s="778">
        <v>100</v>
      </c>
      <c r="S111" s="1104"/>
    </row>
    <row r="112" spans="1:19" s="1" customFormat="1" ht="16.5" customHeight="1" thickBot="1">
      <c r="A112" s="64"/>
      <c r="B112" s="65"/>
      <c r="C112" s="772"/>
      <c r="D112" s="1493"/>
      <c r="E112" s="1414"/>
      <c r="F112" s="1414"/>
      <c r="G112" s="1158" t="s">
        <v>56</v>
      </c>
      <c r="H112" s="522">
        <f>SUM(H97:H111)</f>
        <v>423.6</v>
      </c>
      <c r="I112" s="524">
        <f>SUM(I97:I111)</f>
        <v>398.6</v>
      </c>
      <c r="J112" s="1232">
        <f>SUM(J97:J111)</f>
        <v>-25</v>
      </c>
      <c r="K112" s="522">
        <f>K97</f>
        <v>20</v>
      </c>
      <c r="L112" s="524">
        <f>L97</f>
        <v>20</v>
      </c>
      <c r="M112" s="1086"/>
      <c r="N112" s="197">
        <f>N97</f>
        <v>50</v>
      </c>
      <c r="O112" s="1417"/>
      <c r="P112" s="752"/>
      <c r="Q112" s="752"/>
      <c r="R112" s="753"/>
      <c r="S112" s="1105"/>
    </row>
    <row r="113" spans="1:19" s="4" customFormat="1" ht="15" customHeight="1">
      <c r="A113" s="1475" t="s">
        <v>14</v>
      </c>
      <c r="B113" s="1477" t="s">
        <v>29</v>
      </c>
      <c r="C113" s="1479" t="s">
        <v>23</v>
      </c>
      <c r="D113" s="1481" t="s">
        <v>259</v>
      </c>
      <c r="E113" s="1483"/>
      <c r="F113" s="1485" t="s">
        <v>19</v>
      </c>
      <c r="G113" s="82" t="s">
        <v>21</v>
      </c>
      <c r="H113" s="518"/>
      <c r="I113" s="223"/>
      <c r="J113" s="1151"/>
      <c r="K113" s="290"/>
      <c r="L113" s="223"/>
      <c r="M113" s="518"/>
      <c r="N113" s="271"/>
      <c r="O113" s="512"/>
      <c r="P113" s="465"/>
      <c r="Q113" s="465"/>
      <c r="R113" s="461"/>
      <c r="S113" s="1102"/>
    </row>
    <row r="114" spans="1:19" s="4" customFormat="1" ht="13.5" customHeight="1">
      <c r="A114" s="1558"/>
      <c r="B114" s="1559"/>
      <c r="C114" s="1560"/>
      <c r="D114" s="1561"/>
      <c r="E114" s="1562"/>
      <c r="F114" s="1563"/>
      <c r="G114" s="82"/>
      <c r="H114" s="287"/>
      <c r="I114" s="224"/>
      <c r="J114" s="1143"/>
      <c r="K114" s="151"/>
      <c r="L114" s="224"/>
      <c r="M114" s="287"/>
      <c r="N114" s="183"/>
      <c r="O114" s="1564"/>
      <c r="P114" s="466"/>
      <c r="Q114" s="466"/>
      <c r="R114" s="462"/>
      <c r="S114" s="1102"/>
    </row>
    <row r="115" spans="1:19" s="1" customFormat="1" ht="15" customHeight="1" thickBot="1">
      <c r="A115" s="1476"/>
      <c r="B115" s="1478"/>
      <c r="C115" s="1480"/>
      <c r="D115" s="1482"/>
      <c r="E115" s="1484"/>
      <c r="F115" s="1486"/>
      <c r="G115" s="83" t="s">
        <v>56</v>
      </c>
      <c r="H115" s="538">
        <f t="shared" ref="H115:N115" si="22">H114+H113</f>
        <v>0</v>
      </c>
      <c r="I115" s="517">
        <f t="shared" ref="I115" si="23">I114+I113</f>
        <v>0</v>
      </c>
      <c r="J115" s="1152"/>
      <c r="K115" s="155">
        <f t="shared" si="22"/>
        <v>0</v>
      </c>
      <c r="L115" s="517">
        <f t="shared" ref="L115" si="24">L114+L113</f>
        <v>0</v>
      </c>
      <c r="M115" s="538"/>
      <c r="N115" s="200">
        <f t="shared" si="22"/>
        <v>0</v>
      </c>
      <c r="O115" s="1565"/>
      <c r="P115" s="1035"/>
      <c r="Q115" s="1035"/>
      <c r="R115" s="1033"/>
      <c r="S115" s="1102"/>
    </row>
    <row r="116" spans="1:19" s="1" customFormat="1" ht="13.5" thickBot="1">
      <c r="A116" s="75" t="s">
        <v>14</v>
      </c>
      <c r="B116" s="80" t="s">
        <v>29</v>
      </c>
      <c r="C116" s="1487" t="s">
        <v>90</v>
      </c>
      <c r="D116" s="1488"/>
      <c r="E116" s="1488"/>
      <c r="F116" s="1488"/>
      <c r="G116" s="1531"/>
      <c r="H116" s="520">
        <f>H112+H115</f>
        <v>423.6</v>
      </c>
      <c r="I116" s="1117">
        <f>I112+I115</f>
        <v>398.6</v>
      </c>
      <c r="J116" s="1117">
        <f>J112+J115</f>
        <v>-25</v>
      </c>
      <c r="K116" s="226">
        <f t="shared" ref="K116:N116" si="25">K112+K115</f>
        <v>20</v>
      </c>
      <c r="L116" s="1117">
        <f t="shared" ref="L116:M116" si="26">L112+L115</f>
        <v>20</v>
      </c>
      <c r="M116" s="1117">
        <f t="shared" si="26"/>
        <v>0</v>
      </c>
      <c r="N116" s="222">
        <f t="shared" si="25"/>
        <v>50</v>
      </c>
      <c r="O116" s="1532"/>
      <c r="P116" s="1533"/>
      <c r="Q116" s="1533"/>
      <c r="R116" s="1533"/>
      <c r="S116" s="1120"/>
    </row>
    <row r="117" spans="1:19" s="4" customFormat="1" ht="13.5" thickBot="1">
      <c r="A117" s="75" t="s">
        <v>14</v>
      </c>
      <c r="B117" s="1535" t="s">
        <v>104</v>
      </c>
      <c r="C117" s="1536"/>
      <c r="D117" s="1536"/>
      <c r="E117" s="1536"/>
      <c r="F117" s="1536"/>
      <c r="G117" s="1537"/>
      <c r="H117" s="473">
        <f t="shared" ref="H117:N117" si="27">H116+H95+H81</f>
        <v>14656.100000000002</v>
      </c>
      <c r="I117" s="477">
        <f t="shared" si="27"/>
        <v>13349.500000000004</v>
      </c>
      <c r="J117" s="477">
        <f t="shared" si="27"/>
        <v>-1306.5999999999995</v>
      </c>
      <c r="K117" s="156">
        <f t="shared" si="27"/>
        <v>11636.7</v>
      </c>
      <c r="L117" s="477">
        <f t="shared" si="27"/>
        <v>11636.7</v>
      </c>
      <c r="M117" s="477">
        <f t="shared" si="27"/>
        <v>0</v>
      </c>
      <c r="N117" s="511">
        <f t="shared" si="27"/>
        <v>11537.1</v>
      </c>
      <c r="O117" s="1538"/>
      <c r="P117" s="1539"/>
      <c r="Q117" s="1539"/>
      <c r="R117" s="1539"/>
      <c r="S117" s="1121"/>
    </row>
    <row r="118" spans="1:19" s="4" customFormat="1" ht="13.5" thickBot="1">
      <c r="A118" s="89" t="s">
        <v>27</v>
      </c>
      <c r="B118" s="1541" t="s">
        <v>105</v>
      </c>
      <c r="C118" s="1542"/>
      <c r="D118" s="1542"/>
      <c r="E118" s="1542"/>
      <c r="F118" s="1542"/>
      <c r="G118" s="1543"/>
      <c r="H118" s="474">
        <f t="shared" ref="H118:N118" si="28">H117</f>
        <v>14656.100000000002</v>
      </c>
      <c r="I118" s="478">
        <f t="shared" ref="I118" si="29">I117</f>
        <v>13349.500000000004</v>
      </c>
      <c r="J118" s="478">
        <f t="shared" ref="J118" si="30">J117</f>
        <v>-1306.5999999999995</v>
      </c>
      <c r="K118" s="157">
        <f t="shared" si="28"/>
        <v>11636.7</v>
      </c>
      <c r="L118" s="478">
        <f t="shared" ref="L118:M118" si="31">L117</f>
        <v>11636.7</v>
      </c>
      <c r="M118" s="478">
        <f t="shared" si="31"/>
        <v>0</v>
      </c>
      <c r="N118" s="521">
        <f t="shared" si="28"/>
        <v>11537.1</v>
      </c>
      <c r="O118" s="1544"/>
      <c r="P118" s="1545"/>
      <c r="Q118" s="1545"/>
      <c r="R118" s="1545"/>
      <c r="S118" s="1122"/>
    </row>
    <row r="119" spans="1:19" s="48" customFormat="1" ht="12.75">
      <c r="A119" s="268"/>
      <c r="B119" s="90"/>
      <c r="C119" s="90"/>
      <c r="D119" s="90"/>
      <c r="E119" s="90"/>
      <c r="F119" s="90"/>
      <c r="G119" s="90"/>
      <c r="H119" s="514"/>
      <c r="I119" s="514"/>
      <c r="J119" s="1167"/>
      <c r="K119" s="514"/>
      <c r="L119" s="514"/>
      <c r="M119" s="514"/>
      <c r="N119" s="514"/>
      <c r="O119" s="268"/>
      <c r="P119" s="268"/>
      <c r="Q119" s="268"/>
      <c r="R119" s="268"/>
    </row>
    <row r="120" spans="1:19" s="4" customFormat="1" ht="20.25" customHeight="1">
      <c r="A120" s="68"/>
      <c r="B120" s="90"/>
      <c r="C120" s="1547" t="s">
        <v>106</v>
      </c>
      <c r="D120" s="1547"/>
      <c r="E120" s="1547"/>
      <c r="F120" s="1547"/>
      <c r="G120" s="1547"/>
      <c r="H120" s="694"/>
      <c r="I120" s="1010"/>
      <c r="J120" s="1010"/>
      <c r="K120" s="694"/>
      <c r="L120" s="1010"/>
      <c r="M120" s="1010"/>
      <c r="N120" s="694"/>
      <c r="O120" s="81"/>
      <c r="P120" s="29"/>
      <c r="Q120" s="29"/>
      <c r="R120" s="29"/>
    </row>
    <row r="121" spans="1:19" s="4" customFormat="1" ht="9" customHeight="1" thickBot="1">
      <c r="A121" s="68"/>
      <c r="B121" s="57"/>
      <c r="C121" s="57"/>
      <c r="D121" s="57"/>
      <c r="E121" s="91"/>
      <c r="F121" s="92"/>
      <c r="G121" s="81"/>
      <c r="H121" s="81"/>
      <c r="I121" s="81"/>
      <c r="J121" s="81"/>
      <c r="K121" s="81"/>
      <c r="L121" s="81"/>
      <c r="M121" s="81"/>
      <c r="N121" s="81"/>
      <c r="O121" s="81"/>
      <c r="P121" s="29"/>
      <c r="Q121" s="29"/>
      <c r="R121" s="29"/>
    </row>
    <row r="122" spans="1:19" s="4" customFormat="1" ht="72" customHeight="1" thickBot="1">
      <c r="A122" s="93"/>
      <c r="B122" s="93"/>
      <c r="C122" s="1519" t="s">
        <v>107</v>
      </c>
      <c r="D122" s="1520"/>
      <c r="E122" s="1520"/>
      <c r="F122" s="1520"/>
      <c r="G122" s="1521"/>
      <c r="H122" s="1215" t="s">
        <v>309</v>
      </c>
      <c r="I122" s="1118" t="s">
        <v>311</v>
      </c>
      <c r="J122" s="1153" t="s">
        <v>304</v>
      </c>
      <c r="K122" s="1215" t="s">
        <v>310</v>
      </c>
      <c r="L122" s="1118" t="s">
        <v>312</v>
      </c>
      <c r="M122" s="1119" t="s">
        <v>304</v>
      </c>
      <c r="N122" s="513" t="s">
        <v>219</v>
      </c>
      <c r="O122" s="68"/>
      <c r="P122" s="92"/>
      <c r="Q122" s="92"/>
      <c r="R122" s="92"/>
    </row>
    <row r="123" spans="1:19" s="4" customFormat="1" ht="12.75">
      <c r="A123" s="93"/>
      <c r="B123" s="93"/>
      <c r="C123" s="1522" t="s">
        <v>108</v>
      </c>
      <c r="D123" s="1523"/>
      <c r="E123" s="1523"/>
      <c r="F123" s="1523"/>
      <c r="G123" s="1524"/>
      <c r="H123" s="1221">
        <f>H124+H132+H133+H134+H135</f>
        <v>14656.1</v>
      </c>
      <c r="I123" s="1125">
        <f>I124+I132+I133+I134+I135</f>
        <v>13349.5</v>
      </c>
      <c r="J123" s="1173">
        <f>I123-H123</f>
        <v>-1306.6000000000004</v>
      </c>
      <c r="K123" s="1176">
        <f>K124+K132+K133+K134+K135</f>
        <v>11636.7</v>
      </c>
      <c r="L123" s="1180">
        <f>L124+L132+L133+L134+L135</f>
        <v>11636.7</v>
      </c>
      <c r="M123" s="1131">
        <f>L123-K123</f>
        <v>0</v>
      </c>
      <c r="N123" s="228">
        <f>N124+N132+N133+N134+N135</f>
        <v>11537.1</v>
      </c>
      <c r="O123" s="268"/>
      <c r="P123" s="268"/>
      <c r="Q123" s="268"/>
      <c r="R123" s="268"/>
    </row>
    <row r="124" spans="1:19" s="4" customFormat="1" ht="12.75" customHeight="1">
      <c r="A124" s="93"/>
      <c r="B124" s="93"/>
      <c r="C124" s="1525" t="s">
        <v>109</v>
      </c>
      <c r="D124" s="1526"/>
      <c r="E124" s="1526"/>
      <c r="F124" s="1526"/>
      <c r="G124" s="1527"/>
      <c r="H124" s="1222">
        <f>SUM(H125:H131)</f>
        <v>11626.6</v>
      </c>
      <c r="I124" s="1126">
        <f>SUM(I125:I131)</f>
        <v>10320</v>
      </c>
      <c r="J124" s="1174">
        <f>SUM(J125:J131)</f>
        <v>-1306.5999999999995</v>
      </c>
      <c r="K124" s="1222">
        <f>SUM(K125:K131)</f>
        <v>11636.7</v>
      </c>
      <c r="L124" s="1181">
        <f>SUM(L125:L131)</f>
        <v>11636.7</v>
      </c>
      <c r="M124" s="1223">
        <f>L124-K124</f>
        <v>0</v>
      </c>
      <c r="N124" s="229">
        <f>SUM(N125:N131)</f>
        <v>11537.1</v>
      </c>
      <c r="O124" s="268"/>
      <c r="P124" s="268"/>
      <c r="Q124" s="268"/>
      <c r="R124" s="268"/>
    </row>
    <row r="125" spans="1:19" s="4" customFormat="1" ht="12.75" customHeight="1">
      <c r="A125" s="93"/>
      <c r="B125" s="93"/>
      <c r="C125" s="1503" t="s">
        <v>110</v>
      </c>
      <c r="D125" s="1504"/>
      <c r="E125" s="1504"/>
      <c r="F125" s="1504"/>
      <c r="G125" s="1505"/>
      <c r="H125" s="1218">
        <f>SUMIF(G13:G117,"SB",H13:H117)</f>
        <v>10409.000000000002</v>
      </c>
      <c r="I125" s="1127">
        <f>SUMIF(G13:G117,"SB",I13:I117)</f>
        <v>9101.7000000000007</v>
      </c>
      <c r="J125" s="1175">
        <f>SUMIF(G13:G117,"SB",J13:J117)</f>
        <v>-1307.2999999999993</v>
      </c>
      <c r="K125" s="1220">
        <f>SUMIF(G13:G118,"SB",K13:K118)</f>
        <v>11230.800000000001</v>
      </c>
      <c r="L125" s="1182">
        <f>SUMIF(G13:G118,"SB",L13:L118)</f>
        <v>11230.800000000001</v>
      </c>
      <c r="M125" s="1219">
        <f>L125-K125</f>
        <v>0</v>
      </c>
      <c r="N125" s="230">
        <f>SUMIF(G13:G118,"SB",N13:N118)</f>
        <v>11135.5</v>
      </c>
      <c r="O125" s="292"/>
      <c r="P125" s="92"/>
      <c r="Q125" s="92"/>
      <c r="R125" s="92"/>
    </row>
    <row r="126" spans="1:19" s="4" customFormat="1" ht="12.75" customHeight="1">
      <c r="A126" s="93"/>
      <c r="B126" s="93"/>
      <c r="C126" s="1528" t="s">
        <v>111</v>
      </c>
      <c r="D126" s="1529"/>
      <c r="E126" s="1529"/>
      <c r="F126" s="1529"/>
      <c r="G126" s="1530"/>
      <c r="H126" s="1218">
        <f>SUMIF(G13:G118,"SB(VR)",H13:H118)</f>
        <v>36.299999999999997</v>
      </c>
      <c r="I126" s="1127">
        <f>SUMIF(G13:G118,"SB(VR)",I13:I118)</f>
        <v>30.099999999999998</v>
      </c>
      <c r="J126" s="1127">
        <f>SUMIF(G13:G118,"SB(VR)",J13:J118)</f>
        <v>-6.1999999999999993</v>
      </c>
      <c r="K126" s="1220">
        <f>SUMIF(G13:G118,"SB(VR)",K13:K118)</f>
        <v>30.5</v>
      </c>
      <c r="L126" s="1182">
        <f>SUMIF(G13:G118,"SB(VR)",L13:L118)</f>
        <v>30.5</v>
      </c>
      <c r="M126" s="1219">
        <f t="shared" ref="M126:M138" si="32">L126-K126</f>
        <v>0</v>
      </c>
      <c r="N126" s="230">
        <f>SUMIF(G13:G118,"SB(VR)",N13:N118)</f>
        <v>30.5</v>
      </c>
      <c r="O126" s="68"/>
      <c r="P126" s="92"/>
      <c r="Q126" s="92"/>
      <c r="R126" s="92"/>
    </row>
    <row r="127" spans="1:19" s="4" customFormat="1" ht="12.75" customHeight="1">
      <c r="A127" s="93"/>
      <c r="B127" s="93"/>
      <c r="C127" s="1509" t="s">
        <v>112</v>
      </c>
      <c r="D127" s="1510"/>
      <c r="E127" s="1510"/>
      <c r="F127" s="1510"/>
      <c r="G127" s="1511"/>
      <c r="H127" s="1218">
        <f>SUMIF(G13:G118,"SB(VB)",H13:H118)</f>
        <v>1047.5</v>
      </c>
      <c r="I127" s="1127">
        <f>SUMIF(G13:G118,"SB(VB)",I13:I118)</f>
        <v>1054.4000000000001</v>
      </c>
      <c r="J127" s="1127">
        <f>SUMIF(G13:G118,"SB(VB)",J13:J118)</f>
        <v>6.8999999999999542</v>
      </c>
      <c r="K127" s="1220">
        <f>SUMIF(G12:G118,"SB(VB)",K12:K118)</f>
        <v>336</v>
      </c>
      <c r="L127" s="1182">
        <f>SUMIF(G12:G118,"SB(VB)",L12:L118)</f>
        <v>336</v>
      </c>
      <c r="M127" s="1219">
        <f t="shared" si="32"/>
        <v>0</v>
      </c>
      <c r="N127" s="230">
        <f>SUMIF(G12:G118,"SB(VB)",N12:N118)</f>
        <v>336</v>
      </c>
      <c r="O127" s="68"/>
      <c r="P127" s="92"/>
      <c r="Q127" s="92"/>
      <c r="R127" s="92"/>
    </row>
    <row r="128" spans="1:19" s="4" customFormat="1" ht="12.75" customHeight="1">
      <c r="A128" s="93"/>
      <c r="B128" s="93"/>
      <c r="C128" s="1509" t="s">
        <v>113</v>
      </c>
      <c r="D128" s="1510"/>
      <c r="E128" s="1510"/>
      <c r="F128" s="1510"/>
      <c r="G128" s="1511"/>
      <c r="H128" s="1218">
        <f>SUMIF(G13:G118,"SB(P)",H13:H118)</f>
        <v>0</v>
      </c>
      <c r="I128" s="1127">
        <f>SUMIF(G13:G118,"SB(P)",I13:I118)</f>
        <v>0</v>
      </c>
      <c r="J128" s="1127">
        <f>SUMIF(G13:G118,"SB(P)",J13:J118)</f>
        <v>0</v>
      </c>
      <c r="K128" s="1220">
        <f>SUMIF(G12:G118,"SB(P)",K12:K118)</f>
        <v>0</v>
      </c>
      <c r="L128" s="1182">
        <f>SUMIF(G12:G118,"SB(P)",L12:L118)</f>
        <v>0</v>
      </c>
      <c r="M128" s="1219">
        <f t="shared" si="32"/>
        <v>0</v>
      </c>
      <c r="N128" s="230">
        <f>SUMIF(G12:G118,"SB(P)",N12:N118)</f>
        <v>0</v>
      </c>
      <c r="O128" s="81"/>
      <c r="P128" s="29"/>
      <c r="Q128" s="29"/>
      <c r="R128" s="29"/>
    </row>
    <row r="129" spans="1:18" s="1" customFormat="1" ht="12.75" customHeight="1">
      <c r="A129" s="93"/>
      <c r="B129" s="93"/>
      <c r="C129" s="1512" t="s">
        <v>114</v>
      </c>
      <c r="D129" s="1513"/>
      <c r="E129" s="1513"/>
      <c r="F129" s="1513"/>
      <c r="G129" s="1514"/>
      <c r="H129" s="1218">
        <f>SUMIF(G13:G118,"SB(SP)",H13:H118)</f>
        <v>133.79999999999998</v>
      </c>
      <c r="I129" s="1127">
        <f>SUMIF(G13:G118,"SB(SP)",I13:I118)</f>
        <v>133.79999999999998</v>
      </c>
      <c r="J129" s="1127">
        <f>SUMIF(G13:G118,"SB(SP)",J13:J118)</f>
        <v>0</v>
      </c>
      <c r="K129" s="1220">
        <f>SUMIF(G13:G118,"SB(SP)",K13:K118)</f>
        <v>39.4</v>
      </c>
      <c r="L129" s="1182">
        <f>SUMIF(G13:G118,"SB(SP)",L13:L118)</f>
        <v>39.4</v>
      </c>
      <c r="M129" s="1219">
        <f t="shared" si="32"/>
        <v>0</v>
      </c>
      <c r="N129" s="230">
        <f>SUMIF(G13:G118,"SB(SP)",N13:N118)</f>
        <v>35.1</v>
      </c>
      <c r="O129" s="93"/>
      <c r="P129" s="94"/>
      <c r="Q129" s="94"/>
      <c r="R129" s="94"/>
    </row>
    <row r="130" spans="1:18" s="1" customFormat="1" ht="27" customHeight="1">
      <c r="A130" s="93"/>
      <c r="B130" s="93"/>
      <c r="C130" s="1515" t="s">
        <v>315</v>
      </c>
      <c r="D130" s="1516"/>
      <c r="E130" s="1516"/>
      <c r="F130" s="1516"/>
      <c r="G130" s="1516"/>
      <c r="H130" s="1218">
        <f>SUMIF(G20:G111,"SB(ES)",H20:H111)</f>
        <v>0</v>
      </c>
      <c r="I130" s="1127">
        <f>SUMIF(G20:G111,"SB(ES)",I20:I111)</f>
        <v>0</v>
      </c>
      <c r="J130" s="1127">
        <f>SUMIF(G20:G111,"ES",J20:J111)</f>
        <v>0</v>
      </c>
      <c r="K130" s="1220">
        <f>SUMIF(G9:G111,"SB(ES)",K9:K111)</f>
        <v>0</v>
      </c>
      <c r="L130" s="1183">
        <f>SUMIF(G9:G111,"SB(ES)",L9:L111)</f>
        <v>0</v>
      </c>
      <c r="M130" s="1219">
        <f t="shared" si="32"/>
        <v>0</v>
      </c>
      <c r="N130" s="124">
        <f>SUMIF(G9:G111,"SB(ES)",N9:N111)</f>
        <v>0</v>
      </c>
      <c r="O130" s="93"/>
      <c r="P130" s="92"/>
      <c r="Q130" s="29"/>
      <c r="R130" s="94"/>
    </row>
    <row r="131" spans="1:18" s="1" customFormat="1" ht="12.75" customHeight="1">
      <c r="A131" s="93"/>
      <c r="B131" s="93"/>
      <c r="C131" s="1426" t="s">
        <v>116</v>
      </c>
      <c r="D131" s="1517"/>
      <c r="E131" s="1517"/>
      <c r="F131" s="1517"/>
      <c r="G131" s="1518"/>
      <c r="H131" s="1220">
        <f>SUMIF(G13:G118,"SB(KPP)",H13:H118)</f>
        <v>0</v>
      </c>
      <c r="I131" s="1127">
        <f>SUMIF(G13:G118,"SB(KPP)",I13:I118)</f>
        <v>0</v>
      </c>
      <c r="J131" s="1127">
        <f>SUMIF(G13:G118,"SB(KPP)",J13:J118)</f>
        <v>0</v>
      </c>
      <c r="K131" s="1220">
        <f>SUMIF(G21:G118,"SB(KPP)",K21:K118)</f>
        <v>0</v>
      </c>
      <c r="L131" s="1184">
        <f>SUMIF(G21:G118,"SB(KPP)",L21:L118)</f>
        <v>0</v>
      </c>
      <c r="M131" s="1219">
        <f t="shared" si="32"/>
        <v>0</v>
      </c>
      <c r="N131" s="713">
        <f>SUMIF(G21:G118,"SB(KPP)",N21:N118)</f>
        <v>0</v>
      </c>
      <c r="O131" s="93"/>
      <c r="P131" s="1155"/>
      <c r="Q131" s="29"/>
      <c r="R131" s="94"/>
    </row>
    <row r="132" spans="1:18" s="1" customFormat="1" ht="12.75" customHeight="1">
      <c r="A132" s="93"/>
      <c r="B132" s="93"/>
      <c r="C132" s="1497" t="s">
        <v>115</v>
      </c>
      <c r="D132" s="1498"/>
      <c r="E132" s="1498"/>
      <c r="F132" s="1498"/>
      <c r="G132" s="1499"/>
      <c r="H132" s="1216">
        <f>SUMIF(G13:G120,"SB(L)",H13:H120)</f>
        <v>2981.7999999999997</v>
      </c>
      <c r="I132" s="1128">
        <f>SUMIF(G13:G120,"SB(L)",I13:I120)</f>
        <v>2981.7999999999997</v>
      </c>
      <c r="J132" s="1128">
        <f>I132-H132</f>
        <v>0</v>
      </c>
      <c r="K132" s="1216">
        <f>SUMIF(G22:G120,"SB(L)",K22:K120)</f>
        <v>0</v>
      </c>
      <c r="L132" s="1185">
        <f>SUMIF(G13:G118,"SB(L)",L13:L118)</f>
        <v>0</v>
      </c>
      <c r="M132" s="1217">
        <f t="shared" si="32"/>
        <v>0</v>
      </c>
      <c r="N132" s="123">
        <f>SUMIF(G22:G120,"SB(L)",N22:N120)</f>
        <v>0</v>
      </c>
      <c r="O132" s="93"/>
      <c r="P132" s="1155"/>
      <c r="Q132" s="29"/>
      <c r="R132" s="94"/>
    </row>
    <row r="133" spans="1:18" s="1" customFormat="1" ht="12.75" customHeight="1">
      <c r="A133" s="93"/>
      <c r="B133" s="93"/>
      <c r="C133" s="1497" t="s">
        <v>117</v>
      </c>
      <c r="D133" s="1498"/>
      <c r="E133" s="1498"/>
      <c r="F133" s="1498"/>
      <c r="G133" s="1499"/>
      <c r="H133" s="1216">
        <f>SUMIF(G13:G118,"SB(SPL)",H13:H118)</f>
        <v>47.7</v>
      </c>
      <c r="I133" s="1128">
        <f>SUMIF(G13:G118,"SB(SPL)",I13:I118)</f>
        <v>47.7</v>
      </c>
      <c r="J133" s="1128">
        <f>SUMIF(G13:G118,"SB(SPL)",J13:J118)</f>
        <v>0</v>
      </c>
      <c r="K133" s="1216">
        <f>SUMIF(G20:G118,"SB(SPL)",K20:K118)</f>
        <v>0</v>
      </c>
      <c r="L133" s="1185">
        <f>SUMIF(G20:G118,"SB(SPL)",L20:L118)</f>
        <v>0</v>
      </c>
      <c r="M133" s="1217">
        <f t="shared" si="32"/>
        <v>0</v>
      </c>
      <c r="N133" s="123">
        <f>SUMIF(G20:G118,"SB(SPL)",N20:N118)</f>
        <v>0</v>
      </c>
      <c r="O133" s="93"/>
      <c r="P133" s="1155"/>
      <c r="Q133" s="29"/>
      <c r="R133" s="94"/>
    </row>
    <row r="134" spans="1:18" s="1" customFormat="1" ht="12.75" customHeight="1">
      <c r="A134" s="93"/>
      <c r="B134" s="93"/>
      <c r="C134" s="1497" t="s">
        <v>118</v>
      </c>
      <c r="D134" s="1498"/>
      <c r="E134" s="1498"/>
      <c r="F134" s="1498"/>
      <c r="G134" s="1499"/>
      <c r="H134" s="1216">
        <f>SUMIF(G13:G118,"SB(VRL)",H13:H118)</f>
        <v>0</v>
      </c>
      <c r="I134" s="1128">
        <f>SUMIF(G13:G118,"SB(VRL)",I13:I118)</f>
        <v>0</v>
      </c>
      <c r="J134" s="1128">
        <f t="shared" ref="J134:J138" si="33">I134-H134</f>
        <v>0</v>
      </c>
      <c r="K134" s="1216">
        <f>SUMIF(G20:G118,"SB(VRL)",K20:K118)</f>
        <v>0</v>
      </c>
      <c r="L134" s="1185">
        <f>SUMIF(G20:G118,"SB(VRL)",L20:L118)</f>
        <v>0</v>
      </c>
      <c r="M134" s="1217">
        <f t="shared" si="32"/>
        <v>0</v>
      </c>
      <c r="N134" s="123">
        <f>SUMIF(G20:G118,"SB(VRL)",N20:N118)</f>
        <v>0</v>
      </c>
      <c r="O134" s="93"/>
      <c r="P134" s="1155"/>
      <c r="Q134" s="29"/>
      <c r="R134" s="94"/>
    </row>
    <row r="135" spans="1:18" s="1" customFormat="1" ht="13.5" customHeight="1">
      <c r="A135" s="93"/>
      <c r="B135" s="93"/>
      <c r="C135" s="1497" t="s">
        <v>133</v>
      </c>
      <c r="D135" s="1498"/>
      <c r="E135" s="1498"/>
      <c r="F135" s="1498"/>
      <c r="G135" s="1499"/>
      <c r="H135" s="1216">
        <f>SUMIF(G13:G118,"SB(ŽPL)",H13:H118)</f>
        <v>0</v>
      </c>
      <c r="I135" s="1128">
        <f>SUMIF(G13:G118,"SB(ŽPL)",I13:I118)</f>
        <v>0</v>
      </c>
      <c r="J135" s="1128">
        <f t="shared" si="33"/>
        <v>0</v>
      </c>
      <c r="K135" s="1216">
        <f>SUMIF(G21:G118,"SB(ŽPL)",K21:K118)</f>
        <v>0</v>
      </c>
      <c r="L135" s="1185">
        <f>SUMIF(G21:G118,"SB(ŽPL)",L21:L118)</f>
        <v>0</v>
      </c>
      <c r="M135" s="1217">
        <f t="shared" si="32"/>
        <v>0</v>
      </c>
      <c r="N135" s="123">
        <f>SUMIF(G21:G118,"SB(ŽPL)",N21:N118)</f>
        <v>0</v>
      </c>
      <c r="O135" s="93"/>
      <c r="P135" s="1155"/>
      <c r="Q135" s="29"/>
      <c r="R135" s="94"/>
    </row>
    <row r="136" spans="1:18" s="1" customFormat="1" ht="12.75" customHeight="1">
      <c r="A136" s="93"/>
      <c r="B136" s="93"/>
      <c r="C136" s="1500" t="s">
        <v>119</v>
      </c>
      <c r="D136" s="1501"/>
      <c r="E136" s="1501"/>
      <c r="F136" s="1501"/>
      <c r="G136" s="1502"/>
      <c r="H136" s="1224">
        <f ca="1">H137</f>
        <v>0</v>
      </c>
      <c r="I136" s="1129">
        <f ca="1">I137</f>
        <v>0</v>
      </c>
      <c r="J136" s="1154">
        <f t="shared" ca="1" si="33"/>
        <v>0</v>
      </c>
      <c r="K136" s="1177">
        <f>K137</f>
        <v>0</v>
      </c>
      <c r="L136" s="1186">
        <f>L137</f>
        <v>0</v>
      </c>
      <c r="M136" s="1179">
        <f t="shared" si="32"/>
        <v>0</v>
      </c>
      <c r="N136" s="125">
        <f>N137</f>
        <v>0</v>
      </c>
      <c r="O136" s="93"/>
      <c r="P136" s="1155"/>
      <c r="Q136" s="29"/>
      <c r="R136" s="94"/>
    </row>
    <row r="137" spans="1:18" s="1" customFormat="1" ht="16.5" customHeight="1">
      <c r="A137" s="93"/>
      <c r="B137" s="93"/>
      <c r="C137" s="1503" t="s">
        <v>121</v>
      </c>
      <c r="D137" s="1504"/>
      <c r="E137" s="1504"/>
      <c r="F137" s="1504"/>
      <c r="G137" s="1505"/>
      <c r="H137" s="1218">
        <f ca="1">SUMIF(G13:G118,"LRVB",H27:H118)</f>
        <v>0</v>
      </c>
      <c r="I137" s="1127">
        <f ca="1">SUMIF(G13:G118,"LRVB",I27:I118)</f>
        <v>0</v>
      </c>
      <c r="J137" s="1127">
        <f t="shared" ca="1" si="33"/>
        <v>0</v>
      </c>
      <c r="K137" s="1220">
        <f>SUMIF(G13:G118,"LRVB",K13:K118)</f>
        <v>0</v>
      </c>
      <c r="L137" s="1182">
        <f>SUMIF(G13:G118,"LRVB",L13:L118)</f>
        <v>0</v>
      </c>
      <c r="M137" s="1219">
        <f t="shared" si="32"/>
        <v>0</v>
      </c>
      <c r="N137" s="230">
        <f>SUMIF(G13:G118,"LRVB",N13:N118)</f>
        <v>0</v>
      </c>
      <c r="O137" s="975"/>
      <c r="P137" s="1155"/>
      <c r="Q137" s="29"/>
      <c r="R137" s="94"/>
    </row>
    <row r="138" spans="1:18" s="1" customFormat="1" ht="13.5" customHeight="1" thickBot="1">
      <c r="A138" s="93"/>
      <c r="B138" s="93"/>
      <c r="C138" s="1506" t="s">
        <v>122</v>
      </c>
      <c r="D138" s="1507"/>
      <c r="E138" s="1507"/>
      <c r="F138" s="1507"/>
      <c r="G138" s="1508"/>
      <c r="H138" s="1225">
        <f ca="1">H136+H123</f>
        <v>14656.1</v>
      </c>
      <c r="I138" s="1130">
        <f ca="1">I136+I123</f>
        <v>13349.5</v>
      </c>
      <c r="J138" s="1225">
        <f t="shared" ca="1" si="33"/>
        <v>-1306.6000000000004</v>
      </c>
      <c r="K138" s="1178">
        <f>K136+K123</f>
        <v>11636.7</v>
      </c>
      <c r="L138" s="1187">
        <f>L136+L123</f>
        <v>11636.7</v>
      </c>
      <c r="M138" s="1226">
        <f t="shared" si="32"/>
        <v>0</v>
      </c>
      <c r="N138" s="231">
        <f>N136+N123</f>
        <v>11537.1</v>
      </c>
      <c r="O138" s="975"/>
      <c r="P138" s="92"/>
      <c r="Q138" s="29"/>
      <c r="R138" s="94"/>
    </row>
    <row r="139" spans="1:18" s="96" customFormat="1" ht="11.25">
      <c r="A139" s="95"/>
      <c r="B139" s="95"/>
      <c r="C139" s="95"/>
      <c r="D139" s="95"/>
      <c r="E139" s="95"/>
      <c r="F139" s="95"/>
      <c r="G139" s="95"/>
      <c r="H139" s="110"/>
      <c r="I139" s="110"/>
      <c r="J139" s="110"/>
      <c r="K139" s="110"/>
      <c r="L139" s="110"/>
      <c r="M139" s="110"/>
      <c r="N139" s="110"/>
      <c r="O139" s="145"/>
      <c r="P139" s="95"/>
      <c r="Q139" s="95"/>
      <c r="R139" s="95"/>
    </row>
    <row r="140" spans="1:18" s="96" customFormat="1" ht="12.75">
      <c r="A140" s="95"/>
      <c r="B140" s="95"/>
      <c r="C140" s="95"/>
      <c r="D140" s="93"/>
      <c r="E140" s="97"/>
      <c r="F140" s="98"/>
      <c r="G140" s="95"/>
      <c r="H140" s="145"/>
      <c r="I140" s="145"/>
      <c r="J140" s="145"/>
      <c r="K140" s="145"/>
      <c r="L140" s="145"/>
      <c r="M140" s="145"/>
      <c r="N140" s="145"/>
      <c r="O140" s="145"/>
      <c r="P140" s="98"/>
      <c r="Q140" s="98"/>
      <c r="R140" s="98"/>
    </row>
    <row r="141" spans="1:18" s="96" customFormat="1" ht="12.75">
      <c r="A141" s="95"/>
      <c r="B141" s="95"/>
      <c r="C141" s="95"/>
      <c r="D141" s="93"/>
      <c r="E141" s="97"/>
      <c r="F141" s="98"/>
      <c r="G141" s="95"/>
      <c r="H141" s="95"/>
      <c r="I141" s="95"/>
      <c r="J141" s="95"/>
      <c r="K141" s="95"/>
      <c r="L141" s="95"/>
      <c r="M141" s="95"/>
      <c r="N141" s="95"/>
      <c r="O141" s="95"/>
      <c r="P141" s="98"/>
      <c r="Q141" s="98"/>
      <c r="R141" s="98"/>
    </row>
    <row r="142" spans="1:18">
      <c r="H142" s="136"/>
      <c r="I142" s="136"/>
      <c r="J142" s="136"/>
      <c r="K142" s="136"/>
      <c r="L142" s="136"/>
      <c r="M142" s="136"/>
      <c r="N142" s="136"/>
    </row>
    <row r="143" spans="1:18">
      <c r="H143" s="136"/>
      <c r="I143" s="136"/>
      <c r="J143" s="136"/>
      <c r="K143" s="136"/>
      <c r="L143" s="136"/>
      <c r="M143" s="136"/>
      <c r="N143" s="136"/>
    </row>
    <row r="144" spans="1:18">
      <c r="H144" s="283"/>
      <c r="I144" s="283"/>
      <c r="J144" s="283"/>
      <c r="K144" s="283"/>
      <c r="L144" s="283"/>
      <c r="M144" s="283"/>
      <c r="N144" s="283"/>
    </row>
  </sheetData>
  <mergeCells count="168">
    <mergeCell ref="S13:S14"/>
    <mergeCell ref="S16:S19"/>
    <mergeCell ref="Q5:R5"/>
    <mergeCell ref="J6:J8"/>
    <mergeCell ref="A6:A8"/>
    <mergeCell ref="B6:B8"/>
    <mergeCell ref="C6:C8"/>
    <mergeCell ref="D6:D8"/>
    <mergeCell ref="E6:E8"/>
    <mergeCell ref="F6:F8"/>
    <mergeCell ref="G6:G8"/>
    <mergeCell ref="H6:H8"/>
    <mergeCell ref="I6:I8"/>
    <mergeCell ref="K6:K8"/>
    <mergeCell ref="L6:L8"/>
    <mergeCell ref="N6:N8"/>
    <mergeCell ref="O6:R6"/>
    <mergeCell ref="O7:O8"/>
    <mergeCell ref="P7:R7"/>
    <mergeCell ref="M6:M8"/>
    <mergeCell ref="A9:R9"/>
    <mergeCell ref="A10:R10"/>
    <mergeCell ref="B11:R11"/>
    <mergeCell ref="C137:G137"/>
    <mergeCell ref="C138:G138"/>
    <mergeCell ref="D13:D15"/>
    <mergeCell ref="C134:G134"/>
    <mergeCell ref="C135:G135"/>
    <mergeCell ref="C136:G136"/>
    <mergeCell ref="C131:G131"/>
    <mergeCell ref="C132:G132"/>
    <mergeCell ref="C133:G133"/>
    <mergeCell ref="C128:G128"/>
    <mergeCell ref="C129:G129"/>
    <mergeCell ref="C130:G130"/>
    <mergeCell ref="C125:G125"/>
    <mergeCell ref="C126:G126"/>
    <mergeCell ref="C127:G127"/>
    <mergeCell ref="C120:G120"/>
    <mergeCell ref="C122:G122"/>
    <mergeCell ref="C123:G123"/>
    <mergeCell ref="C124:G124"/>
    <mergeCell ref="D59:D60"/>
    <mergeCell ref="D39:D40"/>
    <mergeCell ref="D97:D98"/>
    <mergeCell ref="E97:E98"/>
    <mergeCell ref="C23:C26"/>
    <mergeCell ref="O114:O115"/>
    <mergeCell ref="C116:G116"/>
    <mergeCell ref="D55:D57"/>
    <mergeCell ref="O116:R116"/>
    <mergeCell ref="E111:E112"/>
    <mergeCell ref="B117:G117"/>
    <mergeCell ref="O117:R117"/>
    <mergeCell ref="B118:G118"/>
    <mergeCell ref="O118:R118"/>
    <mergeCell ref="O92:O93"/>
    <mergeCell ref="O59:O60"/>
    <mergeCell ref="D61:D62"/>
    <mergeCell ref="F111:F112"/>
    <mergeCell ref="C96:R96"/>
    <mergeCell ref="O111:O112"/>
    <mergeCell ref="C95:G95"/>
    <mergeCell ref="D92:D94"/>
    <mergeCell ref="E92:E94"/>
    <mergeCell ref="F93:F94"/>
    <mergeCell ref="O79:O80"/>
    <mergeCell ref="C81:G81"/>
    <mergeCell ref="C82:R82"/>
    <mergeCell ref="D84:D85"/>
    <mergeCell ref="E84:E91"/>
    <mergeCell ref="A113:A115"/>
    <mergeCell ref="B113:B115"/>
    <mergeCell ref="C113:C115"/>
    <mergeCell ref="D113:D115"/>
    <mergeCell ref="E113:E115"/>
    <mergeCell ref="F113:F115"/>
    <mergeCell ref="A77:A80"/>
    <mergeCell ref="B77:B80"/>
    <mergeCell ref="C77:C80"/>
    <mergeCell ref="E77:E80"/>
    <mergeCell ref="D109:D112"/>
    <mergeCell ref="A75:A76"/>
    <mergeCell ref="B75:B76"/>
    <mergeCell ref="C75:C76"/>
    <mergeCell ref="D75:D76"/>
    <mergeCell ref="E75:E76"/>
    <mergeCell ref="D48:D49"/>
    <mergeCell ref="D46:D47"/>
    <mergeCell ref="O48:O49"/>
    <mergeCell ref="A53:A54"/>
    <mergeCell ref="B53:B54"/>
    <mergeCell ref="C53:C54"/>
    <mergeCell ref="D53:D54"/>
    <mergeCell ref="E53:E54"/>
    <mergeCell ref="F53:F54"/>
    <mergeCell ref="F75:F76"/>
    <mergeCell ref="D63:D64"/>
    <mergeCell ref="D67:D68"/>
    <mergeCell ref="D71:D72"/>
    <mergeCell ref="A50:A52"/>
    <mergeCell ref="B50:B52"/>
    <mergeCell ref="C50:C52"/>
    <mergeCell ref="D50:D52"/>
    <mergeCell ref="E50:E52"/>
    <mergeCell ref="F50:F52"/>
    <mergeCell ref="D41:D44"/>
    <mergeCell ref="R33:R35"/>
    <mergeCell ref="A36:A37"/>
    <mergeCell ref="B36:B37"/>
    <mergeCell ref="C36:C37"/>
    <mergeCell ref="D36:D37"/>
    <mergeCell ref="E36:E37"/>
    <mergeCell ref="F36:F37"/>
    <mergeCell ref="F33:F35"/>
    <mergeCell ref="O33:O35"/>
    <mergeCell ref="P33:P35"/>
    <mergeCell ref="Q33:Q35"/>
    <mergeCell ref="C33:C35"/>
    <mergeCell ref="D33:D35"/>
    <mergeCell ref="E33:E35"/>
    <mergeCell ref="O39:O40"/>
    <mergeCell ref="B31:B32"/>
    <mergeCell ref="A33:A35"/>
    <mergeCell ref="B33:B35"/>
    <mergeCell ref="Q28:Q30"/>
    <mergeCell ref="A28:A30"/>
    <mergeCell ref="B28:B30"/>
    <mergeCell ref="C28:C30"/>
    <mergeCell ref="D28:D30"/>
    <mergeCell ref="E28:E30"/>
    <mergeCell ref="D31:D32"/>
    <mergeCell ref="A31:A32"/>
    <mergeCell ref="C31:C32"/>
    <mergeCell ref="R28:R30"/>
    <mergeCell ref="E72:E74"/>
    <mergeCell ref="F72:F74"/>
    <mergeCell ref="O50:O52"/>
    <mergeCell ref="F23:F26"/>
    <mergeCell ref="F48:F49"/>
    <mergeCell ref="E48:E49"/>
    <mergeCell ref="E31:E32"/>
    <mergeCell ref="F31:F32"/>
    <mergeCell ref="F28:F30"/>
    <mergeCell ref="O28:O30"/>
    <mergeCell ref="P28:P30"/>
    <mergeCell ref="D2:O2"/>
    <mergeCell ref="D3:O3"/>
    <mergeCell ref="A4:R4"/>
    <mergeCell ref="A23:A26"/>
    <mergeCell ref="B23:B26"/>
    <mergeCell ref="C12:R12"/>
    <mergeCell ref="D20:D21"/>
    <mergeCell ref="E20:E21"/>
    <mergeCell ref="F20:F21"/>
    <mergeCell ref="O26:O27"/>
    <mergeCell ref="D23:D26"/>
    <mergeCell ref="E23:E26"/>
    <mergeCell ref="S77:S78"/>
    <mergeCell ref="S99:S102"/>
    <mergeCell ref="S33:S35"/>
    <mergeCell ref="S48:S49"/>
    <mergeCell ref="S55:S58"/>
    <mergeCell ref="S28:S30"/>
    <mergeCell ref="S50:S53"/>
    <mergeCell ref="S39:S43"/>
    <mergeCell ref="S84:S91"/>
    <mergeCell ref="S73:S74"/>
  </mergeCells>
  <printOptions horizontalCentered="1"/>
  <pageMargins left="0" right="0" top="0.59055118110236227" bottom="0" header="0.31496062992125984" footer="0.31496062992125984"/>
  <pageSetup paperSize="9" scale="70" orientation="landscape" r:id="rId1"/>
  <rowBreaks count="1" manualBreakCount="1">
    <brk id="76" max="18"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73"/>
  <sheetViews>
    <sheetView view="pageBreakPreview" topLeftCell="A4" zoomScaleNormal="100" zoomScaleSheetLayoutView="100" workbookViewId="0">
      <selection activeCell="A146" sqref="A145:AD146"/>
    </sheetView>
  </sheetViews>
  <sheetFormatPr defaultColWidth="9.140625" defaultRowHeight="15"/>
  <cols>
    <col min="1" max="1" width="3" style="135" customWidth="1"/>
    <col min="2" max="2" width="2.7109375" style="135" customWidth="1"/>
    <col min="3" max="3" width="3" style="135" customWidth="1"/>
    <col min="4" max="4" width="3.28515625" style="135" customWidth="1"/>
    <col min="5" max="5" width="34.7109375" style="135" customWidth="1"/>
    <col min="6" max="6" width="3.5703125" style="135" customWidth="1"/>
    <col min="7" max="7" width="4.7109375" style="135" customWidth="1"/>
    <col min="8" max="8" width="4.28515625" style="135" customWidth="1"/>
    <col min="9" max="9" width="10.7109375" style="135" customWidth="1"/>
    <col min="10" max="10" width="9.140625" style="135"/>
    <col min="11" max="11" width="9.140625" style="135" customWidth="1"/>
    <col min="12" max="12" width="10.7109375" style="135" customWidth="1"/>
    <col min="13" max="18" width="9.140625" style="135" customWidth="1"/>
    <col min="19" max="19" width="28.140625" style="135" customWidth="1"/>
    <col min="20" max="20" width="5.42578125" style="135" customWidth="1"/>
    <col min="21" max="23" width="6.28515625" style="135" customWidth="1"/>
    <col min="24" max="16384" width="9.140625" style="135"/>
  </cols>
  <sheetData>
    <row r="1" spans="1:23" ht="14.25" customHeight="1">
      <c r="S1" s="1751" t="s">
        <v>214</v>
      </c>
      <c r="T1" s="1752"/>
      <c r="U1" s="1752"/>
      <c r="V1" s="1752"/>
      <c r="W1" s="1752"/>
    </row>
    <row r="2" spans="1:23" s="1" customFormat="1" ht="15" customHeight="1">
      <c r="A2" s="838"/>
      <c r="B2" s="838"/>
      <c r="C2" s="838"/>
      <c r="D2" s="838"/>
      <c r="E2" s="1313" t="s">
        <v>274</v>
      </c>
      <c r="F2" s="1313"/>
      <c r="G2" s="1313"/>
      <c r="H2" s="1313"/>
      <c r="I2" s="1313"/>
      <c r="J2" s="1313"/>
      <c r="K2" s="1313"/>
      <c r="L2" s="1313"/>
      <c r="M2" s="1313"/>
      <c r="N2" s="1313"/>
      <c r="O2" s="1313"/>
      <c r="P2" s="1313"/>
      <c r="Q2" s="1313"/>
      <c r="R2" s="1313"/>
      <c r="S2" s="1313"/>
      <c r="T2" s="838"/>
      <c r="U2" s="838"/>
      <c r="V2" s="838"/>
      <c r="W2" s="838"/>
    </row>
    <row r="3" spans="1:23" s="1" customFormat="1">
      <c r="A3" s="838"/>
      <c r="B3" s="838"/>
      <c r="C3" s="838"/>
      <c r="D3" s="838"/>
      <c r="E3" s="1314" t="s">
        <v>167</v>
      </c>
      <c r="F3" s="1740"/>
      <c r="G3" s="1740"/>
      <c r="H3" s="1740"/>
      <c r="I3" s="1740"/>
      <c r="J3" s="1740"/>
      <c r="K3" s="1740"/>
      <c r="L3" s="1740"/>
      <c r="M3" s="1740"/>
      <c r="N3" s="1740"/>
      <c r="O3" s="1740"/>
      <c r="P3" s="1740"/>
      <c r="Q3" s="1740"/>
      <c r="R3" s="1740"/>
      <c r="S3" s="1740"/>
      <c r="T3" s="838"/>
      <c r="U3" s="838"/>
      <c r="V3" s="838"/>
      <c r="W3" s="838"/>
    </row>
    <row r="4" spans="1:23" s="1" customFormat="1" ht="15" customHeight="1">
      <c r="A4" s="1316" t="s">
        <v>164</v>
      </c>
      <c r="B4" s="1316"/>
      <c r="C4" s="1316"/>
      <c r="D4" s="1316"/>
      <c r="E4" s="1316"/>
      <c r="F4" s="1316"/>
      <c r="G4" s="1316"/>
      <c r="H4" s="1316"/>
      <c r="I4" s="1316"/>
      <c r="J4" s="1316"/>
      <c r="K4" s="1316"/>
      <c r="L4" s="1316"/>
      <c r="M4" s="1316"/>
      <c r="N4" s="1316"/>
      <c r="O4" s="1316"/>
      <c r="P4" s="1316"/>
      <c r="Q4" s="1316"/>
      <c r="R4" s="1316"/>
      <c r="S4" s="1316"/>
      <c r="T4" s="1316"/>
      <c r="U4" s="1316"/>
      <c r="V4" s="1316"/>
      <c r="W4" s="1316"/>
    </row>
    <row r="5" spans="1:23" s="1" customFormat="1" ht="13.5" thickBot="1">
      <c r="F5" s="2"/>
      <c r="G5" s="2"/>
      <c r="H5" s="3"/>
      <c r="S5" s="1317" t="s">
        <v>165</v>
      </c>
      <c r="T5" s="1317"/>
      <c r="U5" s="1317"/>
      <c r="V5" s="1317"/>
      <c r="W5" s="1317"/>
    </row>
    <row r="6" spans="1:23" s="81" customFormat="1" ht="50.25" customHeight="1">
      <c r="A6" s="1318" t="s">
        <v>0</v>
      </c>
      <c r="B6" s="1321" t="s">
        <v>1</v>
      </c>
      <c r="C6" s="1321" t="s">
        <v>2</v>
      </c>
      <c r="D6" s="1321" t="s">
        <v>3</v>
      </c>
      <c r="E6" s="1324" t="s">
        <v>4</v>
      </c>
      <c r="F6" s="1327" t="s">
        <v>5</v>
      </c>
      <c r="G6" s="1691" t="s">
        <v>166</v>
      </c>
      <c r="H6" s="1347" t="s">
        <v>6</v>
      </c>
      <c r="I6" s="1694" t="s">
        <v>7</v>
      </c>
      <c r="J6" s="1350" t="s">
        <v>8</v>
      </c>
      <c r="K6" s="1697" t="s">
        <v>255</v>
      </c>
      <c r="L6" s="1699" t="s">
        <v>256</v>
      </c>
      <c r="M6" s="1682" t="s">
        <v>204</v>
      </c>
      <c r="N6" s="1683"/>
      <c r="O6" s="1683"/>
      <c r="P6" s="1684"/>
      <c r="Q6" s="1679" t="s">
        <v>205</v>
      </c>
      <c r="R6" s="1679" t="s">
        <v>206</v>
      </c>
      <c r="S6" s="1358" t="s">
        <v>9</v>
      </c>
      <c r="T6" s="1359"/>
      <c r="U6" s="1359"/>
      <c r="V6" s="1359"/>
      <c r="W6" s="1360"/>
    </row>
    <row r="7" spans="1:23" s="81" customFormat="1" ht="18.75" customHeight="1">
      <c r="A7" s="1319"/>
      <c r="B7" s="1322"/>
      <c r="C7" s="1322"/>
      <c r="D7" s="1322"/>
      <c r="E7" s="1325"/>
      <c r="F7" s="1328"/>
      <c r="G7" s="1692"/>
      <c r="H7" s="1348"/>
      <c r="I7" s="1695"/>
      <c r="J7" s="1351"/>
      <c r="K7" s="1698"/>
      <c r="L7" s="1700"/>
      <c r="M7" s="1685" t="s">
        <v>207</v>
      </c>
      <c r="N7" s="1687" t="s">
        <v>208</v>
      </c>
      <c r="O7" s="1688"/>
      <c r="P7" s="1689" t="s">
        <v>209</v>
      </c>
      <c r="Q7" s="1680"/>
      <c r="R7" s="1680"/>
      <c r="S7" s="1361" t="s">
        <v>4</v>
      </c>
      <c r="T7" s="1687" t="s">
        <v>10</v>
      </c>
      <c r="U7" s="1363"/>
      <c r="V7" s="1363"/>
      <c r="W7" s="1364"/>
    </row>
    <row r="8" spans="1:23" s="81" customFormat="1" ht="72.75" customHeight="1" thickBot="1">
      <c r="A8" s="1320"/>
      <c r="B8" s="1323"/>
      <c r="C8" s="1323"/>
      <c r="D8" s="1323"/>
      <c r="E8" s="1326"/>
      <c r="F8" s="1329"/>
      <c r="G8" s="1693"/>
      <c r="H8" s="1349"/>
      <c r="I8" s="1696"/>
      <c r="J8" s="1352"/>
      <c r="K8" s="1698"/>
      <c r="L8" s="1701"/>
      <c r="M8" s="1686"/>
      <c r="N8" s="300" t="s">
        <v>207</v>
      </c>
      <c r="O8" s="301" t="s">
        <v>210</v>
      </c>
      <c r="P8" s="1690"/>
      <c r="Q8" s="1681"/>
      <c r="R8" s="1681"/>
      <c r="S8" s="1362"/>
      <c r="T8" s="302" t="s">
        <v>11</v>
      </c>
      <c r="U8" s="302" t="s">
        <v>211</v>
      </c>
      <c r="V8" s="303" t="s">
        <v>212</v>
      </c>
      <c r="W8" s="304" t="s">
        <v>213</v>
      </c>
    </row>
    <row r="9" spans="1:23" s="1" customFormat="1" ht="15.75" customHeight="1">
      <c r="A9" s="1330" t="s">
        <v>12</v>
      </c>
      <c r="B9" s="1331"/>
      <c r="C9" s="1331"/>
      <c r="D9" s="1331"/>
      <c r="E9" s="1331"/>
      <c r="F9" s="1331"/>
      <c r="G9" s="1331"/>
      <c r="H9" s="1331"/>
      <c r="I9" s="1331"/>
      <c r="J9" s="1331"/>
      <c r="K9" s="1331"/>
      <c r="L9" s="1331"/>
      <c r="M9" s="1331"/>
      <c r="N9" s="1331"/>
      <c r="O9" s="1331"/>
      <c r="P9" s="1331"/>
      <c r="Q9" s="1331"/>
      <c r="R9" s="1331"/>
      <c r="S9" s="1331"/>
      <c r="T9" s="1331"/>
      <c r="U9" s="1331"/>
      <c r="V9" s="1331"/>
      <c r="W9" s="1332"/>
    </row>
    <row r="10" spans="1:23" s="1" customFormat="1" ht="14.25" customHeight="1">
      <c r="A10" s="1333" t="s">
        <v>13</v>
      </c>
      <c r="B10" s="1334"/>
      <c r="C10" s="1334"/>
      <c r="D10" s="1334"/>
      <c r="E10" s="1334"/>
      <c r="F10" s="1334"/>
      <c r="G10" s="1334"/>
      <c r="H10" s="1334"/>
      <c r="I10" s="1334"/>
      <c r="J10" s="1334"/>
      <c r="K10" s="1334"/>
      <c r="L10" s="1334"/>
      <c r="M10" s="1334"/>
      <c r="N10" s="1334"/>
      <c r="O10" s="1334"/>
      <c r="P10" s="1334"/>
      <c r="Q10" s="1334"/>
      <c r="R10" s="1334"/>
      <c r="S10" s="1334"/>
      <c r="T10" s="1334"/>
      <c r="U10" s="1334"/>
      <c r="V10" s="1334"/>
      <c r="W10" s="1335"/>
    </row>
    <row r="11" spans="1:23" s="1" customFormat="1" ht="14.25" customHeight="1">
      <c r="A11" s="5" t="s">
        <v>14</v>
      </c>
      <c r="B11" s="1336" t="s">
        <v>15</v>
      </c>
      <c r="C11" s="1336"/>
      <c r="D11" s="1336"/>
      <c r="E11" s="1336"/>
      <c r="F11" s="1336"/>
      <c r="G11" s="1336"/>
      <c r="H11" s="1336"/>
      <c r="I11" s="1336"/>
      <c r="J11" s="1336"/>
      <c r="K11" s="1336"/>
      <c r="L11" s="1336"/>
      <c r="M11" s="1336"/>
      <c r="N11" s="1336"/>
      <c r="O11" s="1336"/>
      <c r="P11" s="1336"/>
      <c r="Q11" s="1336"/>
      <c r="R11" s="1336"/>
      <c r="S11" s="1336"/>
      <c r="T11" s="1336"/>
      <c r="U11" s="1336"/>
      <c r="V11" s="1336"/>
      <c r="W11" s="1337"/>
    </row>
    <row r="12" spans="1:23" s="1" customFormat="1" ht="15.75" customHeight="1">
      <c r="A12" s="6" t="s">
        <v>14</v>
      </c>
      <c r="B12" s="7" t="s">
        <v>14</v>
      </c>
      <c r="C12" s="1338" t="s">
        <v>16</v>
      </c>
      <c r="D12" s="1339"/>
      <c r="E12" s="1339"/>
      <c r="F12" s="1339"/>
      <c r="G12" s="1339"/>
      <c r="H12" s="1339"/>
      <c r="I12" s="1339"/>
      <c r="J12" s="1339"/>
      <c r="K12" s="1339"/>
      <c r="L12" s="1339"/>
      <c r="M12" s="1339"/>
      <c r="N12" s="1339"/>
      <c r="O12" s="1339"/>
      <c r="P12" s="1339"/>
      <c r="Q12" s="1339"/>
      <c r="R12" s="1339"/>
      <c r="S12" s="1339"/>
      <c r="T12" s="1339"/>
      <c r="U12" s="1339"/>
      <c r="V12" s="1339"/>
      <c r="W12" s="1340"/>
    </row>
    <row r="13" spans="1:23" s="4" customFormat="1" ht="25.5" customHeight="1">
      <c r="A13" s="8" t="s">
        <v>14</v>
      </c>
      <c r="B13" s="9" t="s">
        <v>14</v>
      </c>
      <c r="C13" s="10" t="s">
        <v>14</v>
      </c>
      <c r="D13" s="801"/>
      <c r="E13" s="133" t="s">
        <v>17</v>
      </c>
      <c r="F13" s="11"/>
      <c r="G13" s="130"/>
      <c r="H13" s="117"/>
      <c r="I13" s="247"/>
      <c r="J13" s="190"/>
      <c r="K13" s="191"/>
      <c r="L13" s="191"/>
      <c r="M13" s="681"/>
      <c r="N13" s="682"/>
      <c r="O13" s="682"/>
      <c r="P13" s="683"/>
      <c r="Q13" s="684"/>
      <c r="R13" s="684"/>
      <c r="S13" s="118"/>
      <c r="T13" s="357"/>
      <c r="U13" s="417"/>
      <c r="V13" s="417"/>
      <c r="W13" s="539"/>
    </row>
    <row r="14" spans="1:23" s="4" customFormat="1" ht="19.5" customHeight="1">
      <c r="A14" s="12"/>
      <c r="B14" s="13"/>
      <c r="C14" s="14"/>
      <c r="D14" s="811" t="s">
        <v>14</v>
      </c>
      <c r="E14" s="1405" t="s">
        <v>18</v>
      </c>
      <c r="F14" s="1656"/>
      <c r="G14" s="1657" t="s">
        <v>168</v>
      </c>
      <c r="H14" s="1644" t="s">
        <v>19</v>
      </c>
      <c r="I14" s="1702" t="s">
        <v>20</v>
      </c>
      <c r="J14" s="22" t="s">
        <v>21</v>
      </c>
      <c r="K14" s="182">
        <v>5205</v>
      </c>
      <c r="L14" s="182">
        <v>5205</v>
      </c>
      <c r="M14" s="862">
        <f>5403.6-0.9</f>
        <v>5402.7000000000007</v>
      </c>
      <c r="N14" s="863">
        <v>5402.7</v>
      </c>
      <c r="O14" s="863">
        <v>4124.8</v>
      </c>
      <c r="P14" s="864"/>
      <c r="Q14" s="864">
        <v>5403.6</v>
      </c>
      <c r="R14" s="864">
        <v>5403.6</v>
      </c>
      <c r="S14" s="1704" t="s">
        <v>193</v>
      </c>
      <c r="T14" s="358">
        <f>439.5+5</f>
        <v>444.5</v>
      </c>
      <c r="U14" s="418">
        <f>439.5+5+5</f>
        <v>449.5</v>
      </c>
      <c r="V14" s="358">
        <v>449.5</v>
      </c>
      <c r="W14" s="482">
        <v>449.5</v>
      </c>
    </row>
    <row r="15" spans="1:23" s="4" customFormat="1" ht="18.75" customHeight="1">
      <c r="A15" s="16"/>
      <c r="B15" s="17"/>
      <c r="C15" s="18"/>
      <c r="D15" s="812"/>
      <c r="E15" s="1344"/>
      <c r="F15" s="1345"/>
      <c r="G15" s="1659"/>
      <c r="H15" s="1346"/>
      <c r="I15" s="1634"/>
      <c r="J15" s="24" t="s">
        <v>22</v>
      </c>
      <c r="K15" s="183">
        <v>747.7</v>
      </c>
      <c r="L15" s="183">
        <v>740.5</v>
      </c>
      <c r="M15" s="151"/>
      <c r="N15" s="224"/>
      <c r="O15" s="224"/>
      <c r="P15" s="313"/>
      <c r="Q15" s="183"/>
      <c r="R15" s="183"/>
      <c r="S15" s="1425"/>
      <c r="T15" s="359"/>
      <c r="U15" s="419"/>
      <c r="V15" s="419"/>
      <c r="W15" s="540"/>
    </row>
    <row r="16" spans="1:23" s="4" customFormat="1" ht="18.75" customHeight="1">
      <c r="A16" s="16"/>
      <c r="B16" s="19"/>
      <c r="C16" s="20"/>
      <c r="D16" s="812"/>
      <c r="E16" s="807"/>
      <c r="F16" s="821"/>
      <c r="G16" s="1662"/>
      <c r="H16" s="812"/>
      <c r="I16" s="1703"/>
      <c r="J16" s="21" t="s">
        <v>21</v>
      </c>
      <c r="K16" s="192"/>
      <c r="L16" s="192"/>
      <c r="M16" s="305"/>
      <c r="N16" s="338"/>
      <c r="O16" s="338"/>
      <c r="P16" s="314"/>
      <c r="Q16" s="192"/>
      <c r="R16" s="192"/>
      <c r="S16" s="167"/>
      <c r="T16" s="360"/>
      <c r="U16" s="420"/>
      <c r="V16" s="420"/>
      <c r="W16" s="541"/>
    </row>
    <row r="17" spans="1:23" s="1" customFormat="1" ht="12.75" customHeight="1">
      <c r="A17" s="1367"/>
      <c r="B17" s="1369"/>
      <c r="C17" s="1705"/>
      <c r="D17" s="811" t="s">
        <v>23</v>
      </c>
      <c r="E17" s="1405" t="s">
        <v>276</v>
      </c>
      <c r="F17" s="1706"/>
      <c r="G17" s="1657" t="s">
        <v>168</v>
      </c>
      <c r="H17" s="1644" t="s">
        <v>19</v>
      </c>
      <c r="I17" s="814" t="s">
        <v>24</v>
      </c>
      <c r="J17" s="22" t="s">
        <v>21</v>
      </c>
      <c r="K17" s="193">
        <v>821.4</v>
      </c>
      <c r="L17" s="193">
        <v>820.5</v>
      </c>
      <c r="M17" s="204">
        <f>693.6+3.5+20</f>
        <v>717.1</v>
      </c>
      <c r="N17" s="351">
        <f>655+3.5+20</f>
        <v>678.5</v>
      </c>
      <c r="O17" s="351"/>
      <c r="P17" s="315">
        <v>38.6</v>
      </c>
      <c r="Q17" s="193">
        <v>700</v>
      </c>
      <c r="R17" s="193">
        <v>700</v>
      </c>
      <c r="S17" s="276"/>
      <c r="T17" s="361"/>
      <c r="U17" s="421"/>
      <c r="V17" s="421"/>
      <c r="W17" s="542"/>
    </row>
    <row r="18" spans="1:23" s="1" customFormat="1" ht="12" customHeight="1">
      <c r="A18" s="1367"/>
      <c r="B18" s="1369"/>
      <c r="C18" s="1705"/>
      <c r="D18" s="812"/>
      <c r="E18" s="1343"/>
      <c r="F18" s="1381"/>
      <c r="G18" s="1658"/>
      <c r="H18" s="1346"/>
      <c r="I18" s="806"/>
      <c r="J18" s="24" t="s">
        <v>25</v>
      </c>
      <c r="K18" s="183">
        <v>5.0999999999999996</v>
      </c>
      <c r="L18" s="183">
        <v>5.0999999999999996</v>
      </c>
      <c r="M18" s="151">
        <v>5.0999999999999996</v>
      </c>
      <c r="N18" s="224">
        <v>5.0999999999999996</v>
      </c>
      <c r="O18" s="224"/>
      <c r="P18" s="313"/>
      <c r="Q18" s="183"/>
      <c r="R18" s="183"/>
      <c r="S18" s="828"/>
      <c r="T18" s="362"/>
      <c r="U18" s="422"/>
      <c r="V18" s="422"/>
      <c r="W18" s="396"/>
    </row>
    <row r="19" spans="1:23" s="1" customFormat="1" ht="17.25" customHeight="1">
      <c r="A19" s="1367"/>
      <c r="B19" s="1369"/>
      <c r="C19" s="1705"/>
      <c r="D19" s="812"/>
      <c r="E19" s="1343"/>
      <c r="F19" s="1381"/>
      <c r="G19" s="1658"/>
      <c r="H19" s="1346"/>
      <c r="I19" s="806"/>
      <c r="J19" s="277" t="s">
        <v>26</v>
      </c>
      <c r="K19" s="192">
        <v>0.2</v>
      </c>
      <c r="L19" s="192">
        <v>0.2</v>
      </c>
      <c r="M19" s="305"/>
      <c r="N19" s="338"/>
      <c r="O19" s="338"/>
      <c r="P19" s="314"/>
      <c r="Q19" s="192"/>
      <c r="R19" s="192"/>
      <c r="S19" s="269"/>
      <c r="T19" s="363"/>
      <c r="U19" s="423"/>
      <c r="V19" s="423"/>
      <c r="W19" s="397"/>
    </row>
    <row r="20" spans="1:23" s="1" customFormat="1" ht="15.75" customHeight="1">
      <c r="A20" s="1367"/>
      <c r="B20" s="1369"/>
      <c r="C20" s="1705"/>
      <c r="D20" s="812"/>
      <c r="E20" s="1343"/>
      <c r="F20" s="1381"/>
      <c r="G20" s="1658"/>
      <c r="H20" s="1346"/>
      <c r="I20" s="806"/>
      <c r="J20" s="24"/>
      <c r="K20" s="183"/>
      <c r="L20" s="183"/>
      <c r="M20" s="151"/>
      <c r="N20" s="224"/>
      <c r="O20" s="224"/>
      <c r="P20" s="313"/>
      <c r="Q20" s="183"/>
      <c r="R20" s="183"/>
      <c r="S20" s="593" t="s">
        <v>149</v>
      </c>
      <c r="T20" s="361">
        <v>21</v>
      </c>
      <c r="U20" s="421">
        <v>21</v>
      </c>
      <c r="V20" s="421">
        <v>21</v>
      </c>
      <c r="W20" s="395">
        <v>21</v>
      </c>
    </row>
    <row r="21" spans="1:23" s="1" customFormat="1" ht="54.75" customHeight="1">
      <c r="A21" s="1367"/>
      <c r="B21" s="1369"/>
      <c r="C21" s="1705"/>
      <c r="D21" s="813"/>
      <c r="E21" s="1651"/>
      <c r="F21" s="1707"/>
      <c r="G21" s="1659"/>
      <c r="H21" s="1346"/>
      <c r="I21" s="806"/>
      <c r="J21" s="27"/>
      <c r="K21" s="194"/>
      <c r="L21" s="194"/>
      <c r="M21" s="208"/>
      <c r="N21" s="339"/>
      <c r="O21" s="339"/>
      <c r="P21" s="316"/>
      <c r="Q21" s="194"/>
      <c r="R21" s="194"/>
      <c r="S21" s="849"/>
      <c r="T21" s="367"/>
      <c r="U21" s="594"/>
      <c r="V21" s="594"/>
      <c r="W21" s="595"/>
    </row>
    <row r="22" spans="1:23" s="1" customFormat="1" ht="39" customHeight="1">
      <c r="A22" s="28"/>
      <c r="B22" s="790"/>
      <c r="C22" s="829"/>
      <c r="D22" s="801" t="s">
        <v>27</v>
      </c>
      <c r="E22" s="1668" t="s">
        <v>277</v>
      </c>
      <c r="F22" s="865"/>
      <c r="G22" s="1660" t="s">
        <v>171</v>
      </c>
      <c r="H22" s="811" t="s">
        <v>19</v>
      </c>
      <c r="I22" s="814" t="s">
        <v>50</v>
      </c>
      <c r="J22" s="866" t="s">
        <v>21</v>
      </c>
      <c r="K22" s="867">
        <v>76.5</v>
      </c>
      <c r="L22" s="868">
        <v>76.5</v>
      </c>
      <c r="M22" s="869">
        <f>84.5-5.6</f>
        <v>78.900000000000006</v>
      </c>
      <c r="N22" s="870">
        <f>84.5-5.6</f>
        <v>78.900000000000006</v>
      </c>
      <c r="O22" s="870"/>
      <c r="P22" s="871"/>
      <c r="Q22" s="871">
        <v>84.5</v>
      </c>
      <c r="R22" s="871">
        <v>84.5</v>
      </c>
      <c r="S22" s="100" t="s">
        <v>227</v>
      </c>
      <c r="T22" s="565">
        <v>31</v>
      </c>
      <c r="U22" s="565">
        <v>31</v>
      </c>
      <c r="V22" s="506">
        <v>34</v>
      </c>
      <c r="W22" s="568">
        <v>34</v>
      </c>
    </row>
    <row r="23" spans="1:23" s="1" customFormat="1" ht="50.25" customHeight="1">
      <c r="A23" s="28"/>
      <c r="B23" s="790"/>
      <c r="C23" s="829"/>
      <c r="D23" s="801"/>
      <c r="E23" s="1669"/>
      <c r="F23" s="865"/>
      <c r="G23" s="1661"/>
      <c r="H23" s="812"/>
      <c r="I23" s="806"/>
      <c r="J23" s="866"/>
      <c r="K23" s="867"/>
      <c r="L23" s="868"/>
      <c r="M23" s="869"/>
      <c r="N23" s="872"/>
      <c r="O23" s="872"/>
      <c r="P23" s="871"/>
      <c r="Q23" s="871"/>
      <c r="R23" s="871"/>
      <c r="S23" s="107" t="s">
        <v>262</v>
      </c>
      <c r="T23" s="596" t="s">
        <v>131</v>
      </c>
      <c r="U23" s="597" t="s">
        <v>131</v>
      </c>
      <c r="V23" s="596" t="s">
        <v>131</v>
      </c>
      <c r="W23" s="598" t="s">
        <v>131</v>
      </c>
    </row>
    <row r="24" spans="1:23" s="1" customFormat="1" ht="38.25" customHeight="1">
      <c r="A24" s="28"/>
      <c r="B24" s="790"/>
      <c r="C24" s="829"/>
      <c r="D24" s="639"/>
      <c r="E24" s="817" t="s">
        <v>278</v>
      </c>
      <c r="F24" s="690"/>
      <c r="G24" s="800"/>
      <c r="H24" s="803"/>
      <c r="I24" s="818"/>
      <c r="J24" s="873" t="s">
        <v>21</v>
      </c>
      <c r="K24" s="874"/>
      <c r="L24" s="875"/>
      <c r="M24" s="876">
        <v>50</v>
      </c>
      <c r="N24" s="877">
        <v>50</v>
      </c>
      <c r="O24" s="877"/>
      <c r="P24" s="878"/>
      <c r="Q24" s="878">
        <v>50</v>
      </c>
      <c r="R24" s="878">
        <v>50</v>
      </c>
      <c r="S24" s="567" t="s">
        <v>194</v>
      </c>
      <c r="T24" s="367" t="s">
        <v>52</v>
      </c>
      <c r="U24" s="367" t="s">
        <v>224</v>
      </c>
      <c r="V24" s="367" t="s">
        <v>225</v>
      </c>
      <c r="W24" s="566" t="s">
        <v>225</v>
      </c>
    </row>
    <row r="25" spans="1:23" s="1" customFormat="1" ht="49.5" customHeight="1">
      <c r="A25" s="788"/>
      <c r="B25" s="790"/>
      <c r="C25" s="810"/>
      <c r="D25" s="636" t="s">
        <v>29</v>
      </c>
      <c r="E25" s="808" t="s">
        <v>28</v>
      </c>
      <c r="F25" s="141"/>
      <c r="G25" s="232" t="s">
        <v>169</v>
      </c>
      <c r="H25" s="278" t="s">
        <v>19</v>
      </c>
      <c r="I25" s="827" t="s">
        <v>24</v>
      </c>
      <c r="J25" s="56" t="s">
        <v>21</v>
      </c>
      <c r="K25" s="686">
        <v>35.299999999999997</v>
      </c>
      <c r="L25" s="686">
        <v>35.299999999999997</v>
      </c>
      <c r="M25" s="687">
        <v>42.9</v>
      </c>
      <c r="N25" s="688">
        <v>42.9</v>
      </c>
      <c r="O25" s="688"/>
      <c r="P25" s="689"/>
      <c r="Q25" s="686">
        <v>18.899999999999999</v>
      </c>
      <c r="R25" s="686">
        <v>32.9</v>
      </c>
      <c r="S25" s="169" t="s">
        <v>275</v>
      </c>
      <c r="T25" s="368"/>
      <c r="U25" s="668">
        <v>160</v>
      </c>
      <c r="V25" s="368">
        <v>100</v>
      </c>
      <c r="W25" s="489">
        <v>100</v>
      </c>
    </row>
    <row r="26" spans="1:23" s="1" customFormat="1" ht="54.75" customHeight="1">
      <c r="A26" s="788"/>
      <c r="B26" s="790"/>
      <c r="C26" s="810"/>
      <c r="D26" s="855" t="s">
        <v>33</v>
      </c>
      <c r="E26" s="836" t="s">
        <v>30</v>
      </c>
      <c r="F26" s="142" t="s">
        <v>129</v>
      </c>
      <c r="G26" s="233" t="s">
        <v>170</v>
      </c>
      <c r="H26" s="279" t="s">
        <v>19</v>
      </c>
      <c r="I26" s="249" t="s">
        <v>31</v>
      </c>
      <c r="J26" s="23" t="s">
        <v>21</v>
      </c>
      <c r="K26" s="195">
        <v>39</v>
      </c>
      <c r="L26" s="195">
        <v>39</v>
      </c>
      <c r="M26" s="306">
        <v>45</v>
      </c>
      <c r="N26" s="340">
        <v>45</v>
      </c>
      <c r="O26" s="340"/>
      <c r="P26" s="317"/>
      <c r="Q26" s="195">
        <v>45</v>
      </c>
      <c r="R26" s="195">
        <v>45</v>
      </c>
      <c r="S26" s="270" t="s">
        <v>195</v>
      </c>
      <c r="T26" s="369" t="s">
        <v>32</v>
      </c>
      <c r="U26" s="426" t="s">
        <v>32</v>
      </c>
      <c r="V26" s="426" t="s">
        <v>32</v>
      </c>
      <c r="W26" s="400" t="s">
        <v>32</v>
      </c>
    </row>
    <row r="27" spans="1:23" s="1" customFormat="1" ht="17.25" customHeight="1">
      <c r="A27" s="1367"/>
      <c r="B27" s="1369"/>
      <c r="C27" s="1640"/>
      <c r="D27" s="638" t="s">
        <v>36</v>
      </c>
      <c r="E27" s="1405" t="s">
        <v>279</v>
      </c>
      <c r="F27" s="1641"/>
      <c r="G27" s="1663" t="s">
        <v>172</v>
      </c>
      <c r="H27" s="1644" t="s">
        <v>19</v>
      </c>
      <c r="I27" s="1650" t="s">
        <v>34</v>
      </c>
      <c r="J27" s="31" t="s">
        <v>21</v>
      </c>
      <c r="K27" s="182">
        <v>96.7</v>
      </c>
      <c r="L27" s="182">
        <v>96.7</v>
      </c>
      <c r="M27" s="206">
        <v>150</v>
      </c>
      <c r="N27" s="337">
        <v>150</v>
      </c>
      <c r="O27" s="337"/>
      <c r="P27" s="312"/>
      <c r="Q27" s="182">
        <v>150</v>
      </c>
      <c r="R27" s="182">
        <v>150</v>
      </c>
      <c r="S27" s="170" t="s">
        <v>35</v>
      </c>
      <c r="T27" s="370">
        <v>4</v>
      </c>
      <c r="U27" s="427">
        <v>2</v>
      </c>
      <c r="V27" s="427">
        <v>2</v>
      </c>
      <c r="W27" s="401">
        <v>2</v>
      </c>
    </row>
    <row r="28" spans="1:23" s="1" customFormat="1" ht="28.5" customHeight="1">
      <c r="A28" s="1367"/>
      <c r="B28" s="1369"/>
      <c r="C28" s="1640"/>
      <c r="D28" s="801"/>
      <c r="E28" s="1409"/>
      <c r="F28" s="1642"/>
      <c r="G28" s="1664"/>
      <c r="H28" s="1346"/>
      <c r="I28" s="1638"/>
      <c r="J28" s="24"/>
      <c r="K28" s="183"/>
      <c r="L28" s="183"/>
      <c r="M28" s="151"/>
      <c r="N28" s="224"/>
      <c r="O28" s="224"/>
      <c r="P28" s="313"/>
      <c r="Q28" s="183"/>
      <c r="R28" s="183"/>
      <c r="S28" s="171" t="s">
        <v>301</v>
      </c>
      <c r="T28" s="371">
        <v>150</v>
      </c>
      <c r="U28" s="428">
        <v>200</v>
      </c>
      <c r="V28" s="428">
        <v>200</v>
      </c>
      <c r="W28" s="402">
        <v>200</v>
      </c>
    </row>
    <row r="29" spans="1:23" s="1" customFormat="1" ht="15.75" customHeight="1">
      <c r="A29" s="1367"/>
      <c r="B29" s="1369"/>
      <c r="C29" s="1640"/>
      <c r="D29" s="801"/>
      <c r="E29" s="1409"/>
      <c r="F29" s="1642"/>
      <c r="G29" s="1664"/>
      <c r="H29" s="1346"/>
      <c r="I29" s="1638"/>
      <c r="J29" s="24"/>
      <c r="K29" s="183"/>
      <c r="L29" s="183"/>
      <c r="M29" s="151"/>
      <c r="N29" s="224"/>
      <c r="O29" s="224"/>
      <c r="P29" s="313"/>
      <c r="Q29" s="183"/>
      <c r="R29" s="183"/>
      <c r="S29" s="172" t="s">
        <v>223</v>
      </c>
      <c r="T29" s="371">
        <v>3</v>
      </c>
      <c r="U29" s="428">
        <v>3</v>
      </c>
      <c r="V29" s="428">
        <v>3</v>
      </c>
      <c r="W29" s="402">
        <v>3</v>
      </c>
    </row>
    <row r="30" spans="1:23" s="1" customFormat="1" ht="15" customHeight="1">
      <c r="A30" s="1367"/>
      <c r="B30" s="1369"/>
      <c r="C30" s="1640"/>
      <c r="D30" s="801"/>
      <c r="E30" s="1409"/>
      <c r="F30" s="1642"/>
      <c r="G30" s="1664"/>
      <c r="H30" s="1346"/>
      <c r="I30" s="248"/>
      <c r="J30" s="24"/>
      <c r="K30" s="183"/>
      <c r="L30" s="183"/>
      <c r="M30" s="151"/>
      <c r="N30" s="224"/>
      <c r="O30" s="224"/>
      <c r="P30" s="313"/>
      <c r="Q30" s="183"/>
      <c r="R30" s="183"/>
      <c r="S30" s="173" t="s">
        <v>285</v>
      </c>
      <c r="T30" s="372">
        <v>7</v>
      </c>
      <c r="U30" s="429">
        <v>10</v>
      </c>
      <c r="V30" s="429">
        <v>10</v>
      </c>
      <c r="W30" s="403">
        <v>10</v>
      </c>
    </row>
    <row r="31" spans="1:23" s="1" customFormat="1" ht="27" customHeight="1">
      <c r="A31" s="1367"/>
      <c r="B31" s="1369"/>
      <c r="C31" s="1640"/>
      <c r="D31" s="639"/>
      <c r="E31" s="146"/>
      <c r="F31" s="1643"/>
      <c r="G31" s="800"/>
      <c r="H31" s="1645"/>
      <c r="I31" s="250"/>
      <c r="J31" s="27"/>
      <c r="K31" s="194"/>
      <c r="L31" s="194"/>
      <c r="M31" s="208"/>
      <c r="N31" s="339"/>
      <c r="O31" s="339"/>
      <c r="P31" s="316"/>
      <c r="Q31" s="194"/>
      <c r="R31" s="194"/>
      <c r="S31" s="234" t="s">
        <v>152</v>
      </c>
      <c r="T31" s="373">
        <v>1</v>
      </c>
      <c r="U31" s="430">
        <v>1</v>
      </c>
      <c r="V31" s="430"/>
      <c r="W31" s="404"/>
    </row>
    <row r="32" spans="1:23" s="1" customFormat="1" ht="13.5" customHeight="1">
      <c r="A32" s="788"/>
      <c r="B32" s="809"/>
      <c r="C32" s="829"/>
      <c r="D32" s="801" t="s">
        <v>39</v>
      </c>
      <c r="E32" s="1343" t="s">
        <v>147</v>
      </c>
      <c r="F32" s="104"/>
      <c r="G32" s="1663" t="s">
        <v>173</v>
      </c>
      <c r="H32" s="812" t="s">
        <v>19</v>
      </c>
      <c r="I32" s="1650" t="s">
        <v>37</v>
      </c>
      <c r="J32" s="24" t="s">
        <v>21</v>
      </c>
      <c r="K32" s="183">
        <v>795.3</v>
      </c>
      <c r="L32" s="183">
        <v>492.3</v>
      </c>
      <c r="M32" s="151">
        <v>315.39999999999998</v>
      </c>
      <c r="N32" s="224">
        <v>315.39999999999998</v>
      </c>
      <c r="O32" s="224"/>
      <c r="P32" s="313"/>
      <c r="Q32" s="183">
        <v>29</v>
      </c>
      <c r="R32" s="183">
        <v>29</v>
      </c>
      <c r="S32" s="1407" t="s">
        <v>38</v>
      </c>
      <c r="T32" s="374">
        <v>130</v>
      </c>
      <c r="U32" s="431">
        <v>130</v>
      </c>
      <c r="V32" s="431">
        <v>130</v>
      </c>
      <c r="W32" s="405">
        <v>130</v>
      </c>
    </row>
    <row r="33" spans="1:26" s="1" customFormat="1" ht="14.25" customHeight="1">
      <c r="A33" s="788"/>
      <c r="B33" s="809"/>
      <c r="C33" s="829"/>
      <c r="D33" s="801"/>
      <c r="E33" s="1343"/>
      <c r="F33" s="104"/>
      <c r="G33" s="1665"/>
      <c r="H33" s="812"/>
      <c r="I33" s="1670"/>
      <c r="J33" s="277"/>
      <c r="K33" s="192"/>
      <c r="L33" s="192"/>
      <c r="M33" s="305"/>
      <c r="N33" s="338"/>
      <c r="O33" s="338"/>
      <c r="P33" s="314"/>
      <c r="Q33" s="192"/>
      <c r="R33" s="192"/>
      <c r="S33" s="1637"/>
      <c r="T33" s="375"/>
      <c r="U33" s="432"/>
      <c r="V33" s="432"/>
      <c r="W33" s="406"/>
    </row>
    <row r="34" spans="1:26" s="1" customFormat="1" ht="38.25" customHeight="1">
      <c r="A34" s="788"/>
      <c r="B34" s="809"/>
      <c r="C34" s="829"/>
      <c r="D34" s="640"/>
      <c r="E34" s="1428"/>
      <c r="F34" s="25"/>
      <c r="G34" s="1666"/>
      <c r="H34" s="812"/>
      <c r="I34" s="109"/>
      <c r="J34" s="24" t="s">
        <v>132</v>
      </c>
      <c r="K34" s="196">
        <v>90.6</v>
      </c>
      <c r="L34" s="196">
        <v>90.6</v>
      </c>
      <c r="M34" s="307"/>
      <c r="N34" s="341"/>
      <c r="O34" s="341"/>
      <c r="P34" s="318"/>
      <c r="Q34" s="196"/>
      <c r="R34" s="196"/>
      <c r="S34" s="286" t="s">
        <v>146</v>
      </c>
      <c r="T34" s="376">
        <v>2</v>
      </c>
      <c r="U34" s="433">
        <v>4</v>
      </c>
      <c r="V34" s="433"/>
      <c r="W34" s="407"/>
    </row>
    <row r="35" spans="1:26" s="1" customFormat="1" ht="27" customHeight="1">
      <c r="A35" s="788"/>
      <c r="B35" s="790"/>
      <c r="C35" s="810"/>
      <c r="D35" s="638" t="s">
        <v>40</v>
      </c>
      <c r="E35" s="1405" t="s">
        <v>41</v>
      </c>
      <c r="F35" s="115"/>
      <c r="G35" s="1663" t="s">
        <v>174</v>
      </c>
      <c r="H35" s="811" t="s">
        <v>19</v>
      </c>
      <c r="I35" s="1650" t="s">
        <v>42</v>
      </c>
      <c r="J35" s="31" t="s">
        <v>21</v>
      </c>
      <c r="K35" s="182">
        <v>19.399999999999999</v>
      </c>
      <c r="L35" s="182">
        <v>19.399999999999999</v>
      </c>
      <c r="M35" s="206">
        <v>16.7</v>
      </c>
      <c r="N35" s="337">
        <v>16.7</v>
      </c>
      <c r="O35" s="337"/>
      <c r="P35" s="312"/>
      <c r="Q35" s="182">
        <v>16.7</v>
      </c>
      <c r="R35" s="182">
        <v>16.7</v>
      </c>
      <c r="S35" s="174" t="s">
        <v>43</v>
      </c>
      <c r="T35" s="366">
        <v>15</v>
      </c>
      <c r="U35" s="425">
        <v>15</v>
      </c>
      <c r="V35" s="425">
        <v>15</v>
      </c>
      <c r="W35" s="399">
        <v>15</v>
      </c>
    </row>
    <row r="36" spans="1:26" s="1" customFormat="1" ht="42.75" customHeight="1">
      <c r="A36" s="28"/>
      <c r="B36" s="790"/>
      <c r="C36" s="810"/>
      <c r="D36" s="801"/>
      <c r="E36" s="1343"/>
      <c r="F36" s="25"/>
      <c r="G36" s="1665"/>
      <c r="H36" s="812"/>
      <c r="I36" s="1638"/>
      <c r="J36" s="550"/>
      <c r="K36" s="183"/>
      <c r="L36" s="183"/>
      <c r="M36" s="151"/>
      <c r="N36" s="224"/>
      <c r="O36" s="224"/>
      <c r="P36" s="313"/>
      <c r="Q36" s="183"/>
      <c r="R36" s="183"/>
      <c r="S36" s="269" t="s">
        <v>220</v>
      </c>
      <c r="T36" s="363"/>
      <c r="U36" s="423">
        <v>320</v>
      </c>
      <c r="V36" s="423">
        <v>320</v>
      </c>
      <c r="W36" s="397">
        <v>320</v>
      </c>
    </row>
    <row r="37" spans="1:26" s="1" customFormat="1" ht="28.5" customHeight="1">
      <c r="A37" s="28"/>
      <c r="B37" s="790"/>
      <c r="C37" s="810"/>
      <c r="D37" s="639"/>
      <c r="E37" s="1651"/>
      <c r="F37" s="26"/>
      <c r="G37" s="1667"/>
      <c r="H37" s="813"/>
      <c r="I37" s="1652"/>
      <c r="J37" s="30"/>
      <c r="K37" s="194"/>
      <c r="L37" s="194"/>
      <c r="M37" s="208"/>
      <c r="N37" s="339"/>
      <c r="O37" s="339"/>
      <c r="P37" s="316"/>
      <c r="Q37" s="194"/>
      <c r="R37" s="194"/>
      <c r="S37" s="850" t="s">
        <v>221</v>
      </c>
      <c r="T37" s="365"/>
      <c r="U37" s="424">
        <v>100</v>
      </c>
      <c r="V37" s="424">
        <v>100</v>
      </c>
      <c r="W37" s="398">
        <v>100</v>
      </c>
    </row>
    <row r="38" spans="1:26" s="1" customFormat="1" ht="26.25" customHeight="1">
      <c r="A38" s="28"/>
      <c r="B38" s="790"/>
      <c r="C38" s="810"/>
      <c r="D38" s="825" t="s">
        <v>44</v>
      </c>
      <c r="E38" s="1343" t="s">
        <v>45</v>
      </c>
      <c r="F38" s="143"/>
      <c r="G38" s="1646" t="s">
        <v>175</v>
      </c>
      <c r="H38" s="804" t="s">
        <v>19</v>
      </c>
      <c r="I38" s="1638" t="s">
        <v>46</v>
      </c>
      <c r="J38" s="159" t="s">
        <v>47</v>
      </c>
      <c r="K38" s="182">
        <v>25.7</v>
      </c>
      <c r="L38" s="182">
        <v>29.5</v>
      </c>
      <c r="M38" s="206">
        <v>30.5</v>
      </c>
      <c r="N38" s="337">
        <v>30.5</v>
      </c>
      <c r="O38" s="337"/>
      <c r="P38" s="312"/>
      <c r="Q38" s="182">
        <v>30.5</v>
      </c>
      <c r="R38" s="182">
        <v>30.5</v>
      </c>
      <c r="S38" s="284"/>
      <c r="T38" s="377"/>
      <c r="U38" s="434"/>
      <c r="V38" s="434"/>
      <c r="W38" s="408"/>
    </row>
    <row r="39" spans="1:26" s="1" customFormat="1" ht="36" customHeight="1">
      <c r="A39" s="28"/>
      <c r="B39" s="809"/>
      <c r="C39" s="810"/>
      <c r="D39" s="855"/>
      <c r="E39" s="1428"/>
      <c r="F39" s="140"/>
      <c r="G39" s="1647"/>
      <c r="H39" s="803"/>
      <c r="I39" s="1639"/>
      <c r="J39" s="30" t="s">
        <v>48</v>
      </c>
      <c r="K39" s="194"/>
      <c r="L39" s="194"/>
      <c r="M39" s="208"/>
      <c r="N39" s="339"/>
      <c r="O39" s="339"/>
      <c r="P39" s="316"/>
      <c r="Q39" s="194"/>
      <c r="R39" s="194"/>
      <c r="S39" s="850"/>
      <c r="T39" s="378"/>
      <c r="U39" s="435"/>
      <c r="V39" s="435"/>
      <c r="W39" s="409"/>
    </row>
    <row r="40" spans="1:26" s="1" customFormat="1" ht="31.5" customHeight="1">
      <c r="A40" s="28"/>
      <c r="B40" s="790"/>
      <c r="C40" s="829"/>
      <c r="D40" s="855" t="s">
        <v>49</v>
      </c>
      <c r="E40" s="817" t="s">
        <v>161</v>
      </c>
      <c r="F40" s="140"/>
      <c r="G40" s="239" t="s">
        <v>176</v>
      </c>
      <c r="H40" s="803" t="s">
        <v>19</v>
      </c>
      <c r="I40" s="818" t="s">
        <v>150</v>
      </c>
      <c r="J40" s="217" t="s">
        <v>21</v>
      </c>
      <c r="K40" s="194">
        <v>9.8000000000000007</v>
      </c>
      <c r="L40" s="194">
        <v>9.8000000000000007</v>
      </c>
      <c r="M40" s="208">
        <v>9.8000000000000007</v>
      </c>
      <c r="N40" s="339">
        <v>9.8000000000000007</v>
      </c>
      <c r="O40" s="339"/>
      <c r="P40" s="316"/>
      <c r="Q40" s="194">
        <v>9.8000000000000007</v>
      </c>
      <c r="R40" s="194">
        <v>9.8000000000000007</v>
      </c>
      <c r="S40" s="168" t="s">
        <v>162</v>
      </c>
      <c r="T40" s="365">
        <v>54</v>
      </c>
      <c r="U40" s="424">
        <v>54</v>
      </c>
      <c r="V40" s="424">
        <v>54</v>
      </c>
      <c r="W40" s="398">
        <v>54</v>
      </c>
      <c r="X40" s="762"/>
      <c r="Y40" s="762"/>
      <c r="Z40" s="762"/>
    </row>
    <row r="41" spans="1:26" s="1" customFormat="1" ht="16.5" customHeight="1" thickBot="1">
      <c r="A41" s="33"/>
      <c r="B41" s="791"/>
      <c r="C41" s="34"/>
      <c r="D41" s="35"/>
      <c r="E41" s="35"/>
      <c r="F41" s="35"/>
      <c r="G41" s="35"/>
      <c r="H41" s="35"/>
      <c r="I41" s="1648" t="s">
        <v>53</v>
      </c>
      <c r="J41" s="1649"/>
      <c r="K41" s="180">
        <f t="shared" ref="K41:P41" si="0">SUM(K14:K40)</f>
        <v>7967.7</v>
      </c>
      <c r="L41" s="180">
        <f t="shared" si="0"/>
        <v>7660.4000000000005</v>
      </c>
      <c r="M41" s="180">
        <f t="shared" si="0"/>
        <v>6864.1</v>
      </c>
      <c r="N41" s="180">
        <f t="shared" si="0"/>
        <v>6825.4999999999991</v>
      </c>
      <c r="O41" s="180">
        <f t="shared" si="0"/>
        <v>4124.8</v>
      </c>
      <c r="P41" s="180">
        <f t="shared" si="0"/>
        <v>38.6</v>
      </c>
      <c r="Q41" s="180">
        <f>SUM(Q14:Q40)</f>
        <v>6538</v>
      </c>
      <c r="R41" s="180">
        <f>SUM(R14:R40)</f>
        <v>6552</v>
      </c>
      <c r="S41" s="175"/>
      <c r="T41" s="103"/>
      <c r="U41" s="436"/>
      <c r="V41" s="436"/>
      <c r="W41" s="410"/>
    </row>
    <row r="42" spans="1:26" s="1" customFormat="1" ht="22.5" customHeight="1">
      <c r="A42" s="1367" t="s">
        <v>14</v>
      </c>
      <c r="B42" s="1369" t="s">
        <v>14</v>
      </c>
      <c r="C42" s="1371" t="s">
        <v>23</v>
      </c>
      <c r="D42" s="131"/>
      <c r="E42" s="1343" t="s">
        <v>54</v>
      </c>
      <c r="F42" s="1374"/>
      <c r="G42" s="1676" t="s">
        <v>177</v>
      </c>
      <c r="H42" s="1376" t="s">
        <v>19</v>
      </c>
      <c r="I42" s="1633" t="s">
        <v>20</v>
      </c>
      <c r="J42" s="54" t="s">
        <v>21</v>
      </c>
      <c r="K42" s="194">
        <v>156.30000000000001</v>
      </c>
      <c r="L42" s="194">
        <v>156.30000000000001</v>
      </c>
      <c r="M42" s="879">
        <f>158.8+0.9-4.3</f>
        <v>155.4</v>
      </c>
      <c r="N42" s="692">
        <f>158.7-4.3</f>
        <v>154.39999999999998</v>
      </c>
      <c r="O42" s="692">
        <v>113.4</v>
      </c>
      <c r="P42" s="880">
        <v>1</v>
      </c>
      <c r="Q42" s="194">
        <v>162.80000000000001</v>
      </c>
      <c r="R42" s="194">
        <v>164.7</v>
      </c>
      <c r="S42" s="1378" t="s">
        <v>55</v>
      </c>
      <c r="T42" s="1753">
        <v>8</v>
      </c>
      <c r="U42" s="1382">
        <v>8</v>
      </c>
      <c r="V42" s="1382">
        <v>8</v>
      </c>
      <c r="W42" s="1385">
        <v>8</v>
      </c>
    </row>
    <row r="43" spans="1:26" s="1" customFormat="1" ht="19.5" customHeight="1" thickBot="1">
      <c r="A43" s="1368"/>
      <c r="B43" s="1370"/>
      <c r="C43" s="1372"/>
      <c r="D43" s="120"/>
      <c r="E43" s="1373"/>
      <c r="F43" s="1375"/>
      <c r="G43" s="1677"/>
      <c r="H43" s="1377"/>
      <c r="I43" s="1635"/>
      <c r="J43" s="837" t="s">
        <v>56</v>
      </c>
      <c r="K43" s="197">
        <f t="shared" ref="K43" si="1">K42</f>
        <v>156.30000000000001</v>
      </c>
      <c r="L43" s="197">
        <f t="shared" ref="L43:R43" si="2">L42</f>
        <v>156.30000000000001</v>
      </c>
      <c r="M43" s="522">
        <f>M42</f>
        <v>155.4</v>
      </c>
      <c r="N43" s="524">
        <f t="shared" si="2"/>
        <v>154.39999999999998</v>
      </c>
      <c r="O43" s="524">
        <f t="shared" si="2"/>
        <v>113.4</v>
      </c>
      <c r="P43" s="523">
        <f t="shared" si="2"/>
        <v>1</v>
      </c>
      <c r="Q43" s="197">
        <f t="shared" si="2"/>
        <v>162.80000000000001</v>
      </c>
      <c r="R43" s="197">
        <f t="shared" si="2"/>
        <v>164.7</v>
      </c>
      <c r="S43" s="1380"/>
      <c r="T43" s="1754"/>
      <c r="U43" s="1384"/>
      <c r="V43" s="1384"/>
      <c r="W43" s="1387"/>
    </row>
    <row r="44" spans="1:26" s="1" customFormat="1" ht="24.75" customHeight="1">
      <c r="A44" s="1388" t="s">
        <v>14</v>
      </c>
      <c r="B44" s="1389" t="s">
        <v>14</v>
      </c>
      <c r="C44" s="1390" t="s">
        <v>27</v>
      </c>
      <c r="D44" s="637"/>
      <c r="E44" s="787" t="s">
        <v>57</v>
      </c>
      <c r="F44" s="1393"/>
      <c r="G44" s="1676" t="s">
        <v>178</v>
      </c>
      <c r="H44" s="1394" t="s">
        <v>19</v>
      </c>
      <c r="I44" s="1633" t="s">
        <v>20</v>
      </c>
      <c r="J44" s="54" t="s">
        <v>21</v>
      </c>
      <c r="K44" s="181">
        <v>311.3</v>
      </c>
      <c r="L44" s="181">
        <v>311.3</v>
      </c>
      <c r="M44" s="308">
        <v>347</v>
      </c>
      <c r="N44" s="344">
        <v>347</v>
      </c>
      <c r="O44" s="344">
        <v>121.5</v>
      </c>
      <c r="P44" s="320"/>
      <c r="Q44" s="181">
        <v>311.3</v>
      </c>
      <c r="R44" s="181">
        <v>311.3</v>
      </c>
      <c r="S44" s="176" t="s">
        <v>58</v>
      </c>
      <c r="T44" s="379">
        <v>31</v>
      </c>
      <c r="U44" s="437">
        <v>31</v>
      </c>
      <c r="V44" s="437">
        <v>31</v>
      </c>
      <c r="W44" s="411">
        <v>31</v>
      </c>
    </row>
    <row r="45" spans="1:26" s="1" customFormat="1" ht="19.5" customHeight="1" thickBot="1">
      <c r="A45" s="1368"/>
      <c r="B45" s="1370"/>
      <c r="C45" s="1372"/>
      <c r="D45" s="120"/>
      <c r="E45" s="824"/>
      <c r="F45" s="1375"/>
      <c r="G45" s="1677"/>
      <c r="H45" s="1377"/>
      <c r="I45" s="1635"/>
      <c r="J45" s="837" t="s">
        <v>56</v>
      </c>
      <c r="K45" s="197">
        <f>K44</f>
        <v>311.3</v>
      </c>
      <c r="L45" s="197">
        <f>L44</f>
        <v>311.3</v>
      </c>
      <c r="M45" s="522">
        <f>M44</f>
        <v>347</v>
      </c>
      <c r="N45" s="524">
        <f t="shared" ref="N45:P45" si="3">N44</f>
        <v>347</v>
      </c>
      <c r="O45" s="524">
        <f t="shared" si="3"/>
        <v>121.5</v>
      </c>
      <c r="P45" s="523">
        <f t="shared" si="3"/>
        <v>0</v>
      </c>
      <c r="Q45" s="197">
        <f t="shared" ref="Q45:R45" si="4">Q44</f>
        <v>311.3</v>
      </c>
      <c r="R45" s="197">
        <f t="shared" si="4"/>
        <v>311.3</v>
      </c>
      <c r="S45" s="177"/>
      <c r="T45" s="842"/>
      <c r="U45" s="816"/>
      <c r="V45" s="816"/>
      <c r="W45" s="820"/>
    </row>
    <row r="46" spans="1:26" s="1" customFormat="1" ht="21.75" customHeight="1">
      <c r="A46" s="1388" t="s">
        <v>14</v>
      </c>
      <c r="B46" s="1402" t="s">
        <v>14</v>
      </c>
      <c r="C46" s="1390" t="s">
        <v>29</v>
      </c>
      <c r="D46" s="637"/>
      <c r="E46" s="1391" t="s">
        <v>154</v>
      </c>
      <c r="F46" s="1393"/>
      <c r="G46" s="1676" t="s">
        <v>179</v>
      </c>
      <c r="H46" s="1394" t="s">
        <v>19</v>
      </c>
      <c r="I46" s="1633" t="s">
        <v>20</v>
      </c>
      <c r="J46" s="160" t="s">
        <v>21</v>
      </c>
      <c r="K46" s="181">
        <v>155.6</v>
      </c>
      <c r="L46" s="181">
        <v>155.6</v>
      </c>
      <c r="M46" s="691">
        <v>174.3</v>
      </c>
      <c r="N46" s="692">
        <v>169.3</v>
      </c>
      <c r="O46" s="692">
        <v>114.3</v>
      </c>
      <c r="P46" s="693">
        <v>5</v>
      </c>
      <c r="Q46" s="181">
        <v>172.9</v>
      </c>
      <c r="R46" s="181">
        <v>172.9</v>
      </c>
      <c r="S46" s="1378" t="s">
        <v>155</v>
      </c>
      <c r="T46" s="1755">
        <v>11</v>
      </c>
      <c r="U46" s="1395">
        <v>11</v>
      </c>
      <c r="V46" s="1395">
        <v>11</v>
      </c>
      <c r="W46" s="1398">
        <v>11</v>
      </c>
    </row>
    <row r="47" spans="1:26" s="1" customFormat="1" ht="22.5" customHeight="1" thickBot="1">
      <c r="A47" s="1368"/>
      <c r="B47" s="1404"/>
      <c r="C47" s="1372"/>
      <c r="D47" s="120"/>
      <c r="E47" s="1373"/>
      <c r="F47" s="1375"/>
      <c r="G47" s="1677"/>
      <c r="H47" s="1377"/>
      <c r="I47" s="1635"/>
      <c r="J47" s="161" t="s">
        <v>56</v>
      </c>
      <c r="K47" s="198">
        <f t="shared" ref="K47" si="5">K46</f>
        <v>155.6</v>
      </c>
      <c r="L47" s="198">
        <f t="shared" ref="L47:R47" si="6">L46</f>
        <v>155.6</v>
      </c>
      <c r="M47" s="678">
        <f>M46</f>
        <v>174.3</v>
      </c>
      <c r="N47" s="679">
        <f t="shared" ref="N47:P47" si="7">N46</f>
        <v>169.3</v>
      </c>
      <c r="O47" s="679">
        <f t="shared" si="7"/>
        <v>114.3</v>
      </c>
      <c r="P47" s="680">
        <f t="shared" si="7"/>
        <v>5</v>
      </c>
      <c r="Q47" s="198">
        <f t="shared" si="6"/>
        <v>172.9</v>
      </c>
      <c r="R47" s="198">
        <f t="shared" si="6"/>
        <v>172.9</v>
      </c>
      <c r="S47" s="1380"/>
      <c r="T47" s="1756"/>
      <c r="U47" s="1397"/>
      <c r="V47" s="1397"/>
      <c r="W47" s="1400"/>
    </row>
    <row r="48" spans="1:26" s="1" customFormat="1" ht="19.5" customHeight="1">
      <c r="A48" s="1388" t="s">
        <v>14</v>
      </c>
      <c r="B48" s="1389" t="s">
        <v>14</v>
      </c>
      <c r="C48" s="1390" t="s">
        <v>33</v>
      </c>
      <c r="D48" s="637"/>
      <c r="E48" s="1391" t="s">
        <v>59</v>
      </c>
      <c r="F48" s="1393"/>
      <c r="G48" s="1628" t="s">
        <v>180</v>
      </c>
      <c r="H48" s="1394" t="s">
        <v>19</v>
      </c>
      <c r="I48" s="805" t="s">
        <v>24</v>
      </c>
      <c r="J48" s="54" t="s">
        <v>21</v>
      </c>
      <c r="K48" s="199">
        <v>12.8</v>
      </c>
      <c r="L48" s="199">
        <v>12.8</v>
      </c>
      <c r="M48" s="309">
        <v>15.7</v>
      </c>
      <c r="N48" s="345">
        <v>15.7</v>
      </c>
      <c r="O48" s="345"/>
      <c r="P48" s="321"/>
      <c r="Q48" s="199">
        <v>15.7</v>
      </c>
      <c r="R48" s="199">
        <v>15.7</v>
      </c>
      <c r="S48" s="285"/>
      <c r="T48" s="841"/>
      <c r="U48" s="815"/>
      <c r="V48" s="815"/>
      <c r="W48" s="819"/>
    </row>
    <row r="49" spans="1:23" s="1" customFormat="1" ht="14.25" customHeight="1" thickBot="1">
      <c r="A49" s="1368"/>
      <c r="B49" s="1370"/>
      <c r="C49" s="1372"/>
      <c r="D49" s="120"/>
      <c r="E49" s="1401"/>
      <c r="F49" s="1375"/>
      <c r="G49" s="1709"/>
      <c r="H49" s="1377"/>
      <c r="I49" s="252"/>
      <c r="J49" s="837" t="s">
        <v>56</v>
      </c>
      <c r="K49" s="200">
        <f t="shared" ref="K49" si="8">SUM(K48:K48)</f>
        <v>12.8</v>
      </c>
      <c r="L49" s="200">
        <f t="shared" ref="L49" si="9">SUM(L48:L48)</f>
        <v>12.8</v>
      </c>
      <c r="M49" s="155">
        <f>SUM(M48:M48)</f>
        <v>15.7</v>
      </c>
      <c r="N49" s="517">
        <f t="shared" ref="N49:P49" si="10">SUM(N48:N48)</f>
        <v>15.7</v>
      </c>
      <c r="O49" s="517">
        <f t="shared" si="10"/>
        <v>0</v>
      </c>
      <c r="P49" s="516">
        <f t="shared" si="10"/>
        <v>0</v>
      </c>
      <c r="Q49" s="200">
        <f t="shared" ref="Q49:R49" si="11">SUM(Q48:Q48)</f>
        <v>15.7</v>
      </c>
      <c r="R49" s="200">
        <f t="shared" si="11"/>
        <v>15.7</v>
      </c>
      <c r="S49" s="178"/>
      <c r="T49" s="844"/>
      <c r="U49" s="840"/>
      <c r="V49" s="840"/>
      <c r="W49" s="846"/>
    </row>
    <row r="50" spans="1:23" s="1" customFormat="1" ht="28.5" customHeight="1">
      <c r="A50" s="788" t="s">
        <v>14</v>
      </c>
      <c r="B50" s="37" t="s">
        <v>14</v>
      </c>
      <c r="C50" s="38" t="s">
        <v>36</v>
      </c>
      <c r="D50" s="116"/>
      <c r="E50" s="150" t="s">
        <v>60</v>
      </c>
      <c r="F50" s="39"/>
      <c r="G50" s="202"/>
      <c r="H50" s="833"/>
      <c r="I50" s="253"/>
      <c r="J50" s="56" t="s">
        <v>21</v>
      </c>
      <c r="K50" s="194"/>
      <c r="L50" s="194"/>
      <c r="M50" s="208"/>
      <c r="N50" s="339"/>
      <c r="O50" s="339"/>
      <c r="P50" s="316"/>
      <c r="Q50" s="194"/>
      <c r="R50" s="208"/>
      <c r="S50" s="784"/>
      <c r="T50" s="393"/>
      <c r="U50" s="797"/>
      <c r="V50" s="797"/>
      <c r="W50" s="785"/>
    </row>
    <row r="51" spans="1:23" s="1" customFormat="1" ht="15.75" customHeight="1">
      <c r="A51" s="788"/>
      <c r="B51" s="37"/>
      <c r="C51" s="38"/>
      <c r="D51" s="835" t="s">
        <v>14</v>
      </c>
      <c r="E51" s="1405" t="s">
        <v>163</v>
      </c>
      <c r="F51" s="121"/>
      <c r="G51" s="1657" t="s">
        <v>181</v>
      </c>
      <c r="H51" s="667" t="s">
        <v>19</v>
      </c>
      <c r="I51" s="1650" t="s">
        <v>20</v>
      </c>
      <c r="J51" s="31" t="s">
        <v>21</v>
      </c>
      <c r="K51" s="182">
        <v>41</v>
      </c>
      <c r="L51" s="182">
        <v>41.9</v>
      </c>
      <c r="M51" s="206">
        <v>44</v>
      </c>
      <c r="N51" s="337">
        <v>44</v>
      </c>
      <c r="O51" s="337"/>
      <c r="P51" s="312"/>
      <c r="Q51" s="182">
        <v>44</v>
      </c>
      <c r="R51" s="206">
        <v>44</v>
      </c>
      <c r="S51" s="1407" t="s">
        <v>138</v>
      </c>
      <c r="T51" s="381">
        <v>3</v>
      </c>
      <c r="U51" s="438">
        <v>3</v>
      </c>
      <c r="V51" s="438">
        <v>3</v>
      </c>
      <c r="W51" s="413">
        <v>3</v>
      </c>
    </row>
    <row r="52" spans="1:23" s="1" customFormat="1" ht="27" customHeight="1">
      <c r="A52" s="788"/>
      <c r="B52" s="37"/>
      <c r="C52" s="38"/>
      <c r="D52" s="792"/>
      <c r="E52" s="1654"/>
      <c r="F52" s="666"/>
      <c r="G52" s="1711"/>
      <c r="H52" s="669"/>
      <c r="I52" s="1710"/>
      <c r="J52" s="24"/>
      <c r="K52" s="183"/>
      <c r="L52" s="183"/>
      <c r="M52" s="971"/>
      <c r="N52" s="972"/>
      <c r="O52" s="972"/>
      <c r="P52" s="973"/>
      <c r="Q52" s="974"/>
      <c r="R52" s="971"/>
      <c r="S52" s="1708"/>
      <c r="T52" s="362"/>
      <c r="U52" s="422"/>
      <c r="V52" s="422"/>
      <c r="W52" s="396"/>
    </row>
    <row r="53" spans="1:23" s="1" customFormat="1" ht="39" customHeight="1">
      <c r="A53" s="788"/>
      <c r="B53" s="37"/>
      <c r="C53" s="38"/>
      <c r="D53" s="792"/>
      <c r="E53" s="1655"/>
      <c r="F53" s="666"/>
      <c r="G53" s="822"/>
      <c r="H53" s="812">
        <v>5</v>
      </c>
      <c r="I53" s="814" t="s">
        <v>217</v>
      </c>
      <c r="J53" s="659" t="s">
        <v>21</v>
      </c>
      <c r="K53" s="195"/>
      <c r="L53" s="195"/>
      <c r="M53" s="306">
        <v>18.8</v>
      </c>
      <c r="N53" s="340">
        <v>18.8</v>
      </c>
      <c r="O53" s="660"/>
      <c r="P53" s="661"/>
      <c r="Q53" s="306">
        <v>18.8</v>
      </c>
      <c r="R53" s="306">
        <v>18.8</v>
      </c>
      <c r="S53" s="662" t="s">
        <v>244</v>
      </c>
      <c r="T53" s="663">
        <v>1</v>
      </c>
      <c r="U53" s="664">
        <v>1</v>
      </c>
      <c r="V53" s="664">
        <v>1</v>
      </c>
      <c r="W53" s="665">
        <v>1</v>
      </c>
    </row>
    <row r="54" spans="1:23" s="1" customFormat="1" ht="39.75" customHeight="1">
      <c r="A54" s="788"/>
      <c r="B54" s="37"/>
      <c r="C54" s="38"/>
      <c r="D54" s="811" t="s">
        <v>23</v>
      </c>
      <c r="E54" s="1405" t="s">
        <v>280</v>
      </c>
      <c r="F54" s="41"/>
      <c r="G54" s="1646" t="s">
        <v>198</v>
      </c>
      <c r="H54" s="251" t="s">
        <v>61</v>
      </c>
      <c r="I54" s="1599" t="s">
        <v>62</v>
      </c>
      <c r="J54" s="15" t="s">
        <v>21</v>
      </c>
      <c r="K54" s="184">
        <v>27.4</v>
      </c>
      <c r="L54" s="184">
        <v>27.4</v>
      </c>
      <c r="M54" s="641">
        <v>33.4</v>
      </c>
      <c r="N54" s="342">
        <v>33.4</v>
      </c>
      <c r="O54" s="342"/>
      <c r="P54" s="319"/>
      <c r="Q54" s="184">
        <v>33.4</v>
      </c>
      <c r="R54" s="641">
        <v>33.4</v>
      </c>
      <c r="S54" s="272" t="s">
        <v>63</v>
      </c>
      <c r="T54" s="382">
        <v>7</v>
      </c>
      <c r="U54" s="439">
        <v>9</v>
      </c>
      <c r="V54" s="439">
        <v>9</v>
      </c>
      <c r="W54" s="414">
        <v>9</v>
      </c>
    </row>
    <row r="55" spans="1:23" s="1" customFormat="1" ht="27.75" customHeight="1">
      <c r="A55" s="788"/>
      <c r="B55" s="37"/>
      <c r="C55" s="43"/>
      <c r="D55" s="792"/>
      <c r="E55" s="1409"/>
      <c r="F55" s="99"/>
      <c r="G55" s="1653"/>
      <c r="H55" s="812"/>
      <c r="I55" s="1555"/>
      <c r="J55" s="162" t="s">
        <v>21</v>
      </c>
      <c r="K55" s="185">
        <v>31.6</v>
      </c>
      <c r="L55" s="185">
        <v>31.6</v>
      </c>
      <c r="M55" s="291">
        <v>31.6</v>
      </c>
      <c r="N55" s="346">
        <v>31.6</v>
      </c>
      <c r="O55" s="346"/>
      <c r="P55" s="322"/>
      <c r="Q55" s="185">
        <v>31.6</v>
      </c>
      <c r="R55" s="291">
        <v>31.6</v>
      </c>
      <c r="S55" s="273" t="s">
        <v>136</v>
      </c>
      <c r="T55" s="361">
        <v>1</v>
      </c>
      <c r="U55" s="421">
        <v>1</v>
      </c>
      <c r="V55" s="421">
        <v>1</v>
      </c>
      <c r="W55" s="395">
        <v>1</v>
      </c>
    </row>
    <row r="56" spans="1:23" s="1" customFormat="1" ht="27.75" customHeight="1">
      <c r="A56" s="788"/>
      <c r="B56" s="37"/>
      <c r="C56" s="43"/>
      <c r="D56" s="792"/>
      <c r="E56" s="1409"/>
      <c r="F56" s="99"/>
      <c r="G56" s="1653"/>
      <c r="H56" s="812"/>
      <c r="I56" s="254"/>
      <c r="J56" s="162"/>
      <c r="K56" s="186"/>
      <c r="L56" s="186"/>
      <c r="M56" s="292"/>
      <c r="N56" s="347"/>
      <c r="O56" s="347"/>
      <c r="P56" s="323"/>
      <c r="Q56" s="186"/>
      <c r="R56" s="292"/>
      <c r="S56" s="274" t="s">
        <v>137</v>
      </c>
      <c r="T56" s="371">
        <v>10</v>
      </c>
      <c r="U56" s="428">
        <v>10</v>
      </c>
      <c r="V56" s="428">
        <v>10</v>
      </c>
      <c r="W56" s="402">
        <v>10</v>
      </c>
    </row>
    <row r="57" spans="1:23" s="1" customFormat="1" ht="40.5" customHeight="1">
      <c r="A57" s="788"/>
      <c r="B57" s="37"/>
      <c r="C57" s="43"/>
      <c r="D57" s="792"/>
      <c r="E57" s="1409"/>
      <c r="F57" s="99"/>
      <c r="G57" s="99"/>
      <c r="H57" s="812"/>
      <c r="I57" s="254"/>
      <c r="J57" s="162"/>
      <c r="K57" s="186"/>
      <c r="L57" s="186"/>
      <c r="M57" s="292"/>
      <c r="N57" s="347"/>
      <c r="O57" s="347"/>
      <c r="P57" s="323"/>
      <c r="Q57" s="186"/>
      <c r="R57" s="292"/>
      <c r="S57" s="100" t="s">
        <v>240</v>
      </c>
      <c r="T57" s="371">
        <v>3</v>
      </c>
      <c r="U57" s="428">
        <v>3</v>
      </c>
      <c r="V57" s="428">
        <v>3</v>
      </c>
      <c r="W57" s="402">
        <v>3</v>
      </c>
    </row>
    <row r="58" spans="1:23" s="1" customFormat="1" ht="32.25" customHeight="1">
      <c r="A58" s="788"/>
      <c r="B58" s="37"/>
      <c r="C58" s="43"/>
      <c r="D58" s="796"/>
      <c r="E58" s="854"/>
      <c r="F58" s="102"/>
      <c r="G58" s="102"/>
      <c r="H58" s="669"/>
      <c r="I58" s="254"/>
      <c r="J58" s="163"/>
      <c r="K58" s="187"/>
      <c r="L58" s="187"/>
      <c r="M58" s="293"/>
      <c r="N58" s="348"/>
      <c r="O58" s="348"/>
      <c r="P58" s="324"/>
      <c r="Q58" s="187"/>
      <c r="R58" s="293"/>
      <c r="S58" s="671" t="s">
        <v>139</v>
      </c>
      <c r="T58" s="365">
        <v>2</v>
      </c>
      <c r="U58" s="424">
        <v>1</v>
      </c>
      <c r="V58" s="424">
        <v>1</v>
      </c>
      <c r="W58" s="398">
        <v>1</v>
      </c>
    </row>
    <row r="59" spans="1:23" s="1" customFormat="1" ht="37.5" customHeight="1">
      <c r="A59" s="788"/>
      <c r="B59" s="37"/>
      <c r="C59" s="43"/>
      <c r="D59" s="825" t="s">
        <v>27</v>
      </c>
      <c r="E59" s="44" t="s">
        <v>128</v>
      </c>
      <c r="F59" s="99"/>
      <c r="G59" s="1646" t="s">
        <v>199</v>
      </c>
      <c r="H59" s="812">
        <v>5</v>
      </c>
      <c r="I59" s="254"/>
      <c r="J59" s="275" t="s">
        <v>21</v>
      </c>
      <c r="K59" s="188">
        <v>50.2</v>
      </c>
      <c r="L59" s="188">
        <v>50.2</v>
      </c>
      <c r="M59" s="651">
        <v>45</v>
      </c>
      <c r="N59" s="652">
        <v>45</v>
      </c>
      <c r="O59" s="652"/>
      <c r="P59" s="654"/>
      <c r="Q59" s="670"/>
      <c r="R59" s="654"/>
      <c r="S59" s="653" t="s">
        <v>297</v>
      </c>
      <c r="T59" s="363"/>
      <c r="U59" s="423">
        <v>1</v>
      </c>
      <c r="V59" s="423"/>
      <c r="W59" s="397"/>
    </row>
    <row r="60" spans="1:23" s="1" customFormat="1" ht="30.75" customHeight="1">
      <c r="A60" s="788"/>
      <c r="B60" s="37"/>
      <c r="C60" s="43"/>
      <c r="D60" s="825"/>
      <c r="E60" s="44"/>
      <c r="F60" s="99"/>
      <c r="G60" s="1678"/>
      <c r="H60" s="812"/>
      <c r="I60" s="254"/>
      <c r="J60" s="624" t="s">
        <v>21</v>
      </c>
      <c r="K60" s="625"/>
      <c r="L60" s="625"/>
      <c r="M60" s="642">
        <v>10</v>
      </c>
      <c r="N60" s="643">
        <v>10</v>
      </c>
      <c r="O60" s="643"/>
      <c r="P60" s="655"/>
      <c r="Q60" s="644"/>
      <c r="R60" s="655"/>
      <c r="S60" s="645" t="s">
        <v>239</v>
      </c>
      <c r="T60" s="373"/>
      <c r="U60" s="430">
        <v>1</v>
      </c>
      <c r="V60" s="430"/>
      <c r="W60" s="404"/>
    </row>
    <row r="61" spans="1:23" s="1" customFormat="1" ht="26.25" customHeight="1">
      <c r="A61" s="788"/>
      <c r="B61" s="37"/>
      <c r="C61" s="43"/>
      <c r="D61" s="796"/>
      <c r="E61" s="101"/>
      <c r="F61" s="102"/>
      <c r="G61" s="102"/>
      <c r="H61" s="813"/>
      <c r="I61" s="255"/>
      <c r="J61" s="164" t="s">
        <v>21</v>
      </c>
      <c r="K61" s="189">
        <v>31.9</v>
      </c>
      <c r="L61" s="189">
        <v>31.9</v>
      </c>
      <c r="M61" s="646">
        <v>19</v>
      </c>
      <c r="N61" s="647">
        <v>19</v>
      </c>
      <c r="O61" s="647"/>
      <c r="P61" s="656"/>
      <c r="Q61" s="658">
        <v>16</v>
      </c>
      <c r="R61" s="782">
        <v>16</v>
      </c>
      <c r="S61" s="786" t="s">
        <v>241</v>
      </c>
      <c r="T61" s="648"/>
      <c r="U61" s="649">
        <v>5</v>
      </c>
      <c r="V61" s="649">
        <v>4</v>
      </c>
      <c r="W61" s="650">
        <v>4</v>
      </c>
    </row>
    <row r="62" spans="1:23" s="1" customFormat="1" ht="13.5" thickBot="1">
      <c r="A62" s="789"/>
      <c r="B62" s="791"/>
      <c r="C62" s="34"/>
      <c r="D62" s="35"/>
      <c r="E62" s="35"/>
      <c r="F62" s="35"/>
      <c r="G62" s="35"/>
      <c r="H62" s="35"/>
      <c r="I62" s="1648" t="s">
        <v>53</v>
      </c>
      <c r="J62" s="1649"/>
      <c r="K62" s="201">
        <f t="shared" ref="K62:R62" si="12">SUM(K51:K61)</f>
        <v>182.1</v>
      </c>
      <c r="L62" s="201">
        <f t="shared" si="12"/>
        <v>183.00000000000003</v>
      </c>
      <c r="M62" s="201">
        <f t="shared" si="12"/>
        <v>201.79999999999998</v>
      </c>
      <c r="N62" s="201">
        <f t="shared" si="12"/>
        <v>201.79999999999998</v>
      </c>
      <c r="O62" s="201">
        <f t="shared" si="12"/>
        <v>0</v>
      </c>
      <c r="P62" s="657">
        <f t="shared" si="12"/>
        <v>0</v>
      </c>
      <c r="Q62" s="201">
        <f t="shared" si="12"/>
        <v>143.79999999999998</v>
      </c>
      <c r="R62" s="783">
        <f t="shared" si="12"/>
        <v>143.79999999999998</v>
      </c>
      <c r="S62" s="45"/>
      <c r="T62" s="383"/>
      <c r="U62" s="440"/>
      <c r="V62" s="440"/>
      <c r="W62" s="46"/>
    </row>
    <row r="63" spans="1:23" s="4" customFormat="1" ht="18.75" customHeight="1">
      <c r="A63" s="1367" t="s">
        <v>14</v>
      </c>
      <c r="B63" s="1403" t="s">
        <v>14</v>
      </c>
      <c r="C63" s="1371" t="s">
        <v>39</v>
      </c>
      <c r="D63" s="131"/>
      <c r="E63" s="1343" t="s">
        <v>64</v>
      </c>
      <c r="F63" s="1437"/>
      <c r="G63" s="1671" t="s">
        <v>183</v>
      </c>
      <c r="H63" s="1441" t="s">
        <v>19</v>
      </c>
      <c r="I63" s="1633" t="s">
        <v>65</v>
      </c>
      <c r="J63" s="166" t="s">
        <v>21</v>
      </c>
      <c r="K63" s="271">
        <v>4530.5</v>
      </c>
      <c r="L63" s="271">
        <v>4150.5</v>
      </c>
      <c r="M63" s="290">
        <v>3008.2</v>
      </c>
      <c r="N63" s="223">
        <v>104</v>
      </c>
      <c r="O63" s="223"/>
      <c r="P63" s="325">
        <v>2904.2</v>
      </c>
      <c r="Q63" s="271">
        <v>2980.2</v>
      </c>
      <c r="R63" s="271">
        <v>2951</v>
      </c>
      <c r="S63" s="1432" t="s">
        <v>66</v>
      </c>
      <c r="T63" s="843">
        <v>6</v>
      </c>
      <c r="U63" s="839">
        <v>1</v>
      </c>
      <c r="V63" s="839">
        <v>1</v>
      </c>
      <c r="W63" s="845">
        <v>1</v>
      </c>
    </row>
    <row r="64" spans="1:23" s="4" customFormat="1" ht="18" customHeight="1">
      <c r="A64" s="1367"/>
      <c r="B64" s="1403"/>
      <c r="C64" s="1371"/>
      <c r="D64" s="131"/>
      <c r="E64" s="1343"/>
      <c r="F64" s="1437"/>
      <c r="G64" s="1672"/>
      <c r="H64" s="1441"/>
      <c r="I64" s="1634"/>
      <c r="J64" s="92" t="s">
        <v>201</v>
      </c>
      <c r="K64" s="213">
        <v>5194.5</v>
      </c>
      <c r="L64" s="213">
        <v>5194.5</v>
      </c>
      <c r="M64" s="294"/>
      <c r="N64" s="349"/>
      <c r="O64" s="349"/>
      <c r="P64" s="326"/>
      <c r="Q64" s="213"/>
      <c r="R64" s="213"/>
      <c r="S64" s="1433"/>
      <c r="T64" s="362"/>
      <c r="U64" s="422"/>
      <c r="V64" s="422"/>
      <c r="W64" s="396"/>
    </row>
    <row r="65" spans="1:25" s="4" customFormat="1" ht="13.5" thickBot="1">
      <c r="A65" s="1368"/>
      <c r="B65" s="1404"/>
      <c r="C65" s="1372"/>
      <c r="D65" s="120"/>
      <c r="E65" s="1373"/>
      <c r="F65" s="1438"/>
      <c r="G65" s="1673"/>
      <c r="H65" s="1440"/>
      <c r="I65" s="1635"/>
      <c r="J65" s="165" t="s">
        <v>56</v>
      </c>
      <c r="K65" s="200">
        <f>K63+K64</f>
        <v>9725</v>
      </c>
      <c r="L65" s="200">
        <f>L63+L64</f>
        <v>9345</v>
      </c>
      <c r="M65" s="200">
        <f>M63+M64</f>
        <v>3008.2</v>
      </c>
      <c r="N65" s="200">
        <f t="shared" ref="N65:R65" si="13">N63+N64</f>
        <v>104</v>
      </c>
      <c r="O65" s="200">
        <f t="shared" si="13"/>
        <v>0</v>
      </c>
      <c r="P65" s="200">
        <f t="shared" si="13"/>
        <v>2904.2</v>
      </c>
      <c r="Q65" s="200">
        <f t="shared" si="13"/>
        <v>2980.2</v>
      </c>
      <c r="R65" s="200">
        <f t="shared" si="13"/>
        <v>2951</v>
      </c>
      <c r="S65" s="1434"/>
      <c r="T65" s="844"/>
      <c r="U65" s="840"/>
      <c r="V65" s="840"/>
      <c r="W65" s="846"/>
    </row>
    <row r="66" spans="1:25" s="4" customFormat="1" ht="21" customHeight="1">
      <c r="A66" s="1388" t="s">
        <v>14</v>
      </c>
      <c r="B66" s="1402" t="s">
        <v>14</v>
      </c>
      <c r="C66" s="1435" t="s">
        <v>40</v>
      </c>
      <c r="D66" s="131"/>
      <c r="E66" s="1391" t="s">
        <v>67</v>
      </c>
      <c r="F66" s="1437"/>
      <c r="G66" s="1674" t="s">
        <v>182</v>
      </c>
      <c r="H66" s="1439" t="s">
        <v>19</v>
      </c>
      <c r="I66" s="1742" t="s">
        <v>20</v>
      </c>
      <c r="J66" s="166" t="s">
        <v>21</v>
      </c>
      <c r="K66" s="213">
        <v>29</v>
      </c>
      <c r="L66" s="213">
        <v>29</v>
      </c>
      <c r="M66" s="294">
        <v>29</v>
      </c>
      <c r="N66" s="349">
        <v>29</v>
      </c>
      <c r="O66" s="349"/>
      <c r="P66" s="326"/>
      <c r="Q66" s="213">
        <v>29</v>
      </c>
      <c r="R66" s="213">
        <v>29</v>
      </c>
      <c r="S66" s="49"/>
      <c r="T66" s="843"/>
      <c r="U66" s="839"/>
      <c r="V66" s="839"/>
      <c r="W66" s="845"/>
    </row>
    <row r="67" spans="1:25" s="4" customFormat="1" ht="18.75" customHeight="1" thickBot="1">
      <c r="A67" s="1368"/>
      <c r="B67" s="1404"/>
      <c r="C67" s="1436"/>
      <c r="D67" s="120"/>
      <c r="E67" s="1373"/>
      <c r="F67" s="1438"/>
      <c r="G67" s="1675"/>
      <c r="H67" s="1440"/>
      <c r="I67" s="1743"/>
      <c r="J67" s="158" t="s">
        <v>56</v>
      </c>
      <c r="K67" s="200">
        <f>K66</f>
        <v>29</v>
      </c>
      <c r="L67" s="200">
        <f>L66</f>
        <v>29</v>
      </c>
      <c r="M67" s="200">
        <f>M66</f>
        <v>29</v>
      </c>
      <c r="N67" s="200">
        <f t="shared" ref="N67:R67" si="14">N66</f>
        <v>29</v>
      </c>
      <c r="O67" s="200">
        <f t="shared" si="14"/>
        <v>0</v>
      </c>
      <c r="P67" s="200">
        <f t="shared" si="14"/>
        <v>0</v>
      </c>
      <c r="Q67" s="200">
        <f t="shared" si="14"/>
        <v>29</v>
      </c>
      <c r="R67" s="200">
        <f t="shared" si="14"/>
        <v>29</v>
      </c>
      <c r="S67" s="214"/>
      <c r="T67" s="844"/>
      <c r="U67" s="840"/>
      <c r="V67" s="840"/>
      <c r="W67" s="846"/>
    </row>
    <row r="68" spans="1:25" s="1" customFormat="1" ht="54" customHeight="1">
      <c r="A68" s="50" t="s">
        <v>14</v>
      </c>
      <c r="B68" s="51" t="s">
        <v>14</v>
      </c>
      <c r="C68" s="52" t="s">
        <v>44</v>
      </c>
      <c r="D68" s="632"/>
      <c r="E68" s="859" t="s">
        <v>68</v>
      </c>
      <c r="F68" s="53"/>
      <c r="G68" s="53"/>
      <c r="H68" s="256">
        <v>1</v>
      </c>
      <c r="I68" s="259" t="s">
        <v>69</v>
      </c>
      <c r="J68" s="138"/>
      <c r="K68" s="203"/>
      <c r="L68" s="203"/>
      <c r="M68" s="203"/>
      <c r="N68" s="350"/>
      <c r="O68" s="350"/>
      <c r="P68" s="327"/>
      <c r="Q68" s="203"/>
      <c r="R68" s="203"/>
      <c r="S68" s="137"/>
      <c r="T68" s="384"/>
      <c r="U68" s="441"/>
      <c r="V68" s="441"/>
      <c r="W68" s="415"/>
    </row>
    <row r="69" spans="1:25" s="1" customFormat="1" ht="29.25" customHeight="1">
      <c r="A69" s="16"/>
      <c r="B69" s="17"/>
      <c r="C69" s="18"/>
      <c r="D69" s="1744" t="s">
        <v>14</v>
      </c>
      <c r="E69" s="1745" t="s">
        <v>71</v>
      </c>
      <c r="F69" s="55"/>
      <c r="G69" s="1746" t="s">
        <v>184</v>
      </c>
      <c r="H69" s="61"/>
      <c r="I69" s="260"/>
      <c r="J69" s="84" t="s">
        <v>21</v>
      </c>
      <c r="K69" s="204">
        <v>49.8</v>
      </c>
      <c r="L69" s="204">
        <v>49.8</v>
      </c>
      <c r="M69" s="204">
        <v>30</v>
      </c>
      <c r="N69" s="351">
        <v>30</v>
      </c>
      <c r="O69" s="351"/>
      <c r="P69" s="328"/>
      <c r="Q69" s="204">
        <v>21.8</v>
      </c>
      <c r="R69" s="204">
        <v>21.8</v>
      </c>
      <c r="S69" s="107" t="s">
        <v>156</v>
      </c>
      <c r="T69" s="385">
        <v>65</v>
      </c>
      <c r="U69" s="483">
        <v>50</v>
      </c>
      <c r="V69" s="364">
        <v>50</v>
      </c>
      <c r="W69" s="490">
        <v>50</v>
      </c>
    </row>
    <row r="70" spans="1:25" s="1" customFormat="1" ht="28.5" customHeight="1">
      <c r="A70" s="16"/>
      <c r="B70" s="17"/>
      <c r="C70" s="18"/>
      <c r="D70" s="1464"/>
      <c r="E70" s="1745"/>
      <c r="F70" s="55"/>
      <c r="G70" s="1747"/>
      <c r="H70" s="61"/>
      <c r="I70" s="260"/>
      <c r="J70" s="106" t="s">
        <v>70</v>
      </c>
      <c r="K70" s="205">
        <v>3</v>
      </c>
      <c r="L70" s="205">
        <v>3</v>
      </c>
      <c r="M70" s="205"/>
      <c r="N70" s="352"/>
      <c r="O70" s="352"/>
      <c r="P70" s="329"/>
      <c r="Q70" s="205"/>
      <c r="R70" s="205"/>
      <c r="S70" s="108" t="s">
        <v>157</v>
      </c>
      <c r="T70" s="386">
        <v>17</v>
      </c>
      <c r="U70" s="484">
        <v>17</v>
      </c>
      <c r="V70" s="380">
        <v>17</v>
      </c>
      <c r="W70" s="486">
        <v>17</v>
      </c>
    </row>
    <row r="71" spans="1:25" s="1" customFormat="1" ht="14.25" customHeight="1">
      <c r="A71" s="16"/>
      <c r="B71" s="17"/>
      <c r="C71" s="18"/>
      <c r="D71" s="131" t="s">
        <v>23</v>
      </c>
      <c r="E71" s="1423" t="s">
        <v>72</v>
      </c>
      <c r="F71" s="55"/>
      <c r="G71" s="1747"/>
      <c r="H71" s="61"/>
      <c r="I71" s="260"/>
      <c r="J71" s="139" t="s">
        <v>25</v>
      </c>
      <c r="K71" s="206">
        <v>46.9</v>
      </c>
      <c r="L71" s="206">
        <v>46.9</v>
      </c>
      <c r="M71" s="206">
        <v>44.6</v>
      </c>
      <c r="N71" s="337">
        <v>44.6</v>
      </c>
      <c r="O71" s="337"/>
      <c r="P71" s="288"/>
      <c r="Q71" s="206">
        <v>30.1</v>
      </c>
      <c r="R71" s="206">
        <v>28.9</v>
      </c>
      <c r="S71" s="1425" t="s">
        <v>266</v>
      </c>
      <c r="T71" s="368">
        <v>21</v>
      </c>
      <c r="U71" s="442">
        <v>19</v>
      </c>
      <c r="V71" s="386">
        <v>18</v>
      </c>
      <c r="W71" s="488">
        <v>18</v>
      </c>
    </row>
    <row r="72" spans="1:25" s="1" customFormat="1" ht="16.5" customHeight="1">
      <c r="A72" s="16"/>
      <c r="B72" s="17"/>
      <c r="C72" s="18"/>
      <c r="D72" s="131"/>
      <c r="E72" s="1424"/>
      <c r="F72" s="55"/>
      <c r="G72" s="1747"/>
      <c r="H72" s="61"/>
      <c r="I72" s="260"/>
      <c r="J72" s="79" t="s">
        <v>21</v>
      </c>
      <c r="K72" s="207"/>
      <c r="L72" s="207"/>
      <c r="M72" s="207">
        <v>4.5</v>
      </c>
      <c r="N72" s="353">
        <v>4.5</v>
      </c>
      <c r="O72" s="353"/>
      <c r="P72" s="330"/>
      <c r="Q72" s="207"/>
      <c r="R72" s="207"/>
      <c r="S72" s="1426"/>
      <c r="T72" s="380"/>
      <c r="U72" s="798"/>
      <c r="V72" s="380"/>
      <c r="W72" s="485"/>
    </row>
    <row r="73" spans="1:25" s="1" customFormat="1" ht="28.5" customHeight="1">
      <c r="A73" s="16"/>
      <c r="B73" s="17"/>
      <c r="C73" s="18"/>
      <c r="D73" s="811" t="s">
        <v>27</v>
      </c>
      <c r="E73" s="1427" t="s">
        <v>73</v>
      </c>
      <c r="F73" s="55"/>
      <c r="G73" s="55"/>
      <c r="H73" s="61"/>
      <c r="I73" s="261"/>
      <c r="J73" s="109" t="s">
        <v>25</v>
      </c>
      <c r="K73" s="151">
        <v>48.2</v>
      </c>
      <c r="L73" s="151">
        <v>48.2</v>
      </c>
      <c r="M73" s="151">
        <v>0.6</v>
      </c>
      <c r="N73" s="224"/>
      <c r="O73" s="224"/>
      <c r="P73" s="287">
        <v>0.6</v>
      </c>
      <c r="Q73" s="151">
        <v>4.8</v>
      </c>
      <c r="R73" s="151">
        <v>1.7</v>
      </c>
      <c r="S73" s="951" t="s">
        <v>267</v>
      </c>
      <c r="T73" s="387">
        <v>8</v>
      </c>
      <c r="U73" s="443">
        <v>2</v>
      </c>
      <c r="V73" s="387">
        <v>2</v>
      </c>
      <c r="W73" s="487">
        <v>2</v>
      </c>
    </row>
    <row r="74" spans="1:25" s="1" customFormat="1" ht="24.75" customHeight="1">
      <c r="A74" s="16"/>
      <c r="B74" s="17"/>
      <c r="C74" s="18"/>
      <c r="D74" s="813"/>
      <c r="E74" s="1428"/>
      <c r="F74" s="113"/>
      <c r="G74" s="113"/>
      <c r="H74" s="242"/>
      <c r="I74" s="262"/>
      <c r="J74" s="79" t="s">
        <v>21</v>
      </c>
      <c r="K74" s="208"/>
      <c r="L74" s="208"/>
      <c r="M74" s="208"/>
      <c r="N74" s="339"/>
      <c r="O74" s="339"/>
      <c r="P74" s="289"/>
      <c r="Q74" s="208"/>
      <c r="R74" s="208"/>
      <c r="S74" s="950"/>
      <c r="T74" s="388"/>
      <c r="U74" s="444"/>
      <c r="V74" s="388"/>
      <c r="W74" s="491"/>
    </row>
    <row r="75" spans="1:25" s="1" customFormat="1" ht="24" customHeight="1">
      <c r="A75" s="16"/>
      <c r="B75" s="58"/>
      <c r="C75" s="59"/>
      <c r="D75" s="626" t="s">
        <v>29</v>
      </c>
      <c r="E75" s="1405" t="s">
        <v>265</v>
      </c>
      <c r="F75" s="115"/>
      <c r="G75" s="1770" t="s">
        <v>185</v>
      </c>
      <c r="H75" s="257">
        <v>1</v>
      </c>
      <c r="I75" s="814" t="s">
        <v>74</v>
      </c>
      <c r="J75" s="119" t="s">
        <v>25</v>
      </c>
      <c r="K75" s="206">
        <v>4.5</v>
      </c>
      <c r="L75" s="206">
        <v>4.5</v>
      </c>
      <c r="M75" s="206">
        <v>4.5</v>
      </c>
      <c r="N75" s="337">
        <v>4.5</v>
      </c>
      <c r="O75" s="337"/>
      <c r="P75" s="288"/>
      <c r="Q75" s="206">
        <v>4.5</v>
      </c>
      <c r="R75" s="206">
        <v>4.5</v>
      </c>
      <c r="S75" s="949" t="s">
        <v>125</v>
      </c>
      <c r="T75" s="381">
        <v>2</v>
      </c>
      <c r="U75" s="438">
        <v>2</v>
      </c>
      <c r="V75" s="368">
        <v>2</v>
      </c>
      <c r="W75" s="492">
        <v>2</v>
      </c>
    </row>
    <row r="76" spans="1:25" s="1" customFormat="1" ht="31.5" customHeight="1">
      <c r="A76" s="16"/>
      <c r="B76" s="58"/>
      <c r="C76" s="59"/>
      <c r="D76" s="855"/>
      <c r="E76" s="1429"/>
      <c r="F76" s="26"/>
      <c r="G76" s="1771"/>
      <c r="H76" s="242"/>
      <c r="I76" s="818"/>
      <c r="J76" s="79" t="s">
        <v>21</v>
      </c>
      <c r="K76" s="154"/>
      <c r="L76" s="154"/>
      <c r="M76" s="208"/>
      <c r="N76" s="339"/>
      <c r="O76" s="339"/>
      <c r="P76" s="331"/>
      <c r="Q76" s="154"/>
      <c r="R76" s="154"/>
      <c r="S76" s="955"/>
      <c r="T76" s="365">
        <v>20</v>
      </c>
      <c r="U76" s="424"/>
      <c r="V76" s="380"/>
      <c r="W76" s="493"/>
    </row>
    <row r="77" spans="1:25" s="1" customFormat="1" ht="51" customHeight="1">
      <c r="A77" s="16"/>
      <c r="B77" s="17"/>
      <c r="C77" s="18"/>
      <c r="D77" s="633" t="s">
        <v>33</v>
      </c>
      <c r="E77" s="853" t="s">
        <v>75</v>
      </c>
      <c r="F77" s="280"/>
      <c r="G77" s="280"/>
      <c r="H77" s="281">
        <v>1</v>
      </c>
      <c r="I77" s="282" t="s">
        <v>69</v>
      </c>
      <c r="J77" s="72" t="s">
        <v>21</v>
      </c>
      <c r="K77" s="209">
        <v>5.5</v>
      </c>
      <c r="L77" s="209">
        <v>5.5</v>
      </c>
      <c r="M77" s="306">
        <v>4.4000000000000004</v>
      </c>
      <c r="N77" s="340">
        <v>4.4000000000000004</v>
      </c>
      <c r="O77" s="340"/>
      <c r="P77" s="332"/>
      <c r="Q77" s="209">
        <v>3</v>
      </c>
      <c r="R77" s="209">
        <v>3</v>
      </c>
      <c r="S77" s="685" t="s">
        <v>268</v>
      </c>
      <c r="T77" s="389">
        <v>25</v>
      </c>
      <c r="U77" s="798">
        <v>20</v>
      </c>
      <c r="V77" s="380">
        <v>10</v>
      </c>
      <c r="W77" s="489">
        <v>10</v>
      </c>
    </row>
    <row r="78" spans="1:25" s="1" customFormat="1" ht="54" customHeight="1">
      <c r="A78" s="16"/>
      <c r="B78" s="58"/>
      <c r="C78" s="59"/>
      <c r="D78" s="634" t="s">
        <v>36</v>
      </c>
      <c r="E78" s="851" t="s">
        <v>281</v>
      </c>
      <c r="F78" s="856"/>
      <c r="G78" s="856"/>
      <c r="H78" s="61"/>
      <c r="I78" s="260"/>
      <c r="J78" s="79" t="s">
        <v>21</v>
      </c>
      <c r="K78" s="154">
        <v>12.5</v>
      </c>
      <c r="L78" s="154">
        <v>12.5</v>
      </c>
      <c r="M78" s="208">
        <v>7.6</v>
      </c>
      <c r="N78" s="339">
        <v>7.6</v>
      </c>
      <c r="O78" s="339"/>
      <c r="P78" s="331"/>
      <c r="Q78" s="154">
        <v>7.6</v>
      </c>
      <c r="R78" s="154">
        <v>7.6</v>
      </c>
      <c r="S78" s="1001" t="s">
        <v>273</v>
      </c>
      <c r="T78" s="380">
        <v>116</v>
      </c>
      <c r="U78" s="799">
        <v>116</v>
      </c>
      <c r="V78" s="389">
        <v>116</v>
      </c>
      <c r="W78" s="485">
        <v>116</v>
      </c>
      <c r="Y78" s="762"/>
    </row>
    <row r="79" spans="1:25" s="1" customFormat="1" ht="25.5" customHeight="1">
      <c r="A79" s="16"/>
      <c r="B79" s="17"/>
      <c r="C79" s="59"/>
      <c r="D79" s="1435" t="s">
        <v>39</v>
      </c>
      <c r="E79" s="1430" t="s">
        <v>76</v>
      </c>
      <c r="F79" s="856"/>
      <c r="G79" s="1746" t="s">
        <v>184</v>
      </c>
      <c r="H79" s="61"/>
      <c r="I79" s="260"/>
      <c r="J79" s="240" t="s">
        <v>21</v>
      </c>
      <c r="K79" s="241">
        <v>5</v>
      </c>
      <c r="L79" s="241">
        <v>5</v>
      </c>
      <c r="M79" s="310">
        <v>6.1</v>
      </c>
      <c r="N79" s="354">
        <v>2.1</v>
      </c>
      <c r="O79" s="354"/>
      <c r="P79" s="333">
        <v>4</v>
      </c>
      <c r="Q79" s="241">
        <v>5.0999999999999996</v>
      </c>
      <c r="R79" s="241">
        <v>5.0999999999999996</v>
      </c>
      <c r="S79" s="959" t="s">
        <v>124</v>
      </c>
      <c r="T79" s="390">
        <v>1</v>
      </c>
      <c r="U79" s="494">
        <v>1</v>
      </c>
      <c r="V79" s="497">
        <v>1</v>
      </c>
      <c r="W79" s="495">
        <v>1</v>
      </c>
    </row>
    <row r="80" spans="1:25" s="1" customFormat="1" ht="19.5" customHeight="1">
      <c r="A80" s="16"/>
      <c r="B80" s="17"/>
      <c r="C80" s="59"/>
      <c r="D80" s="1772"/>
      <c r="E80" s="1431"/>
      <c r="F80" s="856"/>
      <c r="G80" s="1747"/>
      <c r="H80" s="61"/>
      <c r="I80" s="260"/>
      <c r="J80" s="112" t="s">
        <v>21</v>
      </c>
      <c r="K80" s="210">
        <v>2.5</v>
      </c>
      <c r="L80" s="210">
        <v>2.5</v>
      </c>
      <c r="M80" s="299"/>
      <c r="N80" s="355"/>
      <c r="O80" s="355"/>
      <c r="P80" s="334"/>
      <c r="Q80" s="210"/>
      <c r="R80" s="210"/>
      <c r="S80" s="950" t="s">
        <v>77</v>
      </c>
      <c r="T80" s="388">
        <v>32</v>
      </c>
      <c r="U80" s="444">
        <v>20</v>
      </c>
      <c r="V80" s="388">
        <v>25</v>
      </c>
      <c r="W80" s="491">
        <v>10</v>
      </c>
    </row>
    <row r="81" spans="1:25" s="1" customFormat="1" ht="42" customHeight="1">
      <c r="A81" s="16"/>
      <c r="B81" s="58"/>
      <c r="C81" s="59"/>
      <c r="D81" s="635" t="s">
        <v>40</v>
      </c>
      <c r="E81" s="851" t="s">
        <v>78</v>
      </c>
      <c r="F81" s="856"/>
      <c r="G81" s="1747"/>
      <c r="H81" s="61"/>
      <c r="I81" s="260"/>
      <c r="J81" s="79" t="s">
        <v>21</v>
      </c>
      <c r="K81" s="154">
        <v>7.4</v>
      </c>
      <c r="L81" s="154">
        <v>7.4</v>
      </c>
      <c r="M81" s="208">
        <v>8.3000000000000007</v>
      </c>
      <c r="N81" s="339">
        <v>8.3000000000000007</v>
      </c>
      <c r="O81" s="339"/>
      <c r="P81" s="331"/>
      <c r="Q81" s="154">
        <v>7.4</v>
      </c>
      <c r="R81" s="154">
        <v>7.4</v>
      </c>
      <c r="S81" s="952" t="s">
        <v>79</v>
      </c>
      <c r="T81" s="380">
        <v>100</v>
      </c>
      <c r="U81" s="798">
        <v>110</v>
      </c>
      <c r="V81" s="380">
        <v>100</v>
      </c>
      <c r="W81" s="485">
        <v>100</v>
      </c>
    </row>
    <row r="82" spans="1:25" s="1" customFormat="1" ht="30.75" customHeight="1">
      <c r="A82" s="16"/>
      <c r="B82" s="58"/>
      <c r="C82" s="59"/>
      <c r="D82" s="630" t="s">
        <v>44</v>
      </c>
      <c r="E82" s="848" t="s">
        <v>80</v>
      </c>
      <c r="F82" s="63"/>
      <c r="G82" s="1747"/>
      <c r="H82" s="114"/>
      <c r="I82" s="263"/>
      <c r="J82" s="79" t="s">
        <v>21</v>
      </c>
      <c r="K82" s="154">
        <v>5</v>
      </c>
      <c r="L82" s="154">
        <v>5</v>
      </c>
      <c r="M82" s="208">
        <v>5</v>
      </c>
      <c r="N82" s="339">
        <v>5</v>
      </c>
      <c r="O82" s="339"/>
      <c r="P82" s="331"/>
      <c r="Q82" s="154">
        <v>3.7</v>
      </c>
      <c r="R82" s="154">
        <v>3.7</v>
      </c>
      <c r="S82" s="40" t="s">
        <v>123</v>
      </c>
      <c r="T82" s="380">
        <v>2</v>
      </c>
      <c r="U82" s="798">
        <v>1</v>
      </c>
      <c r="V82" s="380">
        <v>1</v>
      </c>
      <c r="W82" s="485">
        <v>1</v>
      </c>
    </row>
    <row r="83" spans="1:25" s="1" customFormat="1" ht="27.75" customHeight="1">
      <c r="A83" s="16"/>
      <c r="B83" s="58"/>
      <c r="C83" s="60"/>
      <c r="D83" s="636" t="s">
        <v>49</v>
      </c>
      <c r="E83" s="62" t="s">
        <v>81</v>
      </c>
      <c r="F83" s="132"/>
      <c r="G83" s="235"/>
      <c r="H83" s="857"/>
      <c r="I83" s="570"/>
      <c r="J83" s="105" t="s">
        <v>21</v>
      </c>
      <c r="K83" s="209">
        <v>7</v>
      </c>
      <c r="L83" s="209">
        <v>7</v>
      </c>
      <c r="M83" s="306"/>
      <c r="N83" s="340"/>
      <c r="O83" s="340"/>
      <c r="P83" s="332"/>
      <c r="Q83" s="209"/>
      <c r="R83" s="209"/>
      <c r="S83" s="606" t="s">
        <v>82</v>
      </c>
      <c r="T83" s="391" t="s">
        <v>83</v>
      </c>
      <c r="U83" s="391"/>
      <c r="V83" s="607"/>
      <c r="W83" s="496"/>
    </row>
    <row r="84" spans="1:25" s="1" customFormat="1" ht="48.75" customHeight="1">
      <c r="A84" s="16"/>
      <c r="B84" s="58"/>
      <c r="C84" s="60"/>
      <c r="D84" s="626" t="s">
        <v>51</v>
      </c>
      <c r="E84" s="1448" t="s">
        <v>84</v>
      </c>
      <c r="F84" s="856"/>
      <c r="G84" s="856"/>
      <c r="H84" s="61"/>
      <c r="I84" s="1750" t="s">
        <v>237</v>
      </c>
      <c r="J84" s="906" t="s">
        <v>21</v>
      </c>
      <c r="K84" s="608">
        <v>28.1</v>
      </c>
      <c r="L84" s="608">
        <v>28.1</v>
      </c>
      <c r="M84" s="206">
        <v>106.3</v>
      </c>
      <c r="N84" s="337"/>
      <c r="O84" s="337"/>
      <c r="P84" s="609">
        <v>106.3</v>
      </c>
      <c r="Q84" s="608">
        <v>28</v>
      </c>
      <c r="R84" s="608">
        <v>28</v>
      </c>
      <c r="S84" s="858" t="s">
        <v>158</v>
      </c>
      <c r="T84" s="610">
        <v>3</v>
      </c>
      <c r="U84" s="438">
        <v>4</v>
      </c>
      <c r="V84" s="611">
        <v>3</v>
      </c>
      <c r="W84" s="612">
        <v>3</v>
      </c>
      <c r="X84" s="1636"/>
      <c r="Y84" s="1636"/>
    </row>
    <row r="85" spans="1:25" s="1" customFormat="1" ht="29.25" customHeight="1">
      <c r="A85" s="16"/>
      <c r="B85" s="58"/>
      <c r="C85" s="60"/>
      <c r="D85" s="936"/>
      <c r="E85" s="1715"/>
      <c r="F85" s="856"/>
      <c r="G85" s="856"/>
      <c r="H85" s="61"/>
      <c r="I85" s="1741"/>
      <c r="J85" s="529" t="s">
        <v>25</v>
      </c>
      <c r="K85" s="154"/>
      <c r="L85" s="154"/>
      <c r="M85" s="208">
        <v>59</v>
      </c>
      <c r="N85" s="339"/>
      <c r="O85" s="339"/>
      <c r="P85" s="331">
        <v>59</v>
      </c>
      <c r="Q85" s="154"/>
      <c r="R85" s="154"/>
      <c r="S85" s="32"/>
      <c r="T85" s="392"/>
      <c r="U85" s="424"/>
      <c r="V85" s="30"/>
      <c r="W85" s="498"/>
      <c r="X85" s="881"/>
      <c r="Y85" s="881"/>
    </row>
    <row r="86" spans="1:25" s="1" customFormat="1" ht="30" customHeight="1">
      <c r="A86" s="16"/>
      <c r="B86" s="58"/>
      <c r="C86" s="60"/>
      <c r="D86" s="939"/>
      <c r="E86" s="1715"/>
      <c r="F86" s="940"/>
      <c r="G86" s="940"/>
      <c r="H86" s="941"/>
      <c r="I86" s="1750" t="s">
        <v>229</v>
      </c>
      <c r="J86" s="942" t="s">
        <v>25</v>
      </c>
      <c r="K86" s="182">
        <v>47.1</v>
      </c>
      <c r="L86" s="182">
        <v>47.1</v>
      </c>
      <c r="M86" s="287">
        <v>20</v>
      </c>
      <c r="N86" s="224"/>
      <c r="O86" s="224"/>
      <c r="P86" s="287">
        <v>20</v>
      </c>
      <c r="Q86" s="182"/>
      <c r="R86" s="182"/>
      <c r="S86" s="1774" t="s">
        <v>236</v>
      </c>
      <c r="T86" s="943"/>
      <c r="U86" s="422">
        <v>100</v>
      </c>
      <c r="V86" s="550"/>
      <c r="W86" s="944"/>
    </row>
    <row r="87" spans="1:25" s="1" customFormat="1" ht="35.25" customHeight="1">
      <c r="A87" s="16"/>
      <c r="B87" s="58"/>
      <c r="C87" s="60"/>
      <c r="D87" s="937"/>
      <c r="E87" s="938"/>
      <c r="F87" s="113"/>
      <c r="G87" s="113"/>
      <c r="H87" s="258"/>
      <c r="I87" s="1773"/>
      <c r="J87" s="946" t="s">
        <v>21</v>
      </c>
      <c r="K87" s="194"/>
      <c r="L87" s="194"/>
      <c r="M87" s="331">
        <v>20</v>
      </c>
      <c r="N87" s="339"/>
      <c r="O87" s="339"/>
      <c r="P87" s="709">
        <v>20</v>
      </c>
      <c r="Q87" s="194"/>
      <c r="R87" s="194"/>
      <c r="S87" s="1775"/>
      <c r="T87" s="945"/>
      <c r="U87" s="424"/>
      <c r="V87" s="424"/>
      <c r="W87" s="498"/>
      <c r="X87" s="762"/>
    </row>
    <row r="88" spans="1:25" s="1" customFormat="1" ht="15" customHeight="1" thickBot="1">
      <c r="A88" s="64"/>
      <c r="B88" s="65"/>
      <c r="C88" s="35"/>
      <c r="D88" s="35"/>
      <c r="E88" s="35"/>
      <c r="F88" s="35"/>
      <c r="G88" s="35"/>
      <c r="H88" s="35"/>
      <c r="I88" s="1648" t="s">
        <v>53</v>
      </c>
      <c r="J88" s="1649"/>
      <c r="K88" s="211">
        <f>SUM(K69:K86)</f>
        <v>272.5</v>
      </c>
      <c r="L88" s="211">
        <f>SUM(L69:L86)</f>
        <v>272.5</v>
      </c>
      <c r="M88" s="211">
        <f>SUM(M69:M87)</f>
        <v>320.89999999999998</v>
      </c>
      <c r="N88" s="947">
        <f>SUM(N69:N86)</f>
        <v>110.99999999999999</v>
      </c>
      <c r="O88" s="948">
        <f>SUM(O69:O86)</f>
        <v>0</v>
      </c>
      <c r="P88" s="211">
        <f>SUM(P69:P87)</f>
        <v>209.89999999999998</v>
      </c>
      <c r="Q88" s="211">
        <f>SUM(Q69:Q86)</f>
        <v>116</v>
      </c>
      <c r="R88" s="211">
        <f>SUM(R69:R86)</f>
        <v>111.7</v>
      </c>
      <c r="S88" s="45"/>
      <c r="T88" s="383"/>
      <c r="U88" s="440"/>
      <c r="V88" s="440"/>
      <c r="W88" s="46"/>
    </row>
    <row r="89" spans="1:25" s="1" customFormat="1" ht="31.5" customHeight="1">
      <c r="A89" s="1388" t="s">
        <v>14</v>
      </c>
      <c r="B89" s="1402" t="s">
        <v>14</v>
      </c>
      <c r="C89" s="1390" t="s">
        <v>49</v>
      </c>
      <c r="D89" s="1755"/>
      <c r="E89" s="1444" t="s">
        <v>85</v>
      </c>
      <c r="F89" s="1393"/>
      <c r="G89" s="1676" t="s">
        <v>186</v>
      </c>
      <c r="H89" s="1446">
        <v>1</v>
      </c>
      <c r="I89" s="1633" t="s">
        <v>148</v>
      </c>
      <c r="J89" s="67" t="s">
        <v>21</v>
      </c>
      <c r="K89" s="218">
        <v>9</v>
      </c>
      <c r="L89" s="218">
        <v>9</v>
      </c>
      <c r="M89" s="311">
        <v>9</v>
      </c>
      <c r="N89" s="356">
        <v>9</v>
      </c>
      <c r="O89" s="356"/>
      <c r="P89" s="336"/>
      <c r="Q89" s="218">
        <v>9</v>
      </c>
      <c r="R89" s="218">
        <v>9</v>
      </c>
      <c r="S89" s="77" t="s">
        <v>86</v>
      </c>
      <c r="T89" s="843">
        <v>5</v>
      </c>
      <c r="U89" s="839">
        <v>5</v>
      </c>
      <c r="V89" s="843">
        <v>5</v>
      </c>
      <c r="W89" s="500">
        <v>5</v>
      </c>
    </row>
    <row r="90" spans="1:25" s="1" customFormat="1" ht="23.25" customHeight="1" thickBot="1">
      <c r="A90" s="1368"/>
      <c r="B90" s="1404"/>
      <c r="C90" s="1372"/>
      <c r="D90" s="1756"/>
      <c r="E90" s="1445"/>
      <c r="F90" s="1375"/>
      <c r="G90" s="1677"/>
      <c r="H90" s="1447"/>
      <c r="I90" s="1635"/>
      <c r="J90" s="69" t="s">
        <v>56</v>
      </c>
      <c r="K90" s="200">
        <f>SUM(K89)</f>
        <v>9</v>
      </c>
      <c r="L90" s="200">
        <f>SUM(L89)</f>
        <v>9</v>
      </c>
      <c r="M90" s="155">
        <f t="shared" ref="M90:R90" si="15">SUM(M89)</f>
        <v>9</v>
      </c>
      <c r="N90" s="517">
        <f t="shared" si="15"/>
        <v>9</v>
      </c>
      <c r="O90" s="517">
        <f t="shared" si="15"/>
        <v>0</v>
      </c>
      <c r="P90" s="516">
        <f t="shared" si="15"/>
        <v>0</v>
      </c>
      <c r="Q90" s="200">
        <f t="shared" si="15"/>
        <v>9</v>
      </c>
      <c r="R90" s="200">
        <f t="shared" si="15"/>
        <v>9</v>
      </c>
      <c r="S90" s="214"/>
      <c r="T90" s="844"/>
      <c r="U90" s="840"/>
      <c r="V90" s="844"/>
      <c r="W90" s="501"/>
    </row>
    <row r="91" spans="1:25" s="71" customFormat="1" ht="17.25" customHeight="1">
      <c r="A91" s="1388" t="s">
        <v>14</v>
      </c>
      <c r="B91" s="1402" t="s">
        <v>14</v>
      </c>
      <c r="C91" s="1463" t="s">
        <v>51</v>
      </c>
      <c r="D91" s="1616"/>
      <c r="E91" s="859" t="s">
        <v>87</v>
      </c>
      <c r="F91" s="1467"/>
      <c r="G91" s="676"/>
      <c r="H91" s="672"/>
      <c r="I91" s="677"/>
      <c r="J91" s="47"/>
      <c r="K91" s="181"/>
      <c r="L91" s="181"/>
      <c r="M91" s="308"/>
      <c r="N91" s="344"/>
      <c r="O91" s="344"/>
      <c r="P91" s="320"/>
      <c r="Q91" s="181"/>
      <c r="R91" s="181"/>
      <c r="S91" s="70"/>
      <c r="T91" s="393"/>
      <c r="U91" s="797"/>
      <c r="V91" s="393"/>
      <c r="W91" s="502"/>
    </row>
    <row r="92" spans="1:25" s="71" customFormat="1" ht="29.25" customHeight="1">
      <c r="A92" s="1367"/>
      <c r="B92" s="1403"/>
      <c r="C92" s="1464"/>
      <c r="D92" s="1617"/>
      <c r="E92" s="674" t="s">
        <v>88</v>
      </c>
      <c r="F92" s="1468"/>
      <c r="G92" s="246" t="s">
        <v>187</v>
      </c>
      <c r="H92" s="926">
        <v>5</v>
      </c>
      <c r="I92" s="928" t="s">
        <v>217</v>
      </c>
      <c r="J92" s="673" t="s">
        <v>22</v>
      </c>
      <c r="K92" s="194">
        <v>266.39999999999998</v>
      </c>
      <c r="L92" s="194">
        <v>266.39999999999998</v>
      </c>
      <c r="M92" s="208">
        <v>331.2</v>
      </c>
      <c r="N92" s="339">
        <v>331.2</v>
      </c>
      <c r="O92" s="339"/>
      <c r="P92" s="316"/>
      <c r="Q92" s="194">
        <v>331.2</v>
      </c>
      <c r="R92" s="194">
        <v>331.2</v>
      </c>
      <c r="S92" s="685" t="s">
        <v>140</v>
      </c>
      <c r="T92" s="389">
        <v>780</v>
      </c>
      <c r="U92" s="799">
        <v>700</v>
      </c>
      <c r="V92" s="389">
        <v>700</v>
      </c>
      <c r="W92" s="489">
        <v>700</v>
      </c>
    </row>
    <row r="93" spans="1:25" s="71" customFormat="1" ht="20.25" customHeight="1">
      <c r="A93" s="1367"/>
      <c r="B93" s="1403"/>
      <c r="C93" s="1465"/>
      <c r="D93" s="1618"/>
      <c r="E93" s="847" t="s">
        <v>89</v>
      </c>
      <c r="F93" s="1469"/>
      <c r="G93" s="1764" t="s">
        <v>188</v>
      </c>
      <c r="H93" s="927"/>
      <c r="I93" s="924"/>
      <c r="J93" s="72" t="s">
        <v>22</v>
      </c>
      <c r="K93" s="195">
        <v>7.1</v>
      </c>
      <c r="L93" s="195">
        <v>7.1</v>
      </c>
      <c r="M93" s="306">
        <v>4.8</v>
      </c>
      <c r="N93" s="340">
        <v>4.8</v>
      </c>
      <c r="O93" s="340"/>
      <c r="P93" s="317"/>
      <c r="Q93" s="195">
        <v>4.8</v>
      </c>
      <c r="R93" s="195">
        <v>4.8</v>
      </c>
      <c r="S93" s="1425" t="s">
        <v>141</v>
      </c>
      <c r="T93" s="362">
        <v>1</v>
      </c>
      <c r="U93" s="442">
        <v>1</v>
      </c>
      <c r="V93" s="386">
        <v>1</v>
      </c>
      <c r="W93" s="503">
        <v>1</v>
      </c>
    </row>
    <row r="94" spans="1:25" s="71" customFormat="1" ht="25.5" customHeight="1" thickBot="1">
      <c r="A94" s="1368"/>
      <c r="B94" s="1404"/>
      <c r="C94" s="1466"/>
      <c r="D94" s="1619"/>
      <c r="E94" s="675"/>
      <c r="F94" s="1470"/>
      <c r="G94" s="1765"/>
      <c r="H94" s="931"/>
      <c r="I94" s="925"/>
      <c r="J94" s="69" t="s">
        <v>56</v>
      </c>
      <c r="K94" s="200">
        <f t="shared" ref="K94:R94" si="16">SUM(K91:K93)</f>
        <v>273.5</v>
      </c>
      <c r="L94" s="200">
        <f t="shared" si="16"/>
        <v>273.5</v>
      </c>
      <c r="M94" s="155">
        <f t="shared" si="16"/>
        <v>336</v>
      </c>
      <c r="N94" s="517">
        <f t="shared" si="16"/>
        <v>336</v>
      </c>
      <c r="O94" s="517">
        <f t="shared" si="16"/>
        <v>0</v>
      </c>
      <c r="P94" s="516">
        <f t="shared" si="16"/>
        <v>0</v>
      </c>
      <c r="Q94" s="200">
        <f t="shared" si="16"/>
        <v>336</v>
      </c>
      <c r="R94" s="200">
        <f t="shared" si="16"/>
        <v>336</v>
      </c>
      <c r="S94" s="1471"/>
      <c r="T94" s="844"/>
      <c r="U94" s="840"/>
      <c r="V94" s="840"/>
      <c r="W94" s="846"/>
    </row>
    <row r="95" spans="1:25" s="1" customFormat="1" ht="15" customHeight="1" thickBot="1">
      <c r="A95" s="789" t="s">
        <v>14</v>
      </c>
      <c r="B95" s="791" t="s">
        <v>14</v>
      </c>
      <c r="C95" s="1472" t="s">
        <v>90</v>
      </c>
      <c r="D95" s="1473"/>
      <c r="E95" s="1473"/>
      <c r="F95" s="1473"/>
      <c r="G95" s="1473"/>
      <c r="H95" s="1473"/>
      <c r="I95" s="1473"/>
      <c r="J95" s="1474"/>
      <c r="K95" s="212">
        <f t="shared" ref="K95:R95" si="17">K94+K90+K88+K67+K65+K62+K49+K47+K45+K43+K41</f>
        <v>19094.8</v>
      </c>
      <c r="L95" s="212">
        <f t="shared" si="17"/>
        <v>18408.399999999998</v>
      </c>
      <c r="M95" s="515">
        <f t="shared" si="17"/>
        <v>11461.4</v>
      </c>
      <c r="N95" s="515">
        <f t="shared" si="17"/>
        <v>8302.6999999999989</v>
      </c>
      <c r="O95" s="515">
        <f t="shared" si="17"/>
        <v>4474</v>
      </c>
      <c r="P95" s="515">
        <f t="shared" si="17"/>
        <v>3158.7</v>
      </c>
      <c r="Q95" s="212">
        <f t="shared" si="17"/>
        <v>10814.7</v>
      </c>
      <c r="R95" s="212">
        <f t="shared" si="17"/>
        <v>10797.1</v>
      </c>
      <c r="S95" s="73"/>
      <c r="T95" s="394"/>
      <c r="U95" s="445"/>
      <c r="V95" s="445"/>
      <c r="W95" s="74"/>
    </row>
    <row r="96" spans="1:25" s="1" customFormat="1" ht="17.25" customHeight="1" thickBot="1">
      <c r="A96" s="75" t="s">
        <v>14</v>
      </c>
      <c r="B96" s="76" t="s">
        <v>23</v>
      </c>
      <c r="C96" s="1449" t="s">
        <v>91</v>
      </c>
      <c r="D96" s="1450"/>
      <c r="E96" s="1450"/>
      <c r="F96" s="1450"/>
      <c r="G96" s="1450"/>
      <c r="H96" s="1450"/>
      <c r="I96" s="1450"/>
      <c r="J96" s="1450"/>
      <c r="K96" s="1450"/>
      <c r="L96" s="1450"/>
      <c r="M96" s="1450"/>
      <c r="N96" s="1450"/>
      <c r="O96" s="1450"/>
      <c r="P96" s="1450"/>
      <c r="Q96" s="1450"/>
      <c r="R96" s="1450"/>
      <c r="S96" s="1450"/>
      <c r="T96" s="1450"/>
      <c r="U96" s="1450"/>
      <c r="V96" s="1450"/>
      <c r="W96" s="1451"/>
    </row>
    <row r="97" spans="1:23" s="1" customFormat="1" ht="27" customHeight="1">
      <c r="A97" s="788" t="s">
        <v>14</v>
      </c>
      <c r="B97" s="790" t="s">
        <v>23</v>
      </c>
      <c r="C97" s="829" t="s">
        <v>14</v>
      </c>
      <c r="D97" s="833"/>
      <c r="E97" s="236" t="s">
        <v>190</v>
      </c>
      <c r="F97" s="237"/>
      <c r="G97" s="238"/>
      <c r="H97" s="920" t="s">
        <v>19</v>
      </c>
      <c r="I97" s="921"/>
      <c r="J97" s="921"/>
      <c r="K97" s="244"/>
      <c r="L97" s="244"/>
      <c r="M97" s="446"/>
      <c r="N97" s="452"/>
      <c r="O97" s="452"/>
      <c r="P97" s="449"/>
      <c r="Q97" s="244"/>
      <c r="R97" s="244"/>
      <c r="S97" s="245"/>
      <c r="T97" s="454"/>
      <c r="U97" s="463"/>
      <c r="V97" s="463"/>
      <c r="W97" s="459"/>
    </row>
    <row r="98" spans="1:23" s="1" customFormat="1" ht="20.25" customHeight="1">
      <c r="A98" s="788"/>
      <c r="B98" s="790"/>
      <c r="C98" s="829"/>
      <c r="D98" s="835" t="s">
        <v>14</v>
      </c>
      <c r="E98" s="1427" t="s">
        <v>159</v>
      </c>
      <c r="F98" s="1453" t="s">
        <v>189</v>
      </c>
      <c r="G98" s="1748" t="s">
        <v>197</v>
      </c>
      <c r="H98" s="812"/>
      <c r="I98" s="1638" t="s">
        <v>93</v>
      </c>
      <c r="J98" s="215" t="s">
        <v>21</v>
      </c>
      <c r="K98" s="183">
        <f>529.2+6.5</f>
        <v>535.70000000000005</v>
      </c>
      <c r="L98" s="183">
        <f>529.2+6.5</f>
        <v>535.70000000000005</v>
      </c>
      <c r="M98" s="882">
        <v>645.1</v>
      </c>
      <c r="N98" s="883">
        <v>302.10000000000002</v>
      </c>
      <c r="O98" s="863"/>
      <c r="P98" s="884">
        <v>343</v>
      </c>
      <c r="Q98" s="183">
        <v>680</v>
      </c>
      <c r="R98" s="183">
        <v>680</v>
      </c>
      <c r="S98" s="274" t="s">
        <v>143</v>
      </c>
      <c r="T98" s="455">
        <v>439</v>
      </c>
      <c r="U98" s="505">
        <v>439</v>
      </c>
      <c r="V98" s="507">
        <v>439</v>
      </c>
      <c r="W98" s="551">
        <v>439</v>
      </c>
    </row>
    <row r="99" spans="1:23" s="1" customFormat="1" ht="26.25" customHeight="1">
      <c r="A99" s="788"/>
      <c r="B99" s="790"/>
      <c r="C99" s="829"/>
      <c r="D99" s="812"/>
      <c r="E99" s="1452"/>
      <c r="F99" s="1763"/>
      <c r="G99" s="1749"/>
      <c r="H99" s="812"/>
      <c r="I99" s="1670"/>
      <c r="J99" s="216"/>
      <c r="K99" s="183"/>
      <c r="L99" s="183"/>
      <c r="M99" s="151"/>
      <c r="N99" s="224"/>
      <c r="O99" s="224"/>
      <c r="P99" s="313"/>
      <c r="Q99" s="183"/>
      <c r="R99" s="183"/>
      <c r="S99" s="552" t="s">
        <v>95</v>
      </c>
      <c r="T99" s="553">
        <v>439</v>
      </c>
      <c r="U99" s="554">
        <v>439</v>
      </c>
      <c r="V99" s="555">
        <v>439</v>
      </c>
      <c r="W99" s="556">
        <v>439</v>
      </c>
    </row>
    <row r="100" spans="1:23" s="1" customFormat="1" ht="24" customHeight="1">
      <c r="A100" s="788"/>
      <c r="B100" s="790"/>
      <c r="C100" s="829"/>
      <c r="D100" s="812"/>
      <c r="E100" s="848"/>
      <c r="F100" s="1763"/>
      <c r="G100" s="1749"/>
      <c r="H100" s="812"/>
      <c r="I100" s="1670"/>
      <c r="J100" s="216"/>
      <c r="K100" s="183"/>
      <c r="L100" s="183"/>
      <c r="M100" s="151"/>
      <c r="N100" s="224"/>
      <c r="O100" s="224"/>
      <c r="P100" s="313"/>
      <c r="Q100" s="183"/>
      <c r="R100" s="183"/>
      <c r="S100" s="274" t="s">
        <v>145</v>
      </c>
      <c r="T100" s="455">
        <v>25</v>
      </c>
      <c r="U100" s="505">
        <f>87+6+1</f>
        <v>94</v>
      </c>
      <c r="V100" s="506">
        <v>10</v>
      </c>
      <c r="W100" s="504">
        <v>70</v>
      </c>
    </row>
    <row r="101" spans="1:23" s="1" customFormat="1" ht="25.5" customHeight="1">
      <c r="A101" s="788"/>
      <c r="B101" s="790"/>
      <c r="C101" s="829"/>
      <c r="D101" s="812"/>
      <c r="E101" s="848"/>
      <c r="F101" s="1763"/>
      <c r="G101" s="1749"/>
      <c r="H101" s="812"/>
      <c r="I101" s="1670"/>
      <c r="J101" s="216"/>
      <c r="K101" s="183"/>
      <c r="L101" s="183"/>
      <c r="M101" s="151"/>
      <c r="N101" s="224"/>
      <c r="O101" s="224"/>
      <c r="P101" s="313"/>
      <c r="Q101" s="183"/>
      <c r="R101" s="183"/>
      <c r="S101" s="274" t="s">
        <v>142</v>
      </c>
      <c r="T101" s="455">
        <v>5</v>
      </c>
      <c r="U101" s="505">
        <v>31</v>
      </c>
      <c r="V101" s="506">
        <v>5</v>
      </c>
      <c r="W101" s="504">
        <v>5</v>
      </c>
    </row>
    <row r="102" spans="1:23" s="1" customFormat="1" ht="16.5" customHeight="1">
      <c r="A102" s="28"/>
      <c r="B102" s="790"/>
      <c r="C102" s="829"/>
      <c r="D102" s="812"/>
      <c r="E102" s="848"/>
      <c r="F102" s="1763"/>
      <c r="G102" s="1749"/>
      <c r="H102" s="812"/>
      <c r="I102" s="1670"/>
      <c r="J102" s="24"/>
      <c r="K102" s="183"/>
      <c r="L102" s="183"/>
      <c r="M102" s="151"/>
      <c r="N102" s="224"/>
      <c r="O102" s="224"/>
      <c r="P102" s="313"/>
      <c r="Q102" s="183"/>
      <c r="R102" s="183"/>
      <c r="S102" s="557" t="s">
        <v>286</v>
      </c>
      <c r="T102" s="507">
        <v>1</v>
      </c>
      <c r="U102" s="592">
        <v>1</v>
      </c>
      <c r="V102" s="507">
        <v>1</v>
      </c>
      <c r="W102" s="504">
        <v>1</v>
      </c>
    </row>
    <row r="103" spans="1:23" s="1" customFormat="1" ht="18.75" customHeight="1">
      <c r="A103" s="788"/>
      <c r="B103" s="790"/>
      <c r="C103" s="829"/>
      <c r="D103" s="812"/>
      <c r="E103" s="832"/>
      <c r="F103" s="1763"/>
      <c r="G103" s="1749"/>
      <c r="H103" s="812"/>
      <c r="I103" s="265"/>
      <c r="J103" s="216"/>
      <c r="K103" s="183"/>
      <c r="L103" s="183"/>
      <c r="M103" s="151"/>
      <c r="N103" s="224"/>
      <c r="O103" s="224"/>
      <c r="P103" s="313"/>
      <c r="Q103" s="183"/>
      <c r="R103" s="183"/>
      <c r="S103" s="558" t="s">
        <v>94</v>
      </c>
      <c r="T103" s="559">
        <v>1</v>
      </c>
      <c r="U103" s="560">
        <v>18</v>
      </c>
      <c r="V103" s="561">
        <v>3</v>
      </c>
      <c r="W103" s="562">
        <v>4</v>
      </c>
    </row>
    <row r="104" spans="1:23" s="1" customFormat="1" ht="28.5" customHeight="1">
      <c r="A104" s="788"/>
      <c r="B104" s="790"/>
      <c r="C104" s="829"/>
      <c r="D104" s="812"/>
      <c r="E104" s="832"/>
      <c r="F104" s="1763"/>
      <c r="G104" s="1749"/>
      <c r="H104" s="812"/>
      <c r="I104" s="265"/>
      <c r="J104" s="216"/>
      <c r="K104" s="183"/>
      <c r="L104" s="183"/>
      <c r="M104" s="151"/>
      <c r="N104" s="224"/>
      <c r="O104" s="224"/>
      <c r="P104" s="313"/>
      <c r="Q104" s="183"/>
      <c r="R104" s="183"/>
      <c r="S104" s="558" t="s">
        <v>287</v>
      </c>
      <c r="T104" s="559"/>
      <c r="U104" s="560">
        <v>1</v>
      </c>
      <c r="V104" s="561"/>
      <c r="W104" s="562"/>
    </row>
    <row r="105" spans="1:23" s="1" customFormat="1" ht="28.5" customHeight="1">
      <c r="A105" s="788"/>
      <c r="B105" s="790"/>
      <c r="C105" s="829"/>
      <c r="D105" s="629"/>
      <c r="E105" s="564"/>
      <c r="F105" s="1763"/>
      <c r="G105" s="1749"/>
      <c r="H105" s="812"/>
      <c r="I105" s="265"/>
      <c r="J105" s="563"/>
      <c r="K105" s="192"/>
      <c r="L105" s="192"/>
      <c r="M105" s="305"/>
      <c r="N105" s="338"/>
      <c r="O105" s="338"/>
      <c r="P105" s="314"/>
      <c r="Q105" s="192"/>
      <c r="R105" s="192"/>
      <c r="S105" s="274" t="s">
        <v>226</v>
      </c>
      <c r="T105" s="455"/>
      <c r="U105" s="505">
        <v>13</v>
      </c>
      <c r="V105" s="506">
        <v>14</v>
      </c>
      <c r="W105" s="504">
        <v>14</v>
      </c>
    </row>
    <row r="106" spans="1:23" s="1" customFormat="1" ht="27.75" customHeight="1">
      <c r="A106" s="788"/>
      <c r="B106" s="790"/>
      <c r="C106" s="829"/>
      <c r="D106" s="825" t="s">
        <v>23</v>
      </c>
      <c r="E106" s="1343" t="s">
        <v>134</v>
      </c>
      <c r="F106" s="1456" t="s">
        <v>92</v>
      </c>
      <c r="G106" s="1620"/>
      <c r="H106" s="812"/>
      <c r="I106" s="1614" t="s">
        <v>217</v>
      </c>
      <c r="J106" s="162" t="s">
        <v>21</v>
      </c>
      <c r="K106" s="185">
        <v>40</v>
      </c>
      <c r="L106" s="185">
        <v>40</v>
      </c>
      <c r="M106" s="291">
        <v>10</v>
      </c>
      <c r="N106" s="346">
        <v>10</v>
      </c>
      <c r="O106" s="346"/>
      <c r="P106" s="322"/>
      <c r="Q106" s="185">
        <v>10</v>
      </c>
      <c r="R106" s="185">
        <v>10</v>
      </c>
      <c r="S106" s="543" t="s">
        <v>261</v>
      </c>
      <c r="T106" s="548" t="s">
        <v>130</v>
      </c>
      <c r="U106" s="548" t="s">
        <v>215</v>
      </c>
      <c r="V106" s="546" t="s">
        <v>216</v>
      </c>
      <c r="W106" s="544" t="s">
        <v>228</v>
      </c>
    </row>
    <row r="107" spans="1:23" s="4" customFormat="1" ht="21.75" customHeight="1">
      <c r="A107" s="788"/>
      <c r="B107" s="790"/>
      <c r="C107" s="829"/>
      <c r="D107" s="630"/>
      <c r="E107" s="1343"/>
      <c r="F107" s="1457"/>
      <c r="G107" s="1621"/>
      <c r="H107" s="1461"/>
      <c r="I107" s="1670"/>
      <c r="J107" s="162"/>
      <c r="K107" s="185"/>
      <c r="L107" s="185"/>
      <c r="M107" s="291"/>
      <c r="N107" s="346"/>
      <c r="O107" s="346"/>
      <c r="P107" s="322"/>
      <c r="Q107" s="185"/>
      <c r="R107" s="185"/>
      <c r="S107" s="543"/>
      <c r="T107" s="548"/>
      <c r="U107" s="548"/>
      <c r="V107" s="546"/>
      <c r="W107" s="544"/>
    </row>
    <row r="108" spans="1:23" s="4" customFormat="1" ht="21.75" customHeight="1">
      <c r="A108" s="788"/>
      <c r="B108" s="790"/>
      <c r="C108" s="810"/>
      <c r="D108" s="631"/>
      <c r="E108" s="1455"/>
      <c r="F108" s="1458"/>
      <c r="G108" s="1622"/>
      <c r="H108" s="1462"/>
      <c r="I108" s="1741"/>
      <c r="J108" s="163"/>
      <c r="K108" s="220"/>
      <c r="L108" s="220"/>
      <c r="M108" s="296"/>
      <c r="N108" s="453"/>
      <c r="O108" s="453"/>
      <c r="P108" s="450"/>
      <c r="Q108" s="220"/>
      <c r="R108" s="220"/>
      <c r="S108" s="885" t="s">
        <v>144</v>
      </c>
      <c r="T108" s="886" t="s">
        <v>19</v>
      </c>
      <c r="U108" s="549"/>
      <c r="V108" s="547"/>
      <c r="W108" s="545"/>
    </row>
    <row r="109" spans="1:23" s="1" customFormat="1" ht="15" customHeight="1" thickBot="1">
      <c r="A109" s="789"/>
      <c r="B109" s="791"/>
      <c r="C109" s="103"/>
      <c r="D109" s="35"/>
      <c r="E109" s="35"/>
      <c r="F109" s="78"/>
      <c r="G109" s="78"/>
      <c r="H109" s="35"/>
      <c r="I109" s="1648" t="s">
        <v>53</v>
      </c>
      <c r="J109" s="1649"/>
      <c r="K109" s="221">
        <f t="shared" ref="K109:R109" si="18">SUM(K98:K108)</f>
        <v>575.70000000000005</v>
      </c>
      <c r="L109" s="221">
        <f t="shared" si="18"/>
        <v>575.70000000000005</v>
      </c>
      <c r="M109" s="221">
        <f>SUM(M98:M108)</f>
        <v>655.1</v>
      </c>
      <c r="N109" s="221">
        <f>SUM(N98:N108)</f>
        <v>312.10000000000002</v>
      </c>
      <c r="O109" s="221">
        <f t="shared" si="18"/>
        <v>0</v>
      </c>
      <c r="P109" s="221">
        <f>SUM(P98:P108)</f>
        <v>343</v>
      </c>
      <c r="Q109" s="221">
        <f t="shared" si="18"/>
        <v>690</v>
      </c>
      <c r="R109" s="221">
        <f t="shared" si="18"/>
        <v>690</v>
      </c>
      <c r="S109" s="66"/>
      <c r="T109" s="383"/>
      <c r="U109" s="440"/>
      <c r="V109" s="440"/>
      <c r="W109" s="46"/>
    </row>
    <row r="110" spans="1:23" s="1" customFormat="1" ht="13.5" thickBot="1">
      <c r="A110" s="75" t="s">
        <v>14</v>
      </c>
      <c r="B110" s="80" t="s">
        <v>23</v>
      </c>
      <c r="C110" s="1487" t="s">
        <v>90</v>
      </c>
      <c r="D110" s="1488"/>
      <c r="E110" s="1488"/>
      <c r="F110" s="1488"/>
      <c r="G110" s="1488"/>
      <c r="H110" s="1488"/>
      <c r="I110" s="1473"/>
      <c r="J110" s="1473"/>
      <c r="K110" s="222">
        <f>K109</f>
        <v>575.70000000000005</v>
      </c>
      <c r="L110" s="222">
        <f>L109</f>
        <v>575.70000000000005</v>
      </c>
      <c r="M110" s="222">
        <f t="shared" ref="M110:R110" si="19">M109</f>
        <v>655.1</v>
      </c>
      <c r="N110" s="222">
        <f t="shared" si="19"/>
        <v>312.10000000000002</v>
      </c>
      <c r="O110" s="222">
        <f t="shared" si="19"/>
        <v>0</v>
      </c>
      <c r="P110" s="222">
        <f t="shared" si="19"/>
        <v>343</v>
      </c>
      <c r="Q110" s="222">
        <f t="shared" si="19"/>
        <v>690</v>
      </c>
      <c r="R110" s="222">
        <f t="shared" si="19"/>
        <v>690</v>
      </c>
      <c r="S110" s="219"/>
      <c r="T110" s="456"/>
      <c r="U110" s="464"/>
      <c r="V110" s="464"/>
      <c r="W110" s="460"/>
    </row>
    <row r="111" spans="1:23" s="1" customFormat="1" ht="16.5" customHeight="1" thickBot="1">
      <c r="A111" s="75" t="s">
        <v>14</v>
      </c>
      <c r="B111" s="76" t="s">
        <v>27</v>
      </c>
      <c r="C111" s="1449" t="s">
        <v>96</v>
      </c>
      <c r="D111" s="1450"/>
      <c r="E111" s="1450"/>
      <c r="F111" s="1450"/>
      <c r="G111" s="1450"/>
      <c r="H111" s="1450"/>
      <c r="I111" s="1450"/>
      <c r="J111" s="1450"/>
      <c r="K111" s="1450"/>
      <c r="L111" s="1450"/>
      <c r="M111" s="1450"/>
      <c r="N111" s="1450"/>
      <c r="O111" s="1450"/>
      <c r="P111" s="1450"/>
      <c r="Q111" s="1450"/>
      <c r="R111" s="1450"/>
      <c r="S111" s="1450"/>
      <c r="T111" s="1450"/>
      <c r="U111" s="1450"/>
      <c r="V111" s="1450"/>
      <c r="W111" s="1451"/>
    </row>
    <row r="112" spans="1:23" s="1" customFormat="1" ht="42.75" customHeight="1">
      <c r="A112" s="1558" t="s">
        <v>14</v>
      </c>
      <c r="B112" s="1559" t="s">
        <v>27</v>
      </c>
      <c r="C112" s="1560" t="s">
        <v>14</v>
      </c>
      <c r="D112" s="801"/>
      <c r="E112" s="1623" t="s">
        <v>282</v>
      </c>
      <c r="F112" s="1626"/>
      <c r="G112" s="1628" t="s">
        <v>192</v>
      </c>
      <c r="H112" s="1631" t="s">
        <v>19</v>
      </c>
      <c r="I112" s="1633" t="s">
        <v>31</v>
      </c>
      <c r="J112" s="42" t="s">
        <v>21</v>
      </c>
      <c r="K112" s="151">
        <v>3.8</v>
      </c>
      <c r="L112" s="151">
        <v>3.8</v>
      </c>
      <c r="M112" s="290"/>
      <c r="N112" s="223"/>
      <c r="O112" s="223"/>
      <c r="P112" s="325"/>
      <c r="Q112" s="271"/>
      <c r="R112" s="287"/>
      <c r="S112" s="887" t="s">
        <v>98</v>
      </c>
      <c r="T112" s="888">
        <v>30</v>
      </c>
      <c r="U112" s="889"/>
      <c r="V112" s="437"/>
      <c r="W112" s="411"/>
    </row>
    <row r="113" spans="1:23" s="1" customFormat="1" ht="27" customHeight="1">
      <c r="A113" s="1558"/>
      <c r="B113" s="1559"/>
      <c r="C113" s="1560"/>
      <c r="D113" s="801"/>
      <c r="E113" s="1624"/>
      <c r="F113" s="1569"/>
      <c r="G113" s="1629"/>
      <c r="H113" s="1376"/>
      <c r="I113" s="1634"/>
      <c r="J113" s="42" t="s">
        <v>97</v>
      </c>
      <c r="K113" s="151"/>
      <c r="L113" s="151"/>
      <c r="M113" s="151"/>
      <c r="N113" s="224"/>
      <c r="O113" s="224"/>
      <c r="P113" s="313"/>
      <c r="Q113" s="183"/>
      <c r="R113" s="287"/>
      <c r="S113" s="1597" t="s">
        <v>196</v>
      </c>
      <c r="T113" s="890">
        <v>1</v>
      </c>
      <c r="U113" s="891"/>
      <c r="V113" s="442"/>
      <c r="W113" s="416"/>
    </row>
    <row r="114" spans="1:23" s="1" customFormat="1" ht="22.5" customHeight="1" thickBot="1">
      <c r="A114" s="1476"/>
      <c r="B114" s="1478"/>
      <c r="C114" s="1480"/>
      <c r="D114" s="802"/>
      <c r="E114" s="1625"/>
      <c r="F114" s="1627"/>
      <c r="G114" s="1630"/>
      <c r="H114" s="1632"/>
      <c r="I114" s="1635"/>
      <c r="J114" s="36" t="s">
        <v>56</v>
      </c>
      <c r="K114" s="155">
        <f t="shared" ref="K114:R114" si="20">K112+K113</f>
        <v>3.8</v>
      </c>
      <c r="L114" s="155">
        <f t="shared" si="20"/>
        <v>3.8</v>
      </c>
      <c r="M114" s="155">
        <f t="shared" si="20"/>
        <v>0</v>
      </c>
      <c r="N114" s="155">
        <f t="shared" si="20"/>
        <v>0</v>
      </c>
      <c r="O114" s="155">
        <f t="shared" si="20"/>
        <v>0</v>
      </c>
      <c r="P114" s="200">
        <f t="shared" si="20"/>
        <v>0</v>
      </c>
      <c r="Q114" s="200">
        <f t="shared" si="20"/>
        <v>0</v>
      </c>
      <c r="R114" s="538">
        <f t="shared" si="20"/>
        <v>0</v>
      </c>
      <c r="S114" s="1598"/>
      <c r="T114" s="892"/>
      <c r="U114" s="893"/>
      <c r="V114" s="422"/>
      <c r="W114" s="396"/>
    </row>
    <row r="115" spans="1:23" s="698" customFormat="1" ht="26.25" customHeight="1">
      <c r="A115" s="1600" t="s">
        <v>14</v>
      </c>
      <c r="B115" s="1602" t="s">
        <v>23</v>
      </c>
      <c r="C115" s="1604" t="s">
        <v>44</v>
      </c>
      <c r="D115" s="701"/>
      <c r="E115" s="1606" t="s">
        <v>283</v>
      </c>
      <c r="F115" s="1608"/>
      <c r="G115" s="704"/>
      <c r="H115" s="1611">
        <v>5</v>
      </c>
      <c r="I115" s="1613" t="s">
        <v>245</v>
      </c>
      <c r="J115" s="712" t="s">
        <v>21</v>
      </c>
      <c r="K115" s="447">
        <v>11.8</v>
      </c>
      <c r="L115" s="271">
        <v>11.8</v>
      </c>
      <c r="M115" s="290"/>
      <c r="N115" s="223"/>
      <c r="O115" s="223"/>
      <c r="P115" s="325"/>
      <c r="Q115" s="271"/>
      <c r="R115" s="451"/>
      <c r="S115" s="706"/>
      <c r="T115" s="707"/>
      <c r="U115" s="696"/>
      <c r="V115" s="696"/>
      <c r="W115" s="697"/>
    </row>
    <row r="116" spans="1:23" s="698" customFormat="1" ht="18.75" customHeight="1">
      <c r="A116" s="1601"/>
      <c r="B116" s="1603"/>
      <c r="C116" s="1605"/>
      <c r="D116" s="702"/>
      <c r="E116" s="1607"/>
      <c r="F116" s="1609"/>
      <c r="G116" s="705"/>
      <c r="H116" s="1612"/>
      <c r="I116" s="1614"/>
      <c r="J116" s="111" t="s">
        <v>246</v>
      </c>
      <c r="K116" s="709"/>
      <c r="L116" s="194"/>
      <c r="M116" s="208"/>
      <c r="N116" s="339"/>
      <c r="O116" s="339"/>
      <c r="P116" s="316"/>
      <c r="Q116" s="194"/>
      <c r="R116" s="316"/>
      <c r="S116" s="710"/>
      <c r="T116" s="711"/>
      <c r="U116" s="699"/>
      <c r="V116" s="699"/>
      <c r="W116" s="700"/>
    </row>
    <row r="117" spans="1:23" s="698" customFormat="1" ht="15" customHeight="1" thickBot="1">
      <c r="A117" s="1601"/>
      <c r="B117" s="1603"/>
      <c r="C117" s="1605"/>
      <c r="D117" s="703"/>
      <c r="E117" s="1607"/>
      <c r="F117" s="1610"/>
      <c r="G117" s="705"/>
      <c r="H117" s="1612"/>
      <c r="I117" s="1615"/>
      <c r="J117" s="83" t="s">
        <v>56</v>
      </c>
      <c r="K117" s="155">
        <f t="shared" ref="K117:L117" si="21">K116+K115</f>
        <v>11.8</v>
      </c>
      <c r="L117" s="200">
        <f t="shared" si="21"/>
        <v>11.8</v>
      </c>
      <c r="M117" s="155"/>
      <c r="N117" s="517"/>
      <c r="O117" s="517"/>
      <c r="P117" s="516"/>
      <c r="Q117" s="200"/>
      <c r="R117" s="519"/>
      <c r="S117" s="894"/>
      <c r="T117" s="895"/>
      <c r="U117" s="708"/>
      <c r="V117" s="699"/>
      <c r="W117" s="700"/>
    </row>
    <row r="118" spans="1:23" s="1" customFormat="1" ht="13.5" thickBot="1">
      <c r="A118" s="75" t="s">
        <v>14</v>
      </c>
      <c r="B118" s="80" t="s">
        <v>27</v>
      </c>
      <c r="C118" s="1487" t="s">
        <v>90</v>
      </c>
      <c r="D118" s="1488"/>
      <c r="E118" s="1488"/>
      <c r="F118" s="1488"/>
      <c r="G118" s="1488"/>
      <c r="H118" s="1488"/>
      <c r="I118" s="1488"/>
      <c r="J118" s="1488"/>
      <c r="K118" s="226">
        <f>K114+K117</f>
        <v>15.600000000000001</v>
      </c>
      <c r="L118" s="226">
        <f>L114+L117</f>
        <v>15.600000000000001</v>
      </c>
      <c r="M118" s="226">
        <f t="shared" ref="M118:R118" si="22">M114</f>
        <v>0</v>
      </c>
      <c r="N118" s="226">
        <f t="shared" si="22"/>
        <v>0</v>
      </c>
      <c r="O118" s="226">
        <f t="shared" si="22"/>
        <v>0</v>
      </c>
      <c r="P118" s="226">
        <f t="shared" si="22"/>
        <v>0</v>
      </c>
      <c r="Q118" s="226">
        <f t="shared" si="22"/>
        <v>0</v>
      </c>
      <c r="R118" s="226">
        <f t="shared" si="22"/>
        <v>0</v>
      </c>
      <c r="S118" s="1532"/>
      <c r="T118" s="1533"/>
      <c r="U118" s="1533"/>
      <c r="V118" s="1533"/>
      <c r="W118" s="1534"/>
    </row>
    <row r="119" spans="1:23" s="1" customFormat="1" ht="16.5" customHeight="1" thickBot="1">
      <c r="A119" s="75" t="s">
        <v>14</v>
      </c>
      <c r="B119" s="76" t="s">
        <v>29</v>
      </c>
      <c r="C119" s="1449" t="s">
        <v>99</v>
      </c>
      <c r="D119" s="1450"/>
      <c r="E119" s="1450"/>
      <c r="F119" s="1450"/>
      <c r="G119" s="1450"/>
      <c r="H119" s="1450"/>
      <c r="I119" s="1450"/>
      <c r="J119" s="1450"/>
      <c r="K119" s="1568"/>
      <c r="L119" s="1568"/>
      <c r="M119" s="1568"/>
      <c r="N119" s="1568"/>
      <c r="O119" s="1568"/>
      <c r="P119" s="1568"/>
      <c r="Q119" s="1568"/>
      <c r="R119" s="1568"/>
      <c r="S119" s="1450"/>
      <c r="T119" s="1450"/>
      <c r="U119" s="1450"/>
      <c r="V119" s="1450"/>
      <c r="W119" s="1451"/>
    </row>
    <row r="120" spans="1:23" s="1" customFormat="1" ht="39.75" customHeight="1">
      <c r="A120" s="793" t="s">
        <v>14</v>
      </c>
      <c r="B120" s="794" t="s">
        <v>29</v>
      </c>
      <c r="C120" s="85" t="s">
        <v>14</v>
      </c>
      <c r="D120" s="795"/>
      <c r="E120" s="86" t="s">
        <v>100</v>
      </c>
      <c r="F120" s="144"/>
      <c r="G120" s="144"/>
      <c r="H120" s="266" t="s">
        <v>19</v>
      </c>
      <c r="I120" s="834" t="s">
        <v>101</v>
      </c>
      <c r="J120" s="54"/>
      <c r="K120" s="152"/>
      <c r="L120" s="509"/>
      <c r="M120" s="472"/>
      <c r="N120" s="475"/>
      <c r="O120" s="475"/>
      <c r="P120" s="472"/>
      <c r="Q120" s="509"/>
      <c r="R120" s="472"/>
      <c r="S120" s="87"/>
      <c r="T120" s="454"/>
      <c r="U120" s="463"/>
      <c r="V120" s="463"/>
      <c r="W120" s="459"/>
    </row>
    <row r="121" spans="1:23" s="1" customFormat="1" ht="29.25" customHeight="1">
      <c r="A121" s="788"/>
      <c r="B121" s="790"/>
      <c r="C121" s="810"/>
      <c r="D121" s="825" t="s">
        <v>14</v>
      </c>
      <c r="E121" s="848" t="s">
        <v>284</v>
      </c>
      <c r="F121" s="122"/>
      <c r="G121" s="922"/>
      <c r="H121" s="860"/>
      <c r="I121" s="806"/>
      <c r="J121" s="21" t="s">
        <v>21</v>
      </c>
      <c r="K121" s="153">
        <v>222.4</v>
      </c>
      <c r="L121" s="576">
        <v>168.4</v>
      </c>
      <c r="M121" s="577">
        <v>143</v>
      </c>
      <c r="N121" s="578"/>
      <c r="O121" s="578"/>
      <c r="P121" s="577">
        <v>143</v>
      </c>
      <c r="Q121" s="576"/>
      <c r="R121" s="577"/>
      <c r="S121" s="88" t="s">
        <v>288</v>
      </c>
      <c r="T121" s="469"/>
      <c r="U121" s="469" t="s">
        <v>230</v>
      </c>
      <c r="V121" s="479" t="s">
        <v>231</v>
      </c>
      <c r="W121" s="531"/>
    </row>
    <row r="122" spans="1:23" s="1" customFormat="1" ht="15" customHeight="1">
      <c r="A122" s="788"/>
      <c r="B122" s="790"/>
      <c r="C122" s="810"/>
      <c r="D122" s="825"/>
      <c r="E122" s="807"/>
      <c r="F122" s="122"/>
      <c r="G122" s="1717"/>
      <c r="H122" s="860"/>
      <c r="I122" s="806"/>
      <c r="J122" s="24" t="s">
        <v>21</v>
      </c>
      <c r="K122" s="298"/>
      <c r="L122" s="579"/>
      <c r="M122" s="580">
        <v>44</v>
      </c>
      <c r="N122" s="581">
        <v>44</v>
      </c>
      <c r="O122" s="581"/>
      <c r="P122" s="580"/>
      <c r="Q122" s="579"/>
      <c r="R122" s="582"/>
      <c r="S122" s="557" t="s">
        <v>289</v>
      </c>
      <c r="T122" s="507">
        <v>700</v>
      </c>
      <c r="U122" s="507">
        <v>900</v>
      </c>
      <c r="V122" s="592">
        <v>1000</v>
      </c>
      <c r="W122" s="995">
        <v>800</v>
      </c>
    </row>
    <row r="123" spans="1:23" s="1" customFormat="1" ht="14.25" customHeight="1">
      <c r="A123" s="979"/>
      <c r="B123" s="980"/>
      <c r="C123" s="983"/>
      <c r="D123" s="981"/>
      <c r="E123" s="978"/>
      <c r="F123" s="122"/>
      <c r="G123" s="1717"/>
      <c r="H123" s="977"/>
      <c r="I123" s="982"/>
      <c r="J123" s="24" t="s">
        <v>201</v>
      </c>
      <c r="K123" s="298"/>
      <c r="L123" s="579"/>
      <c r="M123" s="580">
        <v>31</v>
      </c>
      <c r="N123" s="581"/>
      <c r="O123" s="581"/>
      <c r="P123" s="580">
        <v>31</v>
      </c>
      <c r="Q123" s="579"/>
      <c r="R123" s="582"/>
      <c r="S123" s="557" t="s">
        <v>160</v>
      </c>
      <c r="T123" s="996"/>
      <c r="U123" s="996" t="s">
        <v>103</v>
      </c>
      <c r="V123" s="997"/>
      <c r="W123" s="998"/>
    </row>
    <row r="124" spans="1:23" s="1" customFormat="1" ht="16.5" customHeight="1">
      <c r="A124" s="979"/>
      <c r="B124" s="980"/>
      <c r="C124" s="983"/>
      <c r="D124" s="981"/>
      <c r="E124" s="978"/>
      <c r="F124" s="122"/>
      <c r="G124" s="1717"/>
      <c r="H124" s="977"/>
      <c r="I124" s="982"/>
      <c r="J124" s="24"/>
      <c r="K124" s="298"/>
      <c r="L124" s="579"/>
      <c r="M124" s="580"/>
      <c r="N124" s="581"/>
      <c r="O124" s="581"/>
      <c r="P124" s="580"/>
      <c r="Q124" s="579"/>
      <c r="R124" s="582"/>
      <c r="S124" s="999" t="s">
        <v>126</v>
      </c>
      <c r="T124" s="996"/>
      <c r="U124" s="996" t="s">
        <v>102</v>
      </c>
      <c r="V124" s="997"/>
      <c r="W124" s="998"/>
    </row>
    <row r="125" spans="1:23" s="1" customFormat="1" ht="41.25" customHeight="1">
      <c r="A125" s="990"/>
      <c r="B125" s="991"/>
      <c r="C125" s="994"/>
      <c r="D125" s="992"/>
      <c r="E125" s="989"/>
      <c r="F125" s="122"/>
      <c r="G125" s="1717"/>
      <c r="H125" s="988"/>
      <c r="I125" s="993"/>
      <c r="J125" s="24" t="s">
        <v>21</v>
      </c>
      <c r="K125" s="298"/>
      <c r="L125" s="579"/>
      <c r="M125" s="580">
        <v>18.5</v>
      </c>
      <c r="N125" s="581"/>
      <c r="O125" s="581"/>
      <c r="P125" s="580">
        <v>18.5</v>
      </c>
      <c r="Q125" s="579"/>
      <c r="R125" s="582"/>
      <c r="S125" s="1000" t="s">
        <v>290</v>
      </c>
      <c r="T125" s="996"/>
      <c r="U125" s="996" t="s">
        <v>135</v>
      </c>
      <c r="V125" s="997"/>
      <c r="W125" s="998"/>
    </row>
    <row r="126" spans="1:23" s="1" customFormat="1" ht="27.75" customHeight="1">
      <c r="A126" s="788"/>
      <c r="B126" s="790"/>
      <c r="C126" s="810"/>
      <c r="D126" s="825"/>
      <c r="E126" s="807"/>
      <c r="F126" s="122"/>
      <c r="G126" s="1717"/>
      <c r="H126" s="860"/>
      <c r="I126" s="806"/>
      <c r="J126" s="24"/>
      <c r="K126" s="298"/>
      <c r="L126" s="579"/>
      <c r="M126" s="580"/>
      <c r="N126" s="581"/>
      <c r="O126" s="581"/>
      <c r="P126" s="580"/>
      <c r="Q126" s="579"/>
      <c r="R126" s="582"/>
      <c r="S126" s="896" t="s">
        <v>151</v>
      </c>
      <c r="T126" s="897" t="s">
        <v>19</v>
      </c>
      <c r="U126" s="469"/>
      <c r="V126" s="479"/>
      <c r="W126" s="531"/>
    </row>
    <row r="127" spans="1:23" s="1" customFormat="1" ht="18" customHeight="1">
      <c r="A127" s="788"/>
      <c r="B127" s="790"/>
      <c r="C127" s="810"/>
      <c r="D127" s="855"/>
      <c r="E127" s="817"/>
      <c r="F127" s="122"/>
      <c r="G127" s="122"/>
      <c r="H127" s="860"/>
      <c r="I127" s="806"/>
      <c r="J127" s="27" t="s">
        <v>21</v>
      </c>
      <c r="K127" s="467"/>
      <c r="L127" s="583">
        <v>54</v>
      </c>
      <c r="M127" s="584"/>
      <c r="N127" s="585"/>
      <c r="O127" s="585"/>
      <c r="P127" s="584"/>
      <c r="Q127" s="583"/>
      <c r="R127" s="586"/>
      <c r="S127" s="898" t="s">
        <v>254</v>
      </c>
      <c r="T127" s="899" t="s">
        <v>135</v>
      </c>
      <c r="U127" s="471"/>
      <c r="V127" s="481"/>
      <c r="W127" s="533"/>
    </row>
    <row r="128" spans="1:23" s="1" customFormat="1" ht="29.25" customHeight="1">
      <c r="A128" s="788"/>
      <c r="B128" s="790"/>
      <c r="C128" s="810"/>
      <c r="D128" s="626" t="s">
        <v>23</v>
      </c>
      <c r="E128" s="1448" t="s">
        <v>258</v>
      </c>
      <c r="F128" s="122"/>
      <c r="G128" s="823"/>
      <c r="H128" s="860"/>
      <c r="I128" s="806"/>
      <c r="J128" s="159" t="s">
        <v>21</v>
      </c>
      <c r="K128" s="599"/>
      <c r="L128" s="600"/>
      <c r="M128" s="601">
        <v>99</v>
      </c>
      <c r="N128" s="602"/>
      <c r="O128" s="602"/>
      <c r="P128" s="601">
        <v>99</v>
      </c>
      <c r="Q128" s="600"/>
      <c r="R128" s="603"/>
      <c r="S128" s="613" t="s">
        <v>295</v>
      </c>
      <c r="T128" s="573"/>
      <c r="U128" s="572">
        <v>228</v>
      </c>
      <c r="V128" s="572"/>
      <c r="W128" s="614"/>
    </row>
    <row r="129" spans="1:23" s="1" customFormat="1" ht="35.25" customHeight="1">
      <c r="A129" s="788"/>
      <c r="B129" s="790"/>
      <c r="C129" s="810"/>
      <c r="D129" s="855"/>
      <c r="E129" s="1428"/>
      <c r="F129" s="122"/>
      <c r="G129" s="823"/>
      <c r="H129" s="860"/>
      <c r="I129" s="806"/>
      <c r="J129" s="589" t="s">
        <v>21</v>
      </c>
      <c r="K129" s="590">
        <v>71.8</v>
      </c>
      <c r="L129" s="591">
        <v>71.8</v>
      </c>
      <c r="M129" s="584"/>
      <c r="N129" s="585"/>
      <c r="O129" s="585"/>
      <c r="P129" s="584"/>
      <c r="Q129" s="583"/>
      <c r="R129" s="586"/>
      <c r="S129" s="900" t="s">
        <v>238</v>
      </c>
      <c r="T129" s="901">
        <v>1</v>
      </c>
      <c r="U129" s="902"/>
      <c r="V129" s="528"/>
      <c r="W129" s="529"/>
    </row>
    <row r="130" spans="1:23" s="1" customFormat="1" ht="26.25" customHeight="1">
      <c r="A130" s="788"/>
      <c r="B130" s="790"/>
      <c r="C130" s="810"/>
      <c r="D130" s="627" t="s">
        <v>27</v>
      </c>
      <c r="E130" s="628" t="s">
        <v>234</v>
      </c>
      <c r="F130" s="122"/>
      <c r="G130" s="923"/>
      <c r="H130" s="860"/>
      <c r="I130" s="806"/>
      <c r="J130" s="159" t="s">
        <v>21</v>
      </c>
      <c r="K130" s="599"/>
      <c r="L130" s="600"/>
      <c r="M130" s="601">
        <v>22.6</v>
      </c>
      <c r="N130" s="602">
        <v>22.6</v>
      </c>
      <c r="O130" s="602"/>
      <c r="P130" s="601"/>
      <c r="Q130" s="600"/>
      <c r="R130" s="603"/>
      <c r="S130" s="571" t="s">
        <v>294</v>
      </c>
      <c r="T130" s="604"/>
      <c r="U130" s="604">
        <v>76</v>
      </c>
      <c r="V130" s="903"/>
      <c r="W130" s="904"/>
    </row>
    <row r="131" spans="1:23" s="1" customFormat="1" ht="42" customHeight="1">
      <c r="A131" s="788"/>
      <c r="B131" s="790"/>
      <c r="C131" s="810"/>
      <c r="D131" s="626" t="s">
        <v>29</v>
      </c>
      <c r="E131" s="830" t="s">
        <v>235</v>
      </c>
      <c r="F131" s="122"/>
      <c r="G131" s="823"/>
      <c r="H131" s="860"/>
      <c r="I131" s="806"/>
      <c r="J131" s="27" t="s">
        <v>21</v>
      </c>
      <c r="K131" s="467"/>
      <c r="L131" s="583"/>
      <c r="M131" s="584">
        <v>15</v>
      </c>
      <c r="N131" s="585"/>
      <c r="O131" s="585"/>
      <c r="P131" s="584">
        <v>15</v>
      </c>
      <c r="Q131" s="583"/>
      <c r="R131" s="586"/>
      <c r="S131" s="526" t="s">
        <v>232</v>
      </c>
      <c r="T131" s="527"/>
      <c r="U131" s="528">
        <v>100</v>
      </c>
      <c r="V131" s="905"/>
      <c r="W131" s="906"/>
    </row>
    <row r="132" spans="1:23" s="1" customFormat="1" ht="18" customHeight="1">
      <c r="A132" s="788"/>
      <c r="B132" s="790"/>
      <c r="C132" s="810"/>
      <c r="D132" s="626" t="s">
        <v>33</v>
      </c>
      <c r="E132" s="1448" t="s">
        <v>242</v>
      </c>
      <c r="F132" s="122"/>
      <c r="G132" s="823"/>
      <c r="H132" s="860"/>
      <c r="I132" s="806"/>
      <c r="J132" s="31" t="s">
        <v>21</v>
      </c>
      <c r="K132" s="587"/>
      <c r="L132" s="576"/>
      <c r="M132" s="577">
        <v>25</v>
      </c>
      <c r="N132" s="578"/>
      <c r="O132" s="578"/>
      <c r="P132" s="577">
        <v>25</v>
      </c>
      <c r="Q132" s="576"/>
      <c r="R132" s="588"/>
      <c r="S132" s="530" t="s">
        <v>222</v>
      </c>
      <c r="T132" s="499"/>
      <c r="U132" s="905">
        <v>1</v>
      </c>
      <c r="V132" s="905"/>
      <c r="W132" s="906"/>
    </row>
    <row r="133" spans="1:23" s="1" customFormat="1" ht="20.25" customHeight="1">
      <c r="A133" s="788"/>
      <c r="B133" s="790"/>
      <c r="C133" s="810"/>
      <c r="D133" s="855"/>
      <c r="E133" s="1428"/>
      <c r="F133" s="122"/>
      <c r="G133" s="823"/>
      <c r="H133" s="860"/>
      <c r="I133" s="806"/>
      <c r="J133" s="27" t="s">
        <v>21</v>
      </c>
      <c r="K133" s="467"/>
      <c r="L133" s="583"/>
      <c r="M133" s="584"/>
      <c r="N133" s="585"/>
      <c r="O133" s="585"/>
      <c r="P133" s="584"/>
      <c r="Q133" s="583"/>
      <c r="R133" s="586"/>
      <c r="S133" s="526"/>
      <c r="T133" s="527"/>
      <c r="U133" s="528"/>
      <c r="V133" s="528"/>
      <c r="W133" s="529"/>
    </row>
    <row r="134" spans="1:23" s="1" customFormat="1" ht="19.5" customHeight="1">
      <c r="A134" s="788"/>
      <c r="B134" s="790"/>
      <c r="C134" s="810"/>
      <c r="D134" s="626" t="s">
        <v>36</v>
      </c>
      <c r="E134" s="1448" t="s">
        <v>233</v>
      </c>
      <c r="F134" s="122"/>
      <c r="G134" s="823"/>
      <c r="H134" s="860"/>
      <c r="I134" s="806"/>
      <c r="J134" s="31" t="s">
        <v>21</v>
      </c>
      <c r="K134" s="587"/>
      <c r="L134" s="576"/>
      <c r="M134" s="577">
        <v>7</v>
      </c>
      <c r="N134" s="578"/>
      <c r="O134" s="578"/>
      <c r="P134" s="577">
        <v>7</v>
      </c>
      <c r="Q134" s="576"/>
      <c r="R134" s="588"/>
      <c r="S134" s="530" t="s">
        <v>222</v>
      </c>
      <c r="T134" s="499"/>
      <c r="U134" s="905">
        <v>1</v>
      </c>
      <c r="V134" s="905"/>
      <c r="W134" s="906"/>
    </row>
    <row r="135" spans="1:23" s="1" customFormat="1" ht="19.5" customHeight="1">
      <c r="A135" s="788"/>
      <c r="B135" s="790"/>
      <c r="C135" s="810"/>
      <c r="D135" s="825"/>
      <c r="E135" s="1715"/>
      <c r="F135" s="122"/>
      <c r="G135" s="823"/>
      <c r="H135" s="860"/>
      <c r="I135" s="806"/>
      <c r="J135" s="277" t="s">
        <v>21</v>
      </c>
      <c r="K135" s="615"/>
      <c r="L135" s="616"/>
      <c r="M135" s="617">
        <v>10</v>
      </c>
      <c r="N135" s="618"/>
      <c r="O135" s="618"/>
      <c r="P135" s="617">
        <v>10</v>
      </c>
      <c r="Q135" s="616">
        <v>20</v>
      </c>
      <c r="R135" s="619"/>
      <c r="S135" s="620" t="s">
        <v>291</v>
      </c>
      <c r="T135" s="559"/>
      <c r="U135" s="622"/>
      <c r="V135" s="622">
        <v>1350</v>
      </c>
      <c r="W135" s="623"/>
    </row>
    <row r="136" spans="1:23" s="1" customFormat="1" ht="38.25" customHeight="1">
      <c r="A136" s="788"/>
      <c r="B136" s="790"/>
      <c r="C136" s="810"/>
      <c r="D136" s="855"/>
      <c r="E136" s="1716"/>
      <c r="F136" s="147"/>
      <c r="G136" s="525"/>
      <c r="H136" s="537"/>
      <c r="I136" s="818"/>
      <c r="J136" s="27" t="s">
        <v>21</v>
      </c>
      <c r="K136" s="467"/>
      <c r="L136" s="583"/>
      <c r="M136" s="584"/>
      <c r="N136" s="585"/>
      <c r="O136" s="585"/>
      <c r="P136" s="584"/>
      <c r="Q136" s="583"/>
      <c r="R136" s="586">
        <v>50</v>
      </c>
      <c r="S136" s="526" t="s">
        <v>292</v>
      </c>
      <c r="T136" s="527"/>
      <c r="U136" s="528"/>
      <c r="V136" s="528"/>
      <c r="W136" s="529">
        <v>100</v>
      </c>
    </row>
    <row r="137" spans="1:23" s="1" customFormat="1" ht="26.25" customHeight="1">
      <c r="A137" s="788"/>
      <c r="B137" s="790"/>
      <c r="C137" s="810"/>
      <c r="D137" s="148"/>
      <c r="E137" s="907" t="s">
        <v>127</v>
      </c>
      <c r="F137" s="908"/>
      <c r="G137" s="536" t="s">
        <v>191</v>
      </c>
      <c r="H137" s="860"/>
      <c r="I137" s="806"/>
      <c r="J137" s="27" t="s">
        <v>21</v>
      </c>
      <c r="K137" s="467">
        <v>8.5</v>
      </c>
      <c r="L137" s="583">
        <v>8.5</v>
      </c>
      <c r="M137" s="584"/>
      <c r="N137" s="585"/>
      <c r="O137" s="585"/>
      <c r="P137" s="584"/>
      <c r="Q137" s="583"/>
      <c r="R137" s="586"/>
      <c r="S137" s="909" t="s">
        <v>254</v>
      </c>
      <c r="T137" s="910">
        <v>350</v>
      </c>
      <c r="U137" s="911"/>
      <c r="V137" s="912"/>
      <c r="W137" s="913"/>
    </row>
    <row r="138" spans="1:23" s="1" customFormat="1" ht="25.5" customHeight="1">
      <c r="A138" s="126"/>
      <c r="B138" s="127"/>
      <c r="C138" s="128"/>
      <c r="D138" s="129"/>
      <c r="E138" s="914" t="s">
        <v>153</v>
      </c>
      <c r="F138" s="915"/>
      <c r="G138" s="246" t="s">
        <v>200</v>
      </c>
      <c r="H138" s="267"/>
      <c r="I138" s="818"/>
      <c r="J138" s="72" t="s">
        <v>21</v>
      </c>
      <c r="K138" s="468">
        <v>30</v>
      </c>
      <c r="L138" s="510">
        <v>30</v>
      </c>
      <c r="M138" s="468"/>
      <c r="N138" s="476"/>
      <c r="O138" s="476"/>
      <c r="P138" s="468"/>
      <c r="Q138" s="510"/>
      <c r="R138" s="227"/>
      <c r="S138" s="916" t="s">
        <v>293</v>
      </c>
      <c r="T138" s="917">
        <v>350</v>
      </c>
      <c r="U138" s="918"/>
      <c r="V138" s="918"/>
      <c r="W138" s="919"/>
    </row>
    <row r="139" spans="1:23" s="1" customFormat="1" ht="16.5" customHeight="1" thickBot="1">
      <c r="A139" s="64"/>
      <c r="B139" s="65"/>
      <c r="C139" s="35"/>
      <c r="D139" s="35"/>
      <c r="E139" s="35"/>
      <c r="F139" s="35"/>
      <c r="G139" s="35"/>
      <c r="H139" s="35"/>
      <c r="I139" s="1648" t="s">
        <v>53</v>
      </c>
      <c r="J139" s="1649"/>
      <c r="K139" s="295">
        <f t="shared" ref="K139:R139" si="23">SUM(K121:K138)</f>
        <v>332.7</v>
      </c>
      <c r="L139" s="180">
        <f t="shared" si="23"/>
        <v>332.7</v>
      </c>
      <c r="M139" s="508">
        <f>SUM(M121:M138)</f>
        <v>415.1</v>
      </c>
      <c r="N139" s="343">
        <f>SUM(N121:N138)</f>
        <v>66.599999999999994</v>
      </c>
      <c r="O139" s="343">
        <f t="shared" si="23"/>
        <v>0</v>
      </c>
      <c r="P139" s="508">
        <f>SUM(P121:P138)</f>
        <v>348.5</v>
      </c>
      <c r="Q139" s="180">
        <f t="shared" si="23"/>
        <v>20</v>
      </c>
      <c r="R139" s="335">
        <f t="shared" si="23"/>
        <v>50</v>
      </c>
      <c r="S139" s="45"/>
      <c r="T139" s="383"/>
      <c r="U139" s="440"/>
      <c r="V139" s="440"/>
      <c r="W139" s="46"/>
    </row>
    <row r="140" spans="1:23" s="4" customFormat="1" ht="15" customHeight="1">
      <c r="A140" s="1475" t="s">
        <v>14</v>
      </c>
      <c r="B140" s="1477" t="s">
        <v>29</v>
      </c>
      <c r="C140" s="1479" t="s">
        <v>23</v>
      </c>
      <c r="D140" s="831"/>
      <c r="E140" s="1481" t="s">
        <v>243</v>
      </c>
      <c r="F140" s="1483"/>
      <c r="G140" s="1628"/>
      <c r="H140" s="1485" t="s">
        <v>61</v>
      </c>
      <c r="I140" s="1712" t="s">
        <v>217</v>
      </c>
      <c r="J140" s="82" t="s">
        <v>21</v>
      </c>
      <c r="K140" s="447"/>
      <c r="L140" s="271"/>
      <c r="M140" s="518"/>
      <c r="N140" s="223"/>
      <c r="O140" s="223"/>
      <c r="P140" s="518"/>
      <c r="Q140" s="271"/>
      <c r="R140" s="451"/>
      <c r="S140" s="512"/>
      <c r="T140" s="457"/>
      <c r="U140" s="465"/>
      <c r="V140" s="465"/>
      <c r="W140" s="461"/>
    </row>
    <row r="141" spans="1:23" s="4" customFormat="1" ht="10.5" customHeight="1">
      <c r="A141" s="1558"/>
      <c r="B141" s="1559"/>
      <c r="C141" s="1560"/>
      <c r="D141" s="801"/>
      <c r="E141" s="1561"/>
      <c r="F141" s="1562"/>
      <c r="G141" s="1629"/>
      <c r="H141" s="1563"/>
      <c r="I141" s="1713"/>
      <c r="J141" s="82"/>
      <c r="K141" s="448"/>
      <c r="L141" s="183"/>
      <c r="M141" s="287"/>
      <c r="N141" s="224"/>
      <c r="O141" s="224"/>
      <c r="P141" s="287"/>
      <c r="Q141" s="183"/>
      <c r="R141" s="297"/>
      <c r="S141" s="1564"/>
      <c r="T141" s="458"/>
      <c r="U141" s="466"/>
      <c r="V141" s="466"/>
      <c r="W141" s="462"/>
    </row>
    <row r="142" spans="1:23" s="1" customFormat="1" ht="21" customHeight="1" thickBot="1">
      <c r="A142" s="1476"/>
      <c r="B142" s="1478"/>
      <c r="C142" s="1480"/>
      <c r="D142" s="802"/>
      <c r="E142" s="1482"/>
      <c r="F142" s="1484"/>
      <c r="G142" s="1630"/>
      <c r="H142" s="1486"/>
      <c r="I142" s="1714"/>
      <c r="J142" s="83" t="s">
        <v>56</v>
      </c>
      <c r="K142" s="155">
        <f>K141+K140</f>
        <v>0</v>
      </c>
      <c r="L142" s="200">
        <f>L141+L140</f>
        <v>0</v>
      </c>
      <c r="M142" s="519">
        <f t="shared" ref="M142:R142" si="24">M141+M140</f>
        <v>0</v>
      </c>
      <c r="N142" s="225">
        <f t="shared" si="24"/>
        <v>0</v>
      </c>
      <c r="O142" s="225">
        <f t="shared" si="24"/>
        <v>0</v>
      </c>
      <c r="P142" s="155">
        <f t="shared" si="24"/>
        <v>0</v>
      </c>
      <c r="Q142" s="200">
        <f t="shared" si="24"/>
        <v>0</v>
      </c>
      <c r="R142" s="519">
        <f t="shared" si="24"/>
        <v>0</v>
      </c>
      <c r="S142" s="1565"/>
      <c r="T142" s="844"/>
      <c r="U142" s="840"/>
      <c r="V142" s="840"/>
      <c r="W142" s="846"/>
    </row>
    <row r="143" spans="1:23" s="1" customFormat="1" ht="13.5" thickBot="1">
      <c r="A143" s="75" t="s">
        <v>14</v>
      </c>
      <c r="B143" s="80" t="s">
        <v>29</v>
      </c>
      <c r="C143" s="1487" t="s">
        <v>90</v>
      </c>
      <c r="D143" s="1488"/>
      <c r="E143" s="1488"/>
      <c r="F143" s="1488"/>
      <c r="G143" s="1488"/>
      <c r="H143" s="1488"/>
      <c r="I143" s="1488"/>
      <c r="J143" s="1531"/>
      <c r="K143" s="226">
        <f>K139+K142</f>
        <v>332.7</v>
      </c>
      <c r="L143" s="222">
        <f t="shared" ref="L143:R143" si="25">L139+L142</f>
        <v>332.7</v>
      </c>
      <c r="M143" s="520">
        <f>M139+M142</f>
        <v>415.1</v>
      </c>
      <c r="N143" s="226">
        <f t="shared" si="25"/>
        <v>66.599999999999994</v>
      </c>
      <c r="O143" s="226">
        <f t="shared" si="25"/>
        <v>0</v>
      </c>
      <c r="P143" s="226">
        <f t="shared" si="25"/>
        <v>348.5</v>
      </c>
      <c r="Q143" s="222">
        <f t="shared" si="25"/>
        <v>20</v>
      </c>
      <c r="R143" s="520">
        <f t="shared" si="25"/>
        <v>50</v>
      </c>
      <c r="S143" s="1532"/>
      <c r="T143" s="1533"/>
      <c r="U143" s="1533"/>
      <c r="V143" s="1533"/>
      <c r="W143" s="1534"/>
    </row>
    <row r="144" spans="1:23" s="4" customFormat="1" ht="13.5" thickBot="1">
      <c r="A144" s="75" t="s">
        <v>14</v>
      </c>
      <c r="B144" s="1535" t="s">
        <v>104</v>
      </c>
      <c r="C144" s="1536"/>
      <c r="D144" s="1536"/>
      <c r="E144" s="1536"/>
      <c r="F144" s="1536"/>
      <c r="G144" s="1536"/>
      <c r="H144" s="1536"/>
      <c r="I144" s="1536"/>
      <c r="J144" s="1537"/>
      <c r="K144" s="156">
        <f t="shared" ref="K144:R144" si="26">K143+K118+K110+K95</f>
        <v>20018.8</v>
      </c>
      <c r="L144" s="511">
        <f t="shared" si="26"/>
        <v>19332.399999999998</v>
      </c>
      <c r="M144" s="473">
        <f t="shared" si="26"/>
        <v>12531.6</v>
      </c>
      <c r="N144" s="477">
        <f t="shared" si="26"/>
        <v>8681.4</v>
      </c>
      <c r="O144" s="477">
        <f t="shared" si="26"/>
        <v>4474</v>
      </c>
      <c r="P144" s="473">
        <f t="shared" si="26"/>
        <v>3850.2</v>
      </c>
      <c r="Q144" s="511">
        <f t="shared" si="26"/>
        <v>11524.7</v>
      </c>
      <c r="R144" s="473">
        <f t="shared" si="26"/>
        <v>11537.1</v>
      </c>
      <c r="S144" s="1538"/>
      <c r="T144" s="1539"/>
      <c r="U144" s="1539"/>
      <c r="V144" s="1539"/>
      <c r="W144" s="1540"/>
    </row>
    <row r="145" spans="1:30" s="4" customFormat="1" ht="13.5" thickBot="1">
      <c r="A145" s="89" t="s">
        <v>27</v>
      </c>
      <c r="B145" s="1541" t="s">
        <v>105</v>
      </c>
      <c r="C145" s="1542"/>
      <c r="D145" s="1542"/>
      <c r="E145" s="1542"/>
      <c r="F145" s="1542"/>
      <c r="G145" s="1542"/>
      <c r="H145" s="1542"/>
      <c r="I145" s="1542"/>
      <c r="J145" s="1543"/>
      <c r="K145" s="157">
        <f t="shared" ref="K145:L145" si="27">K144</f>
        <v>20018.8</v>
      </c>
      <c r="L145" s="521">
        <f t="shared" si="27"/>
        <v>19332.399999999998</v>
      </c>
      <c r="M145" s="474">
        <f t="shared" ref="M145:R145" si="28">M144</f>
        <v>12531.6</v>
      </c>
      <c r="N145" s="478">
        <f t="shared" si="28"/>
        <v>8681.4</v>
      </c>
      <c r="O145" s="478">
        <f t="shared" si="28"/>
        <v>4474</v>
      </c>
      <c r="P145" s="474">
        <f t="shared" si="28"/>
        <v>3850.2</v>
      </c>
      <c r="Q145" s="521">
        <f t="shared" si="28"/>
        <v>11524.7</v>
      </c>
      <c r="R145" s="474">
        <f t="shared" si="28"/>
        <v>11537.1</v>
      </c>
      <c r="S145" s="1544"/>
      <c r="T145" s="1545"/>
      <c r="U145" s="1545"/>
      <c r="V145" s="1545"/>
      <c r="W145" s="1546"/>
    </row>
    <row r="146" spans="1:30" s="929" customFormat="1" ht="17.25" customHeight="1">
      <c r="A146" s="1739" t="s">
        <v>257</v>
      </c>
      <c r="B146" s="1739"/>
      <c r="C146" s="1739"/>
      <c r="D146" s="1739"/>
      <c r="E146" s="1739"/>
      <c r="F146" s="1739"/>
      <c r="G146" s="1739"/>
      <c r="H146" s="1739"/>
      <c r="I146" s="1739"/>
      <c r="J146" s="1739"/>
      <c r="K146" s="1739"/>
      <c r="L146" s="1739"/>
      <c r="M146" s="1739"/>
      <c r="N146" s="1739"/>
      <c r="O146" s="1739"/>
      <c r="P146" s="1739"/>
      <c r="Q146" s="1739"/>
      <c r="R146" s="1739"/>
      <c r="S146" s="1739"/>
      <c r="T146" s="1739"/>
      <c r="U146" s="1739"/>
      <c r="V146" s="1739"/>
      <c r="W146" s="1739"/>
      <c r="X146" s="1739"/>
      <c r="Y146" s="1739"/>
      <c r="Z146" s="1739"/>
      <c r="AA146" s="1739"/>
      <c r="AB146" s="1739"/>
      <c r="AC146" s="1739"/>
      <c r="AD146" s="1739"/>
    </row>
    <row r="147" spans="1:30" s="929" customFormat="1" ht="17.25" customHeight="1">
      <c r="A147" s="1739" t="s">
        <v>272</v>
      </c>
      <c r="B147" s="1739"/>
      <c r="C147" s="1739"/>
      <c r="D147" s="1739"/>
      <c r="E147" s="1739"/>
      <c r="F147" s="1739"/>
      <c r="G147" s="1739"/>
      <c r="H147" s="1739"/>
      <c r="I147" s="1739"/>
      <c r="J147" s="1739"/>
      <c r="K147" s="1739"/>
      <c r="L147" s="1739"/>
      <c r="M147" s="1739"/>
      <c r="N147" s="1739"/>
      <c r="O147" s="1739"/>
      <c r="P147" s="1739"/>
      <c r="Q147" s="1739"/>
      <c r="R147" s="1739"/>
      <c r="S147" s="1739"/>
      <c r="T147" s="1739"/>
      <c r="U147" s="1739"/>
      <c r="V147" s="1739"/>
      <c r="W147" s="1739"/>
      <c r="X147" s="1739"/>
      <c r="Y147" s="1739"/>
      <c r="Z147" s="1739"/>
      <c r="AA147" s="1739"/>
      <c r="AB147" s="1739"/>
      <c r="AC147" s="1739"/>
      <c r="AD147" s="1739"/>
    </row>
    <row r="148" spans="1:30" s="48" customFormat="1" ht="12.75">
      <c r="A148" s="268"/>
      <c r="B148" s="90"/>
      <c r="C148" s="90"/>
      <c r="D148" s="90"/>
      <c r="E148" s="90"/>
      <c r="F148" s="90"/>
      <c r="G148" s="90"/>
      <c r="H148" s="90"/>
      <c r="I148" s="90"/>
      <c r="J148" s="90"/>
      <c r="K148" s="514"/>
      <c r="L148" s="514"/>
      <c r="M148" s="514"/>
      <c r="N148" s="514"/>
      <c r="O148" s="514"/>
      <c r="P148" s="514"/>
      <c r="Q148" s="514"/>
      <c r="R148" s="514"/>
      <c r="S148" s="268"/>
      <c r="T148" s="268"/>
      <c r="U148" s="268"/>
      <c r="V148" s="268"/>
      <c r="W148" s="268"/>
    </row>
    <row r="149" spans="1:30" s="4" customFormat="1" ht="12.75">
      <c r="A149" s="68"/>
      <c r="B149" s="90"/>
      <c r="C149" s="1547" t="s">
        <v>106</v>
      </c>
      <c r="D149" s="1547"/>
      <c r="E149" s="1547"/>
      <c r="F149" s="1547"/>
      <c r="G149" s="1547"/>
      <c r="H149" s="1547"/>
      <c r="I149" s="1547"/>
      <c r="J149" s="1547"/>
      <c r="K149" s="1547"/>
      <c r="L149" s="852"/>
      <c r="M149" s="852"/>
      <c r="N149" s="852"/>
      <c r="O149" s="852"/>
      <c r="P149" s="852"/>
      <c r="Q149" s="852"/>
      <c r="R149" s="852"/>
      <c r="S149" s="81"/>
      <c r="T149" s="29"/>
      <c r="U149" s="29"/>
      <c r="V149" s="29"/>
      <c r="W149" s="29"/>
    </row>
    <row r="150" spans="1:30" s="4" customFormat="1" ht="9" customHeight="1" thickBot="1">
      <c r="A150" s="68"/>
      <c r="B150" s="57"/>
      <c r="C150" s="57"/>
      <c r="D150" s="57"/>
      <c r="E150" s="57"/>
      <c r="F150" s="91"/>
      <c r="G150" s="91"/>
      <c r="H150" s="92"/>
      <c r="I150" s="57"/>
      <c r="J150" s="81"/>
      <c r="K150" s="81"/>
      <c r="L150" s="81"/>
      <c r="M150" s="81"/>
      <c r="N150" s="81"/>
      <c r="O150" s="81"/>
      <c r="P150" s="81"/>
      <c r="Q150" s="81"/>
      <c r="R150" s="81"/>
      <c r="S150" s="81"/>
      <c r="T150" s="29"/>
      <c r="U150" s="29"/>
      <c r="V150" s="29"/>
      <c r="W150" s="29"/>
    </row>
    <row r="151" spans="1:30" s="4" customFormat="1" ht="55.5" customHeight="1" thickBot="1">
      <c r="A151" s="93"/>
      <c r="B151" s="93"/>
      <c r="C151" s="1519" t="s">
        <v>107</v>
      </c>
      <c r="D151" s="1520"/>
      <c r="E151" s="1520"/>
      <c r="F151" s="1520"/>
      <c r="G151" s="1520"/>
      <c r="H151" s="1520"/>
      <c r="I151" s="1520"/>
      <c r="J151" s="1521"/>
      <c r="K151" s="826" t="s">
        <v>202</v>
      </c>
      <c r="L151" s="826" t="s">
        <v>203</v>
      </c>
      <c r="M151" s="1727" t="s">
        <v>204</v>
      </c>
      <c r="N151" s="1728"/>
      <c r="O151" s="1728"/>
      <c r="P151" s="1729"/>
      <c r="Q151" s="861" t="s">
        <v>218</v>
      </c>
      <c r="R151" s="861" t="s">
        <v>219</v>
      </c>
      <c r="S151" s="68"/>
      <c r="T151" s="92"/>
      <c r="U151" s="92"/>
      <c r="V151" s="92"/>
      <c r="W151" s="92"/>
    </row>
    <row r="152" spans="1:30" s="4" customFormat="1" ht="12.75">
      <c r="A152" s="93"/>
      <c r="B152" s="93"/>
      <c r="C152" s="1522" t="s">
        <v>108</v>
      </c>
      <c r="D152" s="1767"/>
      <c r="E152" s="1523"/>
      <c r="F152" s="1523"/>
      <c r="G152" s="1523"/>
      <c r="H152" s="1523"/>
      <c r="I152" s="1524"/>
      <c r="J152" s="1524"/>
      <c r="K152" s="228">
        <f>K153+K161+K162+K163+K164+K160</f>
        <v>20018.8</v>
      </c>
      <c r="L152" s="228">
        <f>L153+L161+L162+L163+L164</f>
        <v>19332.399999999998</v>
      </c>
      <c r="M152" s="1730">
        <f>M153+M161+M162+M163+M164</f>
        <v>12531.599999999999</v>
      </c>
      <c r="N152" s="1731"/>
      <c r="O152" s="1731"/>
      <c r="P152" s="1732"/>
      <c r="Q152" s="228">
        <f>Q153+Q161+Q162+Q163+Q164</f>
        <v>11524.7</v>
      </c>
      <c r="R152" s="228">
        <f>R153+R161+R162+R163+R164</f>
        <v>11537.1</v>
      </c>
      <c r="S152" s="268"/>
      <c r="T152" s="268"/>
      <c r="U152" s="268"/>
      <c r="V152" s="268"/>
      <c r="W152" s="268"/>
    </row>
    <row r="153" spans="1:30" s="4" customFormat="1" ht="12.75" customHeight="1">
      <c r="A153" s="93"/>
      <c r="B153" s="93"/>
      <c r="C153" s="1525" t="s">
        <v>109</v>
      </c>
      <c r="D153" s="1526"/>
      <c r="E153" s="1526"/>
      <c r="F153" s="1526"/>
      <c r="G153" s="1526"/>
      <c r="H153" s="1526"/>
      <c r="I153" s="1526"/>
      <c r="J153" s="1527"/>
      <c r="K153" s="229">
        <f>SUM(K154:K159)</f>
        <v>14730.499999999998</v>
      </c>
      <c r="L153" s="229">
        <f>SUM(L154:L160)</f>
        <v>14047.099999999997</v>
      </c>
      <c r="M153" s="1733">
        <f>SUM(M154:P160)</f>
        <v>12500.599999999999</v>
      </c>
      <c r="N153" s="1734"/>
      <c r="O153" s="1734"/>
      <c r="P153" s="1735"/>
      <c r="Q153" s="229">
        <f>SUM(Q154:Q160)</f>
        <v>11524.7</v>
      </c>
      <c r="R153" s="229">
        <f>SUM(R154:R160)</f>
        <v>11537.1</v>
      </c>
      <c r="S153" s="268"/>
      <c r="T153" s="268"/>
      <c r="U153" s="268"/>
      <c r="V153" s="268"/>
      <c r="W153" s="268"/>
    </row>
    <row r="154" spans="1:30" s="4" customFormat="1" ht="12.75" customHeight="1">
      <c r="A154" s="93"/>
      <c r="B154" s="93"/>
      <c r="C154" s="1503" t="s">
        <v>110</v>
      </c>
      <c r="D154" s="1737"/>
      <c r="E154" s="1504"/>
      <c r="F154" s="1504"/>
      <c r="G154" s="1504"/>
      <c r="H154" s="1504"/>
      <c r="I154" s="1505"/>
      <c r="J154" s="1505"/>
      <c r="K154" s="230">
        <f>SUMIF(J13:J145,"SB",K13:K145)</f>
        <v>13531.799999999997</v>
      </c>
      <c r="L154" s="230">
        <f>SUMIF(J13:J145,"SB",L13:L145)</f>
        <v>12848.799999999997</v>
      </c>
      <c r="M154" s="1721">
        <f>SUMIF(J14:J144,"SB",M14:M144)</f>
        <v>12000.3</v>
      </c>
      <c r="N154" s="1722"/>
      <c r="O154" s="1722"/>
      <c r="P154" s="1723"/>
      <c r="Q154" s="230">
        <f>SUMIF(J13:J145,"SB",Q13:Q145)</f>
        <v>11118.800000000001</v>
      </c>
      <c r="R154" s="230">
        <f>SUMIF(J13:J145,"SB",R13:R145)</f>
        <v>11135.5</v>
      </c>
      <c r="S154" s="68"/>
      <c r="T154" s="92"/>
      <c r="U154" s="92"/>
      <c r="V154" s="92"/>
      <c r="W154" s="92"/>
    </row>
    <row r="155" spans="1:30" s="4" customFormat="1" ht="12.75" customHeight="1">
      <c r="A155" s="93"/>
      <c r="B155" s="93"/>
      <c r="C155" s="1528" t="s">
        <v>111</v>
      </c>
      <c r="D155" s="1529"/>
      <c r="E155" s="1529"/>
      <c r="F155" s="1529"/>
      <c r="G155" s="1529"/>
      <c r="H155" s="1529"/>
      <c r="I155" s="1529"/>
      <c r="J155" s="1530"/>
      <c r="K155" s="230">
        <f>SUMIF(J13:J145,"SB(VR)",K13:K145)</f>
        <v>25.7</v>
      </c>
      <c r="L155" s="230">
        <f>SUMIF(J13:J145,"SB(VR)",L13:L145)</f>
        <v>29.5</v>
      </c>
      <c r="M155" s="1721">
        <f>SUMIF(J13:J145,"SB(VR)",M13:M145)</f>
        <v>30.5</v>
      </c>
      <c r="N155" s="1722"/>
      <c r="O155" s="1722"/>
      <c r="P155" s="1723"/>
      <c r="Q155" s="230">
        <f>SUMIF(J13:J145,"SB(VR)",Q13:Q145)</f>
        <v>30.5</v>
      </c>
      <c r="R155" s="230">
        <f>SUMIF(J13:J145,"SB(VR)",R13:R145)</f>
        <v>30.5</v>
      </c>
      <c r="S155" s="68"/>
      <c r="T155" s="92"/>
      <c r="U155" s="92"/>
      <c r="V155" s="92"/>
      <c r="W155" s="92"/>
    </row>
    <row r="156" spans="1:30" s="4" customFormat="1" ht="12.75" customHeight="1">
      <c r="A156" s="93"/>
      <c r="B156" s="93"/>
      <c r="C156" s="1509" t="s">
        <v>112</v>
      </c>
      <c r="D156" s="1510"/>
      <c r="E156" s="1510"/>
      <c r="F156" s="1510"/>
      <c r="G156" s="1510"/>
      <c r="H156" s="1510"/>
      <c r="I156" s="1510"/>
      <c r="J156" s="1511"/>
      <c r="K156" s="230">
        <f>SUMIF(J12:J145,"SB(VB)",K12:K145)</f>
        <v>1021.2</v>
      </c>
      <c r="L156" s="230">
        <f>SUMIF(J12:J145,"SB(VB)",L12:L145)</f>
        <v>1014</v>
      </c>
      <c r="M156" s="1721">
        <f>SUMIF(J13:J145,"SB(VB)",M13:M145)</f>
        <v>336</v>
      </c>
      <c r="N156" s="1722"/>
      <c r="O156" s="1722"/>
      <c r="P156" s="1723"/>
      <c r="Q156" s="230">
        <f>SUMIF(J12:J145,"SB(VB)",Q12:Q145)</f>
        <v>336</v>
      </c>
      <c r="R156" s="230">
        <f>SUMIF(J12:J145,"SB(VB)",R12:R145)</f>
        <v>336</v>
      </c>
      <c r="S156" s="68"/>
      <c r="T156" s="92"/>
      <c r="U156" s="92"/>
      <c r="V156" s="92"/>
      <c r="W156" s="92"/>
    </row>
    <row r="157" spans="1:30" s="4" customFormat="1" ht="12.75" customHeight="1">
      <c r="A157" s="93"/>
      <c r="B157" s="93"/>
      <c r="C157" s="1509" t="s">
        <v>113</v>
      </c>
      <c r="D157" s="1510"/>
      <c r="E157" s="1510"/>
      <c r="F157" s="1510"/>
      <c r="G157" s="1510"/>
      <c r="H157" s="1510"/>
      <c r="I157" s="1510"/>
      <c r="J157" s="1511"/>
      <c r="K157" s="230">
        <f>SUMIF(J12:J145,"SB(P)",K12:K145)</f>
        <v>0</v>
      </c>
      <c r="L157" s="230">
        <f>SUMIF(J12:J145,"SB(P)",L12:L145)</f>
        <v>0</v>
      </c>
      <c r="M157" s="1721">
        <f>SUMIF(J13:J145,"SB(P)",M13:M145)</f>
        <v>0</v>
      </c>
      <c r="N157" s="1722"/>
      <c r="O157" s="1722"/>
      <c r="P157" s="1723"/>
      <c r="Q157" s="230">
        <f>SUMIF(J12:J145,"SB(P)",Q12:Q145)</f>
        <v>0</v>
      </c>
      <c r="R157" s="230">
        <f>SUMIF(J12:J145,"SB(P)",R12:R145)</f>
        <v>0</v>
      </c>
      <c r="S157" s="81"/>
      <c r="T157" s="29"/>
      <c r="U157" s="29"/>
      <c r="V157" s="29"/>
      <c r="W157" s="29"/>
    </row>
    <row r="158" spans="1:30" s="1" customFormat="1" ht="12.75" customHeight="1">
      <c r="A158" s="93"/>
      <c r="B158" s="93"/>
      <c r="C158" s="1512" t="s">
        <v>114</v>
      </c>
      <c r="D158" s="1736"/>
      <c r="E158" s="1513"/>
      <c r="F158" s="1513"/>
      <c r="G158" s="1513"/>
      <c r="H158" s="1513"/>
      <c r="I158" s="1514"/>
      <c r="J158" s="1514"/>
      <c r="K158" s="230">
        <f>SUMIF(J13:J145,"SB(SP)",K13:K145)</f>
        <v>151.80000000000001</v>
      </c>
      <c r="L158" s="230">
        <f>SUMIF(J13:J145,"SB(SP)",L13:L145)</f>
        <v>151.80000000000001</v>
      </c>
      <c r="M158" s="1721">
        <f>SUMIF(J13:J145,"SB(SP)",M13:M145)</f>
        <v>133.80000000000001</v>
      </c>
      <c r="N158" s="1722"/>
      <c r="O158" s="1722"/>
      <c r="P158" s="1723"/>
      <c r="Q158" s="230">
        <f>SUMIF(J13:J145,"SB(SP)",Q13:Q145)</f>
        <v>39.4</v>
      </c>
      <c r="R158" s="230">
        <f>SUMIF(J13:J145,"SB(SP)",R13:R145)</f>
        <v>35.099999999999994</v>
      </c>
      <c r="S158" s="93"/>
      <c r="T158" s="94"/>
      <c r="U158" s="94"/>
      <c r="V158" s="94"/>
      <c r="W158" s="94"/>
    </row>
    <row r="159" spans="1:30" s="1" customFormat="1" ht="12.75" customHeight="1">
      <c r="A159" s="93"/>
      <c r="B159" s="93"/>
      <c r="C159" s="1515" t="s">
        <v>120</v>
      </c>
      <c r="D159" s="1516"/>
      <c r="E159" s="1516"/>
      <c r="F159" s="1516"/>
      <c r="G159" s="1516"/>
      <c r="H159" s="1516"/>
      <c r="I159" s="1516"/>
      <c r="J159" s="1516"/>
      <c r="K159" s="124">
        <f>SUMIF(J5:J138,"ES",K5:K138)</f>
        <v>0</v>
      </c>
      <c r="L159" s="124">
        <f>SUMIF(J14:J138,"ES",L14:L149)</f>
        <v>0</v>
      </c>
      <c r="M159" s="1721">
        <f>SUMIF(J14:J138,"ES",M14:M138)</f>
        <v>0</v>
      </c>
      <c r="N159" s="1722"/>
      <c r="O159" s="1722"/>
      <c r="P159" s="1723"/>
      <c r="Q159" s="124">
        <f>SUMIF(J5:J138,"ES",Q5:Q138)</f>
        <v>0</v>
      </c>
      <c r="R159" s="124">
        <f>SUMIF(J5:J138,"ES",R5:R138)</f>
        <v>0</v>
      </c>
      <c r="S159" s="93"/>
      <c r="T159" s="94"/>
      <c r="U159" s="94"/>
      <c r="V159" s="94"/>
      <c r="W159" s="94"/>
    </row>
    <row r="160" spans="1:30" s="1" customFormat="1" ht="12.75" customHeight="1">
      <c r="A160" s="93"/>
      <c r="B160" s="93"/>
      <c r="C160" s="1426" t="s">
        <v>116</v>
      </c>
      <c r="D160" s="1766"/>
      <c r="E160" s="1517"/>
      <c r="F160" s="1517"/>
      <c r="G160" s="1517"/>
      <c r="H160" s="1517"/>
      <c r="I160" s="1518"/>
      <c r="J160" s="1518"/>
      <c r="K160" s="713">
        <f>SUMIF(J15:J145,"SB(KPP)",K15:K145)</f>
        <v>3</v>
      </c>
      <c r="L160" s="713">
        <f>SUMIF(J15:J145,"SB(KPP)",L15:L145)</f>
        <v>3</v>
      </c>
      <c r="M160" s="1724">
        <f>SUMIF(J13:J145,"SB(KPP)",M13:M145)</f>
        <v>0</v>
      </c>
      <c r="N160" s="1725"/>
      <c r="O160" s="1725"/>
      <c r="P160" s="1726"/>
      <c r="Q160" s="713">
        <f>SUMIF(J15:J145,"SB(KPP)",Q15:Q145)</f>
        <v>0</v>
      </c>
      <c r="R160" s="713">
        <f>SUMIF(J15:J145,"SB(KPP)",R15:R145)</f>
        <v>0</v>
      </c>
      <c r="S160" s="93"/>
      <c r="T160" s="94"/>
      <c r="U160" s="94"/>
      <c r="V160" s="94"/>
      <c r="W160" s="94"/>
    </row>
    <row r="161" spans="1:23" s="1" customFormat="1" ht="12.75" customHeight="1">
      <c r="A161" s="93"/>
      <c r="B161" s="93"/>
      <c r="C161" s="1497" t="s">
        <v>115</v>
      </c>
      <c r="D161" s="1738"/>
      <c r="E161" s="1498"/>
      <c r="F161" s="1498"/>
      <c r="G161" s="1498"/>
      <c r="H161" s="1498"/>
      <c r="I161" s="1499"/>
      <c r="J161" s="1499"/>
      <c r="K161" s="123">
        <f>SUMIF(J16:J149,"SB(L)",K16:K149)</f>
        <v>5194.5</v>
      </c>
      <c r="L161" s="123">
        <f>SUMIF(J16:J149,"SB(L)",L16:L149)</f>
        <v>5194.5</v>
      </c>
      <c r="M161" s="1718">
        <f>SUMIF(J20:J149,"SB(L)",M20:M149)</f>
        <v>31</v>
      </c>
      <c r="N161" s="1719"/>
      <c r="O161" s="1719"/>
      <c r="P161" s="1720"/>
      <c r="Q161" s="123">
        <f>SUMIF(J16:J149,"SB(L)",Q16:Q149)</f>
        <v>0</v>
      </c>
      <c r="R161" s="123">
        <f>SUMIF(J16:J149,"SB(L)",R16:R149)</f>
        <v>0</v>
      </c>
      <c r="S161" s="93"/>
      <c r="T161" s="94"/>
      <c r="U161" s="94"/>
      <c r="V161" s="94"/>
      <c r="W161" s="94"/>
    </row>
    <row r="162" spans="1:23" s="1" customFormat="1" ht="12.75" customHeight="1">
      <c r="A162" s="93"/>
      <c r="B162" s="93"/>
      <c r="C162" s="1497" t="s">
        <v>117</v>
      </c>
      <c r="D162" s="1738"/>
      <c r="E162" s="1498"/>
      <c r="F162" s="1498"/>
      <c r="G162" s="1498"/>
      <c r="H162" s="1498"/>
      <c r="I162" s="1499"/>
      <c r="J162" s="1499"/>
      <c r="K162" s="123">
        <f>SUMIF(J14:J145,"SB(SPL)",K14:K145)</f>
        <v>0.2</v>
      </c>
      <c r="L162" s="123">
        <f>SUMIF(J14:J145,"SB(SPL)",L14:L145)</f>
        <v>0.2</v>
      </c>
      <c r="M162" s="1718">
        <f>SUMIF(J57:J145,"SB(SPL)",M57:M145)</f>
        <v>0</v>
      </c>
      <c r="N162" s="1719"/>
      <c r="O162" s="1719"/>
      <c r="P162" s="1720"/>
      <c r="Q162" s="123">
        <f>SUMIF(J14:J145,"SB(SPL)",Q14:Q145)</f>
        <v>0</v>
      </c>
      <c r="R162" s="123">
        <f>SUMIF(J14:J145,"SB(SPL)",R14:R145)</f>
        <v>0</v>
      </c>
      <c r="S162" s="93"/>
      <c r="T162" s="94"/>
      <c r="U162" s="94"/>
      <c r="V162" s="94"/>
      <c r="W162" s="94"/>
    </row>
    <row r="163" spans="1:23" s="1" customFormat="1" ht="12.75" customHeight="1">
      <c r="A163" s="93"/>
      <c r="B163" s="93"/>
      <c r="C163" s="1497" t="s">
        <v>118</v>
      </c>
      <c r="D163" s="1738"/>
      <c r="E163" s="1498"/>
      <c r="F163" s="1498"/>
      <c r="G163" s="1498"/>
      <c r="H163" s="1498"/>
      <c r="I163" s="1499"/>
      <c r="J163" s="1499"/>
      <c r="K163" s="123">
        <f>SUMIF(J14:J145,"SB(VRL)",K14:K145)</f>
        <v>0</v>
      </c>
      <c r="L163" s="123">
        <f>SUMIF(J14:J145,"SB(VRL)",L14:L145)</f>
        <v>0</v>
      </c>
      <c r="M163" s="1718">
        <f>SUMIF(J13:J145,"SB(VRL)",M13:M145)</f>
        <v>0</v>
      </c>
      <c r="N163" s="1719"/>
      <c r="O163" s="1719"/>
      <c r="P163" s="1720"/>
      <c r="Q163" s="123">
        <f>SUMIF(J14:J145,"SB(VRL)",Q14:Q145)</f>
        <v>0</v>
      </c>
      <c r="R163" s="123">
        <f>SUMIF(J14:J145,"SB(VRL)",R14:R145)</f>
        <v>0</v>
      </c>
      <c r="S163" s="93"/>
      <c r="T163" s="94"/>
      <c r="U163" s="94"/>
      <c r="V163" s="94"/>
      <c r="W163" s="94"/>
    </row>
    <row r="164" spans="1:23" s="1" customFormat="1" ht="13.5" customHeight="1">
      <c r="A164" s="93"/>
      <c r="B164" s="93"/>
      <c r="C164" s="1497" t="s">
        <v>133</v>
      </c>
      <c r="D164" s="1738"/>
      <c r="E164" s="1498"/>
      <c r="F164" s="1498"/>
      <c r="G164" s="1498"/>
      <c r="H164" s="1498"/>
      <c r="I164" s="1499"/>
      <c r="J164" s="1499"/>
      <c r="K164" s="123">
        <f>SUMIF(J15:J145,"SB(ŽPL)",K15:K145)</f>
        <v>90.6</v>
      </c>
      <c r="L164" s="123">
        <f>SUMIF(J15:J145,"SB(ŽPL)",L15:L145)</f>
        <v>90.6</v>
      </c>
      <c r="M164" s="1718">
        <f>SUMIF(J13:J145,"SB(ŽPL)",M13:M145)</f>
        <v>0</v>
      </c>
      <c r="N164" s="1719"/>
      <c r="O164" s="1719"/>
      <c r="P164" s="1720"/>
      <c r="Q164" s="123">
        <f>SUMIF(J15:J145,"SB(ŽPL)",Q15:Q145)</f>
        <v>0</v>
      </c>
      <c r="R164" s="123">
        <f>SUMIF(J15:J145,"SB(ŽPL)",R15:R145)</f>
        <v>0</v>
      </c>
      <c r="S164" s="93"/>
      <c r="T164" s="94"/>
      <c r="U164" s="94"/>
      <c r="V164" s="94"/>
      <c r="W164" s="94"/>
    </row>
    <row r="165" spans="1:23" s="1" customFormat="1" ht="12.75" customHeight="1">
      <c r="A165" s="93"/>
      <c r="B165" s="93"/>
      <c r="C165" s="1500" t="s">
        <v>119</v>
      </c>
      <c r="D165" s="1768"/>
      <c r="E165" s="1501"/>
      <c r="F165" s="1501"/>
      <c r="G165" s="1501"/>
      <c r="H165" s="1501"/>
      <c r="I165" s="1769"/>
      <c r="J165" s="1502"/>
      <c r="K165" s="125">
        <f>K166</f>
        <v>0</v>
      </c>
      <c r="L165" s="125">
        <f>L166</f>
        <v>0</v>
      </c>
      <c r="M165" s="1757">
        <f ca="1">M166</f>
        <v>0</v>
      </c>
      <c r="N165" s="1758"/>
      <c r="O165" s="1758"/>
      <c r="P165" s="1759"/>
      <c r="Q165" s="125">
        <f>Q166</f>
        <v>0</v>
      </c>
      <c r="R165" s="125">
        <f>R166</f>
        <v>0</v>
      </c>
      <c r="S165" s="93"/>
      <c r="T165" s="94"/>
      <c r="U165" s="94"/>
      <c r="V165" s="94"/>
      <c r="W165" s="94"/>
    </row>
    <row r="166" spans="1:23" s="1" customFormat="1" ht="16.5" customHeight="1">
      <c r="A166" s="93"/>
      <c r="B166" s="93"/>
      <c r="C166" s="1503" t="s">
        <v>121</v>
      </c>
      <c r="D166" s="1737"/>
      <c r="E166" s="1504"/>
      <c r="F166" s="1504"/>
      <c r="G166" s="1504"/>
      <c r="H166" s="1504"/>
      <c r="I166" s="1505"/>
      <c r="J166" s="1505"/>
      <c r="K166" s="230">
        <f>SUMIF(J13:J145,"LRVB",K13:K145)</f>
        <v>0</v>
      </c>
      <c r="L166" s="230">
        <f>SUMIF(J13:J145,"LRVB",L13:L145)</f>
        <v>0</v>
      </c>
      <c r="M166" s="1721">
        <f ca="1">SUMIF(J13:J145,"LRVB",M28:M145)</f>
        <v>0</v>
      </c>
      <c r="N166" s="1722"/>
      <c r="O166" s="1722"/>
      <c r="P166" s="1723"/>
      <c r="Q166" s="230">
        <f>SUMIF(J13:J145,"LRVB",Q13:Q145)</f>
        <v>0</v>
      </c>
      <c r="R166" s="230">
        <f>SUMIF(J13:J145,"LRVB",R13:R145)</f>
        <v>0</v>
      </c>
      <c r="S166" s="93"/>
      <c r="T166" s="94"/>
      <c r="U166" s="94"/>
      <c r="V166" s="94"/>
      <c r="W166" s="94"/>
    </row>
    <row r="167" spans="1:23" s="1" customFormat="1" ht="13.5" customHeight="1" thickBot="1">
      <c r="A167" s="93"/>
      <c r="B167" s="93"/>
      <c r="C167" s="1506" t="s">
        <v>122</v>
      </c>
      <c r="D167" s="1507"/>
      <c r="E167" s="1507"/>
      <c r="F167" s="1507"/>
      <c r="G167" s="1507"/>
      <c r="H167" s="1507"/>
      <c r="I167" s="1507"/>
      <c r="J167" s="1508"/>
      <c r="K167" s="231">
        <f>K165+K152</f>
        <v>20018.8</v>
      </c>
      <c r="L167" s="231">
        <f>L165+L152</f>
        <v>19332.399999999998</v>
      </c>
      <c r="M167" s="1760">
        <f ca="1">M165+M152</f>
        <v>12531.599999999999</v>
      </c>
      <c r="N167" s="1761"/>
      <c r="O167" s="1761"/>
      <c r="P167" s="1762"/>
      <c r="Q167" s="231">
        <f>Q165+Q152</f>
        <v>11524.7</v>
      </c>
      <c r="R167" s="231">
        <f>R165+R152</f>
        <v>11537.1</v>
      </c>
      <c r="S167" s="134"/>
      <c r="T167" s="94"/>
      <c r="U167" s="94"/>
      <c r="V167" s="94"/>
      <c r="W167" s="94"/>
    </row>
    <row r="168" spans="1:23" s="96" customFormat="1" ht="11.25">
      <c r="A168" s="95"/>
      <c r="B168" s="95"/>
      <c r="C168" s="95"/>
      <c r="D168" s="95"/>
      <c r="E168" s="95"/>
      <c r="F168" s="95"/>
      <c r="G168" s="95"/>
      <c r="H168" s="95"/>
      <c r="I168" s="95"/>
      <c r="J168" s="95"/>
      <c r="K168" s="110"/>
      <c r="L168" s="110"/>
      <c r="M168" s="110"/>
      <c r="N168" s="110"/>
      <c r="O168" s="110"/>
      <c r="P168" s="110"/>
      <c r="Q168" s="110"/>
      <c r="R168" s="110"/>
      <c r="S168" s="145"/>
      <c r="T168" s="95"/>
      <c r="U168" s="95"/>
      <c r="V168" s="95"/>
      <c r="W168" s="95"/>
    </row>
    <row r="169" spans="1:23" s="96" customFormat="1" ht="12.75">
      <c r="A169" s="95"/>
      <c r="B169" s="95"/>
      <c r="C169" s="95"/>
      <c r="D169" s="95"/>
      <c r="E169" s="93"/>
      <c r="F169" s="97"/>
      <c r="G169" s="97"/>
      <c r="H169" s="98"/>
      <c r="I169" s="95"/>
      <c r="J169" s="95"/>
      <c r="K169" s="145"/>
      <c r="L169" s="145"/>
      <c r="M169" s="145"/>
      <c r="N169" s="145"/>
      <c r="O169" s="145"/>
      <c r="P169" s="145"/>
      <c r="Q169" s="145"/>
      <c r="R169" s="145"/>
      <c r="S169" s="145"/>
      <c r="T169" s="98"/>
      <c r="U169" s="98"/>
      <c r="V169" s="98"/>
      <c r="W169" s="98"/>
    </row>
    <row r="170" spans="1:23" s="96" customFormat="1" ht="12.75">
      <c r="A170" s="95"/>
      <c r="B170" s="95"/>
      <c r="C170" s="95"/>
      <c r="D170" s="95"/>
      <c r="E170" s="93"/>
      <c r="F170" s="97"/>
      <c r="G170" s="97"/>
      <c r="H170" s="98"/>
      <c r="I170" s="95"/>
      <c r="J170" s="95"/>
      <c r="K170" s="95"/>
      <c r="L170" s="95"/>
      <c r="M170" s="95"/>
      <c r="N170" s="95"/>
      <c r="O170" s="95"/>
      <c r="P170" s="95"/>
      <c r="Q170" s="95"/>
      <c r="R170" s="95"/>
      <c r="S170" s="95"/>
      <c r="T170" s="98"/>
      <c r="U170" s="98"/>
      <c r="V170" s="98"/>
      <c r="W170" s="98"/>
    </row>
    <row r="171" spans="1:23">
      <c r="K171" s="136"/>
      <c r="L171" s="136"/>
      <c r="M171" s="136"/>
      <c r="N171" s="136"/>
      <c r="O171" s="136"/>
      <c r="P171" s="136"/>
      <c r="Q171" s="136"/>
      <c r="R171" s="136"/>
    </row>
    <row r="172" spans="1:23">
      <c r="K172" s="136"/>
      <c r="L172" s="136"/>
      <c r="M172" s="136"/>
      <c r="N172" s="136"/>
      <c r="O172" s="136"/>
      <c r="P172" s="136"/>
      <c r="Q172" s="136"/>
      <c r="R172" s="136"/>
    </row>
    <row r="173" spans="1:23">
      <c r="K173" s="283"/>
      <c r="L173" s="283"/>
      <c r="M173" s="283"/>
      <c r="N173" s="283"/>
      <c r="O173" s="283"/>
      <c r="P173" s="283"/>
      <c r="Q173" s="283"/>
      <c r="R173" s="283"/>
    </row>
  </sheetData>
  <mergeCells count="253">
    <mergeCell ref="C89:C90"/>
    <mergeCell ref="D89:D90"/>
    <mergeCell ref="E89:E90"/>
    <mergeCell ref="F89:F90"/>
    <mergeCell ref="H89:H90"/>
    <mergeCell ref="I89:I90"/>
    <mergeCell ref="E71:E72"/>
    <mergeCell ref="S71:S72"/>
    <mergeCell ref="E73:E74"/>
    <mergeCell ref="E75:E76"/>
    <mergeCell ref="I88:J88"/>
    <mergeCell ref="G89:G90"/>
    <mergeCell ref="G69:G72"/>
    <mergeCell ref="G75:G76"/>
    <mergeCell ref="D79:D80"/>
    <mergeCell ref="E79:E80"/>
    <mergeCell ref="I86:I87"/>
    <mergeCell ref="S86:S87"/>
    <mergeCell ref="F98:F105"/>
    <mergeCell ref="I109:J109"/>
    <mergeCell ref="E98:E99"/>
    <mergeCell ref="F106:F108"/>
    <mergeCell ref="G93:G94"/>
    <mergeCell ref="C166:J166"/>
    <mergeCell ref="C163:J163"/>
    <mergeCell ref="C164:J164"/>
    <mergeCell ref="C160:J160"/>
    <mergeCell ref="C162:J162"/>
    <mergeCell ref="C149:K149"/>
    <mergeCell ref="C151:J151"/>
    <mergeCell ref="C152:J152"/>
    <mergeCell ref="C165:J165"/>
    <mergeCell ref="I98:I102"/>
    <mergeCell ref="C167:J167"/>
    <mergeCell ref="C156:J156"/>
    <mergeCell ref="E2:S2"/>
    <mergeCell ref="S1:W1"/>
    <mergeCell ref="S46:S47"/>
    <mergeCell ref="V46:V47"/>
    <mergeCell ref="T42:T43"/>
    <mergeCell ref="U42:U43"/>
    <mergeCell ref="T46:T47"/>
    <mergeCell ref="U46:U47"/>
    <mergeCell ref="W46:W47"/>
    <mergeCell ref="A4:W4"/>
    <mergeCell ref="S5:W5"/>
    <mergeCell ref="A6:A8"/>
    <mergeCell ref="B6:B8"/>
    <mergeCell ref="C6:C8"/>
    <mergeCell ref="D6:D8"/>
    <mergeCell ref="E6:E8"/>
    <mergeCell ref="F6:F8"/>
    <mergeCell ref="S6:W6"/>
    <mergeCell ref="S7:S8"/>
    <mergeCell ref="M165:P165"/>
    <mergeCell ref="M166:P166"/>
    <mergeCell ref="M167:P167"/>
    <mergeCell ref="E3:S3"/>
    <mergeCell ref="G42:G43"/>
    <mergeCell ref="S141:S142"/>
    <mergeCell ref="I46:I47"/>
    <mergeCell ref="H44:H45"/>
    <mergeCell ref="I44:I45"/>
    <mergeCell ref="H63:H65"/>
    <mergeCell ref="I63:I65"/>
    <mergeCell ref="S63:S65"/>
    <mergeCell ref="I106:I108"/>
    <mergeCell ref="S93:S94"/>
    <mergeCell ref="C95:J95"/>
    <mergeCell ref="C96:W96"/>
    <mergeCell ref="H107:H108"/>
    <mergeCell ref="E106:E108"/>
    <mergeCell ref="I66:I67"/>
    <mergeCell ref="D69:D70"/>
    <mergeCell ref="E69:E70"/>
    <mergeCell ref="G79:G82"/>
    <mergeCell ref="C110:J110"/>
    <mergeCell ref="C111:W111"/>
    <mergeCell ref="G98:G105"/>
    <mergeCell ref="E84:E86"/>
    <mergeCell ref="I84:I85"/>
    <mergeCell ref="M163:P163"/>
    <mergeCell ref="M164:P164"/>
    <mergeCell ref="C143:J143"/>
    <mergeCell ref="M156:P156"/>
    <mergeCell ref="M157:P157"/>
    <mergeCell ref="M158:P158"/>
    <mergeCell ref="M160:P160"/>
    <mergeCell ref="M151:P151"/>
    <mergeCell ref="M152:P152"/>
    <mergeCell ref="M153:P153"/>
    <mergeCell ref="M162:P162"/>
    <mergeCell ref="M154:P154"/>
    <mergeCell ref="M155:P155"/>
    <mergeCell ref="C159:J159"/>
    <mergeCell ref="M159:P159"/>
    <mergeCell ref="C157:J157"/>
    <mergeCell ref="C158:J158"/>
    <mergeCell ref="C153:J153"/>
    <mergeCell ref="C154:J154"/>
    <mergeCell ref="C155:J155"/>
    <mergeCell ref="M161:P161"/>
    <mergeCell ref="C161:J161"/>
    <mergeCell ref="A146:AD146"/>
    <mergeCell ref="A147:AD147"/>
    <mergeCell ref="S143:W143"/>
    <mergeCell ref="B144:J144"/>
    <mergeCell ref="S144:W144"/>
    <mergeCell ref="B145:J145"/>
    <mergeCell ref="S145:W145"/>
    <mergeCell ref="S118:W118"/>
    <mergeCell ref="C118:J118"/>
    <mergeCell ref="C119:W119"/>
    <mergeCell ref="I139:J139"/>
    <mergeCell ref="E128:E129"/>
    <mergeCell ref="B140:B142"/>
    <mergeCell ref="C140:C142"/>
    <mergeCell ref="E140:E142"/>
    <mergeCell ref="F140:F142"/>
    <mergeCell ref="G140:G142"/>
    <mergeCell ref="H140:H142"/>
    <mergeCell ref="I140:I142"/>
    <mergeCell ref="E134:E136"/>
    <mergeCell ref="E132:E133"/>
    <mergeCell ref="G122:G126"/>
    <mergeCell ref="I14:I16"/>
    <mergeCell ref="H17:H21"/>
    <mergeCell ref="S14:S15"/>
    <mergeCell ref="E17:E21"/>
    <mergeCell ref="A17:A21"/>
    <mergeCell ref="B17:B21"/>
    <mergeCell ref="C17:C21"/>
    <mergeCell ref="F17:F21"/>
    <mergeCell ref="S51:S52"/>
    <mergeCell ref="G48:G49"/>
    <mergeCell ref="H48:H49"/>
    <mergeCell ref="S42:S43"/>
    <mergeCell ref="A42:A43"/>
    <mergeCell ref="B42:B43"/>
    <mergeCell ref="C42:C43"/>
    <mergeCell ref="E42:E43"/>
    <mergeCell ref="F42:F43"/>
    <mergeCell ref="I42:I43"/>
    <mergeCell ref="A46:A47"/>
    <mergeCell ref="A44:A45"/>
    <mergeCell ref="I51:I52"/>
    <mergeCell ref="G51:G52"/>
    <mergeCell ref="A48:A49"/>
    <mergeCell ref="B48:B49"/>
    <mergeCell ref="J6:J8"/>
    <mergeCell ref="R6:R8"/>
    <mergeCell ref="Q6:Q8"/>
    <mergeCell ref="A10:W10"/>
    <mergeCell ref="B11:W11"/>
    <mergeCell ref="C12:W12"/>
    <mergeCell ref="A9:W9"/>
    <mergeCell ref="M6:P6"/>
    <mergeCell ref="M7:M8"/>
    <mergeCell ref="N7:O7"/>
    <mergeCell ref="P7:P8"/>
    <mergeCell ref="T7:W7"/>
    <mergeCell ref="G6:G8"/>
    <mergeCell ref="I6:I8"/>
    <mergeCell ref="H6:H8"/>
    <mergeCell ref="K6:K8"/>
    <mergeCell ref="L6:L8"/>
    <mergeCell ref="I32:I33"/>
    <mergeCell ref="B46:B47"/>
    <mergeCell ref="C46:C47"/>
    <mergeCell ref="E46:E47"/>
    <mergeCell ref="F46:F47"/>
    <mergeCell ref="B44:B45"/>
    <mergeCell ref="C44:C45"/>
    <mergeCell ref="F44:F45"/>
    <mergeCell ref="H66:H67"/>
    <mergeCell ref="G63:G65"/>
    <mergeCell ref="E66:E67"/>
    <mergeCell ref="F66:F67"/>
    <mergeCell ref="G66:G67"/>
    <mergeCell ref="C66:C67"/>
    <mergeCell ref="G46:G47"/>
    <mergeCell ref="G44:G45"/>
    <mergeCell ref="H46:H47"/>
    <mergeCell ref="G59:G60"/>
    <mergeCell ref="E63:E65"/>
    <mergeCell ref="F63:F65"/>
    <mergeCell ref="E14:E15"/>
    <mergeCell ref="F14:F15"/>
    <mergeCell ref="H14:H15"/>
    <mergeCell ref="G17:G21"/>
    <mergeCell ref="G22:G23"/>
    <mergeCell ref="G14:G16"/>
    <mergeCell ref="G27:G30"/>
    <mergeCell ref="G32:G34"/>
    <mergeCell ref="G35:G37"/>
    <mergeCell ref="E22:E23"/>
    <mergeCell ref="X84:Y84"/>
    <mergeCell ref="S32:S33"/>
    <mergeCell ref="I38:I39"/>
    <mergeCell ref="E32:E34"/>
    <mergeCell ref="E27:E30"/>
    <mergeCell ref="A27:A31"/>
    <mergeCell ref="B27:B31"/>
    <mergeCell ref="C27:C31"/>
    <mergeCell ref="F27:F31"/>
    <mergeCell ref="H27:H31"/>
    <mergeCell ref="G38:G39"/>
    <mergeCell ref="I41:J41"/>
    <mergeCell ref="I27:I29"/>
    <mergeCell ref="V42:V43"/>
    <mergeCell ref="E35:E37"/>
    <mergeCell ref="I35:I37"/>
    <mergeCell ref="E38:E39"/>
    <mergeCell ref="H42:H43"/>
    <mergeCell ref="E54:E57"/>
    <mergeCell ref="W42:W43"/>
    <mergeCell ref="I62:J62"/>
    <mergeCell ref="G54:G56"/>
    <mergeCell ref="C48:C49"/>
    <mergeCell ref="E51:E53"/>
    <mergeCell ref="A112:A114"/>
    <mergeCell ref="B112:B114"/>
    <mergeCell ref="C112:C114"/>
    <mergeCell ref="E112:E114"/>
    <mergeCell ref="F112:F114"/>
    <mergeCell ref="G112:G114"/>
    <mergeCell ref="H112:H114"/>
    <mergeCell ref="I112:I114"/>
    <mergeCell ref="A140:A142"/>
    <mergeCell ref="S113:S114"/>
    <mergeCell ref="E48:E49"/>
    <mergeCell ref="F48:F49"/>
    <mergeCell ref="I54:I55"/>
    <mergeCell ref="A63:A65"/>
    <mergeCell ref="B63:B65"/>
    <mergeCell ref="C63:C65"/>
    <mergeCell ref="A115:A117"/>
    <mergeCell ref="B115:B117"/>
    <mergeCell ref="C115:C117"/>
    <mergeCell ref="E115:E117"/>
    <mergeCell ref="F115:F117"/>
    <mergeCell ref="H115:H117"/>
    <mergeCell ref="I115:I117"/>
    <mergeCell ref="A66:A67"/>
    <mergeCell ref="A89:A90"/>
    <mergeCell ref="B89:B90"/>
    <mergeCell ref="B66:B67"/>
    <mergeCell ref="A91:A94"/>
    <mergeCell ref="B91:B94"/>
    <mergeCell ref="C91:C94"/>
    <mergeCell ref="D91:D94"/>
    <mergeCell ref="F91:F94"/>
    <mergeCell ref="G106:G108"/>
  </mergeCells>
  <printOptions horizontalCentered="1"/>
  <pageMargins left="0" right="0" top="0.59055118110236227" bottom="0.19685039370078741" header="0.31496062992125984" footer="0.31496062992125984"/>
  <pageSetup paperSize="9" scale="70" orientation="landscape" r:id="rId1"/>
  <rowBreaks count="5" manualBreakCount="5">
    <brk id="26" max="22" man="1"/>
    <brk id="53" max="22" man="1"/>
    <brk id="74" max="22" man="1"/>
    <brk id="120" max="22" man="1"/>
    <brk id="145"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3 programa </vt:lpstr>
      <vt:lpstr>Lyginamasis variantas</vt:lpstr>
      <vt:lpstr>aiškinamoji lentelė </vt:lpstr>
      <vt:lpstr>'3 programa '!Print_Area</vt:lpstr>
      <vt:lpstr>'aiškinamoji lentelė '!Print_Area</vt:lpstr>
      <vt:lpstr>'Lyginamasis variantas'!Print_Area</vt:lpstr>
      <vt:lpstr>'3 programa '!Print_Titles</vt:lpstr>
      <vt:lpstr>'aiškinamoji lentelė '!Print_Titles</vt:lpstr>
      <vt:lpstr>'Lyginamasis variantas'!Print_Titles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Snieguole Kacerauskaite</cp:lastModifiedBy>
  <cp:lastPrinted>2017-07-26T06:12:24Z</cp:lastPrinted>
  <dcterms:created xsi:type="dcterms:W3CDTF">2015-10-15T13:35:41Z</dcterms:created>
  <dcterms:modified xsi:type="dcterms:W3CDTF">2017-07-26T06:12:27Z</dcterms:modified>
</cp:coreProperties>
</file>