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7-2019 SVP keitimas\2017-07-27 keitimas T2-XX\SPRENDIMAS\"/>
    </mc:Choice>
  </mc:AlternateContent>
  <bookViews>
    <workbookView xWindow="30" yWindow="3285" windowWidth="15480" windowHeight="8100"/>
  </bookViews>
  <sheets>
    <sheet name="7 programa" sheetId="13" r:id="rId1"/>
    <sheet name="Lyginamasis variantas" sheetId="14" state="hidden" r:id="rId2"/>
    <sheet name="aiškinamoji lentelė" sheetId="10" state="hidden" r:id="rId3"/>
  </sheets>
  <definedNames>
    <definedName name="_xlnm.Print_Area" localSheetId="0">'7 programa'!$A$1:$N$228</definedName>
    <definedName name="_xlnm.Print_Area" localSheetId="2">'aiškinamoji lentelė'!$A$1:$W$278</definedName>
    <definedName name="_xlnm.Print_Area" localSheetId="1">'Lyginamasis variantas'!$A$1:$U$233</definedName>
    <definedName name="_xlnm.Print_Titles" localSheetId="0">'7 programa'!$7:$9</definedName>
    <definedName name="_xlnm.Print_Titles" localSheetId="2">'aiškinamoji lentelė'!$6:$8</definedName>
    <definedName name="_xlnm.Print_Titles" localSheetId="1">'Lyginamasis variantas'!$6:$8</definedName>
  </definedNames>
  <calcPr calcId="162913" fullPrecision="0"/>
</workbook>
</file>

<file path=xl/calcChain.xml><?xml version="1.0" encoding="utf-8"?>
<calcChain xmlns="http://schemas.openxmlformats.org/spreadsheetml/2006/main">
  <c r="H101" i="13" l="1"/>
  <c r="J76" i="14"/>
  <c r="I100" i="14"/>
  <c r="M209" i="14" l="1"/>
  <c r="M55" i="14" l="1"/>
  <c r="I116" i="13" l="1"/>
  <c r="L115" i="14"/>
  <c r="M115" i="14" s="1"/>
  <c r="I151" i="14"/>
  <c r="J53" i="14" l="1"/>
  <c r="M151" i="14" l="1"/>
  <c r="H195" i="14" l="1"/>
  <c r="I190" i="14"/>
  <c r="I195" i="14" s="1"/>
  <c r="J194" i="14"/>
  <c r="J195" i="14" s="1"/>
  <c r="K195" i="14"/>
  <c r="M195" i="14"/>
  <c r="M202" i="14" s="1"/>
  <c r="N195" i="14"/>
  <c r="P195" i="14"/>
  <c r="O190" i="14"/>
  <c r="O195" i="14" s="1"/>
  <c r="L190" i="14"/>
  <c r="L195" i="14" s="1"/>
  <c r="J218" i="13" l="1"/>
  <c r="I218" i="13"/>
  <c r="H218" i="13"/>
  <c r="H114" i="13" l="1"/>
  <c r="I113" i="14"/>
  <c r="J113" i="14" s="1"/>
  <c r="H176" i="14" l="1"/>
  <c r="H189" i="14" s="1"/>
  <c r="H202" i="14" s="1"/>
  <c r="H156" i="14"/>
  <c r="H115" i="14"/>
  <c r="H58" i="14"/>
  <c r="H13" i="14"/>
  <c r="H217" i="14" l="1"/>
  <c r="J154" i="13"/>
  <c r="I154" i="13"/>
  <c r="H154" i="13"/>
  <c r="J152" i="14"/>
  <c r="J153" i="14" s="1"/>
  <c r="P153" i="14"/>
  <c r="O153" i="14"/>
  <c r="N153" i="14"/>
  <c r="M153" i="14"/>
  <c r="L153" i="14"/>
  <c r="K153" i="14"/>
  <c r="I153" i="14"/>
  <c r="H153" i="14"/>
  <c r="M170" i="10" l="1"/>
  <c r="J217" i="13" l="1"/>
  <c r="I217" i="13"/>
  <c r="H217" i="13"/>
  <c r="J224" i="13"/>
  <c r="I224" i="13"/>
  <c r="H224" i="13"/>
  <c r="O229" i="14"/>
  <c r="N229" i="14"/>
  <c r="L229" i="14"/>
  <c r="K229" i="14"/>
  <c r="I229" i="14"/>
  <c r="H229" i="14"/>
  <c r="O222" i="14"/>
  <c r="N222" i="14"/>
  <c r="L222" i="14"/>
  <c r="K222" i="14"/>
  <c r="I222" i="14"/>
  <c r="H222" i="14"/>
  <c r="P229" i="14" l="1"/>
  <c r="M229" i="14"/>
  <c r="J229" i="14"/>
  <c r="I58" i="13" l="1"/>
  <c r="J220" i="13"/>
  <c r="I219" i="13"/>
  <c r="J219" i="13"/>
  <c r="H219" i="13"/>
  <c r="J209" i="14"/>
  <c r="I223" i="14"/>
  <c r="O223" i="14"/>
  <c r="N223" i="14"/>
  <c r="L223" i="14"/>
  <c r="K223" i="14"/>
  <c r="H223" i="14"/>
  <c r="O224" i="14"/>
  <c r="N224" i="14"/>
  <c r="L224" i="14"/>
  <c r="K224" i="14"/>
  <c r="I224" i="14"/>
  <c r="H224" i="14"/>
  <c r="I190" i="13"/>
  <c r="J190" i="13"/>
  <c r="H177" i="13"/>
  <c r="H190" i="13" s="1"/>
  <c r="J177" i="14"/>
  <c r="I176" i="14"/>
  <c r="J176" i="14" s="1"/>
  <c r="H157" i="13"/>
  <c r="J157" i="14"/>
  <c r="I156" i="14"/>
  <c r="J156" i="14" s="1"/>
  <c r="M224" i="14" l="1"/>
  <c r="P224" i="14"/>
  <c r="P223" i="14"/>
  <c r="M223" i="14"/>
  <c r="J223" i="14"/>
  <c r="I189" i="14"/>
  <c r="I202" i="14" s="1"/>
  <c r="J77" i="14" l="1"/>
  <c r="H59" i="13"/>
  <c r="J61" i="14"/>
  <c r="J59" i="14"/>
  <c r="I58" i="14"/>
  <c r="J58" i="14" s="1"/>
  <c r="J115" i="14"/>
  <c r="J151" i="14" l="1"/>
  <c r="H14" i="13"/>
  <c r="H58" i="13" s="1"/>
  <c r="I13" i="14" l="1"/>
  <c r="J14" i="14"/>
  <c r="J13" i="14" l="1"/>
  <c r="J57" i="14" s="1"/>
  <c r="I217" i="14"/>
  <c r="J189" i="14"/>
  <c r="J202" i="14" s="1"/>
  <c r="I99" i="14" l="1"/>
  <c r="J100" i="14" l="1"/>
  <c r="H99" i="14" l="1"/>
  <c r="O232" i="14" l="1"/>
  <c r="O231" i="14"/>
  <c r="O230" i="14"/>
  <c r="O227" i="14"/>
  <c r="O226" i="14"/>
  <c r="O225" i="14"/>
  <c r="O221" i="14"/>
  <c r="O220" i="14"/>
  <c r="O219" i="14"/>
  <c r="O218" i="14"/>
  <c r="L232" i="14"/>
  <c r="L231" i="14"/>
  <c r="L230" i="14"/>
  <c r="L227" i="14"/>
  <c r="L226" i="14"/>
  <c r="L225" i="14"/>
  <c r="L221" i="14"/>
  <c r="L219" i="14"/>
  <c r="L218" i="14"/>
  <c r="L217" i="14"/>
  <c r="I232" i="14"/>
  <c r="I231" i="14"/>
  <c r="I230" i="14"/>
  <c r="I227" i="14"/>
  <c r="I226" i="14"/>
  <c r="I225" i="14"/>
  <c r="I221" i="14"/>
  <c r="I220" i="14"/>
  <c r="I219" i="14"/>
  <c r="I218" i="14"/>
  <c r="P189" i="14"/>
  <c r="P202" i="14" s="1"/>
  <c r="P57" i="14"/>
  <c r="M57" i="14"/>
  <c r="P71" i="14"/>
  <c r="M71" i="14"/>
  <c r="J71" i="14"/>
  <c r="P99" i="14"/>
  <c r="M99" i="14"/>
  <c r="J99" i="14"/>
  <c r="P112" i="14"/>
  <c r="M112" i="14"/>
  <c r="J112" i="14"/>
  <c r="P114" i="14"/>
  <c r="M114" i="14"/>
  <c r="J114" i="14"/>
  <c r="P151" i="14"/>
  <c r="P173" i="14"/>
  <c r="P174" i="14" s="1"/>
  <c r="M173" i="14"/>
  <c r="M174" i="14" s="1"/>
  <c r="J173" i="14"/>
  <c r="J174" i="14" s="1"/>
  <c r="O208" i="14"/>
  <c r="O205" i="14"/>
  <c r="O189" i="14"/>
  <c r="O202" i="14" s="1"/>
  <c r="O173" i="14"/>
  <c r="O174" i="14" s="1"/>
  <c r="O151" i="14"/>
  <c r="O114" i="14"/>
  <c r="O112" i="14"/>
  <c r="O99" i="14"/>
  <c r="O71" i="14"/>
  <c r="O13" i="14"/>
  <c r="O57" i="14" s="1"/>
  <c r="L208" i="14"/>
  <c r="L205" i="14"/>
  <c r="L189" i="14"/>
  <c r="L202" i="14" s="1"/>
  <c r="L173" i="14"/>
  <c r="L174" i="14" s="1"/>
  <c r="L151" i="14"/>
  <c r="L114" i="14"/>
  <c r="L112" i="14"/>
  <c r="L99" i="14"/>
  <c r="L71" i="14"/>
  <c r="L57" i="14"/>
  <c r="I208" i="14"/>
  <c r="I205" i="14"/>
  <c r="I173" i="14"/>
  <c r="I174" i="14" s="1"/>
  <c r="I114" i="14"/>
  <c r="I112" i="14"/>
  <c r="I71" i="14"/>
  <c r="I57" i="14"/>
  <c r="N232" i="14"/>
  <c r="K232" i="14"/>
  <c r="H232" i="14"/>
  <c r="N231" i="14"/>
  <c r="K231" i="14"/>
  <c r="H231" i="14"/>
  <c r="N230" i="14"/>
  <c r="K230" i="14"/>
  <c r="H230" i="14"/>
  <c r="N227" i="14"/>
  <c r="K227" i="14"/>
  <c r="H227" i="14"/>
  <c r="N226" i="14"/>
  <c r="K226" i="14"/>
  <c r="H226" i="14"/>
  <c r="N225" i="14"/>
  <c r="K225" i="14"/>
  <c r="H225" i="14"/>
  <c r="N221" i="14"/>
  <c r="K221" i="14"/>
  <c r="H221" i="14"/>
  <c r="N220" i="14"/>
  <c r="K220" i="14"/>
  <c r="H220" i="14"/>
  <c r="N219" i="14"/>
  <c r="K219" i="14"/>
  <c r="H219" i="14"/>
  <c r="N218" i="14"/>
  <c r="K218" i="14"/>
  <c r="H218" i="14"/>
  <c r="K217" i="14"/>
  <c r="N208" i="14"/>
  <c r="K208" i="14"/>
  <c r="H208" i="14"/>
  <c r="N205" i="14"/>
  <c r="K205" i="14"/>
  <c r="H205" i="14"/>
  <c r="T204" i="14"/>
  <c r="S204" i="14"/>
  <c r="R204" i="14"/>
  <c r="N189" i="14"/>
  <c r="N202" i="14" s="1"/>
  <c r="K189" i="14"/>
  <c r="K202" i="14" s="1"/>
  <c r="N173" i="14"/>
  <c r="N174" i="14" s="1"/>
  <c r="K173" i="14"/>
  <c r="K174" i="14" s="1"/>
  <c r="H173" i="14"/>
  <c r="H174" i="14" s="1"/>
  <c r="N151" i="14"/>
  <c r="K151" i="14"/>
  <c r="H151" i="14"/>
  <c r="N114" i="14"/>
  <c r="K114" i="14"/>
  <c r="H114" i="14"/>
  <c r="N112" i="14"/>
  <c r="K112" i="14"/>
  <c r="H112" i="14"/>
  <c r="T106" i="14"/>
  <c r="S106" i="14"/>
  <c r="N99" i="14"/>
  <c r="K99" i="14"/>
  <c r="N71" i="14"/>
  <c r="K71" i="14"/>
  <c r="H71" i="14"/>
  <c r="K57" i="14"/>
  <c r="H57" i="14"/>
  <c r="N13" i="14"/>
  <c r="N217" i="14" s="1"/>
  <c r="N216" i="14" l="1"/>
  <c r="N215" i="14" s="1"/>
  <c r="H216" i="14"/>
  <c r="H215" i="14" s="1"/>
  <c r="K216" i="14"/>
  <c r="K215" i="14" s="1"/>
  <c r="H154" i="14"/>
  <c r="I216" i="14"/>
  <c r="I215" i="14" s="1"/>
  <c r="I154" i="14"/>
  <c r="J154" i="14"/>
  <c r="J210" i="14" s="1"/>
  <c r="J211" i="14" s="1"/>
  <c r="N228" i="14"/>
  <c r="K228" i="14"/>
  <c r="L228" i="14"/>
  <c r="J230" i="14"/>
  <c r="H228" i="14"/>
  <c r="I228" i="14"/>
  <c r="O228" i="14"/>
  <c r="J218" i="14"/>
  <c r="J221" i="14"/>
  <c r="N209" i="14"/>
  <c r="O217" i="14"/>
  <c r="O216" i="14" s="1"/>
  <c r="O215" i="14" s="1"/>
  <c r="H209" i="14"/>
  <c r="I209" i="14"/>
  <c r="J217" i="14"/>
  <c r="J226" i="14"/>
  <c r="J232" i="14"/>
  <c r="M219" i="14"/>
  <c r="M225" i="14"/>
  <c r="M231" i="14"/>
  <c r="P227" i="14"/>
  <c r="J227" i="14"/>
  <c r="M217" i="14"/>
  <c r="M221" i="14"/>
  <c r="M226" i="14"/>
  <c r="M232" i="14"/>
  <c r="P219" i="14"/>
  <c r="P222" i="14"/>
  <c r="P230" i="14"/>
  <c r="J219" i="14"/>
  <c r="J222" i="14"/>
  <c r="M218" i="14"/>
  <c r="M227" i="14"/>
  <c r="P220" i="14"/>
  <c r="P225" i="14"/>
  <c r="P231" i="14"/>
  <c r="J220" i="14"/>
  <c r="J225" i="14"/>
  <c r="J231" i="14"/>
  <c r="M222" i="14"/>
  <c r="M230" i="14"/>
  <c r="P218" i="14"/>
  <c r="P221" i="14"/>
  <c r="P226" i="14"/>
  <c r="P232" i="14"/>
  <c r="M154" i="14"/>
  <c r="M210" i="14" s="1"/>
  <c r="M211" i="14" s="1"/>
  <c r="P154" i="14"/>
  <c r="O209" i="14"/>
  <c r="O210" i="14" s="1"/>
  <c r="L209" i="14"/>
  <c r="K209" i="14"/>
  <c r="K154" i="14"/>
  <c r="L154" i="14"/>
  <c r="L210" i="14" s="1"/>
  <c r="O154" i="14"/>
  <c r="N57" i="14"/>
  <c r="N154" i="14" s="1"/>
  <c r="H210" i="14" l="1"/>
  <c r="H211" i="14" s="1"/>
  <c r="I210" i="14"/>
  <c r="I211" i="14" s="1"/>
  <c r="N210" i="14"/>
  <c r="N211" i="14" s="1"/>
  <c r="J216" i="14"/>
  <c r="N233" i="14"/>
  <c r="J228" i="14"/>
  <c r="M228" i="14"/>
  <c r="P228" i="14"/>
  <c r="P217" i="14"/>
  <c r="P216" i="14" s="1"/>
  <c r="P215" i="14" s="1"/>
  <c r="J224" i="14"/>
  <c r="O211" i="14"/>
  <c r="H233" i="14"/>
  <c r="L211" i="14"/>
  <c r="K210" i="14"/>
  <c r="K211" i="14" s="1"/>
  <c r="L220" i="14"/>
  <c r="L216" i="14" s="1"/>
  <c r="L215" i="14" s="1"/>
  <c r="J215" i="14" l="1"/>
  <c r="M220" i="14"/>
  <c r="M216" i="14" s="1"/>
  <c r="M215" i="14" s="1"/>
  <c r="K233" i="14"/>
  <c r="M277" i="10" l="1"/>
  <c r="I233" i="14" l="1"/>
  <c r="O233" i="14"/>
  <c r="P233" i="14" s="1"/>
  <c r="L233" i="14"/>
  <c r="M233" i="14" s="1"/>
  <c r="I152" i="13"/>
  <c r="J152" i="13"/>
  <c r="H152" i="13"/>
  <c r="J233" i="14" l="1"/>
  <c r="H100" i="13"/>
  <c r="H174" i="13" l="1"/>
  <c r="K118" i="10" l="1"/>
  <c r="J213" i="13" l="1"/>
  <c r="I213" i="13"/>
  <c r="H213" i="13"/>
  <c r="M216" i="10"/>
  <c r="H175" i="13"/>
  <c r="I174" i="13"/>
  <c r="I175" i="13" s="1"/>
  <c r="J174" i="13"/>
  <c r="J175" i="13" s="1"/>
  <c r="J14" i="13"/>
  <c r="J58" i="13" s="1"/>
  <c r="I113" i="13"/>
  <c r="J113" i="13"/>
  <c r="H113" i="13"/>
  <c r="AB125" i="10"/>
  <c r="AB126" i="10"/>
  <c r="AA126" i="10" l="1"/>
  <c r="Z126" i="10"/>
  <c r="AB127" i="10"/>
  <c r="AA125" i="10"/>
  <c r="AA86" i="10"/>
  <c r="AA85" i="10"/>
  <c r="I100" i="13"/>
  <c r="J100" i="13"/>
  <c r="AB87" i="10"/>
  <c r="AA87" i="10"/>
  <c r="Z87" i="10"/>
  <c r="AB86" i="10"/>
  <c r="AB85" i="10"/>
  <c r="AB84" i="10"/>
  <c r="I72" i="13"/>
  <c r="J72" i="13"/>
  <c r="H72" i="13"/>
  <c r="Q65" i="10"/>
  <c r="AA127" i="10" l="1"/>
  <c r="AB89" i="10"/>
  <c r="J227" i="13" l="1"/>
  <c r="I227" i="13"/>
  <c r="J226" i="13"/>
  <c r="I226" i="13"/>
  <c r="H226" i="13"/>
  <c r="J225" i="13"/>
  <c r="I225" i="13"/>
  <c r="J222" i="13"/>
  <c r="I222" i="13"/>
  <c r="H222" i="13"/>
  <c r="J221" i="13"/>
  <c r="I221" i="13"/>
  <c r="H221" i="13"/>
  <c r="I220" i="13"/>
  <c r="H220" i="13"/>
  <c r="J216" i="13"/>
  <c r="I216" i="13"/>
  <c r="H216" i="13"/>
  <c r="J215" i="13"/>
  <c r="I215" i="13"/>
  <c r="H215" i="13"/>
  <c r="J214" i="13"/>
  <c r="I214" i="13"/>
  <c r="J203" i="13"/>
  <c r="I203" i="13"/>
  <c r="H203" i="13"/>
  <c r="J200" i="13"/>
  <c r="I200" i="13"/>
  <c r="H200" i="13"/>
  <c r="N199" i="13"/>
  <c r="M199" i="13"/>
  <c r="L199" i="13"/>
  <c r="J196" i="13"/>
  <c r="J197" i="13" s="1"/>
  <c r="I196" i="13"/>
  <c r="I197" i="13" s="1"/>
  <c r="H196" i="13"/>
  <c r="H197" i="13" s="1"/>
  <c r="J115" i="13"/>
  <c r="J155" i="13" s="1"/>
  <c r="I115" i="13"/>
  <c r="I155" i="13" s="1"/>
  <c r="H115" i="13"/>
  <c r="H155" i="13" s="1"/>
  <c r="N107" i="13"/>
  <c r="M107" i="13"/>
  <c r="H227" i="13"/>
  <c r="H214" i="13"/>
  <c r="H225" i="13"/>
  <c r="J223" i="13" l="1"/>
  <c r="I223" i="13"/>
  <c r="H223" i="13"/>
  <c r="H204" i="13"/>
  <c r="H205" i="13" s="1"/>
  <c r="I204" i="13"/>
  <c r="J204" i="13"/>
  <c r="H212" i="13"/>
  <c r="H211" i="13" s="1"/>
  <c r="H210" i="13" s="1"/>
  <c r="I212" i="13"/>
  <c r="I211" i="13" s="1"/>
  <c r="I210" i="13" s="1"/>
  <c r="P48" i="10"/>
  <c r="I228" i="13" l="1"/>
  <c r="J205" i="13"/>
  <c r="J206" i="13" s="1"/>
  <c r="I205" i="13"/>
  <c r="I206" i="13" s="1"/>
  <c r="J212" i="13"/>
  <c r="J211" i="13" s="1"/>
  <c r="J210" i="13" s="1"/>
  <c r="J228" i="13" l="1"/>
  <c r="Q170" i="10"/>
  <c r="R170" i="10"/>
  <c r="K65" i="10"/>
  <c r="R222" i="10" l="1"/>
  <c r="Q222" i="10"/>
  <c r="P222" i="10"/>
  <c r="O222" i="10"/>
  <c r="N222" i="10"/>
  <c r="M222" i="10"/>
  <c r="L222" i="10"/>
  <c r="K222" i="10"/>
  <c r="L67" i="10" l="1"/>
  <c r="M273" i="10" l="1"/>
  <c r="M272" i="10"/>
  <c r="M271" i="10"/>
  <c r="R275" i="10"/>
  <c r="Q275" i="10"/>
  <c r="L275" i="10"/>
  <c r="K275" i="10"/>
  <c r="M136" i="10" l="1"/>
  <c r="M268" i="10"/>
  <c r="L270" i="10"/>
  <c r="M270" i="10"/>
  <c r="K170" i="10"/>
  <c r="N136" i="10"/>
  <c r="K136" i="10"/>
  <c r="K134" i="10"/>
  <c r="K76" i="10"/>
  <c r="L198" i="10"/>
  <c r="L216" i="10"/>
  <c r="K253" i="10"/>
  <c r="R220" i="10"/>
  <c r="Q220" i="10"/>
  <c r="P220" i="10"/>
  <c r="O220" i="10"/>
  <c r="N220" i="10"/>
  <c r="M220" i="10"/>
  <c r="L220" i="10"/>
  <c r="K220" i="10"/>
  <c r="L229" i="10" l="1"/>
  <c r="M229" i="10"/>
  <c r="N229" i="10"/>
  <c r="O229" i="10"/>
  <c r="P229" i="10"/>
  <c r="Q229" i="10"/>
  <c r="R229" i="10"/>
  <c r="K229" i="10"/>
  <c r="W225" i="10"/>
  <c r="V225" i="10"/>
  <c r="U225" i="10"/>
  <c r="O216" i="10" l="1"/>
  <c r="P216" i="10"/>
  <c r="K216" i="10"/>
  <c r="R212" i="10"/>
  <c r="R216" i="10" s="1"/>
  <c r="Q212" i="10"/>
  <c r="Q216" i="10" s="1"/>
  <c r="N177" i="10"/>
  <c r="R177" i="10" s="1"/>
  <c r="R198" i="10" s="1"/>
  <c r="K198" i="10"/>
  <c r="O198" i="10"/>
  <c r="P198" i="10"/>
  <c r="M191" i="10"/>
  <c r="M188" i="10"/>
  <c r="M187" i="10"/>
  <c r="M186" i="10"/>
  <c r="M185" i="10"/>
  <c r="M183" i="10"/>
  <c r="M181" i="10"/>
  <c r="M179" i="10"/>
  <c r="M198" i="10" l="1"/>
  <c r="N198" i="10"/>
  <c r="Q177" i="10"/>
  <c r="Q198" i="10" s="1"/>
  <c r="L127" i="10"/>
  <c r="W124" i="10"/>
  <c r="V124" i="10"/>
  <c r="M124" i="10"/>
  <c r="M123" i="10"/>
  <c r="M121" i="10"/>
  <c r="N118" i="10"/>
  <c r="Z125" i="10" l="1"/>
  <c r="Z127" i="10" s="1"/>
  <c r="M134" i="10"/>
  <c r="O116" i="10" l="1"/>
  <c r="M116" i="10"/>
  <c r="O114" i="10"/>
  <c r="M114" i="10"/>
  <c r="M102" i="10"/>
  <c r="Z86" i="10" s="1"/>
  <c r="M91" i="10"/>
  <c r="M89" i="10"/>
  <c r="M88" i="10"/>
  <c r="M87" i="10"/>
  <c r="Z85" i="10" s="1"/>
  <c r="M86" i="10"/>
  <c r="Q84" i="10"/>
  <c r="M84" i="10"/>
  <c r="M80" i="10"/>
  <c r="M78" i="10"/>
  <c r="AA84" i="10" l="1"/>
  <c r="AA89" i="10" s="1"/>
  <c r="M118" i="10"/>
  <c r="Z84" i="10"/>
  <c r="M266" i="10"/>
  <c r="M71" i="10"/>
  <c r="M69" i="10"/>
  <c r="Q69" i="10" s="1"/>
  <c r="Z89" i="10" l="1"/>
  <c r="R69" i="10"/>
  <c r="Q76" i="10"/>
  <c r="M67" i="10"/>
  <c r="M76" i="10" s="1"/>
  <c r="N65" i="10"/>
  <c r="O65" i="10"/>
  <c r="R65" i="10"/>
  <c r="K171" i="10"/>
  <c r="L64" i="10" l="1"/>
  <c r="L65" i="10" s="1"/>
  <c r="P34" i="10"/>
  <c r="M275" i="10"/>
  <c r="M16" i="10"/>
  <c r="M14" i="10"/>
  <c r="M65" i="10" l="1"/>
  <c r="M171" i="10" s="1"/>
  <c r="M263" i="10"/>
  <c r="P65" i="10"/>
  <c r="Q270" i="10"/>
  <c r="R270" i="10"/>
  <c r="K270" i="10"/>
  <c r="K269" i="10"/>
  <c r="N170" i="10"/>
  <c r="O170" i="10" l="1"/>
  <c r="P170" i="10"/>
  <c r="L76" i="10"/>
  <c r="N76" i="10"/>
  <c r="O76" i="10"/>
  <c r="P76" i="10"/>
  <c r="R76" i="10"/>
  <c r="L244" i="10" l="1"/>
  <c r="M267" i="10"/>
  <c r="M265" i="10"/>
  <c r="L277" i="10"/>
  <c r="L265" i="10"/>
  <c r="L267" i="10"/>
  <c r="L272" i="10"/>
  <c r="L273" i="10"/>
  <c r="L276" i="10"/>
  <c r="K277" i="10"/>
  <c r="L266" i="10"/>
  <c r="L268" i="10"/>
  <c r="L271" i="10"/>
  <c r="K266" i="10"/>
  <c r="M269" i="10"/>
  <c r="L269" i="10"/>
  <c r="L274" i="10" l="1"/>
  <c r="L123" i="10"/>
  <c r="L121" i="10"/>
  <c r="L134" i="10" l="1"/>
  <c r="L263" i="10"/>
  <c r="L144" i="10"/>
  <c r="L139" i="10"/>
  <c r="L170" i="10" l="1"/>
  <c r="M264" i="10"/>
  <c r="L264" i="10" l="1"/>
  <c r="L262" i="10" s="1"/>
  <c r="L261" i="10" s="1"/>
  <c r="L253" i="10"/>
  <c r="M253" i="10"/>
  <c r="M254" i="10" s="1"/>
  <c r="N253" i="10"/>
  <c r="N254" i="10" s="1"/>
  <c r="O253" i="10"/>
  <c r="O254" i="10" s="1"/>
  <c r="P253" i="10"/>
  <c r="P254" i="10" s="1"/>
  <c r="Q253" i="10"/>
  <c r="Q254" i="10" s="1"/>
  <c r="R253" i="10"/>
  <c r="R254" i="10" s="1"/>
  <c r="R277" i="10" l="1"/>
  <c r="Q277" i="10"/>
  <c r="R276" i="10"/>
  <c r="Q276" i="10"/>
  <c r="M276" i="10"/>
  <c r="R273" i="10"/>
  <c r="Q273" i="10"/>
  <c r="R272" i="10"/>
  <c r="Q272" i="10"/>
  <c r="R271" i="10"/>
  <c r="Q271" i="10"/>
  <c r="R269" i="10"/>
  <c r="Q269" i="10"/>
  <c r="R268" i="10"/>
  <c r="Q268" i="10"/>
  <c r="R267" i="10"/>
  <c r="Q267" i="10"/>
  <c r="R266" i="10"/>
  <c r="Q266" i="10"/>
  <c r="Q265" i="10"/>
  <c r="R264" i="10"/>
  <c r="Q264" i="10"/>
  <c r="R263" i="10"/>
  <c r="Q263" i="10"/>
  <c r="M274" i="10" l="1"/>
  <c r="Q262" i="10"/>
  <c r="Q261" i="10" s="1"/>
  <c r="M262" i="10"/>
  <c r="M261" i="10" s="1"/>
  <c r="R274" i="10"/>
  <c r="Q274" i="10"/>
  <c r="M278" i="10" l="1"/>
  <c r="Q278" i="10"/>
  <c r="M233" i="10"/>
  <c r="M237" i="10" s="1"/>
  <c r="L233" i="10"/>
  <c r="L236" i="10" l="1"/>
  <c r="L237" i="10" s="1"/>
  <c r="K236" i="10"/>
  <c r="N233" i="10"/>
  <c r="N237" i="10" s="1"/>
  <c r="O233" i="10"/>
  <c r="O237" i="10" s="1"/>
  <c r="P233" i="10"/>
  <c r="P237" i="10" s="1"/>
  <c r="Q233" i="10"/>
  <c r="Q237" i="10" s="1"/>
  <c r="R233" i="10"/>
  <c r="R237" i="10" s="1"/>
  <c r="M218" i="10"/>
  <c r="M223" i="10" s="1"/>
  <c r="N218" i="10"/>
  <c r="O218" i="10"/>
  <c r="O223" i="10" s="1"/>
  <c r="P218" i="10"/>
  <c r="P223" i="10" s="1"/>
  <c r="Q218" i="10"/>
  <c r="Q223" i="10" s="1"/>
  <c r="R218" i="10"/>
  <c r="R223" i="10" s="1"/>
  <c r="L218" i="10"/>
  <c r="L223" i="10" s="1"/>
  <c r="L199" i="10"/>
  <c r="M199" i="10"/>
  <c r="M255" i="10" s="1"/>
  <c r="N199" i="10"/>
  <c r="P199" i="10"/>
  <c r="Q199" i="10"/>
  <c r="R199" i="10"/>
  <c r="O199" i="10"/>
  <c r="O136" i="10"/>
  <c r="P136" i="10"/>
  <c r="Q136" i="10"/>
  <c r="R136" i="10"/>
  <c r="L136" i="10"/>
  <c r="N134" i="10"/>
  <c r="O134" i="10"/>
  <c r="P134" i="10"/>
  <c r="Q134" i="10"/>
  <c r="R134" i="10"/>
  <c r="L118" i="10" l="1"/>
  <c r="O118" i="10"/>
  <c r="P118" i="10"/>
  <c r="Q118" i="10"/>
  <c r="R118" i="10"/>
  <c r="P171" i="10" l="1"/>
  <c r="P255" i="10" s="1"/>
  <c r="P256" i="10" s="1"/>
  <c r="L171" i="10"/>
  <c r="O171" i="10"/>
  <c r="O255" i="10" s="1"/>
  <c r="O256" i="10" s="1"/>
  <c r="R171" i="10"/>
  <c r="R255" i="10" s="1"/>
  <c r="R256" i="10" s="1"/>
  <c r="N171" i="10"/>
  <c r="Q171" i="10"/>
  <c r="Q255" i="10" s="1"/>
  <c r="Q256" i="10" s="1"/>
  <c r="L254" i="10"/>
  <c r="L255" i="10" l="1"/>
  <c r="L256" i="10" s="1"/>
  <c r="K199" i="10" l="1"/>
  <c r="K218" i="10" l="1"/>
  <c r="K223" i="10" s="1"/>
  <c r="K276" i="10" l="1"/>
  <c r="K274" i="10" s="1"/>
  <c r="K273" i="10"/>
  <c r="K272" i="10"/>
  <c r="K271" i="10"/>
  <c r="K268" i="10"/>
  <c r="K267" i="10"/>
  <c r="K233" i="10" l="1"/>
  <c r="K237" i="10" s="1"/>
  <c r="K263" i="10" l="1"/>
  <c r="K264" i="10" l="1"/>
  <c r="K265" i="10" l="1"/>
  <c r="K262" i="10" l="1"/>
  <c r="K261" i="10" s="1"/>
  <c r="K278" i="10" s="1"/>
  <c r="K254" i="10"/>
  <c r="K255" i="10" l="1"/>
  <c r="K256" i="10" l="1"/>
  <c r="R265" i="10"/>
  <c r="R262" i="10" s="1"/>
  <c r="R261" i="10" s="1"/>
  <c r="R278" i="10" l="1"/>
  <c r="L278" i="10"/>
  <c r="M256" i="10"/>
  <c r="H206" i="13"/>
  <c r="H228" i="13"/>
  <c r="N216" i="10"/>
  <c r="N223" i="10" s="1"/>
  <c r="N255" i="10" s="1"/>
  <c r="N256" i="10" s="1"/>
</calcChain>
</file>

<file path=xl/comments1.xml><?xml version="1.0" encoding="utf-8"?>
<comments xmlns="http://schemas.openxmlformats.org/spreadsheetml/2006/main">
  <authors>
    <author>Audra Cepiene</author>
  </authors>
  <commentList>
    <comment ref="E20"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20" authorId="0" shapeId="0">
      <text>
        <r>
          <rPr>
            <sz val="9"/>
            <color indexed="81"/>
            <rFont val="Tahoma"/>
            <family val="2"/>
            <charset val="186"/>
          </rPr>
          <t xml:space="preserve">Eksplotuojami 4 fontanai: "Taravos Anikė"; "Laivelis" Meridiano skvere. Nuo 2016 m. - Debreceno aikštės fontanas, 2017 m. Pempininkų aikštės fontanas
</t>
        </r>
      </text>
    </comment>
    <comment ref="K27" authorId="0" shapeId="0">
      <text>
        <r>
          <rPr>
            <sz val="9"/>
            <color indexed="81"/>
            <rFont val="Tahoma"/>
            <family val="2"/>
            <charset val="186"/>
          </rPr>
          <t xml:space="preserve">Iš viso mieste yra 1,1 tūkst. vnt. suoliukų
</t>
        </r>
      </text>
    </comment>
    <comment ref="K29" authorId="0" shapeId="0">
      <text>
        <r>
          <rPr>
            <sz val="9"/>
            <color indexed="81"/>
            <rFont val="Tahoma"/>
            <family val="2"/>
            <charset val="186"/>
          </rPr>
          <t>Iš viso mieste yra 1,5 tūkst. vnt. šiukšliadėžių</t>
        </r>
      </text>
    </comment>
    <comment ref="E35" authorId="0" shapeId="0">
      <text>
        <r>
          <rPr>
            <b/>
            <sz val="9"/>
            <color indexed="81"/>
            <rFont val="Tahoma"/>
            <family val="2"/>
            <charset val="186"/>
          </rPr>
          <t>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G37" authorId="0" shapeId="0">
      <text>
        <r>
          <rPr>
            <sz val="9"/>
            <color indexed="81"/>
            <rFont val="Tahoma"/>
            <family val="2"/>
            <charset val="186"/>
          </rPr>
          <t>Finansavimas iš Respublikinės programos</t>
        </r>
      </text>
    </comment>
    <comment ref="G40" authorId="0" shapeId="0">
      <text>
        <r>
          <rPr>
            <sz val="9"/>
            <color indexed="81"/>
            <rFont val="Tahoma"/>
            <family val="2"/>
            <charset val="186"/>
          </rPr>
          <t>Visuomenininkai</t>
        </r>
      </text>
    </comment>
    <comment ref="E46"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0"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4"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7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D90"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90"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97" authorId="0" shapeId="0">
      <text>
        <r>
          <rPr>
            <sz val="9"/>
            <color indexed="81"/>
            <rFont val="Tahoma"/>
            <family val="2"/>
            <charset val="186"/>
          </rPr>
          <t>Viešieji tualetai: Stovyklų g. 4 –21,79 m2; Kopų g. 1A (I Melnragė) – 87,25 m2;</t>
        </r>
      </text>
    </comment>
    <comment ref="E101"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121"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4"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2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4"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7"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4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46" authorId="0" shapeId="0">
      <text>
        <r>
          <rPr>
            <b/>
            <sz val="9"/>
            <color indexed="81"/>
            <rFont val="Tahoma"/>
            <family val="2"/>
            <charset val="186"/>
          </rPr>
          <t>2016-09-23 SPG STR3-12</t>
        </r>
        <r>
          <rPr>
            <sz val="9"/>
            <color indexed="81"/>
            <rFont val="Tahoma"/>
            <family val="2"/>
            <charset val="186"/>
          </rPr>
          <t xml:space="preserve">
Remiantis 2014 m. liepos 11 d.  LR Vidaus reikalų ministro įsakymu Nr. 1V-480 patvirtintomis Integruotų teritorijų vystymo programų rengimo ir įgyvendinimo gairėmis, ne vėliau kaip 2 metus po ITI programos patvirtinimo būtina sukurti interaktyvaus tikslinės teritorijos ir susietų teritorijų ribų žemėlapio aplikaciją, prieinamą savivaldybės interneto svetainėje. </t>
        </r>
      </text>
    </comment>
    <comment ref="D189" authorId="0" shapeId="0">
      <text>
        <r>
          <rPr>
            <sz val="9"/>
            <color indexed="81"/>
            <rFont val="Tahoma"/>
            <family val="2"/>
            <charset val="186"/>
          </rPr>
          <t>Šiame pastate yra 103 butai, iš kurių 97 butai priklauso Savivaldybei.</t>
        </r>
      </text>
    </comment>
    <comment ref="D201"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H211" authorId="0" shapeId="0">
      <text>
        <r>
          <rPr>
            <b/>
            <sz val="9"/>
            <color indexed="81"/>
            <rFont val="Tahoma"/>
            <family val="2"/>
            <charset val="186"/>
          </rPr>
          <t>10814,2</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E19"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Q19" authorId="0" shapeId="0">
      <text>
        <r>
          <rPr>
            <sz val="9"/>
            <color indexed="81"/>
            <rFont val="Tahoma"/>
            <family val="2"/>
            <charset val="186"/>
          </rPr>
          <t xml:space="preserve">Eksplotuojami 4 fontanai: "Taravos Anikė"; "Laivelis" Meridiano skvere. Nuo 2016 m. - Debreceno aikštės fontanas, 2017 m. Pempininkų aikštės fontanas
</t>
        </r>
      </text>
    </comment>
    <comment ref="Q26" authorId="0" shapeId="0">
      <text>
        <r>
          <rPr>
            <sz val="9"/>
            <color indexed="81"/>
            <rFont val="Tahoma"/>
            <family val="2"/>
            <charset val="186"/>
          </rPr>
          <t xml:space="preserve">Iš viso mieste yra 1,1 tūkst. vnt. suoliukų
</t>
        </r>
      </text>
    </comment>
    <comment ref="Q28" authorId="0" shapeId="0">
      <text>
        <r>
          <rPr>
            <sz val="9"/>
            <color indexed="81"/>
            <rFont val="Tahoma"/>
            <family val="2"/>
            <charset val="186"/>
          </rPr>
          <t>Iš viso mieste yra 1,5 tūkst. vnt. šiukšliadėžių</t>
        </r>
      </text>
    </comment>
    <comment ref="D36" authorId="0" shapeId="0">
      <text>
        <r>
          <rPr>
            <sz val="9"/>
            <color indexed="81"/>
            <rFont val="Tahoma"/>
            <family val="2"/>
            <charset val="186"/>
          </rPr>
          <t>Skvero tarp Puodžių ir Bokštų g. Klaipėdoje su Vydūno paminklu atviras architektūrinis konkursas
Konkursinis projektas devizu “Versmė“, laimėjęs pirmąją vietą
Skvero sutvarkymo dalis:
Darbai: Kaina EUR
ARDYMO DARBAI (senų šaligatvių demontavimas, statybinių šiukšlių
išvežimas, medžių kirtimas ir kelmų šalinimas) 10000
DANGŲ ĮRENGIMAS (pagrindų statyba, bortai, trinkelės, ir kt.)  50000
ŽELDYNAI (Želdyno tvarkymas, vejos įrengimas, gėlynai)  13000
MAŽOJI ARCHITEKTŪRA (Šviestuvai, suolai, šiukšlių dėžės, kt.)  32000
FONTANAS (Įrenginys, montavimo darbai, patalpos kontroleriui, siurbliui
ir kt. įrengimas) 17000
STATYBOS DARBAI 20000
VANDENTIEKIO TINKLAI (grunto kasimas, užpylimas, vamzdžių
įrengimas, šulinio įrengimas, dangčiai) 4000
LIETAUS NUOTEKŲ TINKLAI (žemės darbai, vamzdžių įrengimas, šulinio
įrengimas, latakų su kaliojo ketaus grotelėmis įrengimas) 30000
LAUKO ELETROS IR APŠVIETIMO TINKLAI  12000
ARCHEOLOGINIAI TYRIMAI  10000
Iš viso 198000
Projekto dalis, prašoma finansuoti iš respublikinės programos:
PROJEKTAVIMO DARBAI 16000
MENINĖ DALIS (Bronzinė skulptūra, granito plokštės, kt.) 121000
Bendra viso projekto kain</t>
        </r>
        <r>
          <rPr>
            <b/>
            <sz val="9"/>
            <color indexed="81"/>
            <rFont val="Tahoma"/>
            <family val="2"/>
            <charset val="186"/>
          </rPr>
          <t>a 335000 Eurų</t>
        </r>
        <r>
          <rPr>
            <sz val="9"/>
            <color indexed="81"/>
            <rFont val="Tahoma"/>
            <family val="2"/>
            <charset val="186"/>
          </rPr>
          <t xml:space="preserve">
Skaičiavimus atliko konkursinio pasiūlymo autoriai.
</t>
        </r>
      </text>
    </comment>
    <comment ref="E36"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36" authorId="0" shapeId="0">
      <text>
        <r>
          <rPr>
            <sz val="9"/>
            <color indexed="81"/>
            <rFont val="Tahoma"/>
            <family val="2"/>
            <charset val="186"/>
          </rPr>
          <t>Finansavimas iš Respublikinės programos</t>
        </r>
      </text>
    </comment>
    <comment ref="G39" authorId="0" shapeId="0">
      <text>
        <r>
          <rPr>
            <sz val="9"/>
            <color indexed="81"/>
            <rFont val="Tahoma"/>
            <family val="2"/>
            <charset val="186"/>
          </rPr>
          <t>Visuomenininkai</t>
        </r>
      </text>
    </comment>
    <comment ref="E4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3"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7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D89"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8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96" authorId="0" shapeId="0">
      <text>
        <r>
          <rPr>
            <sz val="9"/>
            <color indexed="81"/>
            <rFont val="Tahoma"/>
            <family val="2"/>
            <charset val="186"/>
          </rPr>
          <t>Viešieji tualetai: Stovyklų g. 4 –21,79 m2; Kopų g. 1A (I Melnragė) – 87,25 m2;</t>
        </r>
      </text>
    </comment>
    <comment ref="E100"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U113" authorId="0" shapeId="0">
      <text>
        <r>
          <rPr>
            <sz val="9"/>
            <color indexed="81"/>
            <rFont val="Tahoma"/>
            <family val="2"/>
            <charset val="186"/>
          </rPr>
          <t xml:space="preserve">
Siūlome 1,2 tūkst eur lėšas perskirstyti naujo prevencijos projekto „Mobilus info taškas“ įgyvendinamo kartu su Klaipėdos apskrities vyriausiuoju policijos komisariatu vykdymui. Daugiau apie projektą pateikta 010302 priemonėje</t>
        </r>
      </text>
    </comment>
    <comment ref="E120"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3"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26"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6"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U136" authorId="0" shapeId="0">
      <text>
        <r>
          <rPr>
            <sz val="9"/>
            <color indexed="81"/>
            <rFont val="Tahoma"/>
            <family val="2"/>
            <charset val="186"/>
          </rPr>
          <t xml:space="preserve">
Atsiradus ES lėšų sutaupymams pagal Integruotų teritorijų vystymo programą, pasiūlyta padidinti projekto finansinę apimtį, įtraukiant AB "Senasis turgus" priklausančią aikštę. 2017-06-19 Vidaus reikalų ministerijoje vykusime posėdyje buvo pritarta projekto apimties didinimui ir papildomų lėšų skyrimui. Kadangi viešųjų pirkimų procedūros bus pradėtos vykdyti  vėliau, todėl 31,1 tūkts. eur lėšos nebus panaudotos ir planuojamos 2018 m. bus atliekami darbai šiose gatvėse -Šaltkalvių, Aukštoji, Skerdėjų gatvių, lauko prekybos paviljono Turgaus a. 5A sutvarkymas</t>
        </r>
      </text>
    </comment>
    <comment ref="E13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U139" authorId="0" shapeId="0">
      <text>
        <r>
          <rPr>
            <sz val="9"/>
            <color indexed="81"/>
            <rFont val="Tahoma"/>
            <family val="2"/>
            <charset val="186"/>
          </rPr>
          <t xml:space="preserve">
Siūlome perkelti 52,2 tūkst. eur lėšas 2018 m. Šiuo metu vyksta viešųjų prikimų procedūros. Techninio projekto parengimo paslauga perkama ekonominio naudingumo būdu, todėl tikėtina, kad užtruks rangovo parinkimas. Sutarties pasirašymas planuojamas spalio-lapkričio mėn. taip pat siūlome pkoreguoti vertinimo kriterijaus pavadinimą</t>
        </r>
      </text>
    </comment>
    <comment ref="E14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45" authorId="0" shapeId="0">
      <text>
        <r>
          <rPr>
            <b/>
            <sz val="9"/>
            <color indexed="81"/>
            <rFont val="Tahoma"/>
            <family val="2"/>
            <charset val="186"/>
          </rPr>
          <t>2016-09-23 SPG STR3-12</t>
        </r>
        <r>
          <rPr>
            <sz val="9"/>
            <color indexed="81"/>
            <rFont val="Tahoma"/>
            <family val="2"/>
            <charset val="186"/>
          </rPr>
          <t xml:space="preserve">
Remiantis 2014 m. liepos 11 d.  LR Vidaus reikalų ministro įsakymu Nr. 1V-480 patvirtintomis Integruotų teritorijų vystymo programų rengimo ir įgyvendinimo gairėmis, ne vėliau kaip 2 metus po ITI programos patvirtinimo būtina sukurti interaktyvaus tikslinės teritorijos ir susietų teritorijų ribų žemėlapio aplikaciją, prieinamą savivaldybės interneto svetainėje. </t>
        </r>
      </text>
    </comment>
    <comment ref="D188" authorId="0" shapeId="0">
      <text>
        <r>
          <rPr>
            <sz val="9"/>
            <color indexed="81"/>
            <rFont val="Tahoma"/>
            <family val="2"/>
            <charset val="186"/>
          </rPr>
          <t>Šiame pastate yra 103 butai, iš kurių 97 butai priklauso Savivaldybei.</t>
        </r>
      </text>
    </comment>
    <comment ref="D192" authorId="0" shapeId="0">
      <text>
        <r>
          <rPr>
            <sz val="9"/>
            <color indexed="81"/>
            <rFont val="Tahoma"/>
            <family val="2"/>
            <charset val="186"/>
          </rPr>
          <t xml:space="preserve">Šalys susitaria įgyvendinti vietos projektą „Gyvenkime saugiai“ (toliau – Projektas), vykdomą 2017–2020 m.
Sutarties sąlygų ir Lietuvos Respublikos teisės aktų reikalavimų;2. Šios Sutarties objektas – abipusis Šalių darbas, vykdyti gyventojų švietimą priešgaisrinės saugos srityje, siekiant sumažinti gaisrų ir žūstančių žmonių skaičių juose.
3. Projekto tikslas – užtikrinti Klaipėdos miesto gyventojų švietimą priešgaisrinės saugos srityje bei priešgaisrinę saugą  gyvenamame sektoriuje ir aplinkoje, siekiant sumažinti gaisrų ir žūstančių žmonių skaičių juose. </t>
        </r>
      </text>
    </comment>
    <comment ref="D193" authorId="0" shapeId="0">
      <text>
        <r>
          <rPr>
            <sz val="9"/>
            <color indexed="81"/>
            <rFont val="Tahoma"/>
            <family val="2"/>
            <charset val="186"/>
          </rPr>
          <t>I etape Klaipėdos apskrities vyriausiojo policijos komisariato Viešosios tvarkos tarnybos Prevencijos skyriaus specialistai parengia metodines rekomendacijas turto apsaugos tema: gyventojams – atmintinės su patarimais, kaip apsaugoti savo turtą nuo vagysčių, informacija apie naujausias apsaugos technologijas, gaminami lipdukai „Registruotas policijoje“, kurie bus klijuojami ant pažymėtų ir įregistruotų policijoje daiktų. Įsigyti navigacinę sistemą  dviračių vagysčių prevencijai.
Siekiant didinti visuomenės informuotumą tapatybės apsaugos klausimais bus sukurta ir išleista informacinė medžiaga – užrašinės moksleiviams, užrašinės studentams, prezentacija mokytojams.
Šiame etape bus siekiama skatinti gyventojus aktyviai dalyvauti daiktų žymėjimo akcijose, susitikimuose, kuriant saugią Klaipėdos miesto aplinką, ugdyti piliečių teisinę savimonę, mažinti turtinių nusikalstamų veikų ir kitų teisės pažeidimų skaičių, pagerinti turtinių nusikaltimų prevencijos ir kontrolės priemonių valdymą.  
Pirmasis etapas užbaigiamas iki 2017-03-30</t>
        </r>
      </text>
    </comment>
    <comment ref="D206"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I216" authorId="0" shapeId="0">
      <text>
        <r>
          <rPr>
            <b/>
            <sz val="9"/>
            <color indexed="81"/>
            <rFont val="Tahoma"/>
            <family val="2"/>
            <charset val="186"/>
          </rPr>
          <t>10814,2</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Indre Buteniene</author>
  </authors>
  <commentList>
    <comment ref="F16"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S16" authorId="0" shapeId="0">
      <text>
        <r>
          <rPr>
            <sz val="9"/>
            <color indexed="81"/>
            <rFont val="Tahoma"/>
            <family val="2"/>
            <charset val="186"/>
          </rPr>
          <t xml:space="preserve">Eksploatuojami 4 fontanai: "Taravos Anikė"; "Laivelis" Meridiano skvere. Nuo 2016 m. - Debreceno aikštės fontanas, 2017 m. Pempininkų aikštės fontanas
</t>
        </r>
      </text>
    </comment>
    <comment ref="S23" authorId="0" shapeId="0">
      <text>
        <r>
          <rPr>
            <sz val="9"/>
            <color indexed="81"/>
            <rFont val="Tahoma"/>
            <family val="2"/>
            <charset val="186"/>
          </rPr>
          <t xml:space="preserve">Iš viso mieste yra 1,1 tūkst. vnt. suoliukų
</t>
        </r>
      </text>
    </comment>
    <comment ref="S25" authorId="0" shapeId="0">
      <text>
        <r>
          <rPr>
            <sz val="9"/>
            <color indexed="81"/>
            <rFont val="Tahoma"/>
            <family val="2"/>
            <charset val="186"/>
          </rPr>
          <t>Iš viso mieste yra 1,5 tūkst. vnt. šiukšliadėžių</t>
        </r>
      </text>
    </comment>
    <comment ref="S30" authorId="0" shapeId="0">
      <text>
        <r>
          <rPr>
            <sz val="9"/>
            <color indexed="81"/>
            <rFont val="Tahoma"/>
            <family val="2"/>
            <charset val="186"/>
          </rPr>
          <t xml:space="preserve"> Įtraukta e. paštu 2016-10-25, be pagrindimo
</t>
        </r>
      </text>
    </comment>
    <comment ref="F32" authorId="0" shape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6" authorId="0" shapeId="0">
      <text>
        <r>
          <rPr>
            <sz val="9"/>
            <color indexed="81"/>
            <rFont val="Tahoma"/>
            <family val="2"/>
            <charset val="186"/>
          </rPr>
          <t>Skvero tarp Puodžių ir Bokštų g. Klaipėdoje su Vydūno paminklu atviras architektūrinis konkursas
Konkursinis projektas devizu “Versmė“, laimėjęs pirmąją vietą
Skvero sutvarkymo dalis:
Darbai: Kaina EUR
ARDYMO DARBAI (senų šaligatvių demontavimas, statybinių šiukšlių
išvežimas, medžių kirtimas ir kelmų šalinimas) 10000
DANGŲ ĮRENGIMAS (pagrindų statyba, bortai, trinkelės, ir kt.)  50000
ŽELDYNAI (Želdyno tvarkymas, vejos įrengimas, gėlynai)  13000
MAŽOJI ARCHITEKTŪRA (Šviestuvai, suolai, šiukšlių dėžės, kt.)  32000
FONTANAS (Įrenginys, montavimo darbai, patalpos kontroleriui, siurbliui
ir kt. įrengimas) 17000
STATYBOS DARBAI 20000
VANDENTIEKIO TINKLAI (grunto kasimas, užpylimas, vamzdžių
įrengimas, šulinio įrengimas, dangčiai) 4000
LIETAUS NUOTEKŲ TINKLAI (žemės darbai, vamzdžių įrengimas, šulinio
įrengimas, latakų su kaliojo ketaus grotelėmis įrengimas) 30000
LAUKO ELETROS IR APŠVIETIMO TINKLAI  12000
ARCHEOLOGINIAI TYRIMAI  10000
Iš viso 198000
Projekto dalis, prašoma finansuoti iš respublikinės programos:
PROJEKTAVIMO DARBAI 16000
MENINĖ DALIS (Bronzinė skulptūra, granito plokštės, kt.) 121000
Bendra viso projekto kain</t>
        </r>
        <r>
          <rPr>
            <b/>
            <sz val="9"/>
            <color indexed="81"/>
            <rFont val="Tahoma"/>
            <family val="2"/>
            <charset val="186"/>
          </rPr>
          <t>a 335000 Eurų</t>
        </r>
        <r>
          <rPr>
            <sz val="9"/>
            <color indexed="81"/>
            <rFont val="Tahoma"/>
            <family val="2"/>
            <charset val="186"/>
          </rPr>
          <t xml:space="preserve">
Skaičiavimus atliko konkursinio pasiūlymo autoriai.
</t>
        </r>
      </text>
    </comment>
    <comment ref="F36"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36" authorId="0" shapeId="0">
      <text>
        <r>
          <rPr>
            <sz val="9"/>
            <color indexed="81"/>
            <rFont val="Tahoma"/>
            <family val="2"/>
            <charset val="186"/>
          </rPr>
          <t>Finansavimas iš Respublikinės programos</t>
        </r>
      </text>
    </comment>
    <comment ref="J39" authorId="0" shapeId="0">
      <text>
        <r>
          <rPr>
            <sz val="9"/>
            <color indexed="81"/>
            <rFont val="Tahoma"/>
            <family val="2"/>
            <charset val="186"/>
          </rPr>
          <t>Visuomenininkai</t>
        </r>
      </text>
    </comment>
    <comment ref="F43"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J46" authorId="1" shapeId="0">
      <text>
        <r>
          <rPr>
            <b/>
            <sz val="9"/>
            <color indexed="81"/>
            <rFont val="Tahoma"/>
            <family val="2"/>
            <charset val="186"/>
          </rPr>
          <t>Indre Buteniene:</t>
        </r>
        <r>
          <rPr>
            <sz val="9"/>
            <color indexed="81"/>
            <rFont val="Tahoma"/>
            <family val="2"/>
            <charset val="186"/>
          </rPr>
          <t xml:space="preserve">
VšĮ PSPC prisidėjimas</t>
        </r>
      </text>
    </comment>
    <comment ref="F48"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4"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I57" authorId="1" shapeId="0">
      <text>
        <r>
          <rPr>
            <sz val="9"/>
            <color indexed="81"/>
            <rFont val="Tahoma"/>
            <family val="2"/>
            <charset val="186"/>
          </rPr>
          <t>Vykdys vienuolynas, asignavimai - savivaldybės biudžete</t>
        </r>
      </text>
    </comment>
    <comment ref="F5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7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94"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94"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S99" authorId="0" shapeId="0">
      <text>
        <r>
          <rPr>
            <sz val="9"/>
            <color indexed="81"/>
            <rFont val="Tahoma"/>
            <family val="2"/>
            <charset val="186"/>
          </rPr>
          <t xml:space="preserve">Techninis projektas parengtas
</t>
        </r>
      </text>
    </comment>
    <comment ref="M107" authorId="0" shapeId="0">
      <text>
        <r>
          <rPr>
            <sz val="9"/>
            <color indexed="81"/>
            <rFont val="Tahoma"/>
            <family val="2"/>
            <charset val="186"/>
          </rPr>
          <t>koreguota suma telefonu 2016-11-04</t>
        </r>
      </text>
    </comment>
    <comment ref="S107" authorId="0" shapeId="0">
      <text>
        <r>
          <rPr>
            <sz val="9"/>
            <color indexed="81"/>
            <rFont val="Tahoma"/>
            <family val="2"/>
            <charset val="186"/>
          </rPr>
          <t>priekaba prie traktoriaus</t>
        </r>
      </text>
    </comment>
    <comment ref="S113" authorId="0" shapeId="0">
      <text>
        <r>
          <rPr>
            <sz val="9"/>
            <color indexed="81"/>
            <rFont val="Tahoma"/>
            <family val="2"/>
            <charset val="186"/>
          </rPr>
          <t>Viešieji tualetai: Stovyklų g. 4 –21,79 m2; Kopų g. 1A (I Melnragė) – 87,25 m2;</t>
        </r>
      </text>
    </comment>
    <comment ref="F119"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J125" authorId="1" shapeId="0">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39"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4"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4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8"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6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64"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7" authorId="0" shapeId="0">
      <text>
        <r>
          <rPr>
            <b/>
            <sz val="9"/>
            <color indexed="81"/>
            <rFont val="Tahoma"/>
            <family val="2"/>
            <charset val="186"/>
          </rPr>
          <t>2016-09-23 SPG STR3-12</t>
        </r>
        <r>
          <rPr>
            <sz val="9"/>
            <color indexed="81"/>
            <rFont val="Tahoma"/>
            <family val="2"/>
            <charset val="186"/>
          </rPr>
          <t xml:space="preserve">
Remiantis 2014 m. liepos 11 d.  LR Vidaus reikalų ministro įsakymu Nr. 1V-480 patvirtintomis Integruotų teritorijų vystymo programų rengimo ir įgyvendinimo gairėmis, ne vėliau kaip 2 metus po ITI programos patvirtinimo būtina sukurti interaktyvaus tikslinės teritorijos ir susietų teritorijų ribų žemėlapio aplikaciją, prieinamą savivaldybės interneto svetainėje. </t>
        </r>
      </text>
    </comment>
    <comment ref="L203" authorId="0" shapeId="0">
      <text>
        <r>
          <rPr>
            <sz val="9"/>
            <color indexed="81"/>
            <rFont val="Tahoma"/>
            <family val="2"/>
            <charset val="186"/>
          </rPr>
          <t>persikelia lėšos į 2017</t>
        </r>
      </text>
    </comment>
    <comment ref="S212" authorId="0" shapeId="0">
      <text>
        <r>
          <rPr>
            <sz val="9"/>
            <color indexed="81"/>
            <rFont val="Tahoma"/>
            <family val="2"/>
            <charset val="186"/>
          </rPr>
          <t xml:space="preserve">362 DNSB ir 33 jungtinės veiklos sutartimi įgalioti asmenys
</t>
        </r>
      </text>
    </comment>
    <comment ref="E214" authorId="0" shapeId="0">
      <text>
        <r>
          <rPr>
            <sz val="9"/>
            <color indexed="81"/>
            <rFont val="Tahoma"/>
            <family val="2"/>
            <charset val="186"/>
          </rPr>
          <t>Šiame pastate yra 103 butai, iš kurių 97 butai priklauso Savivaldybei.</t>
        </r>
      </text>
    </comment>
    <comment ref="S214" authorId="0" shapeId="0">
      <text>
        <r>
          <rPr>
            <sz val="9"/>
            <color indexed="81"/>
            <rFont val="Tahoma"/>
            <family val="2"/>
            <charset val="186"/>
          </rPr>
          <t xml:space="preserve">Vykdant Miesto plėtros ir strateginio planavimo komiteto rekomendaciją organizuoti daugiabučio namo Vingio g. 35 atnaujinimo (modernizavimo) procesą, 2016-07-15 buvo parengtas šio namo atnaujinimo (modernizavimo) investicijų planas. Aplinkos ministrui paskelbus kvietimus teikti paraiškas VšĮ Būsto energijos taupymo agentūrai (toliau-BETA), Savivaldybės administracija iki 2017-02-20 dienos turi pateikti Vingio g. 35 investicijų planą derinimui, sekantis žingsnis būtų techninio darbo projekto rengimas. Parengtame investicijų plane  numatyta:1. projekto parengimo išlaidos - 89 825,0 Eur;
                    2. statybos techninės priežiūros išlaidos – 35 930,0 Eur;
                    3. Projekto įgyvendinimo administravimo išlaidų – 9 273,0 Eur;
                    Iš viso: 89 825+35 930+9 273=135 028,0 Eur.
Vadovaujantis  Valstybės paramos daugiabučiams namams atnaujinti (modernizuoti) taisyklėmis, nuo 2017 m. sausio 1 d. už projekto parengimą, statybos techninę priežiūrą ir  projekto administravimą 50 procentų šių išlaidų apmoka arba kompensuoja BETA. Vadinasi, Savivaldybės dalis būtų  nemažiau 135 028,0 : 2=67 514,0  Eur, preliminariai šiai priemonei planuojame 70000,0 Eur.
</t>
        </r>
      </text>
    </comment>
    <comment ref="S217" authorId="0" shapeId="0">
      <text>
        <r>
          <rPr>
            <sz val="9"/>
            <color indexed="81"/>
            <rFont val="Tahoma"/>
            <family val="2"/>
            <charset val="186"/>
          </rPr>
          <t xml:space="preserve">
Iš viso iki 2018 m. reiks 10550 Eur</t>
        </r>
      </text>
    </comment>
    <comment ref="E219" authorId="0" shapeId="0">
      <text>
        <r>
          <rPr>
            <sz val="9"/>
            <color indexed="81"/>
            <rFont val="Tahoma"/>
            <family val="2"/>
            <charset val="186"/>
          </rPr>
          <t xml:space="preserve">Šalys susitaria įgyvendinti vietos projektą „Gyvenkime saugiai“ (toliau – Projektas), vykdomą 2017–2020 m.
Sutarties sąlygų ir Lietuvos Respublikos teisės aktų reikalavimų;2. Šios Sutarties objektas – abipusis Šalių darbas, vykdyti gyventojų švietimą priešgaisrinės saugos srityje, siekiant sumažinti gaisrų ir žūstančių žmonių skaičių juose.
3. Projekto tikslas – užtikrinti Klaipėdos miesto gyventojų švietimą priešgaisrinės saugos srityje bei priešgaisrinę saugą  gyvenamame sektoriuje ir aplinkoje, siekiant sumažinti gaisrų ir žūstančių žmonių skaičių juose. 
</t>
        </r>
      </text>
    </comment>
    <comment ref="S219" authorId="0" shapeId="0">
      <text>
        <r>
          <rPr>
            <sz val="9"/>
            <color indexed="81"/>
            <rFont val="Tahoma"/>
            <family val="2"/>
            <charset val="186"/>
          </rPr>
          <t>iš viso iki 2019 m. reikės 10800 eur</t>
        </r>
      </text>
    </comment>
    <comment ref="E221" authorId="0" shapeId="0">
      <text>
        <r>
          <rPr>
            <sz val="9"/>
            <color indexed="81"/>
            <rFont val="Tahoma"/>
            <family val="2"/>
            <charset val="186"/>
          </rPr>
          <t xml:space="preserve">I etape Klaipėdos apskrities vyriausiojo policijos komisariato Viešosios tvarkos tarnybos Prevencijos skyriaus specialistai parengia metodines rekomendacijas turto apsaugos tema: gyventojams – atmintinės su patarimais, kaip apsaugoti savo turtą nuo vagysčių, informacija apie naujausias apsaugos technologijas, gaminami lipdukai „Registruotas policijoje“, kurie bus klijuojami ant pažymėtų ir įregistruotų policijoje daiktų. Įsigyti navigacinę sistemą  dviračių vagysčių prevencijai.
Siekiant didinti visuomenės informuotumą tapatybės apsaugos klausimais bus sukurta ir išleista informacinė medžiaga – užrašinės moksleiviams, užrašinės studentams, prezentacija mokytojams.
Šiame etape bus siekiama skatinti gyventojus aktyviai dalyvauti daiktų žymėjimo akcijose, susitikimuose, kuriant saugią Klaipėdos miesto aplinką, ugdyti piliečių teisinę savimonę, mažinti turtinių nusikalstamų veikų ir kitų teisės pažeidimų skaičių, pagerinti turtinių nusikaltimų prevencijos ir kontrolės priemonių valdymą.  
Pirmasis etapas užbaigiamas iki 2017-03-30
</t>
        </r>
      </text>
    </comment>
    <comment ref="E230"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K262" authorId="0" shapeId="0">
      <text>
        <r>
          <rPr>
            <b/>
            <sz val="9"/>
            <color indexed="81"/>
            <rFont val="Tahoma"/>
            <family val="2"/>
            <charset val="186"/>
          </rPr>
          <t xml:space="preserve">11734,7
</t>
        </r>
      </text>
    </comment>
    <comment ref="L262" authorId="0" shapeId="0">
      <text>
        <r>
          <rPr>
            <b/>
            <sz val="9"/>
            <color indexed="81"/>
            <rFont val="Tahoma"/>
            <family val="2"/>
            <charset val="186"/>
          </rPr>
          <t xml:space="preserve">11699,2
</t>
        </r>
      </text>
    </comment>
  </commentList>
</comments>
</file>

<file path=xl/sharedStrings.xml><?xml version="1.0" encoding="utf-8"?>
<sst xmlns="http://schemas.openxmlformats.org/spreadsheetml/2006/main" count="1651" uniqueCount="532">
  <si>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</si>
  <si>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</si>
  <si>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</si>
  <si>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</si>
  <si>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</si>
  <si>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</si>
  <si>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</si>
  <si>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</si>
  <si>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</si>
  <si>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</si>
  <si>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</si>
  <si>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</si>
  <si>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</si>
  <si>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</si>
  <si>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</si>
  <si>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</si>
  <si>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</si>
  <si>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</si>
  <si>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</si>
  <si>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</si>
  <si>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</si>
  <si>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</si>
  <si>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</si>
  <si>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</si>
  <si>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</si>
  <si>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</si>
  <si>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</si>
  <si>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</si>
  <si>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</si>
  <si>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</si>
  <si>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</si>
  <si>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</si>
  <si>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</si>
  <si>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10</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</si>
  <si>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</si>
  <si>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</si>
  <si>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</si>
  <si>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</si>
  <si>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</si>
  <si>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</si>
  <si>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</si>
  <si>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</si>
  <si>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</si>
  <si>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</si>
  <si>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</si>
  <si>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</si>
  <si>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</si>
  <si>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</si>
  <si>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</si>
  <si>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Įrengta kapaviečių ženklų, vnt.</t>
  </si>
  <si>
    <t>Lietaus nuotekų tinklų eksploatacija ir einamasis remontas</t>
  </si>
  <si>
    <t>Eksploatuojama lietaus nuotekų tinklų, km</t>
  </si>
  <si>
    <t>07 Miesto infrastruktūros objektų priežiūros ir modernizavimo programa</t>
  </si>
  <si>
    <t>5</t>
  </si>
  <si>
    <t>I</t>
  </si>
  <si>
    <t>ES</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</si>
  <si>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</si>
  <si>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</si>
  <si>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</si>
  <si>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</si>
  <si>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 xml:space="preserve">05 </t>
  </si>
  <si>
    <t>Racionaliai ir taupiai naudoti energetinius išteklius savivaldybės biudžetinėse įstaigose</t>
  </si>
  <si>
    <t>Švaros ir tvarkos užtikrinimas bendro naudojimo teritorijose:</t>
  </si>
  <si>
    <t>Miesto paplūdimių priežiūros organizavimas:</t>
  </si>
  <si>
    <t>Miesto viešųjų erdvių ir gatvių apšvietimo užtikrinimas:</t>
  </si>
  <si>
    <t>Biudžetinių įstaigų patalpų šildymas:</t>
  </si>
  <si>
    <t xml:space="preserve">Kultūros įstaigų </t>
  </si>
  <si>
    <t xml:space="preserve">Sporto įstaigų </t>
  </si>
  <si>
    <t xml:space="preserve">Socialinių įstaigų </t>
  </si>
  <si>
    <t xml:space="preserve">Švietimo įstaigų </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</si>
  <si>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</si>
  <si>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</si>
  <si>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</si>
  <si>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</si>
  <si>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</si>
  <si>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</si>
  <si>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</si>
  <si>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2016-ieji metai</t>
  </si>
  <si>
    <t>Pirties paslaugų teikimas Smiltynės paplūdimyje</t>
  </si>
  <si>
    <t>09</t>
  </si>
  <si>
    <t>P2.4.1.2</t>
  </si>
  <si>
    <t>P2.4.2.8</t>
  </si>
  <si>
    <r>
      <t xml:space="preserve">Vietinių rinkliavų lėšos </t>
    </r>
    <r>
      <rPr>
        <b/>
        <sz val="10"/>
        <rFont val="Times New Roman"/>
        <family val="1"/>
        <charset val="186"/>
      </rPr>
      <t>SB(VR)</t>
    </r>
  </si>
  <si>
    <t>SB(VR)</t>
  </si>
  <si>
    <t>P2</t>
  </si>
  <si>
    <t>Savivaldybei priskirtų teritorijų sanitarinis valymas, parkų, skverų, žaliųjų plotų želdinimas ir aplinkotvarka</t>
  </si>
  <si>
    <t>Nuomojama kilnojamųjų tualetų švenčių metu, vnt.</t>
  </si>
  <si>
    <t>Eksploatuojama šviestuvų, tūkst. vnt.</t>
  </si>
  <si>
    <t>3</t>
  </si>
  <si>
    <t>Lyginamasis variantas</t>
  </si>
  <si>
    <t>Papriemonės kodas</t>
  </si>
  <si>
    <t>Vykdytojas (skyrius / asmuo)</t>
  </si>
  <si>
    <t xml:space="preserve">MŪD Miesto tvarkymo skyrius </t>
  </si>
  <si>
    <t>Iš viso priemonei:</t>
  </si>
  <si>
    <t>MŪD Miesto tvarkymo skyrius</t>
  </si>
  <si>
    <t>Viešosios tvarkos skyrius</t>
  </si>
  <si>
    <t>IED Projektų skyrius</t>
  </si>
  <si>
    <t xml:space="preserve">IED Projektų skyrius  </t>
  </si>
  <si>
    <t>MŪD Miesto tvarkymo  sk.</t>
  </si>
  <si>
    <t>MŪD  Socialinės infrastruktūros skyrius</t>
  </si>
  <si>
    <t>2017-ieji metai</t>
  </si>
  <si>
    <t xml:space="preserve">Debreceno aikštės atnaujinimas </t>
  </si>
  <si>
    <t>Pempininkų aikštės atnaujinimas</t>
  </si>
  <si>
    <t xml:space="preserve">MŪD Miesto tvarkymo sk. </t>
  </si>
  <si>
    <t>MŪD Kapinių priežiūros skyrius</t>
  </si>
  <si>
    <t xml:space="preserve">MŪD BĮ "Klaipėdos paplūdimiai" </t>
  </si>
  <si>
    <t>Laidojimo paslaugų teikimas ir kapinių priežiūros organizavimas:</t>
  </si>
  <si>
    <t>P2.4.2.4</t>
  </si>
  <si>
    <t>P2.4.2.5</t>
  </si>
  <si>
    <t>80</t>
  </si>
  <si>
    <t>Įsigyta suoliukų, vnt.</t>
  </si>
  <si>
    <t xml:space="preserve">Integruotos stebėjimo sistemos viešose vietose nuoma ir retransliuojamo vaizdo stebėjimo paslaugos pirkimas </t>
  </si>
  <si>
    <t>Žardininkų gyvenamojo kvartalo viešosios erdvės (aikštės) šalia Taikos pr. atnaujinimas</t>
  </si>
  <si>
    <t>Parengtas tvarkybos projektas, vnt.</t>
  </si>
  <si>
    <t>Prižiūrima gertuvių Poilsio parke, vnt.</t>
  </si>
  <si>
    <t>1015</t>
  </si>
  <si>
    <t>Planas</t>
  </si>
  <si>
    <t xml:space="preserve">Palaidota mirusiųjų, skaičius </t>
  </si>
  <si>
    <t>BĮ „Klaipėdos paplūdimiai“ veiklos organizavimas</t>
  </si>
  <si>
    <t>SB(SPL)</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</si>
  <si>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</si>
  <si>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</si>
  <si>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</si>
  <si>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</si>
  <si>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</si>
  <si>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SB(VB)</t>
  </si>
  <si>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</si>
  <si>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</si>
  <si>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SB(KPP)</t>
  </si>
  <si>
    <t>30</t>
  </si>
  <si>
    <t xml:space="preserve">Prižiūrimų tūrinių gėlinių/kitų gėlinių skaičius, vnt. </t>
  </si>
  <si>
    <t>23/299</t>
  </si>
  <si>
    <t>Miesto aikščių, skverų ir kitų bendro naudojimo teritorijų atnaujinimas ir priežiūra:</t>
  </si>
  <si>
    <t>II Melnragėje gelbėjimo stotyje esančios kavinės nuoma</t>
  </si>
  <si>
    <t>Viešojo tualeto ir dušinės paslaugų teikimas Melnragės paplūdimyje</t>
  </si>
  <si>
    <t>Daugiabučių namų atnaujinimo (modernizavimo) energinio naudingumo sertifikatų bei investicijų planų parengimas</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</si>
  <si>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</si>
  <si>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</si>
  <si>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</si>
  <si>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</si>
  <si>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</si>
  <si>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</si>
  <si>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</si>
  <si>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</si>
  <si>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</si>
  <si>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</si>
  <si>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</si>
  <si>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r>
      <t xml:space="preserve">Valstybės biudžeto specialiosios tikslinės dotacijos lėšos </t>
    </r>
    <r>
      <rPr>
        <b/>
        <sz val="10"/>
        <rFont val="Times New Roman"/>
        <family val="1"/>
        <charset val="186"/>
      </rPr>
      <t>SB(KPP)</t>
    </r>
  </si>
  <si>
    <t xml:space="preserve">IED </t>
  </si>
  <si>
    <t>Įrengta elektros įvadų (žemyninės dalies paplūdimiuose), vnt.</t>
  </si>
  <si>
    <t>Gatvių ir viešųjų erdvių apšvietimo organizavimo funkcijos įgyvendinimas</t>
  </si>
  <si>
    <t>Įdiegta radijo modulių, vnt.</t>
  </si>
  <si>
    <t>Atgimimo aikštės sutvarkymas, didinant patrauklumą investicijoms, skatinant lankytojų srautus (dangų keitimas, mažosios architektūros objektų įrengimas, želdynų sutvarkymas, automobilių stovėjimo vietų įrengimas)</t>
  </si>
  <si>
    <t>Įrengta vandens siurblio dažnio keitiklių, vnt.</t>
  </si>
  <si>
    <t>IED Statybos ir infrastruktūros plėtros sk.</t>
  </si>
  <si>
    <t>MŪD AKS</t>
  </si>
  <si>
    <t>Suženklinta automobilių stovėjimo aikštelių (prie kapinių), vnt.</t>
  </si>
  <si>
    <t>Suremontuota Joniškės kapinių takų, m</t>
  </si>
  <si>
    <t>Parengtas Joniškės kapinių želdinimo aprašas, vnt.</t>
  </si>
  <si>
    <t>Apgenėta medžių, vnt.</t>
  </si>
  <si>
    <t>Automobilių stovėjimo vietų įrengimas;</t>
  </si>
  <si>
    <t>Įrengta automobilių stovėjimo vietų, vnt.</t>
  </si>
  <si>
    <t>Atstatyta vandens kolonėlių Joniškės ir Lėbartų kapinėse, vnt.</t>
  </si>
  <si>
    <t>Įrengta užtvarų Joniškės ir Lėbartų kapinėse, vnt.</t>
  </si>
  <si>
    <t>Automatizuotos šilumos punkto  kontrolės ir valdymo sistemų aptarnavimas savivaldybės biudžetinių įstaigų pastatuose</t>
  </si>
  <si>
    <t>Atliktas Garažų g. 6 nenaudojamo pastato stogo, langų užsandarinimas, proc.</t>
  </si>
  <si>
    <t>Teritorijos šalia pastato Taikos pr.76 sutvarkymas ir privažiuojamųjų kelių rekonstrukcija pritaikant neįgaliesiems</t>
  </si>
  <si>
    <t>Klaipėdos paplūdimių</t>
  </si>
  <si>
    <t>Įsigytas krovininis automobilis, vnt</t>
  </si>
  <si>
    <t>Įsigyta vandens motociklų, vnt.</t>
  </si>
  <si>
    <t>Parengtas investicijų projektas, vnt.</t>
  </si>
  <si>
    <t>70</t>
  </si>
  <si>
    <t xml:space="preserve">BĮ "Klaipėdos paplūdimiai" </t>
  </si>
  <si>
    <t>I, P2.4.2.4</t>
  </si>
  <si>
    <t>tūkst. Eur</t>
  </si>
  <si>
    <r>
      <t xml:space="preserve">Pėsčiųjų tako tarp Gedminų g. ir Taikos pr. (nuo Nr. 99) rekonstravimas ir keleivių išlaipinimo aikštelių įrengimas </t>
    </r>
    <r>
      <rPr>
        <i/>
        <sz val="10"/>
        <rFont val="Times New Roman"/>
        <family val="1"/>
        <charset val="186"/>
      </rPr>
      <t>(Debreceno mikrorajonas)</t>
    </r>
  </si>
  <si>
    <t xml:space="preserve">Įsigyta medžių kamienų ir šaknų dekoratyvinių apsaugų, vnt. </t>
  </si>
  <si>
    <t xml:space="preserve">Įsigyta gėlinių, vnt. </t>
  </si>
  <si>
    <t>Gatvių ir kiemų apšvietimo valdymo spintų radijo modulių įdiegimas</t>
  </si>
  <si>
    <t xml:space="preserve">Prižiūrima kapinių  (įskaitant senąsias kapinaites), vnt. </t>
  </si>
  <si>
    <t xml:space="preserve">Atlikta vandentiekio tinklų  įrengimo prie viešojo tualeto Lėbartų kapinėse ir viešojo tualeto patalpų remonto darbų, proc. </t>
  </si>
  <si>
    <t>Atlikta Joniškės kapinių želdinių tvarkymo darbų pagal aprašą, proc.</t>
  </si>
  <si>
    <t xml:space="preserve"> TIKSLŲ, UŽDAVINIŲ, PRIEMONIŲ, PRIEMONIŲ IŠLAIDŲ IR PRODUKTO KRITERIJŲ DETALI SUVESTINĖ</t>
  </si>
  <si>
    <t>Paplūdimiams tvarkyti reikalingų transporto priemonių ir  inventoriaus įsigijimas</t>
  </si>
  <si>
    <t>Biudžetinių įstaigų kiemų apšvietimo tinklų plėtra ir įrengimas</t>
  </si>
  <si>
    <t>Kapinių priežiūra (valymas, apsauga, administravimas, elektros energijos pirkimas, vandens įrenginių priežiūra, kvartalinių žymeklių įrengimas, kapinių inventorizavimas, kapaviečių ženklų  įrengimas, dėžių smėliui laikyti atnaujinimas)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</si>
  <si>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</si>
  <si>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</si>
  <si>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</si>
  <si>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Neringos skvero (prie Senojo turgaus) inventoriaus remontas ir apšvietimo atnaujinimas</t>
  </si>
  <si>
    <t xml:space="preserve">Atlikta aikštės atnaujinimo III etapo (teritorijoje nuo automobilių stovėjimo aikštelės iki Naujakiemio g.) darbų, proc. </t>
  </si>
  <si>
    <t>Klaipėdos miesto paplūdimių sutvarkymo priemonių 2016–2019 metų plano įgyvendinimas</t>
  </si>
  <si>
    <r>
      <t>Gėlynų atnaujinimas ir įrengimas</t>
    </r>
    <r>
      <rPr>
        <i/>
        <sz val="10"/>
        <rFont val="Times New Roman"/>
        <family val="1"/>
        <charset val="186"/>
      </rPr>
      <t xml:space="preserve"> </t>
    </r>
  </si>
  <si>
    <t>Apskaitos kodas</t>
  </si>
  <si>
    <t>P2.3.2.5</t>
  </si>
  <si>
    <t>07.010101</t>
  </si>
  <si>
    <t>07.010102</t>
  </si>
  <si>
    <t>07.010104</t>
  </si>
  <si>
    <t>07.010119</t>
  </si>
  <si>
    <t>07.010115</t>
  </si>
  <si>
    <t>07.010203</t>
  </si>
  <si>
    <t>07.010204</t>
  </si>
  <si>
    <t>07.010205010</t>
  </si>
  <si>
    <t>07.01030200</t>
  </si>
  <si>
    <t>07.01030202</t>
  </si>
  <si>
    <t>07.010303</t>
  </si>
  <si>
    <t>07.020202</t>
  </si>
  <si>
    <t>07.020208</t>
  </si>
  <si>
    <t xml:space="preserve">07.010401 </t>
  </si>
  <si>
    <t>07.010501</t>
  </si>
  <si>
    <t xml:space="preserve"> 07.030203</t>
  </si>
  <si>
    <t>07.020101</t>
  </si>
  <si>
    <t>07:</t>
  </si>
  <si>
    <t>0403</t>
  </si>
  <si>
    <t>0402</t>
  </si>
  <si>
    <t>0404</t>
  </si>
  <si>
    <t>0401</t>
  </si>
  <si>
    <t>0405</t>
  </si>
  <si>
    <t>07.010404</t>
  </si>
  <si>
    <t>07.030204</t>
  </si>
  <si>
    <t>07.030108</t>
  </si>
  <si>
    <t>07.010121</t>
  </si>
  <si>
    <t>07.010122</t>
  </si>
  <si>
    <t>07.010123</t>
  </si>
  <si>
    <t>07.010120</t>
  </si>
  <si>
    <t>07.010307</t>
  </si>
  <si>
    <t>07.0202012</t>
  </si>
  <si>
    <t>07.020210</t>
  </si>
  <si>
    <t>07.020114</t>
  </si>
  <si>
    <t>Projekto „Socialinio kultūrinio klasterio „Vilties miestas“ Klaipėdos aplinkos ir gerbūvio  sutvarkymas“ įgyvendinimas</t>
  </si>
  <si>
    <t>07.010124</t>
  </si>
  <si>
    <t>07.01020100</t>
  </si>
  <si>
    <t>Viešųjų erdvių (šviesoforų, fontanų, tualetų ir kt.)  apšvietimo tinklų ir įrangos eksploatacija</t>
  </si>
  <si>
    <t>07.010601</t>
  </si>
  <si>
    <t>07.010602</t>
  </si>
  <si>
    <t>07.010604</t>
  </si>
  <si>
    <t>07.010603</t>
  </si>
  <si>
    <t>07.020106</t>
  </si>
  <si>
    <t>Aiškinamojo rašto priedas Nr.3</t>
  </si>
  <si>
    <t>2016 m. asignavimų planas</t>
  </si>
  <si>
    <t>2016 m. asignavimų plano pakeitimas</t>
  </si>
  <si>
    <t>Lėšų poreikis biudžetiniams 
2017-iesiems metams</t>
  </si>
  <si>
    <t>2019-ųjų metų lėšų projektas</t>
  </si>
  <si>
    <t>2019-ieji metai</t>
  </si>
  <si>
    <t>07.010117</t>
  </si>
  <si>
    <t>11</t>
  </si>
  <si>
    <t>Vingio mikrorajono aikštės atnaujinimas</t>
  </si>
  <si>
    <t>Parengtas projektas, vnt.</t>
  </si>
  <si>
    <t>Pėsčiųjų tako tarp Gedminų g. ir Taikos pr. (nuo Nr. 109) atnaujinimas (Debreceno mikrorajonas)</t>
  </si>
  <si>
    <t>Herkaus Manto gatvėje esančios mūrinės sienos remontas</t>
  </si>
  <si>
    <t>500</t>
  </si>
  <si>
    <t>Įrengta lauko namelių gyvūnams (10 vnt.) ir ženklų „Kačių šėrimo vieta“ (10 vnt.), vnt.</t>
  </si>
  <si>
    <t>10+10</t>
  </si>
  <si>
    <t>Pakoreguotas techninis projektas vnt.</t>
  </si>
  <si>
    <t>1020</t>
  </si>
  <si>
    <t xml:space="preserve">Įsigyta mobilių gelbėjimo stočių, vnt. </t>
  </si>
  <si>
    <t>Įsigyta mobilių stebėjimo bokštelių, vnt.</t>
  </si>
  <si>
    <t>Mėlynosios vėliavos programos koordinavimo paslaugų įsigijimas</t>
  </si>
  <si>
    <t>SB(VRL)</t>
  </si>
  <si>
    <t>Kompleksinis kiemų tvarkymas (automobilių stovėjimo vietų, vaikų žaidimų aikštelių ir pan. įrengimas), prioritetą teikiant renovaciją atliekantiems (atlikusiems) namams</t>
  </si>
  <si>
    <t>Viešojo ir privataus sektorių partnerystės modelio sukūrimas, įgyvendinant projektą  „Atgimimo aikštės sutvarkymas, didinant patrauklumą investicijoms, skatinant lankytojų srautus“</t>
  </si>
  <si>
    <t>Parengta galimybių studija, vnt.</t>
  </si>
  <si>
    <t>Atsinaujinančių energijos išteklių  panaudojimas savivaldybės biudžetinių įstaigų pastatuose</t>
  </si>
  <si>
    <t xml:space="preserve">Savivaldybės biudžetinės įstaigos pilotinio energijos vartojimo efektyvumo didinimo investicijų projekto parengimas </t>
  </si>
  <si>
    <t>Parengta paraiška, vnt.</t>
  </si>
  <si>
    <t>Įstaigų (lopšelis-darželis „Aitvarėlis“, lopšelis-darželis „Ąžuoliukas“, lopšelis-darželis „Versmė“, progimnazija „Verdenė“), kuriose įrengtos saulės (fotovoltinės) elektrinės, skaičius</t>
  </si>
  <si>
    <t>2018-ųjų m. lėšų poreikis</t>
  </si>
  <si>
    <t>2019-ųjų m. lėšų poreikis</t>
  </si>
  <si>
    <t>20</t>
  </si>
  <si>
    <t>Beglobių gyvūnų gerovės ir apsaugos priemonių įgyvendinimas (gyvūnų gaudymas, surinkimas, sterilizacija, karantinavimas, eutanazija ir kt.)</t>
  </si>
  <si>
    <t>Įrengtas drenažas Sąjūdžio parko dalyje (1,50 ha plote). Užbaigtumas, proc.</t>
  </si>
  <si>
    <t>Parengtas projektas ir nutiesta paviršinių nuotekų tinklų (650 m) Barškių gatvėje. Užbaigtumas, proc.</t>
  </si>
  <si>
    <t>Įstaigų, kuriose diegiamos automatizuotos šilumos punkto  kontrolės ir valdymo sistemos, skaičius</t>
  </si>
  <si>
    <t>Prižiūrima ir remontuojama informacinės sistemos objektų (nuorodų, stendų), vnt.</t>
  </si>
  <si>
    <t>Atlikta aikštės atnaujinimo darbų. Užbaigtumas, proc.</t>
  </si>
  <si>
    <t>Atlikta aikštės sutvarkymo darbų. Užbaigtumas, proc.</t>
  </si>
  <si>
    <t>Atlikta fontano remonto darbų. Užbaigtumas, proc.</t>
  </si>
  <si>
    <t>Atlikta sienos (apie 550 m²) remonto darbų. Užbaigtumas, proc.</t>
  </si>
  <si>
    <t>Atlikta aplinkos sutvarkymo darbų. Užbaigtumas, proc.</t>
  </si>
  <si>
    <t>Atlikta takų rekonstrukcijos ir keleivių išlaipinimo aikštelių įrengimo darbų. Užbaigtumas, proc.</t>
  </si>
  <si>
    <t>Atlikta tako rekonstrukcijos darbų. Užbaigtumas, proc.</t>
  </si>
  <si>
    <t>Prižiūrima konteinerinių tualetų, vnt.</t>
  </si>
  <si>
    <t>Įsigyta keturračių, vnt.</t>
  </si>
  <si>
    <t>Nuolatinių darbuotojų skaičius</t>
  </si>
  <si>
    <t>Sezoninių darbuotojų skaičius</t>
  </si>
  <si>
    <t>Įsigyta kompiuterių, vnt.</t>
  </si>
  <si>
    <t xml:space="preserve">Atnaujinta apšvietimo atramų S. Daukanto g. (nuo H. Manto g. iki S. Neries g.)  ir  Gintaro g. (nuo I. Kanto iki Karklų g.). Užbaigtumas, proc. </t>
  </si>
  <si>
    <t xml:space="preserve">Atlikta apšvietimo įrengimo kieme I. Kanto g. 9-17 darbų. Užbaigtumas, proc. </t>
  </si>
  <si>
    <t xml:space="preserve">Atlikta apšvietimo įrengimo Lėbartų kapinių autobusų stotelėje darbų. Užbaigtumas, proc. </t>
  </si>
  <si>
    <t xml:space="preserve">Atlikta žemėlapio, esančio aikštelėje prie įvažiavimo į Klaipėdą iš šiaurinės pusės, apšvietimo įrengimo darbų. Užbaigtumas, proc. </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</si>
  <si>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</si>
  <si>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</si>
  <si>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</si>
  <si>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</si>
  <si>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Atlikta teritorijos sutvarkymo darbų. Užbaigtumas, proc. </t>
  </si>
  <si>
    <t xml:space="preserve">Atlikta aikštės ir jos prieigų sutvarkymo darbų. Užbaigtumas, proc.  </t>
  </si>
  <si>
    <t xml:space="preserve">Atlikta viešosios erdvės sutvarkymo darbų. Užbaigtumas, proc. </t>
  </si>
  <si>
    <t xml:space="preserve">Išvežta mirusiųjų iš įvykio vietos,  skaičius </t>
  </si>
  <si>
    <t xml:space="preserve">Mirusiųjų palaikų laikinas laikymas (saugojimas), skaičius </t>
  </si>
  <si>
    <t>Atlikta teritorijos (26 641 m²) sutvarkymo ir privažiuojamųjų kelių rekonstrukcijos darbų. Užbaigtumas proc.</t>
  </si>
  <si>
    <t xml:space="preserve">Atlikta viešosios erdvės (4335 m²) sutvarkymo darbų. Užbaigtumas, proc. </t>
  </si>
  <si>
    <t>Šîldoma įstaigų, vnt.</t>
  </si>
  <si>
    <t>Aptarnaujama įstaigų, vnt.</t>
  </si>
  <si>
    <t>Parengta techninių darbo projektų, vnt.</t>
  </si>
  <si>
    <t xml:space="preserve">47,4 ha Medelyno gyvenamojo rajono infrastruktūros išvystymas. I etapas
</t>
  </si>
  <si>
    <t>Skvero Bokštų gatvėje sutvarkymas</t>
  </si>
  <si>
    <t>Interaktyvios tikslinės teritorijos ir susietų teritorijų ribų žemėlapio aplikacijos sukūrimas</t>
  </si>
  <si>
    <t xml:space="preserve"> </t>
  </si>
  <si>
    <t>(Bendra projekto vertė 4 097 570 Eur, iš jų: ES lėšos 3 482 680 Eur, VB lėšos 307 295,3 Eur, SB lėšos 307 594,7 Eur)</t>
  </si>
  <si>
    <t xml:space="preserve">Parengta žemėlapio aplikacija,  skirta 2014–2020 m. integruotų investicijų programos projektų viešinimui, vnt. </t>
  </si>
  <si>
    <r>
      <t>Tvarkomų gėlynų plotas, tūkst. m</t>
    </r>
    <r>
      <rPr>
        <vertAlign val="superscript"/>
        <sz val="10"/>
        <rFont val="Times New Roman"/>
        <family val="1"/>
        <charset val="186"/>
      </rPr>
      <t xml:space="preserve">2 </t>
    </r>
  </si>
  <si>
    <t>25/299</t>
  </si>
  <si>
    <t>KVJUD</t>
  </si>
  <si>
    <t>100</t>
  </si>
  <si>
    <t>90</t>
  </si>
  <si>
    <t>61</t>
  </si>
  <si>
    <t>Įsigyta šachmatų komplektų Kurpių skvere, vnt.</t>
  </si>
  <si>
    <t>Aikštės prie Santuokų rūmų atnaujinimas</t>
  </si>
  <si>
    <t>Parengtas aprašas, vnt.</t>
  </si>
  <si>
    <t>Atlikta aikštės sutvarkymo darbų, proc.</t>
  </si>
  <si>
    <t>Skvero ties bažnyčia Panevėžio g. atnaujinimas</t>
  </si>
  <si>
    <t>Atlikta fontano "Laivelis" Meridiano skvere atnaujinimo darbų. Užbaigtumas, proc.</t>
  </si>
  <si>
    <t>7+7</t>
  </si>
  <si>
    <t>6+6</t>
  </si>
  <si>
    <t>Švietimo įstaigų želdinių tvarkymas</t>
  </si>
  <si>
    <t>Pasirasirašyta sutartis dėl dalyvavimo mėlynosios vėliavos programoje vieniems metams, vnt.</t>
  </si>
  <si>
    <t>Įsigyta paplūdimių inventoriaus (stendai, šiukšliadežės, konteineriai, persirengimo kabinos, suolai), vnt.</t>
  </si>
  <si>
    <t>Įsigytas smėlio valymo įrenginys, vnt.</t>
  </si>
  <si>
    <t>Įsigytas vandens motociklas, vnt.</t>
  </si>
  <si>
    <t>Įsigytas automobilis pliažų valymui, vnt.</t>
  </si>
  <si>
    <t>Atlikta infrastruktūros įrengimo darbų. Užbaigtumas, proc.</t>
  </si>
  <si>
    <t>1/100</t>
  </si>
  <si>
    <t>Pašalinta elektros atramų Joniškės kapinėse, vnt.</t>
  </si>
  <si>
    <t>Atlikti Joniškės kapinių vartų ir vartelių, pakeitimo darbai, proc.</t>
  </si>
  <si>
    <t>Atnaujintas apšvietimas daugiabučių namų kiemuose (Švyturio g. 8, 10, Malūnininkų g. 2, J. Janonio g. 26, 28, Smilties pylimo g. 3), skaičius</t>
  </si>
  <si>
    <t>Atnaujinta žaidimų aikštelių, skaičius</t>
  </si>
  <si>
    <t>Parengta (kooreguota) planų, vnt.</t>
  </si>
  <si>
    <t>Daugiabučio Vingio g. 35 modernizavimui techninio darbo projekto parengimas</t>
  </si>
  <si>
    <t>Parengtas techninis darbo projektas</t>
  </si>
  <si>
    <t>MŪD Socialinės infrastruktūros sk.</t>
  </si>
  <si>
    <t xml:space="preserve">DNSB valdymo organų veiklos priežiūros ir kontrolės vykdymas </t>
  </si>
  <si>
    <t>MŪD Socialinės infrastruktūros skyriaus Butų ir energetikos poskyris</t>
  </si>
  <si>
    <r>
      <t xml:space="preserve">Klaipėdos valstybinio jūrų uosto direkcijos lėšos </t>
    </r>
    <r>
      <rPr>
        <b/>
        <sz val="10"/>
        <rFont val="Times New Roman"/>
        <family val="1"/>
        <charset val="186"/>
      </rPr>
      <t>KVJUD</t>
    </r>
  </si>
  <si>
    <t>Atlikta geriamo vandens tyrimų Lėbartų kapinėse, vnt.</t>
  </si>
  <si>
    <t>Suremontuota vandentiekio vamzdynų  Joniškės kapinėse, m</t>
  </si>
  <si>
    <t>Trinyčių parko teritorijos sutvarkymas, gerinant gamtinę aplinką ir skatinant lankytojų srautus (atnaujinamos dangos, sutvarkomi želdiniai, įrengiama mažoji architektūra)</t>
  </si>
  <si>
    <t>12</t>
  </si>
  <si>
    <t>Sutvarkyta švietimo įstaigų želdinių (pašalinta medžių), vnt.</t>
  </si>
  <si>
    <t>Įvykdyta rinkodaros priemonių (metodinių rekomendacijų leidyba, stendo su gaisro aptikimo ir signalizavimo sistema įrengimas, prevencinės informacinės medžiagos gamyba vaizdinės, garsinės informacijos sklaida priešgaisrinės saugos tema ir kt.), vnt.</t>
  </si>
  <si>
    <t>13</t>
  </si>
  <si>
    <t>14</t>
  </si>
  <si>
    <t>15</t>
  </si>
  <si>
    <t>Atlikta skvero rekonstrukcijos darbų. Užbaigtumas, proc.</t>
  </si>
  <si>
    <t>Atlikta aikštės rekonstrukcijos darbų. Užbaigtumas, proc.</t>
  </si>
  <si>
    <t>K. Donelaičio aikštės sutvarkymas</t>
  </si>
  <si>
    <t>Skvero tarp Puodžių g. ir Bokštų g., skirto Vydūno paminklui įrengti, sutvarkymas</t>
  </si>
  <si>
    <t>Įvykdyta rinkodaros priemonių (vaizdinės, garsinės informacijos sukūrimas ir leidyba, navigacinės sistemos dviračių vagysčių prevencijai įsigijimas – 3 vnt., lipdukų ir kt. prevencinės informacinės medžiagos gamyba), vnt.</t>
  </si>
  <si>
    <t>Užtikrinti švarą ir tvarką daugiabučių gyvenamųjų namų kvartaluose, skatinti gyventojus renovuoti, prižiūrėti ir saugoti savo turtą</t>
  </si>
  <si>
    <t>Pastatyta skulptūra, vnt.</t>
  </si>
  <si>
    <t>Įrengta vaikų žaidimų aikštelių (2017 m.  Pempininkų ir Debreceno aikščių prieigose), vnt.</t>
  </si>
  <si>
    <t>I, P3.2.1.7</t>
  </si>
  <si>
    <t>Projekto „Saugus kaimynas – saugus aš“ įgyvendinimas kartu su Klaipėdos apskrities Vyriausiuoju policijos komisariatu</t>
  </si>
  <si>
    <t xml:space="preserve">2017-ųjų metų asignavimų planas
</t>
  </si>
  <si>
    <t>2017-ųjų metų asignavimų planas</t>
  </si>
  <si>
    <t>Įrengta lauko namelių gyvūnams ir ženklų „Kačių šėrimo vieta“, vnt.</t>
  </si>
  <si>
    <t>VR</t>
  </si>
  <si>
    <t>Miesto aikščių, skverų ir kitų bendro naudojimo teritorijų  priežiūra ir atnaujinimas:</t>
  </si>
  <si>
    <t>Sezoninių darbuotojų skaičiu</t>
  </si>
  <si>
    <t>Prižiūrima stacionarių tualetų, vnt.</t>
  </si>
  <si>
    <t xml:space="preserve">Išvežta mirusiųjų iš įvykio vietos, skaičius </t>
  </si>
  <si>
    <t xml:space="preserve">* pagal Klaipėdos miesto savivaldybės tarybos sprendimus: 2015 m. gruodžio 22 d. Nr. T2-333 ir 2016 m. vasario 12 d. Nr. T2-28
</t>
  </si>
  <si>
    <t>Želdinių tvarkymas;</t>
  </si>
  <si>
    <t xml:space="preserve">Apšvietimo atnaujinimas. </t>
  </si>
  <si>
    <t xml:space="preserve">Daugiabučių namų savininkų bendrijų (DNSB) pirmininkų mokymų organizavimas </t>
  </si>
  <si>
    <t>Atlikta skvero atnaujinimo darbų (atnaujintas apšvietimas). Užbaigtumas, proc.</t>
  </si>
  <si>
    <t>Atlikta juridinių asmenų paieškų Juridinių asmenų registre, sk.</t>
  </si>
  <si>
    <t xml:space="preserve">Gaisrų prevencijos projekto „Gyvenkime saugiai“ įgyvendinimas kartu su Klaipėdos apskrities priešgaisrine gelbėjimo valdyba </t>
  </si>
  <si>
    <t>Turtinių nusikalstamų veikų (vagysčių) prevencijos projekto „Policija saugo - saugok ir pats“ įgyvendinimas kartu su Klaipėdos apskrities Vyriausiuoju policijos komisariatu</t>
  </si>
  <si>
    <t>Įsigyta šviečiančių kalėdinių elementų, vnt.</t>
  </si>
  <si>
    <t>Įsigyta šviesos elementų (LED girliandų), vnt.</t>
  </si>
  <si>
    <t>Savivaldybei priskirtų valyti ir prižiūrėti teritorijų plotas, kv.km</t>
  </si>
  <si>
    <t xml:space="preserve">Paimta, sugauta gyvūnų, vnt. </t>
  </si>
  <si>
    <t>Atlikta beglobių kačių sterilizacijų, vnt.</t>
  </si>
  <si>
    <t>Sutvarkyta Smiltynės paplūdimio prie centrinės gelbėtojų stoties infrastruktūra pagal Mėlynosios vėliavos programos reikalavimus. Užbaigtumas,  proc.</t>
  </si>
  <si>
    <t>Sutvarkyta Antrosios Melnragės paplūdimio infrastruktūra pagal Mėlynosios vėliavos programos reikalavimus. Užbaigtumas,  proc.</t>
  </si>
  <si>
    <t>Sutvarkyta Neįgaliųjų, Melnragės, Girulių ir Smiltynės prie Naujosios perkėlos  paplūdimių infrastruktūra. Užbaigtumas,  proc.</t>
  </si>
  <si>
    <t>Įrengta, atnaujinta tualetų, vnt.</t>
  </si>
  <si>
    <t>Atlikta Garažų g. 6 pastato ("Klubas") kapitalinio remonto darbų. Užbaigtumas, proc.</t>
  </si>
  <si>
    <t>Atlikta Lėbartų kapinių pagrindinės aikštės remonto darbų. Užbaigtumas, proc.</t>
  </si>
  <si>
    <t>Atlikta Lėbartų kapinių centrinio tako remonto darbų. Užbaigtumas, proc.</t>
  </si>
  <si>
    <t>Išasfaltuota pėsčiųjų takų, Joniškės ir Lėbartų kapinėse, dangos, kv. m</t>
  </si>
  <si>
    <t>Įrengta konteinerių atliekų aikštelių, m2</t>
  </si>
  <si>
    <t>Nudažyta Kopgalio kapinių metalinių konstrukcijų vartų ir tvorų. Užbaigtumas, proc.</t>
  </si>
  <si>
    <t>Atlikta Joniškės kapinių želdinių tvarkymo darbų pagal aprašą. Užbaigtumas, proc.</t>
  </si>
  <si>
    <t>(2017 m. - Šiaulių g. 19, Debreceno g. 13, Nidos g. 13, 15, 19, 21, Baltijos pr.93, Taikos pr. 77), m</t>
  </si>
  <si>
    <t>** pagal Klaipėdos miesto savivaldybės tarybos 2016 m. lapkričio 24 d. sprendimą Nr. T2-267</t>
  </si>
  <si>
    <t>Klaipėdos miesto integruotos teritorijos vystymo programos projektų įgyvendinimas:</t>
  </si>
  <si>
    <t>Įsigyta paplūdimių inventoriaus (stendų, šiukšliadėžių, konteinerių, persirengimo kabinų, suolų), vnt.</t>
  </si>
  <si>
    <t>Prižiūrima informacinės sistemos objektų (nuorodų, stendų), vnt.</t>
  </si>
  <si>
    <t>Remontuota suoliukų, vnt.</t>
  </si>
  <si>
    <t>Remontuota šiukšliadėžių, vnt.</t>
  </si>
  <si>
    <t xml:space="preserve"> Įrengtas viešasis tualetas Vingio g. (galutinėje autobusų sustojimo vietoje), vnt. </t>
  </si>
  <si>
    <t>Akmenos-Danės upės vidaus vandens kelią administruojančių darbuotojų skaičius</t>
  </si>
  <si>
    <t>Papuošta kalėdinė eglė, kartai per metus</t>
  </si>
  <si>
    <t>Įrengtas apšvietimas Liudviko Stulpino progimnazijos teritorijoje. Užbaigtumas, proc.</t>
  </si>
  <si>
    <t>Pakeista oro linijų į kabelines (2017 m. Antrosios Melnragės g., Kretingos g. dalyje; Kretingos g. ir Šiltnamių g. dalyje, Ukmergės g. ir Molėtų g. dalyje). Užbaigtumas, proc.</t>
  </si>
  <si>
    <t>Parengtas apšvietimo įrengimo Smiltynėje pagrindiniame take techninis projektas ir atlikta darbų. Užbaigrumas, proc.</t>
  </si>
  <si>
    <t>Atnaujinta apšvietimo infrastruktūra (2017 m. Baltijos pr. ir Taikos pr. požeminėse perėjose, S. Daukanto  g. atkarpoje nuo Herkaus Manto iki Naujojo uosto g., Pilies g. atkarpoje nuo Daržų g. iki Minijos g., praėjime nuo dviračių tako iki Debreceno g. 52 namo, Puodžių g., Aukštosios g. atkarpoje nuo Daržų g. iki Turgaus a., J. Zauerveino g.,  praėjime tarp Birutės g. 22 ir Taikos pr. 46). Užbaigtumas, proc.</t>
  </si>
  <si>
    <t>Atnaujinta apšvietimo infrastruktūros kiemuose, tūkst. m.</t>
  </si>
  <si>
    <t>Įgyvendintas projektas, vnt.</t>
  </si>
  <si>
    <t>25/317</t>
  </si>
  <si>
    <t>25/335</t>
  </si>
  <si>
    <t>Atlikta skvero sutvarkymo darbų. Užbaigtumas, proc.</t>
  </si>
  <si>
    <t xml:space="preserve">Klaipėdos miesto integruotos teritorijos vystymo programos projektų įgyvendinimas: </t>
  </si>
  <si>
    <t>Turgaus aikštės su prieigomis sutvarkymas, pritaikant verslo, turizmo, bendruomenės poreikiams (aikštės ir į aikštę einančių gatvių (Šaltkalvių, Aukštoji, Skerdėjų) sutvarkymas, taikant universalaus dizaino principus)</t>
  </si>
  <si>
    <t>Viešosios erdvės prie buvusio „Vaidilos“ kino teatro konversija (dangų keitimas, mažosios architektūros elementų įrengimas, baseino sutvarkymas, poilsio aikštelių ir žaliųjų plotų įrengimas ir kt.)</t>
  </si>
  <si>
    <t>Pėsčiųjų tako sutvarkymas palei Taikos pr. nuo Sausio 15-osios iki Kauno g., paverčiant viešąja erdve, pritaikyta gyventojams bei smulkiajam ir vidutiniam verslui (įrengiant, sutvarkant želdynus, dviračių takus, mažosios architektūros elementus, įrengiant privažiavimą)</t>
  </si>
  <si>
    <t>Suremontuotas viešasis tualetas Lėbartų kapinėse, vnt.</t>
  </si>
  <si>
    <t>Įsigyta lauko reklaminių stendų dekoratyvių stogelių, vnt.</t>
  </si>
  <si>
    <r>
      <t>Sutvarkyta švietimo įstaigų želdinių</t>
    </r>
    <r>
      <rPr>
        <sz val="10"/>
        <rFont val="Times New Roman"/>
        <family val="1"/>
        <charset val="186"/>
      </rPr>
      <t>, vnt.</t>
    </r>
  </si>
  <si>
    <t xml:space="preserve">Įrengtas viešasis tualetas Vingio g. (galutinėje autobusų sustojimo vietoje), vnt. </t>
  </si>
  <si>
    <t>Atlikta Garažų g. 6 pastato kapitalinio remonto darbų. Užbaigtumas, proc.</t>
  </si>
  <si>
    <t xml:space="preserve">2016–2019 M. KLAIPĖDOS MIESTO SAVIVALDYBĖS </t>
  </si>
  <si>
    <t xml:space="preserve">2017–2019 M. KLAIPĖDOS MIESTO SAVIVALDYBĖS </t>
  </si>
  <si>
    <t>Teritorijos šalia pastato Taikos pr. 76 sutvarkymas ir privažiuojamųjų kelių rekonstravimas pritaikant neįgaliesiems</t>
  </si>
  <si>
    <t>Klaipėdos miesto lietaus tinklų tiesimas ir rekonstravimas</t>
  </si>
  <si>
    <t>Danės upės krantinių rekonstravimas  (nuo Biržos tilto), skatinant verslumą (turizmą, smulkiąją žvejybą ir pan.), ir prieigų sutvarkymas (Danės skveras su fontanais) (dangų keitimas, mažosios architektūros objektų įrengimas, želdynų sutvarkymas ir t. t.)</t>
  </si>
  <si>
    <t>Interaktyvios tikslinės teritorijos ir susietų teritorijų ribų žemėlapio programos sukūrimas</t>
  </si>
  <si>
    <t>Daugiabučio namo Vingio g. 35 modernizavimo techninio darbo projekto parengimas</t>
  </si>
  <si>
    <t>Projekto „Saugus kaimynas – saugus aš“ įgyvendinimas kartu su Klaipėdos apskrities vyriausiuoju policijos komisariatu</t>
  </si>
  <si>
    <t>Turtinių nusikalstamų veikų (vagysčių) prevencijos projekto „Policija saugo – saugok ir pats“ įgyvendinimas kartu su Klaipėdos apskrities vyriausiuoju policijos komisariatu</t>
  </si>
  <si>
    <t>Atlikta fontano „Laivelis“ skvere prie burlaivio „Meridianas“ atnaujinimo darbų. Užbaigtumas, proc.</t>
  </si>
  <si>
    <t>Pasirasirašyta sutartis dėl dalyvavimo Mėlynosios vėliavos programoje vieniems metams, vnt.</t>
  </si>
  <si>
    <t>Įsigyta paplūdimiams tvarkyti reikalingų transporto priemonių (2017 m. –  mobiliosios gelbėjimo stotys, mobilieji stebėjimo bokšteliai, vandens motociklas, automobilis, smėlio valymo įrenginys), vnt.</t>
  </si>
  <si>
    <t xml:space="preserve">Parengta interaktyvi žemėlapio programa, skirta 2014–2020 m. integruotų investicijų programos projektams viešinti, vnt. </t>
  </si>
  <si>
    <t>Išasfaltuota pėsčiųjų takų Joniškės ir Lėbartų kapinėse dangos, kv. m</t>
  </si>
  <si>
    <t>Įrengta konteinerių atliekų aikštelių, m²</t>
  </si>
  <si>
    <t>Parengta (koreguota) planų, vnt.</t>
  </si>
  <si>
    <t>Atlikta aikštės rekonstravimo darbų. Užbaigtumas, proc.</t>
  </si>
  <si>
    <t>Atlikta skvero rekonstravimo darbų. Užbaigtumas, proc.</t>
  </si>
  <si>
    <t>Atlikta tako rekonstravimo darbų. Užbaigtumas, proc.</t>
  </si>
  <si>
    <t>Atlikta teritorijos sutvarkymo ir privažiuojamųjų kelių rekonstravimo darbų. Užbaigtumas proc.</t>
  </si>
  <si>
    <t>Atlikta takų rekonstravimo ir keleivių išlaipinimo aikštelių įrengimo darbų. Užbaigtumas, proc.</t>
  </si>
  <si>
    <t xml:space="preserve">Klaipėdos miesto savivaldybės infrastruktūros objektų priežiūros ir modernizavimo programos (Nr. 07) aprašymo                                                   priedas
</t>
  </si>
  <si>
    <t>Paaiškinimas</t>
  </si>
  <si>
    <t>Siūlomas keisti 2017-ųjų metų asignavimų planas</t>
  </si>
  <si>
    <t>Skirtumas</t>
  </si>
  <si>
    <t>25/  335</t>
  </si>
  <si>
    <t>25/ 317</t>
  </si>
  <si>
    <t>25/ 299</t>
  </si>
  <si>
    <t>2017 m. asignavimų planas</t>
  </si>
  <si>
    <t>Siūlomas keisti 2017 m.  asignavimų planas</t>
  </si>
  <si>
    <t>Parengtas apšvietimo įrengimo Smiltynėje pagrindiniame take techninis projektas ir atlikta darbų. Užbaigtumas, proc.</t>
  </si>
  <si>
    <t>Organizuota mokymų, vnt.</t>
  </si>
  <si>
    <t>SB(ŽPL)</t>
  </si>
  <si>
    <r>
      <t xml:space="preserve">Europos Sąjungos paramos lėšos, kurios įtrauktos į Savivaldybės biudžetą </t>
    </r>
    <r>
      <rPr>
        <b/>
        <sz val="10"/>
        <rFont val="Times New Roman"/>
        <family val="1"/>
        <charset val="186"/>
      </rPr>
      <t>SB(ES)</t>
    </r>
  </si>
  <si>
    <r>
      <t>Europos Sąjungos paramos lėšos, kurios įtrauktos į Savivaldybės biudžetą</t>
    </r>
    <r>
      <rPr>
        <b/>
        <sz val="10"/>
        <rFont val="Times New Roman"/>
        <family val="1"/>
        <charset val="186"/>
      </rPr>
      <t xml:space="preserve"> SB(ES)</t>
    </r>
  </si>
  <si>
    <t>2018 m. lėšų projektas</t>
  </si>
  <si>
    <t>Siūlomas keisti 2018 m. lėšų projektas</t>
  </si>
  <si>
    <t>2019 m. lėšų projektas</t>
  </si>
  <si>
    <t>Siūlomas keisti 2019 m. lėšų projektas</t>
  </si>
  <si>
    <t>Siūlomas keisti 2018-ųjų metų lėšų projektas</t>
  </si>
  <si>
    <t>Siūlomas keisti 2019-ųjų metų lėšų projektas</t>
  </si>
  <si>
    <t>Danės upės krantinių (nuo upės žiočių iki Biržos tilto) pritaikymas švartuotis mažiems laivams</t>
  </si>
  <si>
    <t>Atlikta  Danės upės krantinių (nuo upės žiočių iki Biržos tilto) pritaikymo darbų. Užbaigtumas</t>
  </si>
  <si>
    <t>(Parengtas pėsčiųjų tako nuo Melnragės pagrindinio įėjimo į paplūdimį iki Melnragės gelbėjimo stoties techninis projektas, vnt.)</t>
  </si>
  <si>
    <r>
      <t xml:space="preserve">Apšvietimo </t>
    </r>
    <r>
      <rPr>
        <sz val="10"/>
        <color rgb="FFFF0000"/>
        <rFont val="Times New Roman"/>
        <family val="1"/>
        <charset val="186"/>
      </rPr>
      <t xml:space="preserve">projektavimas ir įrengimas </t>
    </r>
    <r>
      <rPr>
        <strike/>
        <sz val="10"/>
        <color rgb="FFFF0000"/>
        <rFont val="Times New Roman"/>
        <family val="1"/>
        <charset val="186"/>
      </rPr>
      <t>atnaujinimas</t>
    </r>
    <r>
      <rPr>
        <sz val="10"/>
        <color rgb="FFFF0000"/>
        <rFont val="Times New Roman"/>
        <family val="1"/>
        <charset val="186"/>
      </rPr>
      <t>;</t>
    </r>
  </si>
  <si>
    <t>Apšvietimo įrengimas UAB „Vitės valdos“ teritorijoje</t>
  </si>
  <si>
    <r>
      <t>Automobilių stovėjimo</t>
    </r>
    <r>
      <rPr>
        <sz val="10"/>
        <color rgb="FFFF0000"/>
        <rFont val="Times New Roman"/>
        <family val="1"/>
        <charset val="186"/>
      </rPr>
      <t xml:space="preserve"> </t>
    </r>
    <r>
      <rPr>
        <strike/>
        <sz val="10"/>
        <color rgb="FFFF0000"/>
        <rFont val="Times New Roman"/>
        <family val="1"/>
        <charset val="186"/>
      </rPr>
      <t xml:space="preserve">vietų </t>
    </r>
    <r>
      <rPr>
        <sz val="10"/>
        <color rgb="FFFF0000"/>
        <rFont val="Times New Roman"/>
        <family val="1"/>
        <charset val="186"/>
      </rPr>
      <t>aikštelių projektavimas ir</t>
    </r>
    <r>
      <rPr>
        <sz val="10"/>
        <rFont val="Times New Roman"/>
        <family val="1"/>
        <charset val="186"/>
      </rPr>
      <t xml:space="preserve"> įrengimas;</t>
    </r>
  </si>
  <si>
    <r>
      <rPr>
        <strike/>
        <sz val="10"/>
        <color rgb="FFFF0000"/>
        <rFont val="Times New Roman"/>
        <family val="1"/>
        <charset val="186"/>
      </rPr>
      <t>Atnaujinta</t>
    </r>
    <r>
      <rPr>
        <sz val="10"/>
        <color rgb="FFFF0000"/>
        <rFont val="Times New Roman"/>
        <family val="1"/>
        <charset val="186"/>
      </rPr>
      <t xml:space="preserve"> Įrengta </t>
    </r>
    <r>
      <rPr>
        <sz val="10"/>
        <rFont val="Times New Roman"/>
        <family val="1"/>
        <charset val="186"/>
      </rPr>
      <t>apšvietimo infrastruktūros kiemuose, tūkst. m.</t>
    </r>
  </si>
  <si>
    <r>
      <rPr>
        <strike/>
        <sz val="10"/>
        <color rgb="FFFF0000"/>
        <rFont val="Times New Roman"/>
        <family val="1"/>
        <charset val="186"/>
      </rPr>
      <t>Atnaujinta</t>
    </r>
    <r>
      <rPr>
        <sz val="10"/>
        <color rgb="FFFF0000"/>
        <rFont val="Times New Roman"/>
        <family val="1"/>
        <charset val="186"/>
      </rPr>
      <t xml:space="preserve"> Įrengtas a</t>
    </r>
    <r>
      <rPr>
        <sz val="10"/>
        <rFont val="Times New Roman"/>
        <family val="1"/>
        <charset val="186"/>
      </rPr>
      <t>pšvietimas daugiabučių namų kiemuose (Švyturio g. 12, 14, 16, 18, Pušyno g. 33, 33A, Malūnininkų g. 1 , Švyturio g. 8, 10, Malūnininkų g. 2, J. Janonio g. 26, 28, Smilties Pylimo g. 3). Užbaigtumas, proc.</t>
    </r>
  </si>
  <si>
    <t>Automobilių stovėjimo aikštelių projektavimas ir įrengimas;</t>
  </si>
  <si>
    <t>Apšvietimo projektavimas ir įrengimas;</t>
  </si>
  <si>
    <t>Įrengta apšvietimo infrastruktūros kiemuose, tūkst. m.</t>
  </si>
  <si>
    <t>Įrengtas apšvietimas daugiabučių namų kiemuose (Švyturio g. 12, 14, 16, 18, Pušyno g. 33, 33A, Malūnininkų g. 1 , Švyturio g. 8, 10, Malūnininkų g. 2, J. Janonio g. 26, 28, Smilties Pylimo g. 3). Užbaigtumas, proc.</t>
  </si>
  <si>
    <r>
      <t xml:space="preserve">Rekonstruota lietaus nuotekų tinklų (2017 m. – Šiaulių g. 19, Debreceno g. 13, Nidos g. 13, 15, 19, 21, Baltijos pr. 93, Taikos pr. 77, </t>
    </r>
    <r>
      <rPr>
        <sz val="10"/>
        <color rgb="FFFF0000"/>
        <rFont val="Times New Roman"/>
        <family val="1"/>
        <charset val="186"/>
      </rPr>
      <t>Barškių g. ir kitose gatvėse</t>
    </r>
    <r>
      <rPr>
        <sz val="10"/>
        <rFont val="Times New Roman"/>
        <family val="1"/>
        <charset val="186"/>
      </rPr>
      <t>), m</t>
    </r>
  </si>
  <si>
    <t xml:space="preserve">Atlikta viešosios erdvės (86 027 m²) sutvarkymo darbų. Užbaigtumas, proc. </t>
  </si>
  <si>
    <r>
      <t>Atlikta viešosios erdvės</t>
    </r>
    <r>
      <rPr>
        <sz val="10"/>
        <color rgb="FFFF0000"/>
        <rFont val="Times New Roman"/>
        <family val="1"/>
        <charset val="186"/>
      </rPr>
      <t xml:space="preserve"> (86 027 m²) </t>
    </r>
    <r>
      <rPr>
        <sz val="10"/>
        <rFont val="Times New Roman"/>
        <family val="1"/>
        <charset val="186"/>
      </rPr>
      <t xml:space="preserve">sutvarkymo darbų. Užbaigtumas, proc. </t>
    </r>
  </si>
  <si>
    <r>
      <t>Atlikta viešosios erdvės (</t>
    </r>
    <r>
      <rPr>
        <strike/>
        <sz val="10"/>
        <color rgb="FFFF0000"/>
        <rFont val="Times New Roman"/>
        <family val="1"/>
        <charset val="186"/>
      </rPr>
      <t>4335</t>
    </r>
    <r>
      <rPr>
        <sz val="10"/>
        <color rgb="FFFF0000"/>
        <rFont val="Times New Roman"/>
        <family val="1"/>
        <charset val="186"/>
      </rPr>
      <t xml:space="preserve"> 9075</t>
    </r>
    <r>
      <rPr>
        <sz val="10"/>
        <rFont val="Times New Roman"/>
        <family val="1"/>
        <charset val="186"/>
      </rPr>
      <t xml:space="preserve">  m²) sutvarkymo darbų. Užbaigtumas, proc. </t>
    </r>
  </si>
  <si>
    <t xml:space="preserve">Atlikta viešosios erdvės (9075 m²) sutvarkymo darbų. Užbaigtumas, proc. </t>
  </si>
  <si>
    <t>Įgyvendinta projektų, vnt.</t>
  </si>
  <si>
    <t>Atnaujinta apšvietimo infrastruktūra (2017 m. Liepų g. nuo Atgimimo a. iki K. Donelaičio g., Baltijos pr. ir Taikos pr. požeminėse perėjose, S. Daukanto  g. ruože nuo Herkaus Manto iki Naujosios Uosto g., Pilies g. ruože nuo Daržų g. iki Minijos g., praėjimo vietoje nuo dviračių tako iki Debreceno g. 52 namo, Puodžių g., Aukštosios g. ruože nuo Daržų g. iki Turgaus a., J. Zauerveino g.,  praėjimo vietoje tarp Birutės g. 22 ir Taikos pr. 46). Užbaigtumas, proc.</t>
  </si>
  <si>
    <r>
      <t>Atnaujinta apšvietimo infrastruktūra (2017 m.</t>
    </r>
    <r>
      <rPr>
        <sz val="10"/>
        <color rgb="FFFF0000"/>
        <rFont val="Times New Roman"/>
        <family val="1"/>
        <charset val="186"/>
      </rPr>
      <t xml:space="preserve"> Liepų g. nuo Atgimimo a. iki K. Donelaičio g.</t>
    </r>
    <r>
      <rPr>
        <sz val="10"/>
        <rFont val="Times New Roman"/>
        <family val="1"/>
        <charset val="186"/>
      </rPr>
      <t>, Baltijos pr. ir Taikos pr. požeminėse perėjose, S. Daukanto  g. ruože nuo Herkaus Manto iki Naujosios Uosto g., Pilies g. ruože nuo Daržų g. iki Minijos g., praėjimo vietoje nuo dviračių tako iki Debreceno g. 52 namo, Puodžių g., Aukštosios g. ruože nuo Daržų g. iki Turgaus a., J. Zauerveino g.,  praėjimo vietoje tarp Birutės g. 22 ir Taikos pr. 46). Užbaigtumas, proc.</t>
    </r>
  </si>
  <si>
    <t>Projekto „Saugus kaimynas – saugus aš“ įgyvendinimas kartu su Klaipėdos apskrities vyriausiuoju policijos komisariatu;</t>
  </si>
  <si>
    <t>Gaisrų prevencijos projekto „Gyvenkime saugiai“ įgyvendinimas kartu su Klaipėdos apskrities priešgaisrine gelbėjimo valdyba;</t>
  </si>
  <si>
    <t>Turtinių nusikalstamų veikų (vagysčių) prevencijos projekto „Policija saugo – saugok ir pats“ įgyvendinimas kartu su Klaipėdos apskrities vyriausiuoju policijos komisariatu;</t>
  </si>
  <si>
    <t>Siūlome apjungti saugios kaiminystės  projektus į vieną priemonę ir tokiu būdu supaprastinti priemonės administravimą</t>
  </si>
  <si>
    <r>
      <t xml:space="preserve">Atlikta aikštės ir jos prieigų </t>
    </r>
    <r>
      <rPr>
        <sz val="10"/>
        <color rgb="FFFF0000"/>
        <rFont val="Times New Roman"/>
        <family val="1"/>
        <charset val="186"/>
      </rPr>
      <t>(8 284 m</t>
    </r>
    <r>
      <rPr>
        <vertAlign val="superscript"/>
        <sz val="10"/>
        <color rgb="FFFF0000"/>
        <rFont val="Times New Roman"/>
        <family val="1"/>
        <charset val="186"/>
      </rPr>
      <t>2</t>
    </r>
    <r>
      <rPr>
        <sz val="10"/>
        <color rgb="FFFF0000"/>
        <rFont val="Times New Roman"/>
        <family val="1"/>
        <charset val="186"/>
      </rPr>
      <t xml:space="preserve">) </t>
    </r>
    <r>
      <rPr>
        <sz val="10"/>
        <rFont val="Times New Roman"/>
        <family val="1"/>
        <charset val="186"/>
      </rPr>
      <t xml:space="preserve">sutvarkymo darbų. Užbaigtumas, proc.  </t>
    </r>
  </si>
  <si>
    <t xml:space="preserve">Atlikta aikštės ir jos prieigų (8 284 m2) sutvarkymo darbų. Užbaigtumas, proc.  </t>
  </si>
  <si>
    <t>Buvusios AB „Klaipėdos energija“ teritorijos dalies  konversija,  sudarant sąlygas vystyti komercines, rekreacines veiklas</t>
  </si>
  <si>
    <t xml:space="preserve">Pėsčiųjų tako sutvarkymas palei Taikos pr. nuo Sausio 15-osios iki Kauno g., paverčiant viešąja erdve, pritaikyta gyventojams bei smulkiajam ir vidutiniam verslui </t>
  </si>
  <si>
    <r>
      <t xml:space="preserve">Pėsčiųjų tako sutvarkymas palei Taikos pr. nuo Sausio 15-osios iki Kauno g., paverčiant viešąja erdve, pritaikyta gyventojams bei smulkiajam ir vidutiniam verslui </t>
    </r>
    <r>
      <rPr>
        <strike/>
        <sz val="10"/>
        <color rgb="FFFF0000"/>
        <rFont val="Times New Roman"/>
        <family val="1"/>
        <charset val="186"/>
      </rPr>
      <t>(įrengiant, sutvarkant želdynus, dviračių takus, mažosios architektūros elementus, įrengiant privažiuojamąjį kelią)</t>
    </r>
  </si>
  <si>
    <r>
      <t xml:space="preserve">Viešosios erdvės prie buvusio „Vaidilos“ kino teatro konversija </t>
    </r>
    <r>
      <rPr>
        <strike/>
        <sz val="10"/>
        <color rgb="FFFF0000"/>
        <rFont val="Times New Roman"/>
        <family val="1"/>
        <charset val="186"/>
      </rPr>
      <t>(dangų keitimas, mažosios architektūros elementų įrengimas, baseino sutvarkymas, poilsio aikštelių ir žaliųjų plotų įrengimas ir kt.)</t>
    </r>
  </si>
  <si>
    <t xml:space="preserve">Viešosios erdvės prie buvusio „Vaidilos“ kino teatro konversija </t>
  </si>
  <si>
    <r>
      <t xml:space="preserve">Turgaus aikštės su prieigomis sutvarkymas, pritaikant verslo, turizmo, bendruomenės poreikiams </t>
    </r>
    <r>
      <rPr>
        <strike/>
        <sz val="10"/>
        <color rgb="FFFF0000"/>
        <rFont val="Times New Roman"/>
        <family val="1"/>
        <charset val="186"/>
      </rPr>
      <t>(aikštės ir į aikštę einančių gatvių</t>
    </r>
    <r>
      <rPr>
        <sz val="10"/>
        <color rgb="FFFF0000"/>
        <rFont val="Times New Roman"/>
        <family val="1"/>
        <charset val="186"/>
      </rPr>
      <t xml:space="preserve"> </t>
    </r>
    <r>
      <rPr>
        <strike/>
        <sz val="10"/>
        <color rgb="FFFF0000"/>
        <rFont val="Times New Roman"/>
        <family val="1"/>
        <charset val="186"/>
      </rPr>
      <t>(Šaltkalvių, Aukštoji, Skerdėjų) sutvarkymas, taikant universalaus dizaino principus)</t>
    </r>
    <r>
      <rPr>
        <sz val="10"/>
        <rFont val="Times New Roman"/>
        <family val="1"/>
        <charset val="186"/>
      </rPr>
      <t xml:space="preserve"> </t>
    </r>
  </si>
  <si>
    <r>
      <t xml:space="preserve">Malūno parko teritorijos sutvarkymas, gerinant gamtinę aplinką ir skatinant lankytojų srautus </t>
    </r>
    <r>
      <rPr>
        <strike/>
        <sz val="10"/>
        <color rgb="FFFF0000"/>
        <rFont val="Times New Roman"/>
        <family val="1"/>
        <charset val="186"/>
      </rPr>
      <t>(atnaujinamos dangos, sutvarkomi želdiniai, įrengiama mažoji architektūra)</t>
    </r>
  </si>
  <si>
    <t>Danės upės krantinių rekonstrukcija ir prieigų (Danės skveras su fontanais) sutvarkymas</t>
  </si>
  <si>
    <t xml:space="preserve">Atgimimo aikštės sutvarkymas, didinant patrauklumą investicijoms, skatinant lankytojų srautus </t>
  </si>
  <si>
    <r>
      <rPr>
        <strike/>
        <sz val="10"/>
        <color rgb="FFFF0000"/>
        <rFont val="Times New Roman"/>
        <family val="1"/>
        <charset val="186"/>
      </rPr>
      <t xml:space="preserve">Kompleksinis kiemų tvarkymas (automobilių stovėjimo vietų, vaikų žaidimų aikštelių ir pan. įrengimas), prioritetą teikiant renovaciją atliekantiems (atlikusiems) namams </t>
    </r>
    <r>
      <rPr>
        <b/>
        <sz val="10"/>
        <rFont val="Times New Roman"/>
        <family val="1"/>
        <charset val="186"/>
      </rPr>
      <t>Kompleksinis tikslinės teritorijos daugiabučių namų kiemų tvarkymas</t>
    </r>
  </si>
  <si>
    <t>Kompleksinis tikslinės teritorijos daugiabučių namų kiemų tvarkymas</t>
  </si>
  <si>
    <r>
      <t>Atgimimo aikštės sutvarkymas, didinant patrauklumą investicijoms, skatinant lankytojų srautus</t>
    </r>
    <r>
      <rPr>
        <strike/>
        <sz val="10"/>
        <color rgb="FFFF0000"/>
        <rFont val="Times New Roman"/>
        <family val="1"/>
        <charset val="186"/>
      </rPr>
      <t xml:space="preserve"> (dangų keitimas, mažosios architektūros objektų įrengimas, želdynų sutvarkymas, automobilių stovėjimo vietų įrengimas)</t>
    </r>
  </si>
  <si>
    <t xml:space="preserve">Turgaus aikštės su prieigomis sutvarkymas, pritaikant verslo, turizmo, bendruomenės poreikiams </t>
  </si>
  <si>
    <t xml:space="preserve">Malūno parko teritorijos sutvarkymas, gerinant gamtinę aplinką ir skatinant lankytojų srautus </t>
  </si>
  <si>
    <r>
      <rPr>
        <strike/>
        <sz val="10"/>
        <color rgb="FFFF0000"/>
        <rFont val="Times New Roman"/>
        <family val="1"/>
        <charset val="186"/>
      </rPr>
      <t>5</t>
    </r>
    <r>
      <rPr>
        <sz val="10"/>
        <color rgb="FFFF0000"/>
        <rFont val="Times New Roman"/>
        <family val="1"/>
        <charset val="186"/>
      </rPr>
      <t xml:space="preserve">  0</t>
    </r>
  </si>
  <si>
    <r>
      <rPr>
        <strike/>
        <sz val="10"/>
        <color rgb="FFFF0000"/>
        <rFont val="Times New Roman"/>
        <family val="1"/>
        <charset val="186"/>
      </rPr>
      <t>45</t>
    </r>
    <r>
      <rPr>
        <sz val="10"/>
        <color rgb="FFFF0000"/>
        <rFont val="Times New Roman"/>
        <family val="1"/>
        <charset val="186"/>
      </rPr>
      <t xml:space="preserve">   50</t>
    </r>
  </si>
  <si>
    <t>Atlikta koversijos darbų. Užbaigtumas, proc.</t>
  </si>
  <si>
    <t>Projekto „Socialinio kultūrinio klasterio „Vilties miestas“ Klaipėdos aplinkos ir gerbūvio sutvarkymas“ įgyvendinimas</t>
  </si>
  <si>
    <r>
      <t>70</t>
    </r>
    <r>
      <rPr>
        <sz val="10"/>
        <color rgb="FFFF0000"/>
        <rFont val="Times New Roman"/>
        <family val="1"/>
        <charset val="186"/>
      </rPr>
      <t xml:space="preserve"> 60</t>
    </r>
  </si>
  <si>
    <t>Apšvietimo įrengimas UAB „Vitės valdos“ teritorijoje;</t>
  </si>
  <si>
    <t xml:space="preserve">100  </t>
  </si>
  <si>
    <t>Rekonstruota lietaus nuotekų tinklų (2017 m. – Šiaulių g. 19, Debreceno g. 13, Nidos g. 13, 15, 19, 21, Baltijos pr.93, Taikos pr. 77, Barškių g. ir kitose gatvėse), m</t>
  </si>
  <si>
    <t>Siūloma nekeičiant priemonės finansinės apimties įtraukti naują produkto kriterijų ir įrengti gėlyną Pempininkų aikštėje.</t>
  </si>
  <si>
    <t xml:space="preserve">Siūloma išbraukti vertinimo kriterijų, nes paaiškėjo, kad aprašo rengti nebereikės, o minėtai veiklai suplanuotos lėšos bus panaudotos skvero tvarkymo darbams atlikti. </t>
  </si>
  <si>
    <t>Siūloma mažinti priemonės finansavimo apimtį, nes įvykus viešųjų pirkimų procedūroms, paaiškėjo, kad darbų kaina yra mažesnė nei planuota.</t>
  </si>
  <si>
    <t>Siūloma įtraukti papildomą vertinimo kriterijų ir parengti techninį projektą dėl pėsčiųjų tako su apžvalgos aikštele Klaipėdos žemyninio jūros kranto ruože nuo Melnragės pagrindinio įėjimo į paplūdimį iki Melnragės gelbėjimo stoties (tarp I Melnragės ir II Melnragės) įrengimo (vykdytojas -  BĮ "Klaipėdos paplūdimiai")</t>
  </si>
  <si>
    <t>Parengtas pėsčiųjų tako nuo Melnragės pagrindinio įėjimo į paplūdimį iki Melnragės gelbėjimo stoties techninis projektas, vnt.</t>
  </si>
  <si>
    <t>Kadangi yra atliekamas Liepų g. atkarpos nuo Donelaičio a. iki Atgimimo a. ištisinės asfalto dangos paprastasis remontas, siūloma atnaujinti apšvietimo atramas su šviestuvais, nes esamos yra senų konstrukcijų ir nepatenkinamos būklės. Papildomo finansavimo nereikia, bus vykdoma iš priemonei skirtų lėšų.</t>
  </si>
  <si>
    <t>Šią priemonę vykdant buvo sutaupyta lėšų, todėl siūloma atitinkamai sumažinti finansavimo apimtį.</t>
  </si>
  <si>
    <t xml:space="preserve">Siūloma  mažinti priemonės finansavimo apimtį 2017 m., kadangi, prasidėjus projektų paraiškų rengimui, paaiškėjo, kad kai kurių projektų pradžia bus vėlesnė, nei planuota.  </t>
  </si>
  <si>
    <r>
      <t xml:space="preserve">Siūloma įtraukti naują papriemonę. 2017 m. gegužės mėn. pateiktas prašymas LR Vidaus reikalų ministerijai dėl </t>
    </r>
    <r>
      <rPr>
        <i/>
        <sz val="10"/>
        <rFont val="Times New Roman"/>
        <family val="1"/>
        <charset val="186"/>
      </rPr>
      <t>Klaipėdos miesto integruotos teritorijų vystymo programos</t>
    </r>
    <r>
      <rPr>
        <sz val="10"/>
        <rFont val="Times New Roman"/>
        <family val="1"/>
        <charset val="186"/>
      </rPr>
      <t xml:space="preserve"> pakeitimų, įtraukiant  naują papriemonę - projektą  "Buvusios AB „Klaipėdos energija“ teritorijos dalies  konversija,  sudarant sąlygas vystyti komercines, rekreacines veiklas". Šio projekto tikslas - įgyvendinti teritorijos detaliojo plano sprendinių 1-ąjį etapą - išvalyti teritoriją, demontuojant nenaudojamus įrenginius ir sudarant sąlygas ateityje pritaikyti kitai paskirčiai. Teritorija yra Liepų g., šalia Danės upės ir patenka į savivaldybės tarybos patvirtintos tikslinės teritorijos ribas. Bendra projekto vertė 1.874.590 Eur, iš jų: ES lėšos - 1.593.402, VB - 140.594, SB - 140.594. Įgyvendinimo pradžia  - 2019 m.  2017 m. reikalingi 5 tūkst. Eur pradėti rengti investicijų projektą.</t>
    </r>
  </si>
  <si>
    <t xml:space="preserve">Reikalinga pakoreguoti papriemonių ir vertinimo kriterijų pavadinimus pagal realiai vykstančias veiklas. </t>
  </si>
  <si>
    <t xml:space="preserve">Saugios kaimynystės bendruomenėje projektų įgyvendinimas </t>
  </si>
  <si>
    <t>Siūloma papildyti vertinimo kriterijus naujomis gatvėmis ir jų darbus atlikti, nekeičiant finansavimo apimties.</t>
  </si>
  <si>
    <t>Saugios kaimynystės bendruomenėje projektų įgyvendinimas:</t>
  </si>
  <si>
    <t>Atsižvelgiant į ES struktūrinių fondų finansinę paramą skirstančių institucijų pastabas, reikalinga trumpinti papriemonių pavadinimus (ES lėšomis finansuojamų projektų pavadinimai turi būti trumpi ir atitikti savivaldybių strateginiuose veiklos planuose esančius pavadinimus). Taip pat reikalinga papildyti vertinimo kriterijų pavadinimus.</t>
  </si>
  <si>
    <t>Tvarkomų gėlynų plotas, tūkst. M²</t>
  </si>
  <si>
    <t xml:space="preserve">Įrengtas gėlynas Pempininkų a., m² </t>
  </si>
  <si>
    <r>
      <t>Tvarkomų gėlynų plotas, tūkst. m²</t>
    </r>
    <r>
      <rPr>
        <vertAlign val="superscript"/>
        <sz val="10"/>
        <rFont val="Times New Roman"/>
        <family val="1"/>
        <charset val="186"/>
      </rPr>
      <t xml:space="preserve"> </t>
    </r>
  </si>
  <si>
    <t>Įrengtas gėlynas Pempininkų a., m²</t>
  </si>
  <si>
    <r>
      <rPr>
        <sz val="10"/>
        <rFont val="Times New Roman"/>
        <family val="1"/>
        <charset val="186"/>
      </rPr>
      <t>Danės upės krantinių</t>
    </r>
    <r>
      <rPr>
        <strike/>
        <sz val="10"/>
        <rFont val="Times New Roman"/>
        <family val="1"/>
        <charset val="186"/>
      </rPr>
      <t xml:space="preserve"> </t>
    </r>
    <r>
      <rPr>
        <strike/>
        <sz val="10"/>
        <color rgb="FFFF0000"/>
        <rFont val="Times New Roman"/>
        <family val="1"/>
        <charset val="186"/>
      </rPr>
      <t xml:space="preserve">rekonstravimas </t>
    </r>
    <r>
      <rPr>
        <b/>
        <sz val="10"/>
        <rFont val="Times New Roman"/>
        <family val="1"/>
        <charset val="186"/>
      </rPr>
      <t>rekonstrukcija</t>
    </r>
    <r>
      <rPr>
        <strike/>
        <sz val="10"/>
        <color rgb="FFFF0000"/>
        <rFont val="Times New Roman"/>
        <family val="1"/>
        <charset val="186"/>
      </rPr>
      <t xml:space="preserve"> (nuo Biržos tilto), skatinant verslumą (turizmą, smulkiąją žvejybą ir pan.),</t>
    </r>
    <r>
      <rPr>
        <sz val="10"/>
        <rFont val="Times New Roman"/>
        <family val="1"/>
        <charset val="186"/>
      </rPr>
      <t xml:space="preserve"> ir prieigų</t>
    </r>
    <r>
      <rPr>
        <strike/>
        <sz val="10"/>
        <color rgb="FFFF0000"/>
        <rFont val="Times New Roman"/>
        <family val="1"/>
        <charset val="186"/>
      </rPr>
      <t xml:space="preserve"> sutvarkymas </t>
    </r>
    <r>
      <rPr>
        <sz val="10"/>
        <rFont val="Times New Roman"/>
        <family val="1"/>
        <charset val="186"/>
      </rPr>
      <t xml:space="preserve">(Danės skveras su fontanais) </t>
    </r>
    <r>
      <rPr>
        <strike/>
        <sz val="10"/>
        <color rgb="FFFF0000"/>
        <rFont val="Times New Roman"/>
        <family val="1"/>
        <charset val="186"/>
      </rPr>
      <t xml:space="preserve">(dangų keitimas, mažosios architektūros objektų įrengimas, želdynų sutvarkymas ir t. t.) </t>
    </r>
    <r>
      <rPr>
        <b/>
        <sz val="10"/>
        <rFont val="Times New Roman"/>
        <family val="1"/>
        <charset val="186"/>
      </rPr>
      <t xml:space="preserve"> sutvarkymas</t>
    </r>
  </si>
  <si>
    <t>Prevencinio projekto „Mobilus informavimo taškas“ įgyvendinimas kartu su Klaipėdos apskrities vyriausiuoju policijos komisariatu</t>
  </si>
  <si>
    <t>Klaipėdos m. policijos komisariatas siūlo įgyvendinti metus trunkantį prevencinį švietėjišką projektą „Mobilus informavimo taškas“ kartu su Savivaldybės administracija. Projekto vertė – 1,2 tūkst. Eur. Projekto tikslas - kurti saugią gyvenamą aplinką, užtikrinti viešąją tvarką, mažinti teisės pažeidimus ir nusikalstamumą, kuo didesniam gyventojų skaičiui novatoriškai perteikti prevencinę švietėjišką informaciją, skatinti visuomenės aktyvumą. Už lėšas būtų įsigyta mobili įranga (informacinis roletas-ekranas, reklaminis staliukas, brošiūrinė atrama, greito surinkimo palapinė ir kt.). Viešosios policijos pareigūnai (įsigiję mobilią įrangą) dalyvautų įvairiuose pristatymuose viešose atvirose ir uždarose erdvėse ir perduotų žmonėms/bendruomenėms prevencinę informaciją patraukliausiomis formomis.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</si>
</sst>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theme="1"/>
      <name val="Times New Roman"/>
      <family val="1"/>
      <charset val="186"/>
    </font>
    <font>
      <b/>
      <sz val="10"/>
      <color theme="1"/>
      <name val="Times New Roman"/>
      <family val="1"/>
      <charset val="186"/>
    </font>
    <font>
      <sz val="9"/>
      <name val="Times New Roman"/>
      <family val="1"/>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b/>
      <sz val="9"/>
      <name val="Times New Roman"/>
      <family val="1"/>
    </font>
    <font>
      <sz val="8"/>
      <name val="Times New Roman"/>
      <family val="1"/>
    </font>
    <font>
      <i/>
      <sz val="10"/>
      <name val="Times New Roman"/>
      <family val="1"/>
      <charset val="186"/>
    </font>
    <font>
      <sz val="11"/>
      <name val="Calibri"/>
      <family val="2"/>
      <charset val="186"/>
      <scheme val="minor"/>
    </font>
    <font>
      <sz val="11"/>
      <name val="Times New Roman"/>
      <family val="1"/>
      <charset val="186"/>
    </font>
    <font>
      <b/>
      <sz val="8"/>
      <name val="Arial"/>
      <family val="2"/>
      <charset val="186"/>
    </font>
    <font>
      <i/>
      <sz val="9"/>
      <name val="Times New Roman"/>
      <family val="1"/>
      <charset val="186"/>
    </font>
    <font>
      <sz val="10"/>
      <color theme="0"/>
      <name val="Times New Roman"/>
      <family val="1"/>
      <charset val="186"/>
    </font>
    <font>
      <sz val="10"/>
      <color theme="1"/>
      <name val="Arial"/>
      <family val="2"/>
      <charset val="186"/>
    </font>
    <font>
      <strike/>
      <sz val="10"/>
      <color rgb="FFFF0000"/>
      <name val="Times New Roman"/>
      <family val="1"/>
      <charset val="186"/>
    </font>
    <font>
      <b/>
      <sz val="10"/>
      <color rgb="FFFF0000"/>
      <name val="Times New Roman"/>
      <family val="1"/>
      <charset val="186"/>
    </font>
    <font>
      <strike/>
      <sz val="10"/>
      <name val="Times New Roman"/>
      <family val="1"/>
      <charset val="186"/>
    </font>
    <font>
      <b/>
      <strike/>
      <sz val="10"/>
      <name val="Times New Roman"/>
      <family val="1"/>
      <charset val="186"/>
    </font>
    <font>
      <vertAlign val="superscript"/>
      <sz val="10"/>
      <color rgb="FFFF0000"/>
      <name val="Times New Roman"/>
      <family val="1"/>
      <charset val="186"/>
    </font>
    <font>
      <sz val="9"/>
      <color rgb="FFFF0000"/>
      <name val="Times New Roman"/>
      <family val="1"/>
      <charset val="186"/>
    </font>
    <font>
      <strike/>
      <sz val="10"/>
      <color rgb="FFFF0000"/>
      <name val="Cambria"/>
      <family val="1"/>
      <charset val="186"/>
    </font>
    <font>
      <b/>
      <sz val="10"/>
      <color rgb="FFFF0000"/>
      <name val="Arial"/>
      <family val="2"/>
      <charset val="186"/>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theme="0" tint="-0.249977111117893"/>
        <bgColor indexed="64"/>
      </patternFill>
    </fill>
  </fills>
  <borders count="119">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bottom style="hair">
        <color indexed="64"/>
      </bottom>
      <diagonal/>
    </border>
    <border>
      <left/>
      <right style="medium">
        <color rgb="FF000000"/>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2241">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Fill="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9" xfId="0" applyFont="1" applyFill="1" applyBorder="1" applyAlignment="1">
      <alignment horizontal="center" vertical="top" wrapText="1"/>
    </xf>
    <xf numFmtId="0" fontId="3" fillId="0" borderId="0" xfId="0" applyFont="1" applyFill="1" applyAlignment="1">
      <alignment vertical="top"/>
    </xf>
    <xf numFmtId="0" fontId="3" fillId="2" borderId="0" xfId="0" applyFont="1" applyFill="1" applyAlignment="1">
      <alignment vertical="top"/>
    </xf>
    <xf numFmtId="0" fontId="8" fillId="0" borderId="24" xfId="0" applyFont="1" applyBorder="1" applyAlignment="1">
      <alignment horizontal="center" vertical="center" wrapText="1"/>
    </xf>
    <xf numFmtId="0" fontId="7" fillId="0" borderId="0" xfId="0" applyFont="1"/>
    <xf numFmtId="3" fontId="3" fillId="0" borderId="17"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0" fontId="3" fillId="3" borderId="29" xfId="0" applyFont="1" applyFill="1" applyBorder="1" applyAlignment="1">
      <alignment horizontal="center" vertical="top" wrapText="1"/>
    </xf>
    <xf numFmtId="0" fontId="3" fillId="0" borderId="0" xfId="0" applyFont="1" applyAlignment="1">
      <alignment vertical="center"/>
    </xf>
    <xf numFmtId="0" fontId="3" fillId="0" borderId="39" xfId="0" applyFont="1" applyBorder="1" applyAlignment="1">
      <alignment vertical="top"/>
    </xf>
    <xf numFmtId="0" fontId="11" fillId="0" borderId="0" xfId="0" applyFont="1" applyBorder="1" applyAlignment="1">
      <alignment vertical="top"/>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3" fontId="3" fillId="0" borderId="33" xfId="0" applyNumberFormat="1" applyFont="1" applyFill="1" applyBorder="1" applyAlignment="1">
      <alignment horizontal="center" vertical="top"/>
    </xf>
    <xf numFmtId="0" fontId="3" fillId="0" borderId="30" xfId="0"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0" fontId="3" fillId="0" borderId="16" xfId="0" applyFont="1" applyFill="1" applyBorder="1" applyAlignment="1">
      <alignment horizontal="left" vertical="top" wrapText="1"/>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2" borderId="17"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164" fontId="3" fillId="0" borderId="0" xfId="0" applyNumberFormat="1" applyFont="1" applyAlignment="1">
      <alignment vertical="top"/>
    </xf>
    <xf numFmtId="0" fontId="3" fillId="0" borderId="0" xfId="0" applyFont="1" applyAlignment="1">
      <alignment horizontal="center" vertical="top"/>
    </xf>
    <xf numFmtId="49" fontId="5" fillId="4" borderId="55"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0" fontId="3" fillId="0" borderId="39" xfId="0" applyFont="1" applyFill="1" applyBorder="1" applyAlignment="1">
      <alignment horizontal="center" vertical="top" wrapText="1"/>
    </xf>
    <xf numFmtId="0" fontId="3" fillId="0" borderId="23" xfId="0" applyFont="1" applyFill="1" applyBorder="1" applyAlignment="1">
      <alignment horizontal="center" vertical="top" wrapText="1"/>
    </xf>
    <xf numFmtId="0" fontId="5" fillId="9" borderId="62" xfId="0" applyFont="1" applyFill="1" applyBorder="1" applyAlignment="1">
      <alignment horizontal="center" vertical="top"/>
    </xf>
    <xf numFmtId="0" fontId="3" fillId="7" borderId="39" xfId="0" applyFont="1" applyFill="1" applyBorder="1" applyAlignment="1">
      <alignment horizontal="center" vertical="top" wrapText="1"/>
    </xf>
    <xf numFmtId="0" fontId="3" fillId="7" borderId="9" xfId="0" applyFont="1" applyFill="1" applyBorder="1" applyAlignment="1">
      <alignment horizontal="center" vertical="top"/>
    </xf>
    <xf numFmtId="0" fontId="3" fillId="7" borderId="45" xfId="0" applyFont="1" applyFill="1" applyBorder="1" applyAlignment="1">
      <alignment horizontal="center" vertical="center"/>
    </xf>
    <xf numFmtId="49" fontId="5" fillId="12" borderId="16" xfId="0" applyNumberFormat="1" applyFont="1" applyFill="1" applyBorder="1" applyAlignment="1">
      <alignment horizontal="center" vertical="top" wrapText="1"/>
    </xf>
    <xf numFmtId="49" fontId="5" fillId="12" borderId="39" xfId="0" applyNumberFormat="1" applyFont="1" applyFill="1" applyBorder="1" applyAlignment="1">
      <alignment horizontal="center" vertical="top"/>
    </xf>
    <xf numFmtId="49" fontId="5" fillId="12" borderId="34" xfId="0" applyNumberFormat="1" applyFont="1" applyFill="1" applyBorder="1" applyAlignment="1">
      <alignment horizontal="center" vertical="top"/>
    </xf>
    <xf numFmtId="49" fontId="5" fillId="12" borderId="55" xfId="0" applyNumberFormat="1" applyFont="1" applyFill="1" applyBorder="1" applyAlignment="1">
      <alignment horizontal="center" vertical="top"/>
    </xf>
    <xf numFmtId="49" fontId="5" fillId="12" borderId="60" xfId="0" applyNumberFormat="1" applyFont="1" applyFill="1" applyBorder="1" applyAlignment="1">
      <alignment horizontal="center" vertical="top"/>
    </xf>
    <xf numFmtId="49" fontId="5" fillId="12" borderId="8" xfId="0" applyNumberFormat="1" applyFont="1" applyFill="1" applyBorder="1" applyAlignment="1">
      <alignment horizontal="center" vertical="top" wrapText="1"/>
    </xf>
    <xf numFmtId="0" fontId="3" fillId="0" borderId="0" xfId="1" applyFont="1" applyFill="1" applyBorder="1" applyAlignment="1">
      <alignment vertical="top" wrapText="1"/>
    </xf>
    <xf numFmtId="49" fontId="5" fillId="11" borderId="59" xfId="0" applyNumberFormat="1" applyFont="1" applyFill="1" applyBorder="1" applyAlignment="1">
      <alignment vertical="top"/>
    </xf>
    <xf numFmtId="49" fontId="5" fillId="11" borderId="29" xfId="0" applyNumberFormat="1" applyFont="1" applyFill="1" applyBorder="1" applyAlignment="1">
      <alignment vertical="top"/>
    </xf>
    <xf numFmtId="0" fontId="3" fillId="11" borderId="29" xfId="0" applyFont="1" applyFill="1" applyBorder="1" applyAlignment="1">
      <alignment horizontal="left" vertical="top" wrapText="1"/>
    </xf>
    <xf numFmtId="0" fontId="3" fillId="11" borderId="29" xfId="0" applyFont="1" applyFill="1" applyBorder="1" applyAlignment="1">
      <alignment horizontal="center" vertical="center" textRotation="90" wrapText="1"/>
    </xf>
    <xf numFmtId="49" fontId="5" fillId="11" borderId="29" xfId="0" applyNumberFormat="1" applyFont="1" applyFill="1" applyBorder="1" applyAlignment="1">
      <alignment horizontal="center" vertical="top"/>
    </xf>
    <xf numFmtId="0" fontId="3" fillId="0" borderId="79" xfId="0" applyFont="1" applyFill="1" applyBorder="1" applyAlignment="1">
      <alignment horizontal="center" vertical="top" wrapText="1"/>
    </xf>
    <xf numFmtId="0" fontId="3" fillId="0" borderId="80" xfId="0" applyFont="1" applyFill="1" applyBorder="1" applyAlignment="1">
      <alignment horizontal="left" vertical="top" wrapText="1"/>
    </xf>
    <xf numFmtId="3" fontId="3" fillId="0" borderId="81"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wrapText="1"/>
    </xf>
    <xf numFmtId="0" fontId="3" fillId="0" borderId="80" xfId="0" applyFont="1" applyFill="1" applyBorder="1" applyAlignment="1">
      <alignment vertical="top" wrapText="1"/>
    </xf>
    <xf numFmtId="3" fontId="3" fillId="0" borderId="81" xfId="0" applyNumberFormat="1" applyFont="1" applyFill="1" applyBorder="1" applyAlignment="1">
      <alignment horizontal="center" vertical="top"/>
    </xf>
    <xf numFmtId="0" fontId="7" fillId="10" borderId="64" xfId="0" applyNumberFormat="1" applyFont="1" applyFill="1" applyBorder="1" applyAlignment="1">
      <alignment horizontal="center" vertical="top" wrapText="1"/>
    </xf>
    <xf numFmtId="3" fontId="9" fillId="0" borderId="81" xfId="0" applyNumberFormat="1" applyFont="1" applyBorder="1" applyAlignment="1">
      <alignment horizontal="center" vertical="top"/>
    </xf>
    <xf numFmtId="0" fontId="3" fillId="7" borderId="80" xfId="0" applyFont="1" applyFill="1" applyBorder="1" applyAlignment="1">
      <alignment horizontal="left" vertical="top" wrapText="1"/>
    </xf>
    <xf numFmtId="49" fontId="5" fillId="7" borderId="26" xfId="0" applyNumberFormat="1" applyFont="1" applyFill="1" applyBorder="1" applyAlignment="1">
      <alignment horizontal="center" vertical="top"/>
    </xf>
    <xf numFmtId="49" fontId="3" fillId="7" borderId="17" xfId="0" applyNumberFormat="1" applyFont="1" applyFill="1" applyBorder="1" applyAlignment="1">
      <alignment horizontal="center" vertical="top" wrapText="1"/>
    </xf>
    <xf numFmtId="3" fontId="3" fillId="0" borderId="8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7" borderId="81" xfId="0" applyNumberFormat="1" applyFont="1" applyFill="1" applyBorder="1" applyAlignment="1">
      <alignment horizontal="center" vertical="top" wrapText="1"/>
    </xf>
    <xf numFmtId="0" fontId="3" fillId="0" borderId="85" xfId="0" applyFont="1" applyBorder="1" applyAlignment="1">
      <alignment vertical="top"/>
    </xf>
    <xf numFmtId="49" fontId="5" fillId="7" borderId="59" xfId="0" applyNumberFormat="1"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3" fontId="3" fillId="7" borderId="21" xfId="0" applyNumberFormat="1" applyFont="1" applyFill="1" applyBorder="1" applyAlignment="1">
      <alignment horizontal="center" vertical="top" wrapText="1"/>
    </xf>
    <xf numFmtId="0" fontId="5" fillId="9" borderId="34" xfId="0" applyFont="1" applyFill="1" applyBorder="1" applyAlignment="1">
      <alignment horizontal="center" vertical="top"/>
    </xf>
    <xf numFmtId="0" fontId="3" fillId="0" borderId="9" xfId="0" applyFont="1" applyBorder="1" applyAlignment="1">
      <alignment horizontal="center" vertical="top"/>
    </xf>
    <xf numFmtId="3" fontId="3" fillId="7" borderId="2" xfId="0" applyNumberFormat="1" applyFont="1" applyFill="1" applyBorder="1" applyAlignment="1">
      <alignment horizontal="center" vertical="top" wrapText="1"/>
    </xf>
    <xf numFmtId="0" fontId="3" fillId="0" borderId="23" xfId="0" applyFont="1" applyBorder="1" applyAlignment="1">
      <alignment horizontal="center" vertical="top"/>
    </xf>
    <xf numFmtId="3" fontId="3" fillId="7" borderId="100" xfId="0" applyNumberFormat="1" applyFont="1" applyFill="1" applyBorder="1" applyAlignment="1">
      <alignment horizontal="center" vertical="top" wrapText="1"/>
    </xf>
    <xf numFmtId="0" fontId="3" fillId="7" borderId="38" xfId="1" applyFont="1" applyFill="1" applyBorder="1" applyAlignment="1">
      <alignment vertical="top" wrapText="1"/>
    </xf>
    <xf numFmtId="0" fontId="3" fillId="7" borderId="82" xfId="0" applyFont="1" applyFill="1" applyBorder="1" applyAlignment="1">
      <alignment horizontal="center" vertical="top"/>
    </xf>
    <xf numFmtId="0" fontId="3" fillId="7" borderId="49" xfId="0" applyFont="1" applyFill="1" applyBorder="1" applyAlignment="1">
      <alignment horizontal="center" vertical="top"/>
    </xf>
    <xf numFmtId="0" fontId="3" fillId="0" borderId="95" xfId="0" applyFont="1" applyFill="1" applyBorder="1" applyAlignment="1">
      <alignment vertical="top" wrapText="1"/>
    </xf>
    <xf numFmtId="3" fontId="3" fillId="0" borderId="100" xfId="0" applyNumberFormat="1" applyFont="1" applyFill="1" applyBorder="1" applyAlignment="1">
      <alignment horizontal="center" vertical="top" wrapText="1"/>
    </xf>
    <xf numFmtId="3" fontId="3" fillId="0" borderId="91" xfId="0" applyNumberFormat="1" applyFont="1" applyFill="1" applyBorder="1" applyAlignment="1">
      <alignment horizontal="center" vertical="top" wrapText="1"/>
    </xf>
    <xf numFmtId="49" fontId="3" fillId="7" borderId="81" xfId="0" applyNumberFormat="1" applyFont="1" applyFill="1" applyBorder="1" applyAlignment="1">
      <alignment horizontal="center" vertical="top" wrapText="1"/>
    </xf>
    <xf numFmtId="49" fontId="5" fillId="12" borderId="16"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7" borderId="19"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wrapText="1"/>
    </xf>
    <xf numFmtId="3" fontId="3" fillId="7" borderId="25" xfId="0" applyNumberFormat="1" applyFont="1" applyFill="1" applyBorder="1" applyAlignment="1">
      <alignment horizontal="center" vertical="top" wrapText="1"/>
    </xf>
    <xf numFmtId="3" fontId="3" fillId="7" borderId="26"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3" fontId="3" fillId="0" borderId="0" xfId="0" applyNumberFormat="1" applyFont="1" applyAlignment="1">
      <alignment horizontal="center" vertical="top"/>
    </xf>
    <xf numFmtId="0" fontId="3" fillId="0" borderId="96" xfId="0" applyFont="1" applyFill="1" applyBorder="1" applyAlignment="1">
      <alignment horizontal="left" vertical="top" wrapText="1"/>
    </xf>
    <xf numFmtId="0" fontId="3" fillId="7" borderId="80" xfId="0" applyFont="1" applyFill="1" applyBorder="1" applyAlignment="1">
      <alignment vertical="top" wrapText="1"/>
    </xf>
    <xf numFmtId="0" fontId="3" fillId="0" borderId="96" xfId="0" applyFont="1" applyFill="1" applyBorder="1" applyAlignment="1">
      <alignment vertical="top" wrapText="1"/>
    </xf>
    <xf numFmtId="165" fontId="3" fillId="0" borderId="78" xfId="0" applyNumberFormat="1" applyFont="1" applyFill="1" applyBorder="1" applyAlignment="1">
      <alignment horizontal="center" vertical="top" wrapText="1"/>
    </xf>
    <xf numFmtId="3" fontId="3" fillId="7" borderId="87" xfId="0" applyNumberFormat="1" applyFont="1" applyFill="1" applyBorder="1" applyAlignment="1">
      <alignment horizontal="center" vertical="top" wrapText="1"/>
    </xf>
    <xf numFmtId="49" fontId="5" fillId="0" borderId="49" xfId="0" applyNumberFormat="1" applyFont="1" applyFill="1" applyBorder="1" applyAlignment="1">
      <alignment horizontal="center" vertical="top" wrapText="1"/>
    </xf>
    <xf numFmtId="49" fontId="5" fillId="0" borderId="59" xfId="0" applyNumberFormat="1" applyFont="1" applyFill="1" applyBorder="1" applyAlignment="1">
      <alignment horizontal="center" vertical="top" wrapText="1"/>
    </xf>
    <xf numFmtId="3" fontId="3" fillId="0" borderId="0" xfId="0" applyNumberFormat="1" applyFont="1" applyAlignment="1">
      <alignment vertical="top"/>
    </xf>
    <xf numFmtId="0" fontId="3" fillId="2" borderId="85" xfId="0" applyFont="1" applyFill="1" applyBorder="1" applyAlignment="1">
      <alignment horizontal="left" vertical="top" wrapText="1"/>
    </xf>
    <xf numFmtId="0" fontId="3" fillId="7" borderId="23" xfId="0" applyFont="1" applyFill="1" applyBorder="1" applyAlignment="1">
      <alignment horizontal="center" vertical="top" wrapText="1"/>
    </xf>
    <xf numFmtId="0" fontId="5" fillId="14" borderId="29" xfId="0" applyFont="1" applyFill="1" applyBorder="1" applyAlignment="1">
      <alignment vertical="center"/>
    </xf>
    <xf numFmtId="0" fontId="3" fillId="14" borderId="29" xfId="0" applyFont="1" applyFill="1" applyBorder="1" applyAlignment="1">
      <alignment horizontal="center" vertical="center" textRotation="90" wrapText="1"/>
    </xf>
    <xf numFmtId="0" fontId="5" fillId="10" borderId="25" xfId="0" applyFont="1" applyFill="1" applyBorder="1" applyAlignment="1">
      <alignment horizontal="center" vertical="center"/>
    </xf>
    <xf numFmtId="0" fontId="3" fillId="0" borderId="7" xfId="0" applyFont="1" applyBorder="1" applyAlignment="1">
      <alignment horizontal="center" vertical="center"/>
    </xf>
    <xf numFmtId="49" fontId="5" fillId="11" borderId="27" xfId="0" applyNumberFormat="1" applyFont="1" applyFill="1" applyBorder="1" applyAlignment="1">
      <alignment horizontal="center" vertical="top" wrapText="1"/>
    </xf>
    <xf numFmtId="49" fontId="5" fillId="2" borderId="49" xfId="0" applyNumberFormat="1" applyFont="1" applyFill="1" applyBorder="1" applyAlignment="1">
      <alignment horizontal="center" vertical="top" wrapText="1"/>
    </xf>
    <xf numFmtId="165" fontId="3" fillId="7" borderId="19" xfId="0" applyNumberFormat="1" applyFont="1" applyFill="1" applyBorder="1" applyAlignment="1">
      <alignment horizontal="center" vertical="top"/>
    </xf>
    <xf numFmtId="3" fontId="3" fillId="0" borderId="0" xfId="0" applyNumberFormat="1" applyFont="1" applyBorder="1" applyAlignment="1">
      <alignment vertical="top"/>
    </xf>
    <xf numFmtId="3" fontId="16" fillId="9" borderId="34" xfId="0" applyNumberFormat="1" applyFont="1" applyFill="1" applyBorder="1" applyAlignment="1">
      <alignment horizontal="right" vertical="top"/>
    </xf>
    <xf numFmtId="0" fontId="20" fillId="11" borderId="34" xfId="0" applyNumberFormat="1" applyFont="1" applyFill="1" applyBorder="1" applyAlignment="1">
      <alignment horizontal="left" vertical="top" wrapText="1"/>
    </xf>
    <xf numFmtId="49" fontId="3" fillId="2" borderId="33" xfId="0" applyNumberFormat="1" applyFont="1" applyFill="1" applyBorder="1" applyAlignment="1">
      <alignment horizontal="center" vertical="top" wrapText="1"/>
    </xf>
    <xf numFmtId="0" fontId="3" fillId="0" borderId="79" xfId="0" applyFont="1" applyBorder="1" applyAlignment="1">
      <alignment horizontal="center" vertical="top" wrapText="1"/>
    </xf>
    <xf numFmtId="49" fontId="3" fillId="2" borderId="17" xfId="0" applyNumberFormat="1" applyFont="1" applyFill="1" applyBorder="1" applyAlignment="1">
      <alignment horizontal="center" vertical="top"/>
    </xf>
    <xf numFmtId="0" fontId="5" fillId="11" borderId="29" xfId="0" applyFont="1" applyFill="1" applyBorder="1" applyAlignment="1">
      <alignment horizontal="center" vertical="center"/>
    </xf>
    <xf numFmtId="0" fontId="5" fillId="11" borderId="35" xfId="0" applyFont="1" applyFill="1" applyBorder="1" applyAlignment="1">
      <alignment horizontal="center" vertical="top" wrapText="1"/>
    </xf>
    <xf numFmtId="0" fontId="5" fillId="0" borderId="28" xfId="0" applyFont="1" applyBorder="1" applyAlignment="1">
      <alignment horizontal="center" vertical="center"/>
    </xf>
    <xf numFmtId="0" fontId="5" fillId="7" borderId="19" xfId="0" applyFont="1" applyFill="1" applyBorder="1" applyAlignment="1">
      <alignment horizontal="center" vertical="center"/>
    </xf>
    <xf numFmtId="49" fontId="5" fillId="11" borderId="59" xfId="0" applyNumberFormat="1" applyFont="1" applyFill="1" applyBorder="1" applyAlignment="1">
      <alignment horizontal="center" vertical="top"/>
    </xf>
    <xf numFmtId="0" fontId="3" fillId="7" borderId="6"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23" xfId="0" applyFont="1" applyFill="1" applyBorder="1" applyAlignment="1">
      <alignment horizontal="center" vertical="center"/>
    </xf>
    <xf numFmtId="49" fontId="5" fillId="7" borderId="49" xfId="0" applyNumberFormat="1" applyFont="1" applyFill="1" applyBorder="1" applyAlignment="1">
      <alignment horizontal="center" vertical="center"/>
    </xf>
    <xf numFmtId="49" fontId="5" fillId="11" borderId="0" xfId="0" applyNumberFormat="1" applyFont="1" applyFill="1" applyBorder="1" applyAlignment="1">
      <alignment horizontal="center" vertical="top"/>
    </xf>
    <xf numFmtId="0" fontId="3" fillId="7" borderId="50" xfId="0" applyFont="1" applyFill="1" applyBorder="1" applyAlignment="1">
      <alignment horizontal="left" vertical="top" wrapText="1"/>
    </xf>
    <xf numFmtId="0" fontId="3" fillId="0" borderId="38" xfId="0" applyFont="1" applyFill="1" applyBorder="1" applyAlignment="1">
      <alignment vertical="top" wrapText="1"/>
    </xf>
    <xf numFmtId="0" fontId="3" fillId="0" borderId="44" xfId="0" applyFont="1" applyFill="1" applyBorder="1" applyAlignment="1">
      <alignment vertical="top" wrapText="1"/>
    </xf>
    <xf numFmtId="0" fontId="3" fillId="3" borderId="34" xfId="0" applyFont="1" applyFill="1" applyBorder="1" applyAlignment="1">
      <alignment horizontal="center" vertical="top" wrapText="1"/>
    </xf>
    <xf numFmtId="0" fontId="3" fillId="3" borderId="35" xfId="0" applyFont="1" applyFill="1" applyBorder="1" applyAlignment="1">
      <alignment horizontal="center" vertical="top" wrapText="1"/>
    </xf>
    <xf numFmtId="49" fontId="5" fillId="0" borderId="98" xfId="0" applyNumberFormat="1" applyFont="1" applyBorder="1" applyAlignment="1">
      <alignment horizontal="center" vertical="top"/>
    </xf>
    <xf numFmtId="0" fontId="3" fillId="7" borderId="6" xfId="0" applyFont="1" applyFill="1" applyBorder="1" applyAlignment="1">
      <alignment horizontal="center" vertical="top"/>
    </xf>
    <xf numFmtId="0" fontId="3" fillId="7" borderId="23" xfId="0" applyFont="1" applyFill="1" applyBorder="1" applyAlignment="1">
      <alignment horizontal="center" vertical="top"/>
    </xf>
    <xf numFmtId="0" fontId="3" fillId="14" borderId="29" xfId="0" applyFont="1" applyFill="1" applyBorder="1" applyAlignment="1">
      <alignment vertical="center" wrapText="1"/>
    </xf>
    <xf numFmtId="0" fontId="5" fillId="14" borderId="29" xfId="0" applyFont="1" applyFill="1" applyBorder="1" applyAlignment="1">
      <alignment horizontal="center" vertical="center"/>
    </xf>
    <xf numFmtId="0" fontId="5" fillId="13" borderId="34" xfId="0" applyFont="1" applyFill="1" applyBorder="1" applyAlignment="1">
      <alignment horizontal="center" vertical="center"/>
    </xf>
    <xf numFmtId="0" fontId="3" fillId="7" borderId="7" xfId="0" applyFont="1" applyFill="1" applyBorder="1" applyAlignment="1">
      <alignment horizontal="center" vertical="top" wrapText="1"/>
    </xf>
    <xf numFmtId="49" fontId="5" fillId="7" borderId="59" xfId="0" applyNumberFormat="1" applyFont="1" applyFill="1" applyBorder="1" applyAlignment="1">
      <alignment horizontal="center" vertical="top" wrapText="1"/>
    </xf>
    <xf numFmtId="49" fontId="3" fillId="7" borderId="34" xfId="0" applyNumberFormat="1" applyFont="1" applyFill="1" applyBorder="1" applyAlignment="1">
      <alignment horizontal="center" vertical="top" wrapText="1"/>
    </xf>
    <xf numFmtId="49" fontId="5" fillId="10" borderId="25" xfId="0" applyNumberFormat="1" applyFont="1" applyFill="1" applyBorder="1" applyAlignment="1">
      <alignment horizontal="center" vertical="top"/>
    </xf>
    <xf numFmtId="0" fontId="3" fillId="7" borderId="103" xfId="0" applyFont="1" applyFill="1" applyBorder="1" applyAlignment="1">
      <alignment horizontal="center" vertical="center"/>
    </xf>
    <xf numFmtId="0" fontId="7" fillId="7" borderId="32" xfId="0" applyFont="1" applyFill="1" applyBorder="1" applyAlignment="1">
      <alignment horizontal="center" vertical="center" wrapText="1"/>
    </xf>
    <xf numFmtId="0" fontId="3" fillId="7" borderId="48" xfId="0" applyFont="1" applyFill="1" applyBorder="1" applyAlignment="1">
      <alignment horizontal="center" vertical="center" wrapText="1"/>
    </xf>
    <xf numFmtId="3" fontId="7" fillId="0" borderId="0" xfId="0" applyNumberFormat="1" applyFont="1" applyFill="1" applyAlignment="1">
      <alignment horizontal="left" vertical="top"/>
    </xf>
    <xf numFmtId="3" fontId="16" fillId="9" borderId="62" xfId="0" applyNumberFormat="1" applyFont="1" applyFill="1" applyBorder="1" applyAlignment="1">
      <alignment horizontal="right" vertical="top"/>
    </xf>
    <xf numFmtId="0" fontId="3" fillId="7" borderId="103" xfId="0" applyFont="1" applyFill="1" applyBorder="1" applyAlignment="1">
      <alignment horizontal="center" vertical="center" wrapText="1"/>
    </xf>
    <xf numFmtId="0" fontId="3" fillId="7" borderId="103" xfId="0" applyFont="1" applyFill="1" applyBorder="1" applyAlignment="1">
      <alignment horizontal="center" vertical="top"/>
    </xf>
    <xf numFmtId="0" fontId="3" fillId="7" borderId="79" xfId="0" applyFont="1" applyFill="1" applyBorder="1" applyAlignment="1">
      <alignment horizontal="center" vertical="center" wrapText="1"/>
    </xf>
    <xf numFmtId="0" fontId="3" fillId="7" borderId="79" xfId="0" applyFont="1" applyFill="1" applyBorder="1" applyAlignment="1">
      <alignment horizontal="center" vertical="top"/>
    </xf>
    <xf numFmtId="0" fontId="3" fillId="7" borderId="23" xfId="0" applyFont="1" applyFill="1" applyBorder="1" applyAlignment="1">
      <alignment horizontal="center" vertical="center" wrapText="1"/>
    </xf>
    <xf numFmtId="3" fontId="3" fillId="0" borderId="32" xfId="0" applyNumberFormat="1" applyFont="1" applyFill="1" applyBorder="1" applyAlignment="1">
      <alignment horizontal="center" vertical="top"/>
    </xf>
    <xf numFmtId="49" fontId="3" fillId="7" borderId="45" xfId="0" applyNumberFormat="1" applyFont="1" applyFill="1" applyBorder="1" applyAlignment="1">
      <alignment horizontal="center" vertical="top"/>
    </xf>
    <xf numFmtId="49" fontId="3" fillId="7" borderId="9" xfId="0" applyNumberFormat="1" applyFont="1" applyFill="1" applyBorder="1" applyAlignment="1">
      <alignment horizontal="center" vertical="top"/>
    </xf>
    <xf numFmtId="49" fontId="5" fillId="7" borderId="40" xfId="0" applyNumberFormat="1" applyFont="1" applyFill="1" applyBorder="1" applyAlignment="1">
      <alignment horizontal="center" vertical="top"/>
    </xf>
    <xf numFmtId="49" fontId="5" fillId="7" borderId="0" xfId="0" applyNumberFormat="1" applyFont="1" applyFill="1" applyBorder="1" applyAlignment="1">
      <alignment horizontal="center" vertical="top"/>
    </xf>
    <xf numFmtId="49" fontId="5" fillId="11" borderId="46" xfId="0" applyNumberFormat="1" applyFont="1" applyFill="1" applyBorder="1" applyAlignment="1">
      <alignment horizontal="center" vertical="top"/>
    </xf>
    <xf numFmtId="49" fontId="5" fillId="11" borderId="49"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0" fontId="7" fillId="7" borderId="39" xfId="0" applyFont="1" applyFill="1" applyBorder="1" applyAlignment="1">
      <alignment horizontal="center" vertical="top"/>
    </xf>
    <xf numFmtId="49" fontId="5" fillId="3" borderId="75"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3" fillId="7" borderId="13" xfId="0" applyNumberFormat="1" applyFont="1" applyFill="1" applyBorder="1" applyAlignment="1">
      <alignment horizontal="center" vertical="top"/>
    </xf>
    <xf numFmtId="49" fontId="3" fillId="7"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7" borderId="33" xfId="0" applyNumberFormat="1" applyFont="1" applyFill="1" applyBorder="1" applyAlignment="1">
      <alignment horizontal="center" vertical="top" wrapText="1"/>
    </xf>
    <xf numFmtId="3" fontId="3" fillId="0" borderId="0" xfId="0" applyNumberFormat="1" applyFont="1" applyFill="1" applyAlignment="1">
      <alignment vertical="top"/>
    </xf>
    <xf numFmtId="49" fontId="5" fillId="10" borderId="17" xfId="0" applyNumberFormat="1" applyFont="1" applyFill="1" applyBorder="1" applyAlignment="1">
      <alignment horizontal="center" vertical="top"/>
    </xf>
    <xf numFmtId="49" fontId="5" fillId="14" borderId="0" xfId="0" applyNumberFormat="1" applyFont="1" applyFill="1" applyBorder="1" applyAlignment="1">
      <alignment horizontal="center" vertical="top"/>
    </xf>
    <xf numFmtId="0" fontId="3" fillId="0" borderId="9" xfId="0" applyFont="1" applyBorder="1" applyAlignment="1">
      <alignment horizontal="center" vertical="top" wrapText="1"/>
    </xf>
    <xf numFmtId="0" fontId="3" fillId="7" borderId="10" xfId="0" applyFont="1" applyFill="1" applyBorder="1" applyAlignment="1">
      <alignment horizontal="left" wrapText="1"/>
    </xf>
    <xf numFmtId="0" fontId="7" fillId="11" borderId="34" xfId="0" applyFont="1" applyFill="1" applyBorder="1" applyAlignment="1">
      <alignment vertical="top" wrapText="1"/>
    </xf>
    <xf numFmtId="3" fontId="3" fillId="7" borderId="67" xfId="0" applyNumberFormat="1" applyFont="1" applyFill="1" applyBorder="1" applyAlignment="1">
      <alignment horizontal="right" vertical="center"/>
    </xf>
    <xf numFmtId="0" fontId="7" fillId="0" borderId="30" xfId="0" applyFont="1" applyBorder="1" applyAlignment="1">
      <alignment vertical="top" wrapText="1"/>
    </xf>
    <xf numFmtId="0" fontId="7" fillId="11" borderId="35" xfId="0" applyFont="1" applyFill="1" applyBorder="1" applyAlignment="1">
      <alignment horizontal="center" vertical="center" wrapText="1"/>
    </xf>
    <xf numFmtId="0" fontId="7" fillId="7" borderId="19" xfId="0" applyFont="1" applyFill="1" applyBorder="1" applyAlignment="1">
      <alignment horizontal="center" vertical="center" wrapText="1"/>
    </xf>
    <xf numFmtId="3" fontId="3" fillId="0" borderId="19" xfId="0" applyNumberFormat="1" applyFont="1" applyFill="1" applyBorder="1" applyAlignment="1">
      <alignment horizontal="center" vertical="top"/>
    </xf>
    <xf numFmtId="3" fontId="3" fillId="0" borderId="21" xfId="0" applyNumberFormat="1" applyFont="1" applyFill="1" applyBorder="1" applyAlignment="1">
      <alignment horizontal="center" vertical="top" wrapText="1"/>
    </xf>
    <xf numFmtId="3" fontId="3" fillId="7" borderId="17" xfId="0" applyNumberFormat="1" applyFont="1" applyFill="1" applyBorder="1" applyAlignment="1">
      <alignment horizontal="center" vertical="top" wrapText="1"/>
    </xf>
    <xf numFmtId="49" fontId="5" fillId="13" borderId="73" xfId="0" applyNumberFormat="1" applyFont="1" applyFill="1" applyBorder="1" applyAlignment="1">
      <alignment horizontal="center" vertical="top"/>
    </xf>
    <xf numFmtId="49" fontId="5" fillId="13" borderId="39" xfId="0" applyNumberFormat="1" applyFont="1" applyFill="1" applyBorder="1" applyAlignment="1">
      <alignment horizontal="center" vertical="top"/>
    </xf>
    <xf numFmtId="0" fontId="3" fillId="7" borderId="30" xfId="0" applyFont="1" applyFill="1" applyBorder="1" applyAlignment="1">
      <alignment horizontal="left" vertical="top" wrapText="1"/>
    </xf>
    <xf numFmtId="165" fontId="3" fillId="7" borderId="66" xfId="0" applyNumberFormat="1" applyFont="1" applyFill="1" applyBorder="1" applyAlignment="1">
      <alignment horizontal="center" vertical="top"/>
    </xf>
    <xf numFmtId="165" fontId="3" fillId="2" borderId="39" xfId="0" applyNumberFormat="1" applyFont="1" applyFill="1" applyBorder="1" applyAlignment="1">
      <alignment horizontal="right" vertical="top"/>
    </xf>
    <xf numFmtId="0" fontId="3" fillId="7" borderId="0" xfId="0" applyFont="1" applyFill="1" applyBorder="1" applyAlignment="1">
      <alignment horizontal="center" vertical="center" textRotation="90" wrapText="1"/>
    </xf>
    <xf numFmtId="0" fontId="3" fillId="7" borderId="67" xfId="0" applyFont="1" applyFill="1" applyBorder="1" applyAlignment="1">
      <alignment horizontal="center" vertical="center" textRotation="90" wrapText="1"/>
    </xf>
    <xf numFmtId="0" fontId="7" fillId="7" borderId="0" xfId="0" applyFont="1" applyFill="1" applyBorder="1" applyAlignment="1">
      <alignment horizontal="center" vertical="center" textRotation="90" wrapText="1"/>
    </xf>
    <xf numFmtId="0" fontId="7" fillId="7" borderId="48" xfId="0" applyFont="1" applyFill="1" applyBorder="1" applyAlignment="1">
      <alignment horizontal="center" vertical="center" textRotation="90" wrapText="1"/>
    </xf>
    <xf numFmtId="0" fontId="3" fillId="7" borderId="40" xfId="0" applyFont="1" applyFill="1" applyBorder="1" applyAlignment="1">
      <alignment horizontal="center" vertical="center" textRotation="90" wrapText="1"/>
    </xf>
    <xf numFmtId="0" fontId="5" fillId="2" borderId="0" xfId="0" applyFont="1" applyFill="1" applyBorder="1" applyAlignment="1">
      <alignment horizontal="center" vertical="top" wrapText="1"/>
    </xf>
    <xf numFmtId="3" fontId="3" fillId="11" borderId="35" xfId="1" applyNumberFormat="1" applyFont="1" applyFill="1" applyBorder="1" applyAlignment="1">
      <alignment vertical="top"/>
    </xf>
    <xf numFmtId="0" fontId="5" fillId="0" borderId="13" xfId="0" applyFont="1" applyFill="1" applyBorder="1" applyAlignment="1">
      <alignment horizontal="left" vertical="top" wrapText="1"/>
    </xf>
    <xf numFmtId="0" fontId="3" fillId="7" borderId="13" xfId="0" applyFont="1" applyFill="1" applyBorder="1" applyAlignment="1">
      <alignment horizontal="center" vertical="center" textRotation="90" wrapText="1"/>
    </xf>
    <xf numFmtId="0" fontId="3" fillId="7" borderId="33" xfId="0" applyFont="1" applyFill="1" applyBorder="1" applyAlignment="1">
      <alignment horizontal="center" vertical="center" textRotation="90" wrapText="1"/>
    </xf>
    <xf numFmtId="0" fontId="3" fillId="7" borderId="19" xfId="0" applyFont="1" applyFill="1" applyBorder="1" applyAlignment="1">
      <alignment horizontal="center" vertical="center"/>
    </xf>
    <xf numFmtId="0" fontId="3" fillId="7" borderId="32" xfId="0" applyFont="1" applyFill="1" applyBorder="1" applyAlignment="1">
      <alignment horizontal="center" vertical="center"/>
    </xf>
    <xf numFmtId="0" fontId="22" fillId="7" borderId="40" xfId="0" applyFont="1" applyFill="1" applyBorder="1" applyAlignment="1">
      <alignment horizontal="center" vertical="center" textRotation="90" wrapText="1"/>
    </xf>
    <xf numFmtId="0" fontId="3" fillId="7" borderId="56" xfId="0" applyFont="1" applyFill="1" applyBorder="1" applyAlignment="1">
      <alignment horizontal="center" vertical="top" wrapText="1"/>
    </xf>
    <xf numFmtId="0" fontId="3" fillId="7" borderId="66" xfId="0" applyFont="1" applyFill="1" applyBorder="1" applyAlignment="1">
      <alignment horizontal="center" vertical="top" wrapText="1"/>
    </xf>
    <xf numFmtId="0" fontId="3" fillId="7" borderId="97" xfId="0" applyFont="1" applyFill="1" applyBorder="1" applyAlignment="1">
      <alignment horizontal="center" vertical="top" wrapText="1"/>
    </xf>
    <xf numFmtId="0" fontId="3" fillId="7" borderId="72" xfId="0" applyFont="1" applyFill="1" applyBorder="1" applyAlignment="1">
      <alignment horizontal="center" vertical="top" wrapText="1"/>
    </xf>
    <xf numFmtId="0" fontId="3" fillId="7" borderId="73" xfId="0" applyFont="1" applyFill="1" applyBorder="1" applyAlignment="1">
      <alignment horizontal="center" vertical="top" wrapText="1"/>
    </xf>
    <xf numFmtId="0" fontId="7" fillId="7" borderId="38" xfId="0" applyFont="1" applyFill="1" applyBorder="1" applyAlignment="1">
      <alignment horizontal="center" vertical="center" textRotation="90" wrapText="1"/>
    </xf>
    <xf numFmtId="0" fontId="7" fillId="7" borderId="20" xfId="0" applyFont="1" applyFill="1" applyBorder="1" applyAlignment="1">
      <alignment horizontal="center" vertical="center" textRotation="90" wrapText="1"/>
    </xf>
    <xf numFmtId="0" fontId="14" fillId="0" borderId="13" xfId="0" applyFont="1" applyFill="1" applyBorder="1" applyAlignment="1">
      <alignment horizontal="left" vertical="top" wrapText="1"/>
    </xf>
    <xf numFmtId="0" fontId="3" fillId="7" borderId="20" xfId="0" applyFont="1" applyFill="1" applyBorder="1" applyAlignment="1">
      <alignment horizontal="center" vertical="top" wrapText="1"/>
    </xf>
    <xf numFmtId="0" fontId="3" fillId="7" borderId="17" xfId="0" applyFont="1" applyFill="1" applyBorder="1" applyAlignment="1">
      <alignment vertical="center" wrapText="1"/>
    </xf>
    <xf numFmtId="0" fontId="3" fillId="7" borderId="33" xfId="0" applyFont="1" applyFill="1" applyBorder="1" applyAlignment="1">
      <alignment vertical="center" wrapText="1"/>
    </xf>
    <xf numFmtId="0" fontId="3" fillId="0" borderId="73" xfId="0" applyFont="1" applyBorder="1" applyAlignment="1">
      <alignment vertical="center" wrapText="1"/>
    </xf>
    <xf numFmtId="0" fontId="3" fillId="0" borderId="28" xfId="0" applyFont="1" applyBorder="1" applyAlignment="1">
      <alignment horizontal="center" vertical="center"/>
    </xf>
    <xf numFmtId="0" fontId="3" fillId="7" borderId="56" xfId="0" applyFont="1" applyFill="1" applyBorder="1" applyAlignment="1">
      <alignment vertical="center" wrapText="1"/>
    </xf>
    <xf numFmtId="0" fontId="3" fillId="7" borderId="1" xfId="0" applyFont="1" applyFill="1" applyBorder="1" applyAlignment="1">
      <alignment horizontal="center" vertical="center"/>
    </xf>
    <xf numFmtId="0" fontId="3" fillId="7" borderId="39" xfId="0" applyFont="1" applyFill="1" applyBorder="1" applyAlignment="1">
      <alignment vertical="center" wrapText="1"/>
    </xf>
    <xf numFmtId="0" fontId="3" fillId="7" borderId="66" xfId="0" applyFont="1" applyFill="1" applyBorder="1" applyAlignment="1">
      <alignment vertical="center" wrapText="1"/>
    </xf>
    <xf numFmtId="0" fontId="3" fillId="7" borderId="78" xfId="0" applyFont="1" applyFill="1" applyBorder="1" applyAlignment="1">
      <alignment horizontal="center" vertical="center"/>
    </xf>
    <xf numFmtId="0" fontId="3" fillId="7" borderId="88" xfId="0" applyFont="1" applyFill="1" applyBorder="1" applyAlignment="1">
      <alignment vertical="center" wrapText="1"/>
    </xf>
    <xf numFmtId="0" fontId="3" fillId="14" borderId="34" xfId="0" applyFont="1" applyFill="1" applyBorder="1" applyAlignment="1">
      <alignment vertical="center" wrapText="1"/>
    </xf>
    <xf numFmtId="49" fontId="5" fillId="2" borderId="13" xfId="0" applyNumberFormat="1" applyFont="1" applyFill="1" applyBorder="1" applyAlignment="1">
      <alignment horizontal="center" vertical="top" wrapText="1"/>
    </xf>
    <xf numFmtId="0" fontId="3" fillId="0" borderId="7" xfId="0" applyFont="1" applyBorder="1" applyAlignment="1">
      <alignment horizontal="center" vertical="top" wrapText="1"/>
    </xf>
    <xf numFmtId="3" fontId="3" fillId="2" borderId="12" xfId="0" applyNumberFormat="1" applyFont="1" applyFill="1" applyBorder="1" applyAlignment="1">
      <alignment horizontal="right" vertical="top"/>
    </xf>
    <xf numFmtId="0" fontId="3" fillId="7" borderId="12" xfId="0" applyFont="1" applyFill="1" applyBorder="1" applyAlignment="1">
      <alignment vertical="top" wrapText="1"/>
    </xf>
    <xf numFmtId="0" fontId="7" fillId="10" borderId="64" xfId="0" applyFont="1" applyFill="1" applyBorder="1" applyAlignment="1">
      <alignment vertical="top" wrapText="1"/>
    </xf>
    <xf numFmtId="0" fontId="7" fillId="10" borderId="65" xfId="0" applyNumberFormat="1" applyFont="1" applyFill="1" applyBorder="1" applyAlignment="1">
      <alignment horizontal="center" vertical="top" wrapText="1"/>
    </xf>
    <xf numFmtId="0" fontId="7" fillId="10" borderId="35"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165" fontId="5" fillId="4" borderId="7" xfId="0" applyNumberFormat="1" applyFont="1" applyFill="1" applyBorder="1" applyAlignment="1">
      <alignment horizontal="center" vertical="top" wrapText="1"/>
    </xf>
    <xf numFmtId="165" fontId="5" fillId="9" borderId="22" xfId="0" applyNumberFormat="1" applyFont="1" applyFill="1" applyBorder="1" applyAlignment="1">
      <alignment horizontal="center" vertical="top" wrapText="1"/>
    </xf>
    <xf numFmtId="165" fontId="3" fillId="7" borderId="22" xfId="0" applyNumberFormat="1" applyFont="1" applyFill="1" applyBorder="1" applyAlignment="1">
      <alignment horizontal="center" vertical="top" wrapText="1"/>
    </xf>
    <xf numFmtId="165" fontId="3" fillId="0" borderId="22" xfId="0" applyNumberFormat="1" applyFont="1" applyBorder="1" applyAlignment="1">
      <alignment horizontal="center" vertical="top" wrapText="1"/>
    </xf>
    <xf numFmtId="165" fontId="3" fillId="9" borderId="22" xfId="0" applyNumberFormat="1" applyFont="1" applyFill="1" applyBorder="1" applyAlignment="1">
      <alignment horizontal="center" vertical="top" wrapText="1"/>
    </xf>
    <xf numFmtId="165" fontId="5" fillId="4" borderId="22" xfId="0" applyNumberFormat="1" applyFont="1" applyFill="1" applyBorder="1" applyAlignment="1">
      <alignment horizontal="center" vertical="top" wrapText="1"/>
    </xf>
    <xf numFmtId="165" fontId="5" fillId="5" borderId="62" xfId="0" applyNumberFormat="1" applyFont="1" applyFill="1" applyBorder="1" applyAlignment="1">
      <alignment horizontal="center" vertical="top" wrapText="1"/>
    </xf>
    <xf numFmtId="0" fontId="7" fillId="7" borderId="17" xfId="0" applyFont="1" applyFill="1" applyBorder="1" applyAlignment="1">
      <alignment horizontal="center" vertical="center" textRotation="90" wrapText="1"/>
    </xf>
    <xf numFmtId="165" fontId="3" fillId="7" borderId="20" xfId="0" applyNumberFormat="1" applyFont="1" applyFill="1" applyBorder="1" applyAlignment="1">
      <alignment horizontal="center" vertical="top"/>
    </xf>
    <xf numFmtId="165" fontId="3" fillId="7" borderId="50" xfId="0" applyNumberFormat="1" applyFont="1" applyFill="1" applyBorder="1" applyAlignment="1">
      <alignment horizontal="center" vertical="top"/>
    </xf>
    <xf numFmtId="165" fontId="3" fillId="7" borderId="38" xfId="0" applyNumberFormat="1" applyFont="1" applyFill="1" applyBorder="1" applyAlignment="1">
      <alignment horizontal="center" vertical="top"/>
    </xf>
    <xf numFmtId="165" fontId="3" fillId="7" borderId="105" xfId="0" applyNumberFormat="1" applyFont="1" applyFill="1" applyBorder="1" applyAlignment="1">
      <alignment horizontal="center" vertical="top"/>
    </xf>
    <xf numFmtId="165" fontId="5" fillId="11" borderId="34" xfId="0" applyNumberFormat="1" applyFont="1" applyFill="1" applyBorder="1" applyAlignment="1">
      <alignment horizontal="center" vertical="top"/>
    </xf>
    <xf numFmtId="165" fontId="3" fillId="7" borderId="74" xfId="0" applyNumberFormat="1" applyFont="1" applyFill="1" applyBorder="1" applyAlignment="1">
      <alignment horizontal="center" vertical="top"/>
    </xf>
    <xf numFmtId="165" fontId="3" fillId="7" borderId="30" xfId="0" applyNumberFormat="1" applyFont="1" applyFill="1" applyBorder="1" applyAlignment="1">
      <alignment horizontal="center" vertical="top"/>
    </xf>
    <xf numFmtId="165" fontId="3" fillId="7" borderId="67" xfId="0" applyNumberFormat="1" applyFont="1" applyFill="1" applyBorder="1" applyAlignment="1">
      <alignment horizontal="center" vertical="top"/>
    </xf>
    <xf numFmtId="165" fontId="3" fillId="0" borderId="0" xfId="0" applyNumberFormat="1" applyFont="1" applyBorder="1" applyAlignment="1">
      <alignment horizontal="center" vertical="top"/>
    </xf>
    <xf numFmtId="165" fontId="3" fillId="7" borderId="48" xfId="0" applyNumberFormat="1" applyFont="1" applyFill="1" applyBorder="1" applyAlignment="1">
      <alignment horizontal="center" vertical="top"/>
    </xf>
    <xf numFmtId="165" fontId="3" fillId="7" borderId="0" xfId="0" applyNumberFormat="1" applyFont="1" applyFill="1" applyAlignment="1">
      <alignment horizontal="center" vertical="center"/>
    </xf>
    <xf numFmtId="165" fontId="3" fillId="7" borderId="0" xfId="0" applyNumberFormat="1" applyFont="1" applyFill="1" applyBorder="1" applyAlignment="1">
      <alignment horizontal="center" vertical="top"/>
    </xf>
    <xf numFmtId="165" fontId="3" fillId="7" borderId="6" xfId="0" applyNumberFormat="1" applyFont="1" applyFill="1" applyBorder="1" applyAlignment="1">
      <alignment horizontal="center" vertical="top"/>
    </xf>
    <xf numFmtId="165" fontId="3" fillId="7" borderId="23" xfId="0" applyNumberFormat="1" applyFont="1" applyFill="1" applyBorder="1" applyAlignment="1">
      <alignment horizontal="center" vertical="top"/>
    </xf>
    <xf numFmtId="165" fontId="3" fillId="7" borderId="103" xfId="0" applyNumberFormat="1" applyFont="1" applyFill="1" applyBorder="1" applyAlignment="1">
      <alignment horizontal="center" vertical="top"/>
    </xf>
    <xf numFmtId="165" fontId="3" fillId="7" borderId="22" xfId="0" applyNumberFormat="1" applyFont="1" applyFill="1" applyBorder="1" applyAlignment="1">
      <alignment horizontal="center" vertical="top"/>
    </xf>
    <xf numFmtId="165" fontId="5" fillId="11" borderId="62" xfId="0" applyNumberFormat="1" applyFont="1" applyFill="1" applyBorder="1" applyAlignment="1">
      <alignment horizontal="center" vertical="top"/>
    </xf>
    <xf numFmtId="165" fontId="5" fillId="3" borderId="64" xfId="0" applyNumberFormat="1" applyFont="1" applyFill="1" applyBorder="1" applyAlignment="1">
      <alignment horizontal="center" vertical="top"/>
    </xf>
    <xf numFmtId="165" fontId="3" fillId="7" borderId="41" xfId="0" applyNumberFormat="1" applyFont="1" applyFill="1" applyBorder="1" applyAlignment="1">
      <alignment horizontal="center" vertical="center"/>
    </xf>
    <xf numFmtId="165" fontId="3" fillId="7" borderId="0" xfId="0" applyNumberFormat="1" applyFont="1" applyFill="1" applyBorder="1" applyAlignment="1">
      <alignment horizontal="center" vertical="center"/>
    </xf>
    <xf numFmtId="165" fontId="3" fillId="7" borderId="48" xfId="0" applyNumberFormat="1" applyFont="1" applyFill="1" applyBorder="1" applyAlignment="1">
      <alignment horizontal="center" vertical="center"/>
    </xf>
    <xf numFmtId="165" fontId="3" fillId="7" borderId="108" xfId="0" applyNumberFormat="1" applyFont="1" applyFill="1" applyBorder="1" applyAlignment="1">
      <alignment horizontal="center" vertical="center"/>
    </xf>
    <xf numFmtId="165" fontId="5" fillId="14" borderId="29" xfId="0" applyNumberFormat="1" applyFont="1" applyFill="1" applyBorder="1" applyAlignment="1">
      <alignment horizontal="center" vertical="center"/>
    </xf>
    <xf numFmtId="165" fontId="5" fillId="3" borderId="24" xfId="0" applyNumberFormat="1" applyFont="1" applyFill="1" applyBorder="1" applyAlignment="1">
      <alignment horizontal="center" vertical="top"/>
    </xf>
    <xf numFmtId="165" fontId="3" fillId="2" borderId="10" xfId="0" applyNumberFormat="1" applyFont="1" applyFill="1" applyBorder="1" applyAlignment="1">
      <alignment horizontal="center" vertical="top"/>
    </xf>
    <xf numFmtId="165" fontId="3" fillId="7" borderId="56" xfId="0" applyNumberFormat="1" applyFont="1" applyFill="1" applyBorder="1" applyAlignment="1">
      <alignment horizontal="center" vertical="top"/>
    </xf>
    <xf numFmtId="165" fontId="5" fillId="14" borderId="34" xfId="0" applyNumberFormat="1" applyFont="1" applyFill="1" applyBorder="1" applyAlignment="1">
      <alignment horizontal="center" vertical="center"/>
    </xf>
    <xf numFmtId="165" fontId="3" fillId="9" borderId="69" xfId="0" applyNumberFormat="1" applyFont="1" applyFill="1" applyBorder="1" applyAlignment="1">
      <alignment horizontal="center" vertical="top"/>
    </xf>
    <xf numFmtId="165" fontId="11" fillId="7" borderId="39" xfId="0" applyNumberFormat="1" applyFont="1" applyFill="1" applyBorder="1" applyAlignment="1">
      <alignment horizontal="center" vertical="top"/>
    </xf>
    <xf numFmtId="165" fontId="3" fillId="0" borderId="39" xfId="0" applyNumberFormat="1" applyFont="1" applyBorder="1" applyAlignment="1">
      <alignment horizontal="center" vertical="top"/>
    </xf>
    <xf numFmtId="165" fontId="5" fillId="3" borderId="29" xfId="0" applyNumberFormat="1" applyFont="1" applyFill="1" applyBorder="1" applyAlignment="1">
      <alignment horizontal="center" vertical="top"/>
    </xf>
    <xf numFmtId="165" fontId="3" fillId="7" borderId="88" xfId="0" applyNumberFormat="1" applyFont="1" applyFill="1" applyBorder="1" applyAlignment="1">
      <alignment horizontal="center" vertical="top"/>
    </xf>
    <xf numFmtId="165" fontId="3" fillId="2" borderId="56" xfId="0" applyNumberFormat="1" applyFont="1" applyFill="1" applyBorder="1" applyAlignment="1">
      <alignment horizontal="center" vertical="top"/>
    </xf>
    <xf numFmtId="165" fontId="3" fillId="0" borderId="66" xfId="0" applyNumberFormat="1" applyFont="1" applyBorder="1" applyAlignment="1">
      <alignment horizontal="center" vertical="top"/>
    </xf>
    <xf numFmtId="165" fontId="5" fillId="11" borderId="34" xfId="0" applyNumberFormat="1" applyFont="1" applyFill="1" applyBorder="1" applyAlignment="1">
      <alignment horizontal="center" vertical="center"/>
    </xf>
    <xf numFmtId="165" fontId="5" fillId="3" borderId="34" xfId="0" applyNumberFormat="1" applyFont="1" applyFill="1" applyBorder="1" applyAlignment="1">
      <alignment horizontal="center" vertical="top"/>
    </xf>
    <xf numFmtId="165" fontId="5" fillId="12" borderId="60" xfId="0" applyNumberFormat="1" applyFont="1" applyFill="1" applyBorder="1" applyAlignment="1">
      <alignment horizontal="center" vertical="top"/>
    </xf>
    <xf numFmtId="165" fontId="5" fillId="4" borderId="60" xfId="0" applyNumberFormat="1" applyFont="1" applyFill="1" applyBorder="1" applyAlignment="1">
      <alignment horizontal="center" vertical="top"/>
    </xf>
    <xf numFmtId="49" fontId="5" fillId="10" borderId="46" xfId="0" applyNumberFormat="1" applyFont="1" applyFill="1" applyBorder="1" applyAlignment="1">
      <alignment horizontal="center" vertical="top"/>
    </xf>
    <xf numFmtId="49" fontId="5" fillId="14" borderId="46" xfId="0" applyNumberFormat="1" applyFont="1" applyFill="1" applyBorder="1" applyAlignment="1">
      <alignment horizontal="center" vertical="top"/>
    </xf>
    <xf numFmtId="49" fontId="5" fillId="14" borderId="49" xfId="0" applyNumberFormat="1" applyFont="1" applyFill="1" applyBorder="1" applyAlignment="1">
      <alignment horizontal="center" vertical="top"/>
    </xf>
    <xf numFmtId="0" fontId="3" fillId="7" borderId="19" xfId="0" applyFont="1" applyFill="1" applyBorder="1" applyAlignment="1">
      <alignment horizontal="center" vertical="top"/>
    </xf>
    <xf numFmtId="0" fontId="3" fillId="2" borderId="33" xfId="0" applyFont="1" applyFill="1" applyBorder="1" applyAlignment="1">
      <alignment horizontal="left" vertical="top" wrapText="1"/>
    </xf>
    <xf numFmtId="3" fontId="3" fillId="0" borderId="37" xfId="0" applyNumberFormat="1" applyFont="1" applyFill="1" applyBorder="1" applyAlignment="1">
      <alignment horizontal="center" vertical="center" textRotation="90" wrapText="1"/>
    </xf>
    <xf numFmtId="49" fontId="9" fillId="7" borderId="33" xfId="0" applyNumberFormat="1" applyFont="1" applyFill="1" applyBorder="1" applyAlignment="1">
      <alignment horizontal="center" vertical="center" textRotation="90" wrapText="1"/>
    </xf>
    <xf numFmtId="0" fontId="7" fillId="7" borderId="33" xfId="0" applyFont="1" applyFill="1" applyBorder="1" applyAlignment="1">
      <alignment horizontal="center" vertical="center" textRotation="90" wrapText="1"/>
    </xf>
    <xf numFmtId="0" fontId="3" fillId="7" borderId="103" xfId="0" applyFont="1" applyFill="1" applyBorder="1" applyAlignment="1">
      <alignment horizontal="center" vertical="top" wrapText="1"/>
    </xf>
    <xf numFmtId="165" fontId="3" fillId="7" borderId="108" xfId="0" applyNumberFormat="1" applyFont="1" applyFill="1" applyBorder="1" applyAlignment="1">
      <alignment horizontal="center" vertical="top"/>
    </xf>
    <xf numFmtId="0" fontId="9" fillId="7" borderId="0" xfId="0" applyFont="1" applyFill="1" applyBorder="1" applyAlignment="1">
      <alignment horizontal="center" vertical="center" textRotation="90" wrapText="1"/>
    </xf>
    <xf numFmtId="0" fontId="9" fillId="7" borderId="20" xfId="0" applyFont="1" applyFill="1" applyBorder="1" applyAlignment="1">
      <alignment horizontal="center" vertical="center" textRotation="90" wrapText="1"/>
    </xf>
    <xf numFmtId="3" fontId="2" fillId="0" borderId="2" xfId="0" applyNumberFormat="1" applyFont="1" applyBorder="1" applyAlignment="1">
      <alignment horizontal="center" vertical="top" textRotation="90" wrapText="1"/>
    </xf>
    <xf numFmtId="0" fontId="3" fillId="0" borderId="57" xfId="0" applyFont="1" applyBorder="1" applyAlignment="1">
      <alignment horizontal="center" vertical="center" textRotation="90" wrapText="1"/>
    </xf>
    <xf numFmtId="0" fontId="5" fillId="2" borderId="57" xfId="0" applyFont="1" applyFill="1" applyBorder="1" applyAlignment="1">
      <alignment horizontal="center" vertical="top" wrapText="1"/>
    </xf>
    <xf numFmtId="0" fontId="5" fillId="2" borderId="13" xfId="0" applyFont="1" applyFill="1" applyBorder="1" applyAlignment="1">
      <alignment horizontal="left" vertical="top" wrapText="1"/>
    </xf>
    <xf numFmtId="0" fontId="3" fillId="0" borderId="98" xfId="0" applyFont="1" applyBorder="1" applyAlignment="1">
      <alignment horizontal="left" vertical="top" wrapText="1"/>
    </xf>
    <xf numFmtId="0" fontId="5" fillId="7" borderId="68" xfId="0" applyFont="1" applyFill="1" applyBorder="1" applyAlignment="1">
      <alignment horizontal="center" vertical="top" wrapText="1"/>
    </xf>
    <xf numFmtId="0" fontId="5" fillId="7" borderId="71" xfId="0" applyFont="1" applyFill="1" applyBorder="1" applyAlignment="1">
      <alignment horizontal="center" vertical="top" wrapText="1"/>
    </xf>
    <xf numFmtId="0" fontId="3" fillId="2" borderId="25" xfId="0" applyFont="1" applyFill="1" applyBorder="1" applyAlignment="1">
      <alignment vertical="top" wrapText="1"/>
    </xf>
    <xf numFmtId="0" fontId="5" fillId="7" borderId="38" xfId="0" applyFont="1" applyFill="1" applyBorder="1" applyAlignment="1">
      <alignment horizontal="center" vertical="top" wrapText="1"/>
    </xf>
    <xf numFmtId="0" fontId="3" fillId="2" borderId="25" xfId="0" applyFont="1" applyFill="1" applyBorder="1" applyAlignment="1">
      <alignment horizontal="left" vertical="top" wrapText="1"/>
    </xf>
    <xf numFmtId="49" fontId="5" fillId="7" borderId="52" xfId="0" applyNumberFormat="1" applyFont="1" applyFill="1" applyBorder="1" applyAlignment="1">
      <alignment horizontal="center" vertical="top" wrapText="1"/>
    </xf>
    <xf numFmtId="3" fontId="9" fillId="0" borderId="33" xfId="0" applyNumberFormat="1" applyFont="1" applyBorder="1" applyAlignment="1">
      <alignment horizontal="center" vertical="top"/>
    </xf>
    <xf numFmtId="3" fontId="9" fillId="2" borderId="17" xfId="0" applyNumberFormat="1" applyFont="1" applyFill="1" applyBorder="1" applyAlignment="1">
      <alignment horizontal="center" vertical="top" wrapText="1"/>
    </xf>
    <xf numFmtId="0" fontId="5" fillId="2" borderId="13" xfId="0" applyFont="1" applyFill="1" applyBorder="1" applyAlignment="1">
      <alignment horizontal="center" vertical="top" wrapText="1"/>
    </xf>
    <xf numFmtId="3" fontId="9" fillId="0" borderId="81" xfId="0" applyNumberFormat="1" applyFont="1" applyBorder="1" applyAlignment="1">
      <alignment horizontal="center" vertical="center"/>
    </xf>
    <xf numFmtId="0" fontId="2" fillId="7" borderId="13" xfId="0" applyFont="1" applyFill="1" applyBorder="1" applyAlignment="1">
      <alignment horizontal="center" vertical="center" textRotation="90"/>
    </xf>
    <xf numFmtId="0" fontId="2" fillId="7" borderId="57" xfId="0" applyFont="1" applyFill="1" applyBorder="1" applyAlignment="1">
      <alignment horizontal="center" vertical="center" textRotation="90" wrapText="1"/>
    </xf>
    <xf numFmtId="0" fontId="5" fillId="2" borderId="67" xfId="0" applyFont="1" applyFill="1" applyBorder="1" applyAlignment="1">
      <alignment horizontal="center" vertical="top" wrapText="1"/>
    </xf>
    <xf numFmtId="0" fontId="5" fillId="2" borderId="48" xfId="0" applyFont="1" applyFill="1" applyBorder="1" applyAlignment="1">
      <alignment horizontal="center" vertical="top" wrapText="1"/>
    </xf>
    <xf numFmtId="0" fontId="5" fillId="0" borderId="13" xfId="0" applyFont="1" applyBorder="1" applyAlignment="1">
      <alignment vertical="top" wrapText="1"/>
    </xf>
    <xf numFmtId="0" fontId="15" fillId="2" borderId="17" xfId="0" applyFont="1" applyFill="1" applyBorder="1" applyAlignment="1">
      <alignment horizontal="left" vertical="top" wrapText="1"/>
    </xf>
    <xf numFmtId="0" fontId="3" fillId="2" borderId="81" xfId="0" applyFont="1" applyFill="1" applyBorder="1" applyAlignment="1">
      <alignment horizontal="left" vertical="top" wrapText="1"/>
    </xf>
    <xf numFmtId="0" fontId="3" fillId="0" borderId="33" xfId="0" applyFont="1" applyFill="1" applyBorder="1" applyAlignment="1">
      <alignment horizontal="center" vertical="center" textRotation="90" wrapText="1"/>
    </xf>
    <xf numFmtId="49" fontId="2" fillId="0" borderId="2" xfId="0" applyNumberFormat="1" applyFont="1" applyFill="1" applyBorder="1" applyAlignment="1">
      <alignment horizontal="center" vertical="center" textRotation="90" wrapText="1"/>
    </xf>
    <xf numFmtId="3" fontId="3" fillId="7" borderId="19" xfId="0" applyNumberFormat="1" applyFont="1" applyFill="1" applyBorder="1" applyAlignment="1">
      <alignment vertical="top" wrapText="1"/>
    </xf>
    <xf numFmtId="0" fontId="2" fillId="7" borderId="0" xfId="0" applyFont="1" applyFill="1" applyBorder="1" applyAlignment="1">
      <alignment horizontal="center" vertical="center" textRotation="90" wrapText="1"/>
    </xf>
    <xf numFmtId="49" fontId="5" fillId="14" borderId="17" xfId="0" applyNumberFormat="1" applyFont="1" applyFill="1" applyBorder="1" applyAlignment="1">
      <alignment horizontal="center" vertical="top"/>
    </xf>
    <xf numFmtId="49" fontId="5" fillId="7" borderId="47" xfId="0" applyNumberFormat="1" applyFont="1" applyFill="1" applyBorder="1" applyAlignment="1">
      <alignment horizontal="center" vertical="top"/>
    </xf>
    <xf numFmtId="49" fontId="5" fillId="7" borderId="31" xfId="0" applyNumberFormat="1" applyFont="1" applyFill="1" applyBorder="1" applyAlignment="1">
      <alignment horizontal="center" vertical="center"/>
    </xf>
    <xf numFmtId="0" fontId="3" fillId="7" borderId="97" xfId="0" applyFont="1" applyFill="1" applyBorder="1" applyAlignment="1">
      <alignment vertical="center" wrapText="1"/>
    </xf>
    <xf numFmtId="3" fontId="5" fillId="7" borderId="27" xfId="0" applyNumberFormat="1" applyFont="1" applyFill="1" applyBorder="1" applyAlignment="1">
      <alignment horizontal="center" vertical="top" wrapText="1"/>
    </xf>
    <xf numFmtId="3" fontId="5" fillId="7" borderId="17" xfId="0" applyNumberFormat="1" applyFont="1" applyFill="1" applyBorder="1" applyAlignment="1">
      <alignment horizontal="center" vertical="top" wrapText="1"/>
    </xf>
    <xf numFmtId="165" fontId="3" fillId="7" borderId="45" xfId="0" applyNumberFormat="1" applyFont="1" applyFill="1" applyBorder="1" applyAlignment="1">
      <alignment horizontal="center" vertical="top"/>
    </xf>
    <xf numFmtId="0" fontId="3" fillId="7" borderId="2" xfId="0" applyFont="1" applyFill="1" applyBorder="1" applyAlignment="1">
      <alignment horizontal="center" vertical="center" textRotation="90" wrapText="1"/>
    </xf>
    <xf numFmtId="49" fontId="2" fillId="0" borderId="2" xfId="0" applyNumberFormat="1" applyFont="1" applyBorder="1" applyAlignment="1">
      <alignment horizontal="center" vertical="top" textRotation="90" wrapText="1"/>
    </xf>
    <xf numFmtId="0" fontId="3" fillId="0" borderId="72" xfId="0" applyFont="1" applyFill="1" applyBorder="1" applyAlignment="1">
      <alignment horizontal="center" vertical="top" wrapText="1"/>
    </xf>
    <xf numFmtId="165" fontId="3" fillId="2" borderId="22" xfId="0" applyNumberFormat="1" applyFont="1" applyFill="1" applyBorder="1" applyAlignment="1">
      <alignment horizontal="center" vertical="top"/>
    </xf>
    <xf numFmtId="0" fontId="3" fillId="7" borderId="20" xfId="0" applyFont="1" applyFill="1" applyBorder="1" applyAlignment="1">
      <alignment vertical="top" wrapText="1"/>
    </xf>
    <xf numFmtId="165" fontId="3" fillId="7" borderId="10" xfId="0" applyNumberFormat="1" applyFont="1" applyFill="1" applyBorder="1" applyAlignment="1">
      <alignment horizontal="center" vertical="top"/>
    </xf>
    <xf numFmtId="0" fontId="3" fillId="7" borderId="10" xfId="0" applyFont="1" applyFill="1" applyBorder="1" applyAlignment="1">
      <alignment horizontal="left" vertical="top" wrapText="1"/>
    </xf>
    <xf numFmtId="165" fontId="3" fillId="7" borderId="44" xfId="0" applyNumberFormat="1" applyFont="1" applyFill="1" applyBorder="1" applyAlignment="1">
      <alignment horizontal="center" vertical="top"/>
    </xf>
    <xf numFmtId="165" fontId="3" fillId="7" borderId="41" xfId="0" applyNumberFormat="1" applyFont="1" applyFill="1" applyBorder="1" applyAlignment="1">
      <alignment horizontal="center" vertical="top"/>
    </xf>
    <xf numFmtId="165" fontId="3" fillId="7" borderId="42"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5" fillId="11" borderId="29" xfId="0" applyNumberFormat="1" applyFont="1" applyFill="1" applyBorder="1" applyAlignment="1">
      <alignment horizontal="center" vertical="top"/>
    </xf>
    <xf numFmtId="165" fontId="3" fillId="7" borderId="40" xfId="0" applyNumberFormat="1" applyFont="1" applyFill="1" applyBorder="1" applyAlignment="1">
      <alignment horizontal="center" vertical="top"/>
    </xf>
    <xf numFmtId="3" fontId="3" fillId="7" borderId="40" xfId="0" applyNumberFormat="1" applyFont="1" applyFill="1" applyBorder="1" applyAlignment="1">
      <alignment horizontal="right" vertical="center"/>
    </xf>
    <xf numFmtId="165" fontId="3" fillId="7" borderId="73"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0" fontId="3" fillId="7" borderId="0" xfId="0" applyFont="1" applyFill="1" applyBorder="1" applyAlignment="1">
      <alignment vertical="top" wrapText="1"/>
    </xf>
    <xf numFmtId="0" fontId="28" fillId="0" borderId="0" xfId="0" applyFont="1"/>
    <xf numFmtId="0" fontId="13" fillId="0" borderId="74" xfId="0" applyFont="1" applyBorder="1" applyAlignment="1">
      <alignment horizontal="center" vertical="center" wrapText="1"/>
    </xf>
    <xf numFmtId="0" fontId="3" fillId="0" borderId="70" xfId="0" applyFont="1" applyBorder="1" applyAlignment="1">
      <alignment horizontal="center" vertical="center" textRotation="90"/>
    </xf>
    <xf numFmtId="165" fontId="3" fillId="0" borderId="9" xfId="0" applyNumberFormat="1" applyFont="1" applyBorder="1" applyAlignment="1">
      <alignment horizontal="center" vertical="top"/>
    </xf>
    <xf numFmtId="165" fontId="3" fillId="0" borderId="48" xfId="0" applyNumberFormat="1" applyFont="1" applyBorder="1" applyAlignment="1">
      <alignment horizontal="center" vertical="top"/>
    </xf>
    <xf numFmtId="165" fontId="3" fillId="0" borderId="23" xfId="0" applyNumberFormat="1" applyFont="1" applyBorder="1" applyAlignment="1">
      <alignment horizontal="center" vertical="top"/>
    </xf>
    <xf numFmtId="165" fontId="3" fillId="2" borderId="84" xfId="0" applyNumberFormat="1" applyFont="1" applyFill="1" applyBorder="1" applyAlignment="1">
      <alignment horizontal="center" vertical="top"/>
    </xf>
    <xf numFmtId="0" fontId="3" fillId="2" borderId="49" xfId="0" applyNumberFormat="1" applyFont="1" applyFill="1" applyBorder="1" applyAlignment="1">
      <alignment horizontal="center" vertical="top"/>
    </xf>
    <xf numFmtId="3" fontId="3" fillId="0" borderId="47" xfId="0" applyNumberFormat="1" applyFont="1" applyFill="1" applyBorder="1" applyAlignment="1">
      <alignment horizontal="center" vertical="top" wrapText="1"/>
    </xf>
    <xf numFmtId="49" fontId="3" fillId="7" borderId="82" xfId="0" applyNumberFormat="1" applyFont="1" applyFill="1" applyBorder="1" applyAlignment="1">
      <alignment horizontal="center" vertical="top" wrapText="1"/>
    </xf>
    <xf numFmtId="3" fontId="3" fillId="7" borderId="31" xfId="1" applyNumberFormat="1" applyFont="1" applyFill="1" applyBorder="1" applyAlignment="1">
      <alignment horizontal="center" vertical="top"/>
    </xf>
    <xf numFmtId="3" fontId="3" fillId="7" borderId="49" xfId="0" applyNumberFormat="1" applyFont="1" applyFill="1" applyBorder="1" applyAlignment="1">
      <alignment horizontal="center" vertical="top" wrapText="1"/>
    </xf>
    <xf numFmtId="3" fontId="3" fillId="2" borderId="47"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11" borderId="29" xfId="1" applyNumberFormat="1" applyFont="1" applyFill="1" applyBorder="1" applyAlignment="1">
      <alignment vertical="top"/>
    </xf>
    <xf numFmtId="165" fontId="3" fillId="0" borderId="14" xfId="0" applyNumberFormat="1" applyFont="1" applyFill="1" applyBorder="1" applyAlignment="1">
      <alignment horizontal="center" vertical="top" wrapText="1"/>
    </xf>
    <xf numFmtId="165" fontId="3" fillId="7" borderId="49"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3" fontId="3" fillId="7" borderId="36" xfId="0" applyNumberFormat="1" applyFont="1" applyFill="1" applyBorder="1" applyAlignment="1">
      <alignment horizontal="center" vertical="top" wrapText="1"/>
    </xf>
    <xf numFmtId="1" fontId="3" fillId="7" borderId="49" xfId="0" applyNumberFormat="1" applyFont="1" applyFill="1" applyBorder="1" applyAlignment="1">
      <alignment horizontal="center" vertical="top" wrapText="1"/>
    </xf>
    <xf numFmtId="3" fontId="3" fillId="7" borderId="31" xfId="0" applyNumberFormat="1" applyFont="1" applyFill="1" applyBorder="1" applyAlignment="1">
      <alignment horizontal="center" vertical="top" wrapText="1"/>
    </xf>
    <xf numFmtId="3" fontId="3" fillId="7" borderId="49" xfId="0" applyNumberFormat="1" applyFont="1" applyFill="1" applyBorder="1" applyAlignment="1">
      <alignment horizontal="center" wrapText="1"/>
    </xf>
    <xf numFmtId="164" fontId="2" fillId="7" borderId="47" xfId="0" applyNumberFormat="1" applyFont="1" applyFill="1" applyBorder="1" applyAlignment="1">
      <alignment horizontal="center" vertical="center" wrapText="1"/>
    </xf>
    <xf numFmtId="165" fontId="3" fillId="0" borderId="31" xfId="0" applyNumberFormat="1" applyFont="1" applyFill="1" applyBorder="1" applyAlignment="1">
      <alignment horizontal="center" vertical="top" wrapText="1"/>
    </xf>
    <xf numFmtId="165" fontId="3" fillId="0" borderId="102" xfId="0" applyNumberFormat="1" applyFont="1" applyFill="1" applyBorder="1" applyAlignment="1">
      <alignment horizontal="center" vertical="top" wrapText="1"/>
    </xf>
    <xf numFmtId="1" fontId="3" fillId="0" borderId="49"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165" fontId="3" fillId="2" borderId="110" xfId="0" applyNumberFormat="1" applyFont="1" applyFill="1" applyBorder="1" applyAlignment="1">
      <alignment horizontal="center" vertical="top"/>
    </xf>
    <xf numFmtId="3" fontId="3" fillId="0" borderId="51" xfId="0" applyNumberFormat="1" applyFont="1" applyFill="1" applyBorder="1" applyAlignment="1">
      <alignment horizontal="center" vertical="top" wrapText="1"/>
    </xf>
    <xf numFmtId="3" fontId="3" fillId="0" borderId="86" xfId="0" applyNumberFormat="1" applyFont="1" applyFill="1" applyBorder="1" applyAlignment="1">
      <alignment horizontal="center" vertical="top" wrapText="1"/>
    </xf>
    <xf numFmtId="49" fontId="3" fillId="7" borderId="86" xfId="0" applyNumberFormat="1" applyFont="1" applyFill="1" applyBorder="1" applyAlignment="1">
      <alignment horizontal="center" vertical="top" wrapText="1"/>
    </xf>
    <xf numFmtId="3" fontId="3" fillId="7" borderId="52" xfId="0" applyNumberFormat="1" applyFont="1" applyFill="1" applyBorder="1" applyAlignment="1">
      <alignment horizontal="center" vertical="top" wrapText="1"/>
    </xf>
    <xf numFmtId="3" fontId="3" fillId="2" borderId="51"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165" fontId="3" fillId="0" borderId="61" xfId="0" applyNumberFormat="1" applyFont="1" applyFill="1" applyBorder="1" applyAlignment="1">
      <alignment horizontal="center" vertical="top" wrapText="1"/>
    </xf>
    <xf numFmtId="165" fontId="3" fillId="7" borderId="52" xfId="0" applyNumberFormat="1" applyFont="1" applyFill="1" applyBorder="1" applyAlignment="1">
      <alignment horizontal="center" vertical="top" wrapText="1"/>
    </xf>
    <xf numFmtId="3" fontId="3" fillId="7" borderId="51" xfId="0" applyNumberFormat="1" applyFont="1" applyFill="1" applyBorder="1" applyAlignment="1">
      <alignment horizontal="center" vertical="top" wrapText="1"/>
    </xf>
    <xf numFmtId="1" fontId="3" fillId="7" borderId="52"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wrapText="1"/>
    </xf>
    <xf numFmtId="3" fontId="3" fillId="7" borderId="52" xfId="0" applyNumberFormat="1" applyFont="1" applyFill="1" applyBorder="1" applyAlignment="1">
      <alignment horizontal="center" wrapText="1"/>
    </xf>
    <xf numFmtId="164" fontId="2" fillId="7" borderId="51" xfId="0" applyNumberFormat="1" applyFont="1" applyFill="1" applyBorder="1" applyAlignment="1">
      <alignment horizontal="center" vertical="center" wrapText="1"/>
    </xf>
    <xf numFmtId="165" fontId="3" fillId="2" borderId="83" xfId="0" applyNumberFormat="1" applyFont="1" applyFill="1" applyBorder="1" applyAlignment="1">
      <alignment horizontal="center" vertical="top"/>
    </xf>
    <xf numFmtId="3" fontId="3" fillId="7" borderId="17" xfId="1" applyNumberFormat="1" applyFont="1" applyFill="1" applyBorder="1" applyAlignment="1">
      <alignment horizontal="center" vertical="top"/>
    </xf>
    <xf numFmtId="3" fontId="3" fillId="7" borderId="33" xfId="1" applyNumberFormat="1" applyFont="1" applyFill="1" applyBorder="1" applyAlignment="1">
      <alignment horizontal="center" vertical="top"/>
    </xf>
    <xf numFmtId="3" fontId="3" fillId="2" borderId="21" xfId="0" applyNumberFormat="1" applyFont="1" applyFill="1" applyBorder="1" applyAlignment="1">
      <alignment horizontal="center" vertical="top"/>
    </xf>
    <xf numFmtId="165" fontId="3" fillId="0" borderId="13" xfId="0" applyNumberFormat="1" applyFont="1" applyFill="1" applyBorder="1" applyAlignment="1">
      <alignment horizontal="center" vertical="top" wrapText="1"/>
    </xf>
    <xf numFmtId="165" fontId="3" fillId="7" borderId="17" xfId="0" applyNumberFormat="1" applyFont="1" applyFill="1" applyBorder="1" applyAlignment="1">
      <alignment horizontal="center" vertical="top" wrapText="1"/>
    </xf>
    <xf numFmtId="1" fontId="3" fillId="7" borderId="17" xfId="0" applyNumberFormat="1" applyFont="1" applyFill="1" applyBorder="1" applyAlignment="1">
      <alignment horizontal="center" vertical="top" wrapText="1"/>
    </xf>
    <xf numFmtId="3" fontId="3" fillId="7" borderId="17" xfId="0" applyNumberFormat="1" applyFont="1" applyFill="1" applyBorder="1" applyAlignment="1">
      <alignment horizontal="center" wrapText="1"/>
    </xf>
    <xf numFmtId="164" fontId="2" fillId="7" borderId="21" xfId="0" applyNumberFormat="1" applyFont="1" applyFill="1" applyBorder="1" applyAlignment="1">
      <alignment horizontal="center" vertical="center" wrapText="1"/>
    </xf>
    <xf numFmtId="165" fontId="3" fillId="7" borderId="21" xfId="0" applyNumberFormat="1" applyFont="1" applyFill="1" applyBorder="1" applyAlignment="1">
      <alignment horizontal="center" vertical="top"/>
    </xf>
    <xf numFmtId="165" fontId="3" fillId="7" borderId="17" xfId="0" applyNumberFormat="1" applyFont="1" applyFill="1" applyBorder="1" applyAlignment="1">
      <alignment horizontal="center" vertical="top"/>
    </xf>
    <xf numFmtId="165" fontId="3" fillId="7" borderId="33" xfId="0" applyNumberFormat="1" applyFont="1" applyFill="1" applyBorder="1" applyAlignment="1">
      <alignment horizontal="center" vertical="top"/>
    </xf>
    <xf numFmtId="165" fontId="3" fillId="7" borderId="49" xfId="0" applyNumberFormat="1" applyFont="1" applyFill="1" applyBorder="1" applyAlignment="1">
      <alignment horizontal="center" vertical="top"/>
    </xf>
    <xf numFmtId="165" fontId="3" fillId="7" borderId="31" xfId="0" applyNumberFormat="1" applyFont="1" applyFill="1" applyBorder="1" applyAlignment="1">
      <alignment horizontal="center" vertical="top"/>
    </xf>
    <xf numFmtId="165" fontId="3" fillId="7" borderId="47" xfId="0" applyNumberFormat="1" applyFont="1" applyFill="1" applyBorder="1" applyAlignment="1">
      <alignment horizontal="center" vertical="top"/>
    </xf>
    <xf numFmtId="165" fontId="3" fillId="7" borderId="1" xfId="0" applyNumberFormat="1" applyFont="1" applyFill="1" applyBorder="1" applyAlignment="1">
      <alignment horizontal="center" vertical="top"/>
    </xf>
    <xf numFmtId="165" fontId="3" fillId="7" borderId="32" xfId="0" applyNumberFormat="1" applyFont="1" applyFill="1" applyBorder="1" applyAlignment="1">
      <alignment horizontal="center" vertical="top"/>
    </xf>
    <xf numFmtId="3" fontId="3" fillId="7" borderId="17" xfId="1" applyNumberFormat="1" applyFont="1" applyFill="1" applyBorder="1" applyAlignment="1">
      <alignment horizontal="right" vertical="top"/>
    </xf>
    <xf numFmtId="3" fontId="3" fillId="7" borderId="33" xfId="1" applyNumberFormat="1" applyFont="1" applyFill="1" applyBorder="1" applyAlignment="1">
      <alignment horizontal="right" vertical="top"/>
    </xf>
    <xf numFmtId="49" fontId="3" fillId="7" borderId="91" xfId="0" applyNumberFormat="1" applyFont="1" applyFill="1" applyBorder="1" applyAlignment="1">
      <alignment horizontal="center" vertical="top" wrapText="1"/>
    </xf>
    <xf numFmtId="0" fontId="3" fillId="7" borderId="66" xfId="1" applyFont="1" applyFill="1" applyBorder="1" applyAlignment="1">
      <alignment vertical="top" wrapText="1"/>
    </xf>
    <xf numFmtId="165" fontId="3" fillId="7" borderId="97" xfId="0" applyNumberFormat="1" applyFont="1" applyFill="1" applyBorder="1" applyAlignment="1">
      <alignment horizontal="center" vertical="top"/>
    </xf>
    <xf numFmtId="165" fontId="3" fillId="7" borderId="2" xfId="0" applyNumberFormat="1" applyFont="1" applyFill="1" applyBorder="1" applyAlignment="1">
      <alignment horizontal="center" vertical="top"/>
    </xf>
    <xf numFmtId="165" fontId="3" fillId="7" borderId="39" xfId="0" applyNumberFormat="1" applyFont="1" applyFill="1" applyBorder="1" applyAlignment="1">
      <alignment horizontal="center" vertical="top" wrapText="1"/>
    </xf>
    <xf numFmtId="165" fontId="3" fillId="7" borderId="6" xfId="0" applyNumberFormat="1" applyFont="1" applyFill="1" applyBorder="1" applyAlignment="1">
      <alignment horizontal="center" vertical="top" wrapText="1"/>
    </xf>
    <xf numFmtId="0" fontId="3" fillId="7" borderId="21" xfId="0" applyFont="1" applyFill="1" applyBorder="1" applyAlignment="1">
      <alignment horizontal="center" vertical="center" textRotation="90" wrapText="1"/>
    </xf>
    <xf numFmtId="165" fontId="3" fillId="7" borderId="13" xfId="0" applyNumberFormat="1" applyFont="1" applyFill="1" applyBorder="1" applyAlignment="1">
      <alignment horizontal="center" vertical="top"/>
    </xf>
    <xf numFmtId="165" fontId="3" fillId="7" borderId="98" xfId="0" applyNumberFormat="1" applyFont="1" applyFill="1" applyBorder="1" applyAlignment="1">
      <alignment horizontal="center" vertical="top"/>
    </xf>
    <xf numFmtId="0" fontId="3" fillId="0" borderId="10" xfId="0" applyFont="1" applyFill="1" applyBorder="1" applyAlignment="1">
      <alignment vertical="top" wrapText="1"/>
    </xf>
    <xf numFmtId="49" fontId="5" fillId="0" borderId="2" xfId="0" applyNumberFormat="1" applyFont="1" applyBorder="1" applyAlignment="1">
      <alignment horizontal="center" vertical="top"/>
    </xf>
    <xf numFmtId="4" fontId="3" fillId="2" borderId="49" xfId="0" applyNumberFormat="1" applyFont="1" applyFill="1" applyBorder="1" applyAlignment="1">
      <alignment horizontal="center" vertical="top"/>
    </xf>
    <xf numFmtId="4" fontId="3" fillId="2" borderId="52" xfId="0" applyNumberFormat="1" applyFont="1" applyFill="1" applyBorder="1" applyAlignment="1">
      <alignment horizontal="center" vertical="top"/>
    </xf>
    <xf numFmtId="0" fontId="3" fillId="0" borderId="90" xfId="0" applyFont="1" applyFill="1" applyBorder="1" applyAlignment="1">
      <alignment vertical="top" wrapText="1"/>
    </xf>
    <xf numFmtId="49" fontId="3" fillId="7" borderId="94" xfId="0" applyNumberFormat="1" applyFont="1" applyFill="1" applyBorder="1" applyAlignment="1">
      <alignment horizontal="center" vertical="top" wrapText="1"/>
    </xf>
    <xf numFmtId="49" fontId="3" fillId="7" borderId="111" xfId="0" applyNumberFormat="1" applyFont="1" applyFill="1" applyBorder="1" applyAlignment="1">
      <alignment horizontal="center" vertical="top" wrapText="1"/>
    </xf>
    <xf numFmtId="49" fontId="3" fillId="7" borderId="32" xfId="0" applyNumberFormat="1" applyFont="1" applyFill="1" applyBorder="1" applyAlignment="1">
      <alignment horizontal="center" vertical="top" wrapText="1"/>
    </xf>
    <xf numFmtId="0" fontId="9" fillId="0" borderId="57" xfId="0" applyFont="1" applyFill="1" applyBorder="1" applyAlignment="1">
      <alignment vertical="top" wrapText="1"/>
    </xf>
    <xf numFmtId="0" fontId="3" fillId="0" borderId="37" xfId="0" applyFont="1" applyFill="1" applyBorder="1" applyAlignment="1">
      <alignment vertical="top" wrapText="1"/>
    </xf>
    <xf numFmtId="0" fontId="7" fillId="11" borderId="29" xfId="0" applyFont="1" applyFill="1" applyBorder="1" applyAlignment="1">
      <alignment vertical="top" wrapText="1"/>
    </xf>
    <xf numFmtId="165" fontId="3" fillId="7" borderId="7" xfId="0" applyNumberFormat="1" applyFont="1" applyFill="1" applyBorder="1" applyAlignment="1">
      <alignment horizontal="center" vertical="top"/>
    </xf>
    <xf numFmtId="165" fontId="3" fillId="7" borderId="113" xfId="0" applyNumberFormat="1" applyFont="1" applyFill="1" applyBorder="1" applyAlignment="1">
      <alignment horizontal="center" vertical="top"/>
    </xf>
    <xf numFmtId="165" fontId="3" fillId="7" borderId="61" xfId="0" applyNumberFormat="1" applyFont="1" applyFill="1" applyBorder="1" applyAlignment="1">
      <alignment horizontal="center" vertical="top"/>
    </xf>
    <xf numFmtId="165" fontId="3" fillId="7" borderId="52" xfId="0" applyNumberFormat="1" applyFont="1" applyFill="1" applyBorder="1" applyAlignment="1">
      <alignment horizontal="center" vertical="top"/>
    </xf>
    <xf numFmtId="165" fontId="3" fillId="7" borderId="54" xfId="0" applyNumberFormat="1" applyFont="1" applyFill="1" applyBorder="1" applyAlignment="1">
      <alignment horizontal="center" vertical="top"/>
    </xf>
    <xf numFmtId="165" fontId="3" fillId="7" borderId="51" xfId="0" applyNumberFormat="1" applyFont="1" applyFill="1" applyBorder="1" applyAlignment="1">
      <alignment horizontal="center" vertical="top"/>
    </xf>
    <xf numFmtId="165" fontId="3" fillId="7" borderId="39" xfId="0" applyNumberFormat="1" applyFont="1" applyFill="1" applyBorder="1" applyAlignment="1">
      <alignment horizontal="center" vertical="center"/>
    </xf>
    <xf numFmtId="165" fontId="3" fillId="7" borderId="52" xfId="0" applyNumberFormat="1" applyFont="1" applyFill="1" applyBorder="1" applyAlignment="1">
      <alignment horizontal="center" vertical="center"/>
    </xf>
    <xf numFmtId="165" fontId="3" fillId="7" borderId="112" xfId="0" applyNumberFormat="1" applyFont="1" applyFill="1" applyBorder="1" applyAlignment="1">
      <alignment horizontal="center" vertical="top"/>
    </xf>
    <xf numFmtId="165" fontId="3" fillId="7" borderId="9" xfId="0" applyNumberFormat="1" applyFont="1" applyFill="1" applyBorder="1" applyAlignment="1">
      <alignment horizontal="center" vertical="center"/>
    </xf>
    <xf numFmtId="165" fontId="3" fillId="0" borderId="17" xfId="0" applyNumberFormat="1" applyFont="1" applyBorder="1" applyAlignment="1">
      <alignment horizontal="center" vertical="top"/>
    </xf>
    <xf numFmtId="165" fontId="3" fillId="7" borderId="17" xfId="0" applyNumberFormat="1" applyFont="1" applyFill="1" applyBorder="1" applyAlignment="1">
      <alignment horizontal="center" vertical="center"/>
    </xf>
    <xf numFmtId="165" fontId="3" fillId="7" borderId="79" xfId="0" applyNumberFormat="1" applyFont="1" applyFill="1" applyBorder="1" applyAlignment="1">
      <alignment horizontal="center" vertical="top"/>
    </xf>
    <xf numFmtId="165" fontId="3" fillId="7" borderId="81" xfId="0" applyNumberFormat="1" applyFont="1" applyFill="1" applyBorder="1" applyAlignment="1">
      <alignment horizontal="center" vertical="top"/>
    </xf>
    <xf numFmtId="165" fontId="3" fillId="7" borderId="86" xfId="0" applyNumberFormat="1" applyFont="1" applyFill="1" applyBorder="1" applyAlignment="1">
      <alignment horizontal="center" vertical="top"/>
    </xf>
    <xf numFmtId="165" fontId="3" fillId="7" borderId="52" xfId="0" applyNumberFormat="1" applyFont="1" applyFill="1" applyBorder="1" applyAlignment="1">
      <alignment horizontal="right" vertical="top"/>
    </xf>
    <xf numFmtId="165" fontId="3" fillId="7" borderId="112" xfId="0" applyNumberFormat="1" applyFont="1" applyFill="1" applyBorder="1" applyAlignment="1">
      <alignment horizontal="right" vertical="top"/>
    </xf>
    <xf numFmtId="0" fontId="3" fillId="7" borderId="101" xfId="0" applyFont="1" applyFill="1" applyBorder="1" applyAlignment="1">
      <alignment horizontal="center" vertical="top" wrapText="1"/>
    </xf>
    <xf numFmtId="165" fontId="3" fillId="7" borderId="114" xfId="0" applyNumberFormat="1" applyFont="1" applyFill="1" applyBorder="1" applyAlignment="1">
      <alignment horizontal="center" vertical="top"/>
    </xf>
    <xf numFmtId="165" fontId="3" fillId="7" borderId="101" xfId="0" applyNumberFormat="1" applyFont="1" applyFill="1" applyBorder="1" applyAlignment="1">
      <alignment horizontal="center" vertical="top"/>
    </xf>
    <xf numFmtId="165" fontId="3" fillId="7" borderId="107" xfId="0" applyNumberFormat="1" applyFont="1" applyFill="1" applyBorder="1" applyAlignment="1">
      <alignment horizontal="center" vertical="top"/>
    </xf>
    <xf numFmtId="165" fontId="3" fillId="7" borderId="99" xfId="0" applyNumberFormat="1" applyFont="1" applyFill="1" applyBorder="1" applyAlignment="1">
      <alignment horizontal="center" vertical="top"/>
    </xf>
    <xf numFmtId="165" fontId="3" fillId="7" borderId="115" xfId="0" applyNumberFormat="1" applyFont="1" applyFill="1" applyBorder="1" applyAlignment="1">
      <alignment horizontal="center" vertical="top"/>
    </xf>
    <xf numFmtId="165" fontId="3" fillId="7" borderId="99" xfId="0" applyNumberFormat="1" applyFont="1" applyFill="1" applyBorder="1" applyAlignment="1">
      <alignment horizontal="center" vertical="top" wrapText="1"/>
    </xf>
    <xf numFmtId="165" fontId="3" fillId="7" borderId="115" xfId="0" applyNumberFormat="1" applyFont="1" applyFill="1" applyBorder="1" applyAlignment="1">
      <alignment horizontal="center" vertical="top" wrapText="1"/>
    </xf>
    <xf numFmtId="165" fontId="3" fillId="7" borderId="116" xfId="0" applyNumberFormat="1" applyFont="1" applyFill="1" applyBorder="1" applyAlignment="1">
      <alignment horizontal="center" vertical="top" wrapText="1"/>
    </xf>
    <xf numFmtId="0" fontId="24" fillId="7" borderId="33" xfId="0" applyFont="1" applyFill="1" applyBorder="1" applyAlignment="1">
      <alignment horizontal="left" vertical="top" wrapText="1"/>
    </xf>
    <xf numFmtId="49" fontId="3" fillId="7" borderId="0" xfId="0" applyNumberFormat="1" applyFont="1" applyFill="1" applyBorder="1" applyAlignment="1">
      <alignment horizontal="center" vertical="top" wrapText="1"/>
    </xf>
    <xf numFmtId="165" fontId="5" fillId="11" borderId="3" xfId="0" applyNumberFormat="1" applyFont="1" applyFill="1" applyBorder="1" applyAlignment="1">
      <alignment horizontal="center" vertical="top"/>
    </xf>
    <xf numFmtId="165" fontId="3" fillId="2" borderId="33" xfId="0" applyNumberFormat="1" applyFont="1" applyFill="1" applyBorder="1" applyAlignment="1">
      <alignment horizontal="center" vertical="top"/>
    </xf>
    <xf numFmtId="165" fontId="3" fillId="7" borderId="27" xfId="0" applyNumberFormat="1" applyFont="1" applyFill="1" applyBorder="1" applyAlignment="1">
      <alignment horizontal="center" vertical="top"/>
    </xf>
    <xf numFmtId="165" fontId="3" fillId="0" borderId="33" xfId="0" applyNumberFormat="1" applyFont="1" applyBorder="1" applyAlignment="1">
      <alignment horizontal="center" vertical="top"/>
    </xf>
    <xf numFmtId="165" fontId="5" fillId="11" borderId="70" xfId="0" applyNumberFormat="1" applyFont="1" applyFill="1" applyBorder="1" applyAlignment="1">
      <alignment horizontal="center" vertical="top"/>
    </xf>
    <xf numFmtId="165" fontId="3" fillId="7" borderId="102" xfId="0" applyNumberFormat="1" applyFont="1" applyFill="1" applyBorder="1" applyAlignment="1">
      <alignment horizontal="center" vertical="top"/>
    </xf>
    <xf numFmtId="165" fontId="3" fillId="7" borderId="36" xfId="0" applyNumberFormat="1" applyFont="1" applyFill="1" applyBorder="1" applyAlignment="1">
      <alignment horizontal="center" vertical="top"/>
    </xf>
    <xf numFmtId="165" fontId="3" fillId="2" borderId="31" xfId="0" applyNumberFormat="1" applyFont="1" applyFill="1" applyBorder="1" applyAlignment="1">
      <alignment horizontal="center" vertical="top"/>
    </xf>
    <xf numFmtId="165" fontId="3" fillId="2" borderId="23" xfId="0" applyNumberFormat="1" applyFont="1" applyFill="1" applyBorder="1" applyAlignment="1">
      <alignment horizontal="center" vertical="top"/>
    </xf>
    <xf numFmtId="165" fontId="5" fillId="9" borderId="62" xfId="0" applyNumberFormat="1" applyFont="1" applyFill="1" applyBorder="1" applyAlignment="1">
      <alignment horizontal="center" vertical="top"/>
    </xf>
    <xf numFmtId="0" fontId="3" fillId="7" borderId="50" xfId="1" applyFont="1" applyFill="1" applyBorder="1" applyAlignment="1">
      <alignment vertical="top" wrapText="1"/>
    </xf>
    <xf numFmtId="0" fontId="3" fillId="7" borderId="20" xfId="0" applyFont="1" applyFill="1" applyBorder="1" applyAlignment="1">
      <alignment horizontal="left" vertical="top" wrapText="1"/>
    </xf>
    <xf numFmtId="0" fontId="3" fillId="7" borderId="20" xfId="1" applyFont="1" applyFill="1" applyBorder="1" applyAlignment="1">
      <alignment vertical="top" wrapText="1"/>
    </xf>
    <xf numFmtId="1" fontId="3" fillId="0" borderId="19" xfId="0" applyNumberFormat="1" applyFont="1" applyFill="1" applyBorder="1" applyAlignment="1">
      <alignment horizontal="center" vertical="top" wrapText="1"/>
    </xf>
    <xf numFmtId="165" fontId="3" fillId="2" borderId="17" xfId="0" applyNumberFormat="1" applyFont="1" applyFill="1" applyBorder="1" applyAlignment="1">
      <alignment horizontal="center" vertical="top"/>
    </xf>
    <xf numFmtId="0" fontId="3" fillId="7" borderId="17" xfId="0" applyFont="1" applyFill="1" applyBorder="1" applyAlignment="1">
      <alignment horizontal="center" vertical="center" textRotation="90" wrapText="1"/>
    </xf>
    <xf numFmtId="165" fontId="3" fillId="7" borderId="72" xfId="0" applyNumberFormat="1" applyFont="1" applyFill="1" applyBorder="1" applyAlignment="1">
      <alignment horizontal="center" vertical="top"/>
    </xf>
    <xf numFmtId="165" fontId="3" fillId="2" borderId="72" xfId="0" applyNumberFormat="1" applyFont="1" applyFill="1" applyBorder="1" applyAlignment="1">
      <alignment horizontal="center" vertical="top"/>
    </xf>
    <xf numFmtId="165" fontId="3" fillId="2" borderId="66" xfId="0" applyNumberFormat="1" applyFont="1" applyFill="1" applyBorder="1" applyAlignment="1">
      <alignment horizontal="center" vertical="top"/>
    </xf>
    <xf numFmtId="3" fontId="3" fillId="11" borderId="63" xfId="1" applyNumberFormat="1" applyFont="1" applyFill="1" applyBorder="1" applyAlignment="1">
      <alignment vertical="top"/>
    </xf>
    <xf numFmtId="3" fontId="3" fillId="7" borderId="59" xfId="0" applyNumberFormat="1" applyFont="1" applyFill="1" applyBorder="1" applyAlignment="1">
      <alignment horizontal="center" vertical="top" wrapText="1"/>
    </xf>
    <xf numFmtId="3" fontId="3" fillId="7" borderId="35" xfId="0" applyNumberFormat="1" applyFont="1" applyFill="1" applyBorder="1" applyAlignment="1">
      <alignment horizontal="center" vertical="top" wrapText="1"/>
    </xf>
    <xf numFmtId="0" fontId="3" fillId="7" borderId="74" xfId="0" applyFont="1" applyFill="1" applyBorder="1" applyAlignment="1">
      <alignment horizontal="center" vertical="top" wrapText="1"/>
    </xf>
    <xf numFmtId="165" fontId="3" fillId="7" borderId="14" xfId="0" applyNumberFormat="1" applyFont="1" applyFill="1" applyBorder="1" applyAlignment="1">
      <alignment horizontal="center" vertical="top"/>
    </xf>
    <xf numFmtId="165" fontId="9" fillId="7" borderId="9" xfId="0" applyNumberFormat="1" applyFont="1" applyFill="1" applyBorder="1" applyAlignment="1">
      <alignment horizontal="center" vertical="top" wrapText="1"/>
    </xf>
    <xf numFmtId="165" fontId="9" fillId="7" borderId="23" xfId="0" applyNumberFormat="1" applyFont="1" applyFill="1" applyBorder="1" applyAlignment="1">
      <alignment horizontal="center" vertical="top"/>
    </xf>
    <xf numFmtId="165" fontId="3" fillId="7" borderId="9" xfId="0" applyNumberFormat="1" applyFont="1" applyFill="1" applyBorder="1" applyAlignment="1">
      <alignment horizontal="center" vertical="top" wrapText="1"/>
    </xf>
    <xf numFmtId="165" fontId="3" fillId="0" borderId="23" xfId="0" applyNumberFormat="1" applyFont="1" applyFill="1" applyBorder="1" applyAlignment="1">
      <alignment horizontal="center" vertical="top" wrapText="1"/>
    </xf>
    <xf numFmtId="165" fontId="5" fillId="7" borderId="23" xfId="0" applyNumberFormat="1" applyFont="1" applyFill="1" applyBorder="1" applyAlignment="1">
      <alignment horizontal="center" vertical="top"/>
    </xf>
    <xf numFmtId="165" fontId="3" fillId="7" borderId="23"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xf>
    <xf numFmtId="165" fontId="9" fillId="7" borderId="9"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5" fontId="3" fillId="0" borderId="32" xfId="0" applyNumberFormat="1" applyFont="1" applyBorder="1" applyAlignment="1">
      <alignment horizontal="center" vertical="top"/>
    </xf>
    <xf numFmtId="165" fontId="3" fillId="0" borderId="19" xfId="0" applyNumberFormat="1" applyFont="1" applyBorder="1" applyAlignment="1">
      <alignment horizontal="center" vertical="top"/>
    </xf>
    <xf numFmtId="0" fontId="3" fillId="0" borderId="46" xfId="0" applyFont="1" applyBorder="1" applyAlignment="1">
      <alignment horizontal="center" vertical="center"/>
    </xf>
    <xf numFmtId="0" fontId="3" fillId="7" borderId="47"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102" xfId="0" applyFont="1" applyFill="1" applyBorder="1" applyAlignment="1">
      <alignment horizontal="center" vertical="center"/>
    </xf>
    <xf numFmtId="0" fontId="3" fillId="7" borderId="82" xfId="0" applyFont="1" applyFill="1" applyBorder="1" applyAlignment="1">
      <alignment horizontal="center" vertical="center"/>
    </xf>
    <xf numFmtId="0" fontId="3" fillId="14" borderId="59" xfId="0" applyFont="1" applyFill="1" applyBorder="1" applyAlignment="1">
      <alignment horizontal="center" vertical="center"/>
    </xf>
    <xf numFmtId="165" fontId="3" fillId="7" borderId="14" xfId="0" applyNumberFormat="1" applyFont="1" applyFill="1" applyBorder="1" applyAlignment="1">
      <alignment vertical="top"/>
    </xf>
    <xf numFmtId="3" fontId="3" fillId="7" borderId="49" xfId="0" applyNumberFormat="1" applyFont="1" applyFill="1" applyBorder="1" applyAlignment="1">
      <alignment horizontal="center" vertical="top"/>
    </xf>
    <xf numFmtId="1" fontId="3" fillId="7" borderId="31"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31" xfId="0" applyNumberFormat="1" applyFont="1" applyFill="1" applyBorder="1" applyAlignment="1">
      <alignment horizontal="center" vertical="top"/>
    </xf>
    <xf numFmtId="3" fontId="3" fillId="0" borderId="46" xfId="0" applyNumberFormat="1" applyFont="1" applyFill="1" applyBorder="1" applyAlignment="1">
      <alignment horizontal="center" vertical="top"/>
    </xf>
    <xf numFmtId="3" fontId="3" fillId="0" borderId="59" xfId="0" applyNumberFormat="1" applyFont="1" applyFill="1" applyBorder="1" applyAlignment="1">
      <alignment horizontal="center" vertical="top"/>
    </xf>
    <xf numFmtId="3" fontId="3" fillId="7" borderId="49" xfId="0" applyNumberFormat="1" applyFont="1" applyFill="1" applyBorder="1" applyAlignment="1">
      <alignment vertical="top" wrapText="1"/>
    </xf>
    <xf numFmtId="0" fontId="7" fillId="10" borderId="29"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xf>
    <xf numFmtId="3" fontId="3" fillId="0" borderId="82" xfId="0" applyNumberFormat="1" applyFont="1" applyFill="1" applyBorder="1" applyAlignment="1">
      <alignment horizontal="center" vertical="top"/>
    </xf>
    <xf numFmtId="0" fontId="3" fillId="0" borderId="82" xfId="0" applyNumberFormat="1" applyFont="1" applyFill="1" applyBorder="1" applyAlignment="1">
      <alignment horizontal="center" vertical="top"/>
    </xf>
    <xf numFmtId="0" fontId="3" fillId="11" borderId="59"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112" xfId="0" applyFont="1" applyFill="1" applyBorder="1" applyAlignment="1">
      <alignment horizontal="center" vertical="center"/>
    </xf>
    <xf numFmtId="0" fontId="3" fillId="7" borderId="86" xfId="0" applyFont="1" applyFill="1" applyBorder="1" applyAlignment="1">
      <alignment horizontal="center" vertical="center"/>
    </xf>
    <xf numFmtId="0" fontId="3" fillId="14" borderId="35" xfId="0" applyFont="1" applyFill="1" applyBorder="1" applyAlignment="1">
      <alignment horizontal="center" vertical="center"/>
    </xf>
    <xf numFmtId="165" fontId="3" fillId="7" borderId="61" xfId="0" applyNumberFormat="1" applyFont="1" applyFill="1" applyBorder="1" applyAlignment="1">
      <alignment vertical="top"/>
    </xf>
    <xf numFmtId="3" fontId="3" fillId="7" borderId="52" xfId="0" applyNumberFormat="1" applyFont="1" applyFill="1" applyBorder="1" applyAlignment="1">
      <alignment horizontal="center" vertical="top"/>
    </xf>
    <xf numFmtId="1" fontId="3" fillId="7" borderId="54" xfId="0" applyNumberFormat="1" applyFont="1" applyFill="1" applyBorder="1" applyAlignment="1">
      <alignment horizontal="center" vertical="top"/>
    </xf>
    <xf numFmtId="3" fontId="3" fillId="7" borderId="51" xfId="0" applyNumberFormat="1" applyFont="1" applyFill="1" applyBorder="1" applyAlignment="1">
      <alignment horizontal="center" vertical="top"/>
    </xf>
    <xf numFmtId="3" fontId="3" fillId="7" borderId="54"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0" borderId="52" xfId="0" applyNumberFormat="1" applyFont="1" applyFill="1" applyBorder="1" applyAlignment="1">
      <alignment horizontal="center" vertical="top"/>
    </xf>
    <xf numFmtId="3" fontId="3" fillId="0" borderId="61" xfId="0" applyNumberFormat="1" applyFont="1" applyFill="1" applyBorder="1" applyAlignment="1">
      <alignment horizontal="center" vertical="top"/>
    </xf>
    <xf numFmtId="3" fontId="3" fillId="0" borderId="86" xfId="0" applyNumberFormat="1" applyFont="1" applyFill="1" applyBorder="1" applyAlignment="1">
      <alignment horizontal="center" vertical="top"/>
    </xf>
    <xf numFmtId="0" fontId="3" fillId="0" borderId="86" xfId="0" applyNumberFormat="1" applyFont="1" applyFill="1" applyBorder="1" applyAlignment="1">
      <alignment horizontal="center" vertical="top"/>
    </xf>
    <xf numFmtId="0" fontId="3" fillId="11" borderId="35" xfId="0" applyFont="1" applyFill="1" applyBorder="1" applyAlignment="1">
      <alignment horizontal="center" vertical="center"/>
    </xf>
    <xf numFmtId="0" fontId="3" fillId="0" borderId="27" xfId="0" applyFont="1" applyBorder="1" applyAlignment="1">
      <alignment horizontal="center" vertical="center"/>
    </xf>
    <xf numFmtId="0" fontId="3" fillId="7" borderId="21"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17" xfId="0" applyFont="1" applyFill="1" applyBorder="1" applyAlignment="1">
      <alignment horizontal="center" vertical="top"/>
    </xf>
    <xf numFmtId="0" fontId="3" fillId="7" borderId="98" xfId="0" applyFont="1" applyFill="1" applyBorder="1" applyAlignment="1">
      <alignment horizontal="center" vertical="center"/>
    </xf>
    <xf numFmtId="0" fontId="3" fillId="7" borderId="81" xfId="0" applyFont="1" applyFill="1" applyBorder="1" applyAlignment="1">
      <alignment horizontal="center" vertical="center"/>
    </xf>
    <xf numFmtId="0" fontId="3" fillId="14" borderId="25" xfId="0" applyFont="1" applyFill="1" applyBorder="1" applyAlignment="1">
      <alignment horizontal="center" vertical="center"/>
    </xf>
    <xf numFmtId="0" fontId="5" fillId="3" borderId="5" xfId="0" applyFont="1" applyFill="1" applyBorder="1" applyAlignment="1">
      <alignment horizontal="left" vertical="top" wrapText="1"/>
    </xf>
    <xf numFmtId="165" fontId="3" fillId="7" borderId="13" xfId="0" applyNumberFormat="1" applyFont="1" applyFill="1" applyBorder="1" applyAlignment="1">
      <alignment vertical="top"/>
    </xf>
    <xf numFmtId="3" fontId="3" fillId="7" borderId="17" xfId="0" applyNumberFormat="1" applyFont="1" applyFill="1" applyBorder="1" applyAlignment="1">
      <alignment horizontal="center" vertical="top"/>
    </xf>
    <xf numFmtId="1" fontId="3" fillId="7" borderId="33"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33" xfId="0" applyNumberFormat="1" applyFont="1" applyFill="1" applyBorder="1" applyAlignment="1">
      <alignment horizontal="center" vertical="top"/>
    </xf>
    <xf numFmtId="0" fontId="7" fillId="10" borderId="5" xfId="0" applyNumberFormat="1" applyFont="1" applyFill="1" applyBorder="1" applyAlignment="1">
      <alignment horizontal="center" vertical="top" wrapText="1"/>
    </xf>
    <xf numFmtId="3" fontId="3" fillId="7" borderId="17" xfId="0" applyNumberFormat="1" applyFont="1" applyFill="1" applyBorder="1" applyAlignment="1">
      <alignment vertical="top" wrapText="1"/>
    </xf>
    <xf numFmtId="0" fontId="7" fillId="10" borderId="25"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xf>
    <xf numFmtId="0" fontId="3" fillId="0" borderId="81" xfId="0" applyNumberFormat="1" applyFont="1" applyFill="1" applyBorder="1" applyAlignment="1">
      <alignment horizontal="center" vertical="top"/>
    </xf>
    <xf numFmtId="0" fontId="3" fillId="11" borderId="25" xfId="0" applyFont="1" applyFill="1" applyBorder="1" applyAlignment="1">
      <alignment horizontal="center" vertical="center"/>
    </xf>
    <xf numFmtId="0" fontId="3" fillId="3" borderId="25" xfId="0" applyFont="1" applyFill="1" applyBorder="1" applyAlignment="1">
      <alignment horizontal="center" vertical="top" wrapText="1"/>
    </xf>
    <xf numFmtId="0" fontId="3" fillId="12" borderId="5" xfId="0" applyFont="1" applyFill="1" applyBorder="1" applyAlignment="1">
      <alignment horizontal="center" vertical="top"/>
    </xf>
    <xf numFmtId="165" fontId="5" fillId="9" borderId="34" xfId="0" applyNumberFormat="1" applyFont="1" applyFill="1" applyBorder="1" applyAlignment="1">
      <alignment horizontal="center" vertical="top"/>
    </xf>
    <xf numFmtId="165" fontId="5" fillId="3" borderId="60" xfId="0" applyNumberFormat="1" applyFont="1" applyFill="1" applyBorder="1" applyAlignment="1">
      <alignment horizontal="center" vertical="top"/>
    </xf>
    <xf numFmtId="3" fontId="3" fillId="7" borderId="7" xfId="0" applyNumberFormat="1" applyFont="1" applyFill="1" applyBorder="1" applyAlignment="1">
      <alignment horizontal="right" vertical="center"/>
    </xf>
    <xf numFmtId="165" fontId="3" fillId="7" borderId="6" xfId="0" applyNumberFormat="1" applyFont="1" applyFill="1" applyBorder="1" applyAlignment="1">
      <alignment horizontal="center" vertical="center"/>
    </xf>
    <xf numFmtId="165" fontId="3" fillId="7" borderId="23" xfId="0" applyNumberFormat="1" applyFont="1" applyFill="1" applyBorder="1" applyAlignment="1">
      <alignment horizontal="center" vertical="center"/>
    </xf>
    <xf numFmtId="165" fontId="3" fillId="7" borderId="103" xfId="0" applyNumberFormat="1" applyFont="1" applyFill="1" applyBorder="1" applyAlignment="1">
      <alignment horizontal="center" vertical="center"/>
    </xf>
    <xf numFmtId="3" fontId="3" fillId="7" borderId="45" xfId="0" applyNumberFormat="1" applyFont="1" applyFill="1" applyBorder="1" applyAlignment="1">
      <alignment horizontal="right" vertical="center"/>
    </xf>
    <xf numFmtId="3" fontId="3" fillId="7" borderId="27" xfId="0" applyNumberFormat="1" applyFont="1" applyFill="1" applyBorder="1" applyAlignment="1">
      <alignment horizontal="right" vertical="center"/>
    </xf>
    <xf numFmtId="3" fontId="3" fillId="7" borderId="46" xfId="0" applyNumberFormat="1" applyFont="1" applyFill="1" applyBorder="1" applyAlignment="1">
      <alignment horizontal="right" vertical="center"/>
    </xf>
    <xf numFmtId="165" fontId="3" fillId="7" borderId="21" xfId="0" applyNumberFormat="1" applyFont="1" applyFill="1" applyBorder="1" applyAlignment="1">
      <alignment horizontal="center" vertical="center"/>
    </xf>
    <xf numFmtId="165" fontId="3" fillId="7" borderId="47" xfId="0" applyNumberFormat="1" applyFont="1" applyFill="1" applyBorder="1" applyAlignment="1">
      <alignment horizontal="center" vertical="center"/>
    </xf>
    <xf numFmtId="165" fontId="3" fillId="7" borderId="49" xfId="0" applyNumberFormat="1" applyFont="1" applyFill="1" applyBorder="1" applyAlignment="1">
      <alignment horizontal="center" vertical="center"/>
    </xf>
    <xf numFmtId="165" fontId="3" fillId="7" borderId="33" xfId="0" applyNumberFormat="1" applyFont="1" applyFill="1" applyBorder="1" applyAlignment="1">
      <alignment horizontal="center" vertical="center"/>
    </xf>
    <xf numFmtId="165" fontId="3" fillId="7" borderId="31" xfId="0" applyNumberFormat="1" applyFont="1" applyFill="1" applyBorder="1" applyAlignment="1">
      <alignment horizontal="center" vertical="center"/>
    </xf>
    <xf numFmtId="165" fontId="3" fillId="7" borderId="98" xfId="0" applyNumberFormat="1" applyFont="1" applyFill="1" applyBorder="1" applyAlignment="1">
      <alignment horizontal="center" vertical="center"/>
    </xf>
    <xf numFmtId="165" fontId="3" fillId="7" borderId="102" xfId="0" applyNumberFormat="1" applyFont="1" applyFill="1" applyBorder="1" applyAlignment="1">
      <alignment horizontal="center" vertical="center"/>
    </xf>
    <xf numFmtId="0" fontId="3" fillId="7" borderId="41"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48" xfId="0" applyFont="1" applyFill="1" applyBorder="1" applyAlignment="1">
      <alignment horizontal="center" vertical="center"/>
    </xf>
    <xf numFmtId="165" fontId="3" fillId="7" borderId="66" xfId="0" applyNumberFormat="1" applyFont="1" applyFill="1" applyBorder="1" applyAlignment="1">
      <alignment horizontal="center" vertical="center"/>
    </xf>
    <xf numFmtId="0" fontId="3" fillId="14" borderId="63" xfId="0" applyFont="1" applyFill="1" applyBorder="1" applyAlignment="1">
      <alignment horizontal="center" vertical="center"/>
    </xf>
    <xf numFmtId="0" fontId="5" fillId="10" borderId="64" xfId="0" applyFont="1" applyFill="1" applyBorder="1" applyAlignment="1">
      <alignment horizontal="left" vertical="top" wrapText="1"/>
    </xf>
    <xf numFmtId="3" fontId="3" fillId="2" borderId="74" xfId="0" applyNumberFormat="1" applyFont="1" applyFill="1" applyBorder="1" applyAlignment="1">
      <alignment horizontal="right" vertical="top"/>
    </xf>
    <xf numFmtId="165" fontId="3" fillId="2" borderId="39" xfId="0" applyNumberFormat="1" applyFont="1" applyFill="1" applyBorder="1" applyAlignment="1">
      <alignment horizontal="center" vertical="top"/>
    </xf>
    <xf numFmtId="3" fontId="3" fillId="2" borderId="57" xfId="0" applyNumberFormat="1" applyFont="1" applyFill="1" applyBorder="1" applyAlignment="1">
      <alignment horizontal="right" vertical="top"/>
    </xf>
    <xf numFmtId="165" fontId="3" fillId="2" borderId="38" xfId="0" applyNumberFormat="1" applyFont="1" applyFill="1" applyBorder="1" applyAlignment="1">
      <alignment horizontal="center" vertical="top"/>
    </xf>
    <xf numFmtId="165" fontId="3" fillId="9" borderId="29" xfId="0" applyNumberFormat="1" applyFont="1" applyFill="1" applyBorder="1" applyAlignment="1">
      <alignment horizontal="center" vertical="top"/>
    </xf>
    <xf numFmtId="3" fontId="3" fillId="2" borderId="13" xfId="0" applyNumberFormat="1" applyFont="1" applyFill="1" applyBorder="1" applyAlignment="1">
      <alignment horizontal="right" vertical="top"/>
    </xf>
    <xf numFmtId="165" fontId="3" fillId="9" borderId="25" xfId="0" applyNumberFormat="1" applyFont="1" applyFill="1" applyBorder="1" applyAlignment="1">
      <alignment horizontal="center" vertical="top"/>
    </xf>
    <xf numFmtId="165" fontId="11" fillId="7" borderId="23" xfId="0" applyNumberFormat="1" applyFont="1" applyFill="1" applyBorder="1" applyAlignment="1">
      <alignment horizontal="center" vertical="top"/>
    </xf>
    <xf numFmtId="0" fontId="3" fillId="0" borderId="0" xfId="0" applyFont="1" applyFill="1" applyBorder="1" applyAlignment="1">
      <alignment vertical="top" wrapText="1"/>
    </xf>
    <xf numFmtId="49" fontId="3" fillId="0" borderId="49" xfId="0" applyNumberFormat="1" applyFont="1" applyFill="1" applyBorder="1" applyAlignment="1">
      <alignment horizontal="center" vertical="top" wrapText="1"/>
    </xf>
    <xf numFmtId="3" fontId="11" fillId="0" borderId="59" xfId="0" applyNumberFormat="1" applyFont="1" applyFill="1" applyBorder="1" applyAlignment="1">
      <alignment horizontal="center" vertical="top"/>
    </xf>
    <xf numFmtId="165" fontId="11" fillId="7" borderId="0" xfId="0" applyNumberFormat="1" applyFont="1" applyFill="1" applyBorder="1" applyAlignment="1">
      <alignment horizontal="center" vertical="top"/>
    </xf>
    <xf numFmtId="165" fontId="11" fillId="7" borderId="48" xfId="0" applyNumberFormat="1" applyFont="1" applyFill="1" applyBorder="1" applyAlignment="1">
      <alignment horizontal="center" vertical="top"/>
    </xf>
    <xf numFmtId="165" fontId="11" fillId="7" borderId="17" xfId="0" applyNumberFormat="1" applyFont="1" applyFill="1" applyBorder="1" applyAlignment="1">
      <alignment horizontal="center" vertical="top"/>
    </xf>
    <xf numFmtId="165" fontId="11" fillId="7" borderId="33" xfId="0" applyNumberFormat="1" applyFont="1" applyFill="1" applyBorder="1" applyAlignment="1">
      <alignment horizontal="center" vertical="top"/>
    </xf>
    <xf numFmtId="165" fontId="3" fillId="9" borderId="62" xfId="0" applyNumberFormat="1" applyFont="1" applyFill="1" applyBorder="1" applyAlignment="1">
      <alignment horizontal="center" vertical="top"/>
    </xf>
    <xf numFmtId="165" fontId="11" fillId="7" borderId="9" xfId="0" applyNumberFormat="1" applyFont="1" applyFill="1" applyBorder="1" applyAlignment="1">
      <alignment horizontal="center" vertical="top"/>
    </xf>
    <xf numFmtId="165" fontId="25" fillId="9" borderId="62" xfId="0" applyNumberFormat="1" applyFont="1" applyFill="1" applyBorder="1" applyAlignment="1">
      <alignment horizontal="center" vertical="top"/>
    </xf>
    <xf numFmtId="0" fontId="7" fillId="10" borderId="29" xfId="0" applyFont="1" applyFill="1" applyBorder="1" applyAlignment="1">
      <alignment vertical="top" wrapText="1"/>
    </xf>
    <xf numFmtId="0" fontId="3" fillId="7" borderId="45" xfId="0" applyFont="1" applyFill="1" applyBorder="1" applyAlignment="1">
      <alignment horizontal="center" vertical="top" wrapText="1"/>
    </xf>
    <xf numFmtId="165" fontId="3" fillId="2" borderId="9" xfId="0" applyNumberFormat="1" applyFont="1" applyFill="1" applyBorder="1" applyAlignment="1">
      <alignment horizontal="center" vertical="top"/>
    </xf>
    <xf numFmtId="3" fontId="3" fillId="7" borderId="81" xfId="0" applyNumberFormat="1" applyFont="1" applyFill="1" applyBorder="1" applyAlignment="1">
      <alignment horizontal="center" vertical="top"/>
    </xf>
    <xf numFmtId="3" fontId="3" fillId="7" borderId="86" xfId="0" applyNumberFormat="1" applyFont="1" applyFill="1" applyBorder="1" applyAlignment="1">
      <alignment horizontal="center" vertical="top"/>
    </xf>
    <xf numFmtId="3" fontId="3" fillId="7" borderId="102" xfId="0" applyNumberFormat="1" applyFont="1" applyFill="1" applyBorder="1" applyAlignment="1">
      <alignment horizontal="center" vertical="top"/>
    </xf>
    <xf numFmtId="3" fontId="3" fillId="7" borderId="98" xfId="0" applyNumberFormat="1" applyFont="1" applyFill="1" applyBorder="1" applyAlignment="1">
      <alignment horizontal="center" vertical="top"/>
    </xf>
    <xf numFmtId="3" fontId="3" fillId="7" borderId="112" xfId="0" applyNumberFormat="1" applyFont="1" applyFill="1" applyBorder="1" applyAlignment="1">
      <alignment horizontal="center" vertical="top"/>
    </xf>
    <xf numFmtId="0" fontId="3" fillId="7" borderId="95" xfId="0" applyFont="1" applyFill="1" applyBorder="1" applyAlignment="1">
      <alignment vertical="top" wrapText="1"/>
    </xf>
    <xf numFmtId="165" fontId="3" fillId="0" borderId="49" xfId="0" applyNumberFormat="1" applyFont="1" applyBorder="1" applyAlignment="1">
      <alignment horizontal="center" vertical="top"/>
    </xf>
    <xf numFmtId="0" fontId="9" fillId="7" borderId="46" xfId="0" applyFont="1" applyFill="1" applyBorder="1" applyAlignment="1">
      <alignment horizontal="center" vertical="top" wrapText="1"/>
    </xf>
    <xf numFmtId="0" fontId="9" fillId="7" borderId="27" xfId="0" applyFont="1" applyFill="1" applyBorder="1" applyAlignment="1">
      <alignment horizontal="center" vertical="top" wrapText="1"/>
    </xf>
    <xf numFmtId="0" fontId="9" fillId="7" borderId="28" xfId="0" applyFont="1" applyFill="1" applyBorder="1" applyAlignment="1">
      <alignment horizontal="center" vertical="top" wrapText="1"/>
    </xf>
    <xf numFmtId="0" fontId="3" fillId="7" borderId="38" xfId="0" applyFont="1" applyFill="1" applyBorder="1" applyAlignment="1">
      <alignment horizontal="left" vertical="top" wrapText="1"/>
    </xf>
    <xf numFmtId="0" fontId="9" fillId="7" borderId="49" xfId="0" applyFont="1" applyFill="1" applyBorder="1" applyAlignment="1">
      <alignment horizontal="center" vertical="top" wrapText="1"/>
    </xf>
    <xf numFmtId="0" fontId="9" fillId="7" borderId="17" xfId="0" applyFont="1" applyFill="1" applyBorder="1" applyAlignment="1">
      <alignment horizontal="center" vertical="top" wrapText="1"/>
    </xf>
    <xf numFmtId="0" fontId="9" fillId="7" borderId="19" xfId="0" applyFont="1" applyFill="1" applyBorder="1" applyAlignment="1">
      <alignment horizontal="center" vertical="top" wrapText="1"/>
    </xf>
    <xf numFmtId="0" fontId="7" fillId="7" borderId="71" xfId="0" applyFont="1" applyFill="1" applyBorder="1" applyAlignment="1">
      <alignment horizontal="left" vertical="top" wrapText="1"/>
    </xf>
    <xf numFmtId="3" fontId="3" fillId="7" borderId="59" xfId="0" applyNumberFormat="1" applyFont="1" applyFill="1" applyBorder="1" applyAlignment="1">
      <alignment horizontal="center" vertical="top"/>
    </xf>
    <xf numFmtId="3" fontId="3" fillId="7" borderId="25" xfId="0" applyNumberFormat="1" applyFont="1" applyFill="1" applyBorder="1" applyAlignment="1">
      <alignment horizontal="center" vertical="top"/>
    </xf>
    <xf numFmtId="3" fontId="3" fillId="7" borderId="26" xfId="0" applyNumberFormat="1" applyFont="1" applyFill="1" applyBorder="1" applyAlignment="1">
      <alignment horizontal="center" vertical="top"/>
    </xf>
    <xf numFmtId="49" fontId="3" fillId="0" borderId="52" xfId="0" applyNumberFormat="1" applyFont="1" applyBorder="1" applyAlignment="1">
      <alignment horizontal="center" vertical="center" wrapText="1"/>
    </xf>
    <xf numFmtId="165" fontId="25" fillId="9" borderId="34" xfId="0" applyNumberFormat="1" applyFont="1" applyFill="1" applyBorder="1" applyAlignment="1">
      <alignment horizontal="center" vertical="top"/>
    </xf>
    <xf numFmtId="3" fontId="11" fillId="7" borderId="66" xfId="0" applyNumberFormat="1" applyFont="1" applyFill="1" applyBorder="1" applyAlignment="1">
      <alignment horizontal="center" vertical="top"/>
    </xf>
    <xf numFmtId="165" fontId="11" fillId="7" borderId="66" xfId="0" applyNumberFormat="1" applyFont="1" applyFill="1" applyBorder="1" applyAlignment="1">
      <alignment horizontal="center" vertical="top"/>
    </xf>
    <xf numFmtId="3" fontId="11" fillId="7" borderId="9" xfId="0" applyNumberFormat="1" applyFont="1" applyFill="1" applyBorder="1" applyAlignment="1">
      <alignment horizontal="center" vertical="top"/>
    </xf>
    <xf numFmtId="165" fontId="25" fillId="9" borderId="35" xfId="0" applyNumberFormat="1" applyFont="1" applyFill="1" applyBorder="1" applyAlignment="1">
      <alignment horizontal="center" vertical="top"/>
    </xf>
    <xf numFmtId="165" fontId="25" fillId="9" borderId="25" xfId="0" applyNumberFormat="1" applyFont="1" applyFill="1" applyBorder="1" applyAlignment="1">
      <alignment horizontal="center" vertical="top"/>
    </xf>
    <xf numFmtId="0" fontId="3" fillId="2" borderId="98" xfId="0" applyFont="1" applyFill="1" applyBorder="1" applyAlignment="1">
      <alignment vertical="top" wrapText="1"/>
    </xf>
    <xf numFmtId="165" fontId="5" fillId="4" borderId="7" xfId="0" applyNumberFormat="1" applyFont="1" applyFill="1" applyBorder="1" applyAlignment="1">
      <alignment horizontal="right" vertical="top"/>
    </xf>
    <xf numFmtId="165" fontId="5" fillId="9" borderId="23" xfId="0" applyNumberFormat="1" applyFont="1" applyFill="1" applyBorder="1" applyAlignment="1">
      <alignment horizontal="right" vertical="top"/>
    </xf>
    <xf numFmtId="165" fontId="3" fillId="7" borderId="23" xfId="0" applyNumberFormat="1" applyFont="1" applyFill="1" applyBorder="1" applyAlignment="1">
      <alignment horizontal="right" vertical="top"/>
    </xf>
    <xf numFmtId="165" fontId="3" fillId="0" borderId="23" xfId="0" applyNumberFormat="1" applyFont="1" applyBorder="1" applyAlignment="1">
      <alignment horizontal="right" vertical="top"/>
    </xf>
    <xf numFmtId="165" fontId="3" fillId="9" borderId="72" xfId="0" applyNumberFormat="1" applyFont="1" applyFill="1" applyBorder="1" applyAlignment="1">
      <alignment horizontal="right" vertical="top" wrapText="1"/>
    </xf>
    <xf numFmtId="165" fontId="3" fillId="9" borderId="22" xfId="0" applyNumberFormat="1" applyFont="1" applyFill="1" applyBorder="1" applyAlignment="1">
      <alignment horizontal="right" vertical="top" wrapText="1"/>
    </xf>
    <xf numFmtId="165" fontId="3" fillId="9" borderId="23" xfId="0" applyNumberFormat="1" applyFont="1" applyFill="1" applyBorder="1" applyAlignment="1">
      <alignment horizontal="right" vertical="top"/>
    </xf>
    <xf numFmtId="165" fontId="5" fillId="4" borderId="23" xfId="0" applyNumberFormat="1" applyFont="1" applyFill="1" applyBorder="1" applyAlignment="1">
      <alignment horizontal="right" vertical="top"/>
    </xf>
    <xf numFmtId="165" fontId="5" fillId="5" borderId="62" xfId="0" applyNumberFormat="1" applyFont="1" applyFill="1" applyBorder="1" applyAlignment="1">
      <alignment horizontal="right" vertical="top"/>
    </xf>
    <xf numFmtId="165" fontId="3" fillId="7" borderId="74" xfId="0" applyNumberFormat="1" applyFont="1" applyFill="1" applyBorder="1" applyAlignment="1">
      <alignment horizontal="right" vertical="top"/>
    </xf>
    <xf numFmtId="0" fontId="3" fillId="7" borderId="66" xfId="0" applyFont="1" applyFill="1" applyBorder="1" applyAlignment="1">
      <alignment vertical="top" wrapText="1"/>
    </xf>
    <xf numFmtId="0" fontId="3" fillId="7" borderId="31" xfId="0" applyFont="1" applyFill="1" applyBorder="1" applyAlignment="1">
      <alignment horizontal="center" vertical="center" textRotation="90" wrapText="1"/>
    </xf>
    <xf numFmtId="0" fontId="3" fillId="0" borderId="39" xfId="0" applyFont="1" applyFill="1" applyBorder="1" applyAlignment="1">
      <alignment vertical="top" wrapText="1"/>
    </xf>
    <xf numFmtId="165" fontId="3" fillId="7" borderId="53" xfId="0" applyNumberFormat="1" applyFont="1" applyFill="1" applyBorder="1" applyAlignment="1">
      <alignment horizontal="center" vertical="top"/>
    </xf>
    <xf numFmtId="165" fontId="3" fillId="7" borderId="37" xfId="0" applyNumberFormat="1" applyFont="1" applyFill="1" applyBorder="1" applyAlignment="1">
      <alignment horizontal="center" vertical="top"/>
    </xf>
    <xf numFmtId="165" fontId="3" fillId="7" borderId="16" xfId="0" applyNumberFormat="1" applyFont="1" applyFill="1" applyBorder="1" applyAlignment="1">
      <alignment horizontal="center" vertical="top"/>
    </xf>
    <xf numFmtId="1" fontId="3" fillId="7" borderId="31" xfId="0" applyNumberFormat="1" applyFont="1" applyFill="1" applyBorder="1" applyAlignment="1">
      <alignment horizontal="center" vertical="top" wrapText="1"/>
    </xf>
    <xf numFmtId="1" fontId="3" fillId="7" borderId="33" xfId="0" applyNumberFormat="1" applyFont="1" applyFill="1" applyBorder="1" applyAlignment="1">
      <alignment horizontal="center" vertical="top" wrapText="1"/>
    </xf>
    <xf numFmtId="1" fontId="3" fillId="7" borderId="54" xfId="0" applyNumberFormat="1" applyFont="1" applyFill="1" applyBorder="1" applyAlignment="1">
      <alignment horizontal="center" vertical="top" wrapText="1"/>
    </xf>
    <xf numFmtId="0" fontId="9" fillId="7" borderId="21" xfId="0" applyFont="1" applyFill="1" applyBorder="1" applyAlignment="1">
      <alignment horizontal="center" vertical="top" wrapText="1"/>
    </xf>
    <xf numFmtId="0" fontId="3" fillId="7" borderId="108" xfId="0" applyFont="1" applyFill="1" applyBorder="1" applyAlignment="1">
      <alignment vertical="top" wrapText="1"/>
    </xf>
    <xf numFmtId="49" fontId="3" fillId="7" borderId="98" xfId="0" applyNumberFormat="1" applyFont="1" applyFill="1" applyBorder="1" applyAlignment="1">
      <alignment horizontal="center" vertical="top" wrapText="1"/>
    </xf>
    <xf numFmtId="49" fontId="3" fillId="7" borderId="108" xfId="0" applyNumberFormat="1" applyFont="1" applyFill="1" applyBorder="1" applyAlignment="1">
      <alignment horizontal="center" vertical="top" wrapText="1"/>
    </xf>
    <xf numFmtId="49" fontId="3" fillId="7" borderId="78" xfId="0" applyNumberFormat="1" applyFont="1" applyFill="1" applyBorder="1" applyAlignment="1">
      <alignment horizontal="center" vertical="top" wrapText="1"/>
    </xf>
    <xf numFmtId="49" fontId="3" fillId="7" borderId="47" xfId="0" applyNumberFormat="1" applyFont="1" applyFill="1" applyBorder="1" applyAlignment="1">
      <alignment horizontal="center" vertical="top" wrapText="1"/>
    </xf>
    <xf numFmtId="49" fontId="3" fillId="7" borderId="21"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0" fontId="1" fillId="7" borderId="17" xfId="0" applyFont="1" applyFill="1" applyBorder="1" applyAlignment="1">
      <alignment vertical="center" textRotation="90"/>
    </xf>
    <xf numFmtId="0" fontId="3" fillId="7" borderId="17" xfId="0" applyFont="1" applyFill="1" applyBorder="1" applyAlignment="1">
      <alignment horizontal="center" vertical="top" wrapText="1"/>
    </xf>
    <xf numFmtId="0" fontId="3" fillId="7" borderId="49" xfId="0" applyFont="1" applyFill="1" applyBorder="1" applyAlignment="1">
      <alignment horizontal="center" vertical="top" wrapText="1"/>
    </xf>
    <xf numFmtId="0" fontId="3" fillId="7" borderId="33" xfId="0" applyFont="1" applyFill="1" applyBorder="1" applyAlignment="1">
      <alignment horizontal="center" vertical="top" wrapText="1"/>
    </xf>
    <xf numFmtId="0" fontId="3" fillId="7" borderId="31" xfId="0" applyFont="1" applyFill="1" applyBorder="1" applyAlignment="1">
      <alignment horizontal="center" vertical="top" wrapText="1"/>
    </xf>
    <xf numFmtId="165" fontId="3" fillId="0" borderId="6" xfId="0" applyNumberFormat="1" applyFont="1" applyFill="1" applyBorder="1" applyAlignment="1">
      <alignment horizontal="center" vertical="top"/>
    </xf>
    <xf numFmtId="165" fontId="3" fillId="2" borderId="52" xfId="0" applyNumberFormat="1" applyFont="1" applyFill="1" applyBorder="1" applyAlignment="1">
      <alignment horizontal="center" vertical="top" wrapText="1"/>
    </xf>
    <xf numFmtId="165" fontId="3" fillId="0" borderId="9" xfId="0" applyNumberFormat="1" applyFont="1" applyFill="1" applyBorder="1" applyAlignment="1">
      <alignment horizontal="center" vertical="top"/>
    </xf>
    <xf numFmtId="49" fontId="3" fillId="7" borderId="47" xfId="0" applyNumberFormat="1" applyFont="1" applyFill="1" applyBorder="1" applyAlignment="1">
      <alignment horizontal="center" vertical="top"/>
    </xf>
    <xf numFmtId="3" fontId="5" fillId="7" borderId="28" xfId="0" applyNumberFormat="1" applyFont="1" applyFill="1" applyBorder="1" applyAlignment="1">
      <alignment horizontal="center" vertical="top" wrapText="1"/>
    </xf>
    <xf numFmtId="3" fontId="5" fillId="7" borderId="19" xfId="0" applyNumberFormat="1" applyFont="1" applyFill="1" applyBorder="1" applyAlignment="1">
      <alignment horizontal="center" vertical="top" wrapText="1"/>
    </xf>
    <xf numFmtId="3" fontId="3" fillId="7" borderId="32" xfId="0" applyNumberFormat="1" applyFont="1" applyFill="1" applyBorder="1" applyAlignment="1">
      <alignment horizontal="center" vertical="top" wrapText="1"/>
    </xf>
    <xf numFmtId="3" fontId="3" fillId="7" borderId="1" xfId="0" applyNumberFormat="1" applyFont="1" applyFill="1" applyBorder="1" applyAlignment="1">
      <alignment horizontal="center" vertical="top" wrapText="1"/>
    </xf>
    <xf numFmtId="165" fontId="5" fillId="11" borderId="58" xfId="0" applyNumberFormat="1" applyFont="1" applyFill="1" applyBorder="1" applyAlignment="1">
      <alignment horizontal="center" vertical="top"/>
    </xf>
    <xf numFmtId="3" fontId="3" fillId="7" borderId="49" xfId="1" applyNumberFormat="1" applyFont="1" applyFill="1" applyBorder="1" applyAlignment="1">
      <alignment horizontal="center" vertical="top"/>
    </xf>
    <xf numFmtId="3" fontId="3" fillId="0" borderId="3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1" fontId="3" fillId="7" borderId="81" xfId="0" applyNumberFormat="1" applyFont="1" applyFill="1" applyBorder="1" applyAlignment="1">
      <alignment horizontal="center" vertical="top" wrapText="1"/>
    </xf>
    <xf numFmtId="1" fontId="3" fillId="7" borderId="86" xfId="0" applyNumberFormat="1" applyFont="1" applyFill="1" applyBorder="1" applyAlignment="1">
      <alignment horizontal="center" vertical="top" wrapText="1"/>
    </xf>
    <xf numFmtId="49" fontId="3" fillId="7" borderId="106" xfId="0" applyNumberFormat="1" applyFont="1" applyFill="1" applyBorder="1" applyAlignment="1">
      <alignment horizontal="center" vertical="top" wrapText="1"/>
    </xf>
    <xf numFmtId="1" fontId="3" fillId="7" borderId="99" xfId="0" applyNumberFormat="1" applyFont="1" applyFill="1" applyBorder="1" applyAlignment="1">
      <alignment horizontal="center" vertical="top" wrapText="1"/>
    </xf>
    <xf numFmtId="1" fontId="3" fillId="7" borderId="115" xfId="0" applyNumberFormat="1" applyFont="1" applyFill="1" applyBorder="1" applyAlignment="1">
      <alignment horizontal="center" vertical="top" wrapText="1"/>
    </xf>
    <xf numFmtId="49" fontId="3" fillId="7" borderId="102" xfId="0" applyNumberFormat="1" applyFont="1" applyFill="1" applyBorder="1" applyAlignment="1">
      <alignment horizontal="center" vertical="top" wrapText="1"/>
    </xf>
    <xf numFmtId="1" fontId="3" fillId="7" borderId="98" xfId="0" applyNumberFormat="1" applyFont="1" applyFill="1" applyBorder="1" applyAlignment="1">
      <alignment horizontal="center" vertical="top" wrapText="1"/>
    </xf>
    <xf numFmtId="1" fontId="3" fillId="7" borderId="112" xfId="0" applyNumberFormat="1" applyFont="1" applyFill="1" applyBorder="1" applyAlignment="1">
      <alignment horizontal="center" vertical="top" wrapText="1"/>
    </xf>
    <xf numFmtId="0" fontId="3" fillId="7" borderId="0" xfId="0" applyFont="1" applyFill="1" applyBorder="1" applyAlignment="1">
      <alignment horizontal="left" vertical="top" wrapText="1"/>
    </xf>
    <xf numFmtId="3" fontId="3" fillId="2" borderId="0" xfId="0" applyNumberFormat="1" applyFont="1" applyFill="1" applyBorder="1" applyAlignment="1">
      <alignment horizontal="center" vertical="top"/>
    </xf>
    <xf numFmtId="0" fontId="3" fillId="7" borderId="17" xfId="0" applyFont="1" applyFill="1" applyBorder="1" applyAlignment="1">
      <alignment vertical="top"/>
    </xf>
    <xf numFmtId="0" fontId="3" fillId="7" borderId="52" xfId="0" applyFont="1" applyFill="1" applyBorder="1" applyAlignment="1">
      <alignment vertical="top"/>
    </xf>
    <xf numFmtId="3" fontId="3" fillId="7" borderId="1" xfId="0" applyNumberFormat="1" applyFont="1" applyFill="1" applyBorder="1" applyAlignment="1">
      <alignment horizontal="center" vertical="top"/>
    </xf>
    <xf numFmtId="165" fontId="3" fillId="7" borderId="80" xfId="0" applyNumberFormat="1" applyFont="1" applyFill="1" applyBorder="1" applyAlignment="1">
      <alignment horizontal="center" vertical="top"/>
    </xf>
    <xf numFmtId="165" fontId="3" fillId="7" borderId="93" xfId="0" applyNumberFormat="1" applyFont="1" applyFill="1" applyBorder="1" applyAlignment="1">
      <alignment horizontal="center" vertical="top"/>
    </xf>
    <xf numFmtId="0" fontId="3" fillId="7" borderId="93" xfId="0" applyFont="1" applyFill="1" applyBorder="1" applyAlignment="1">
      <alignment horizontal="left" vertical="top" wrapText="1"/>
    </xf>
    <xf numFmtId="1" fontId="3" fillId="7" borderId="82" xfId="0" applyNumberFormat="1" applyFont="1" applyFill="1" applyBorder="1" applyAlignment="1">
      <alignment horizontal="center" vertical="top" wrapText="1"/>
    </xf>
    <xf numFmtId="0" fontId="3" fillId="7" borderId="89" xfId="0" applyFont="1" applyFill="1" applyBorder="1" applyAlignment="1">
      <alignment horizontal="center" vertical="center" wrapText="1"/>
    </xf>
    <xf numFmtId="0" fontId="3" fillId="7" borderId="89" xfId="0" applyFont="1" applyFill="1" applyBorder="1" applyAlignment="1">
      <alignment horizontal="center" vertical="top"/>
    </xf>
    <xf numFmtId="165" fontId="3" fillId="7" borderId="104" xfId="0" applyNumberFormat="1" applyFont="1" applyFill="1" applyBorder="1" applyAlignment="1">
      <alignment horizontal="center" vertical="top"/>
    </xf>
    <xf numFmtId="165" fontId="3" fillId="7" borderId="89" xfId="0" applyNumberFormat="1" applyFont="1" applyFill="1" applyBorder="1" applyAlignment="1">
      <alignment horizontal="center" vertical="top"/>
    </xf>
    <xf numFmtId="165" fontId="3" fillId="7" borderId="91" xfId="0" applyNumberFormat="1" applyFont="1" applyFill="1" applyBorder="1" applyAlignment="1">
      <alignment horizontal="center" vertical="top"/>
    </xf>
    <xf numFmtId="165" fontId="3" fillId="7" borderId="111" xfId="0" applyNumberFormat="1" applyFont="1" applyFill="1" applyBorder="1" applyAlignment="1">
      <alignment horizontal="center" vertical="top"/>
    </xf>
    <xf numFmtId="3" fontId="3" fillId="7" borderId="21" xfId="1" applyNumberFormat="1" applyFont="1" applyFill="1" applyBorder="1" applyAlignment="1">
      <alignment horizontal="center" vertical="top"/>
    </xf>
    <xf numFmtId="3" fontId="3" fillId="7" borderId="47" xfId="1" applyNumberFormat="1" applyFont="1" applyFill="1" applyBorder="1" applyAlignment="1">
      <alignment horizontal="center" vertical="top"/>
    </xf>
    <xf numFmtId="0" fontId="3" fillId="7" borderId="96" xfId="1" applyFont="1" applyFill="1" applyBorder="1" applyAlignment="1">
      <alignment vertical="top" wrapText="1"/>
    </xf>
    <xf numFmtId="3" fontId="3" fillId="7" borderId="102" xfId="1" applyNumberFormat="1" applyFont="1" applyFill="1" applyBorder="1" applyAlignment="1">
      <alignment horizontal="center" vertical="top"/>
    </xf>
    <xf numFmtId="3" fontId="3" fillId="7" borderId="98" xfId="1" applyNumberFormat="1" applyFont="1" applyFill="1" applyBorder="1" applyAlignment="1">
      <alignment horizontal="center" vertical="top"/>
    </xf>
    <xf numFmtId="3" fontId="3" fillId="7" borderId="112" xfId="1" applyNumberFormat="1" applyFont="1" applyFill="1" applyBorder="1" applyAlignment="1">
      <alignment horizontal="center" vertical="top"/>
    </xf>
    <xf numFmtId="3" fontId="27" fillId="7" borderId="17" xfId="0" applyNumberFormat="1" applyFont="1" applyFill="1" applyBorder="1" applyAlignment="1">
      <alignment horizontal="center" vertical="top" wrapText="1"/>
    </xf>
    <xf numFmtId="3" fontId="27" fillId="7" borderId="52" xfId="0" applyNumberFormat="1" applyFont="1" applyFill="1" applyBorder="1" applyAlignment="1">
      <alignment horizontal="center" vertical="top" wrapText="1"/>
    </xf>
    <xf numFmtId="3" fontId="27" fillId="7" borderId="98" xfId="0" applyNumberFormat="1" applyFont="1" applyFill="1" applyBorder="1" applyAlignment="1">
      <alignment horizontal="center" vertical="top" wrapText="1"/>
    </xf>
    <xf numFmtId="3" fontId="27" fillId="7" borderId="112" xfId="0" applyNumberFormat="1" applyFont="1" applyFill="1" applyBorder="1" applyAlignment="1">
      <alignment horizontal="center" vertical="top" wrapText="1"/>
    </xf>
    <xf numFmtId="3" fontId="27" fillId="7" borderId="33" xfId="0" applyNumberFormat="1" applyFont="1" applyFill="1" applyBorder="1" applyAlignment="1">
      <alignment horizontal="center" vertical="top" wrapText="1"/>
    </xf>
    <xf numFmtId="3" fontId="27" fillId="7" borderId="54" xfId="0" applyNumberFormat="1" applyFont="1" applyFill="1" applyBorder="1" applyAlignment="1">
      <alignment horizontal="center" vertical="top" wrapText="1"/>
    </xf>
    <xf numFmtId="0" fontId="3" fillId="7" borderId="107" xfId="0" applyFont="1" applyFill="1" applyBorder="1" applyAlignment="1">
      <alignment vertical="top" wrapText="1"/>
    </xf>
    <xf numFmtId="3" fontId="3" fillId="7" borderId="99" xfId="0" applyNumberFormat="1" applyFont="1" applyFill="1" applyBorder="1" applyAlignment="1">
      <alignment horizontal="center" vertical="top" wrapText="1"/>
    </xf>
    <xf numFmtId="0" fontId="3" fillId="7" borderId="88" xfId="0" applyFont="1" applyFill="1" applyBorder="1" applyAlignment="1">
      <alignment vertical="top" wrapText="1"/>
    </xf>
    <xf numFmtId="0" fontId="3" fillId="7" borderId="106" xfId="0" applyFont="1" applyFill="1" applyBorder="1" applyAlignment="1">
      <alignment horizontal="center" vertical="top"/>
    </xf>
    <xf numFmtId="0" fontId="3" fillId="7" borderId="79" xfId="0" applyFont="1" applyFill="1" applyBorder="1" applyAlignment="1">
      <alignment horizontal="center" vertical="top" wrapText="1"/>
    </xf>
    <xf numFmtId="165" fontId="3" fillId="7" borderId="82" xfId="0" applyNumberFormat="1" applyFont="1" applyFill="1" applyBorder="1" applyAlignment="1">
      <alignment horizontal="center" vertical="top"/>
    </xf>
    <xf numFmtId="165" fontId="3" fillId="0" borderId="95" xfId="0" applyNumberFormat="1" applyFont="1" applyBorder="1" applyAlignment="1">
      <alignment horizontal="center" vertical="top"/>
    </xf>
    <xf numFmtId="165" fontId="3" fillId="0" borderId="99" xfId="0" applyNumberFormat="1" applyFont="1" applyBorder="1" applyAlignment="1">
      <alignment horizontal="center" vertical="top"/>
    </xf>
    <xf numFmtId="165" fontId="3" fillId="0" borderId="100" xfId="0" applyNumberFormat="1" applyFont="1" applyBorder="1" applyAlignment="1">
      <alignment horizontal="center" vertical="top"/>
    </xf>
    <xf numFmtId="165" fontId="3" fillId="0" borderId="101" xfId="0" applyNumberFormat="1" applyFont="1" applyBorder="1" applyAlignment="1">
      <alignment horizontal="center" vertical="top"/>
    </xf>
    <xf numFmtId="0" fontId="3" fillId="7" borderId="81" xfId="0" applyNumberFormat="1" applyFont="1" applyFill="1" applyBorder="1" applyAlignment="1">
      <alignment horizontal="center" vertical="top" wrapText="1"/>
    </xf>
    <xf numFmtId="0" fontId="3" fillId="0" borderId="82" xfId="0" applyFont="1" applyFill="1" applyBorder="1" applyAlignment="1">
      <alignment horizontal="center" vertical="top"/>
    </xf>
    <xf numFmtId="0" fontId="3" fillId="7" borderId="89" xfId="0" applyFont="1" applyFill="1" applyBorder="1" applyAlignment="1">
      <alignment horizontal="center" vertical="top" wrapText="1"/>
    </xf>
    <xf numFmtId="165" fontId="3" fillId="7" borderId="117" xfId="0" applyNumberFormat="1" applyFont="1" applyFill="1" applyBorder="1" applyAlignment="1">
      <alignment horizontal="center" vertical="top"/>
    </xf>
    <xf numFmtId="165" fontId="3" fillId="0" borderId="117" xfId="0" applyNumberFormat="1" applyFont="1" applyBorder="1" applyAlignment="1">
      <alignment horizontal="center" vertical="top"/>
    </xf>
    <xf numFmtId="165" fontId="3" fillId="0" borderId="91" xfId="0" applyNumberFormat="1" applyFont="1" applyBorder="1" applyAlignment="1">
      <alignment horizontal="center" vertical="top"/>
    </xf>
    <xf numFmtId="165" fontId="3" fillId="0" borderId="94" xfId="0" applyNumberFormat="1" applyFont="1" applyBorder="1" applyAlignment="1">
      <alignment horizontal="center" vertical="top"/>
    </xf>
    <xf numFmtId="0" fontId="3" fillId="7" borderId="90" xfId="0" applyFont="1" applyFill="1" applyBorder="1" applyAlignment="1">
      <alignment vertical="top" wrapText="1"/>
    </xf>
    <xf numFmtId="0" fontId="3" fillId="7" borderId="94" xfId="0" applyFont="1" applyFill="1" applyBorder="1" applyAlignment="1">
      <alignment horizontal="center" vertical="top"/>
    </xf>
    <xf numFmtId="3" fontId="3" fillId="7" borderId="91" xfId="0" applyNumberFormat="1" applyFont="1" applyFill="1" applyBorder="1" applyAlignment="1">
      <alignment horizontal="center" vertical="top" wrapText="1"/>
    </xf>
    <xf numFmtId="0" fontId="3" fillId="0" borderId="88" xfId="0" applyFont="1" applyFill="1" applyBorder="1" applyAlignment="1">
      <alignment vertical="center" wrapText="1"/>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6" xfId="0" applyFont="1" applyFill="1" applyBorder="1" applyAlignment="1">
      <alignment horizontal="center" vertical="center"/>
    </xf>
    <xf numFmtId="0" fontId="27" fillId="7" borderId="81" xfId="0" applyFont="1" applyFill="1" applyBorder="1" applyAlignment="1">
      <alignment horizontal="center" vertical="center"/>
    </xf>
    <xf numFmtId="0" fontId="27" fillId="7" borderId="86" xfId="0" applyFont="1" applyFill="1" applyBorder="1" applyAlignment="1">
      <alignment horizontal="center" vertical="center"/>
    </xf>
    <xf numFmtId="49" fontId="27" fillId="7" borderId="98" xfId="0" applyNumberFormat="1" applyFont="1" applyFill="1" applyBorder="1" applyAlignment="1">
      <alignment horizontal="center" vertical="center"/>
    </xf>
    <xf numFmtId="49" fontId="27" fillId="7" borderId="112" xfId="0" applyNumberFormat="1" applyFont="1" applyFill="1" applyBorder="1" applyAlignment="1">
      <alignment horizontal="center" vertical="center"/>
    </xf>
    <xf numFmtId="0" fontId="27" fillId="7" borderId="91" xfId="0" applyFont="1" applyFill="1" applyBorder="1" applyAlignment="1">
      <alignment horizontal="center" vertical="center"/>
    </xf>
    <xf numFmtId="0" fontId="27" fillId="7" borderId="111" xfId="0" applyFont="1" applyFill="1" applyBorder="1" applyAlignment="1">
      <alignment horizontal="center" vertical="center"/>
    </xf>
    <xf numFmtId="0" fontId="27" fillId="7" borderId="98" xfId="0" applyFont="1" applyFill="1" applyBorder="1" applyAlignment="1">
      <alignment horizontal="center" vertical="center"/>
    </xf>
    <xf numFmtId="0" fontId="27" fillId="7" borderId="112" xfId="0" applyFont="1" applyFill="1" applyBorder="1" applyAlignment="1">
      <alignment horizontal="center" vertical="center"/>
    </xf>
    <xf numFmtId="0" fontId="3" fillId="7" borderId="54" xfId="0" applyFont="1" applyFill="1" applyBorder="1" applyAlignment="1">
      <alignment horizontal="center" vertical="center"/>
    </xf>
    <xf numFmtId="165" fontId="3" fillId="2" borderId="6" xfId="0" applyNumberFormat="1" applyFont="1" applyFill="1" applyBorder="1" applyAlignment="1">
      <alignment horizontal="center" vertical="top"/>
    </xf>
    <xf numFmtId="0" fontId="3" fillId="0" borderId="44" xfId="0" applyFont="1" applyBorder="1" applyAlignment="1">
      <alignment vertical="top"/>
    </xf>
    <xf numFmtId="0" fontId="3" fillId="0" borderId="21" xfId="0" applyFont="1" applyBorder="1" applyAlignment="1">
      <alignment vertical="top"/>
    </xf>
    <xf numFmtId="0" fontId="3" fillId="0" borderId="1" xfId="0" applyFont="1" applyBorder="1" applyAlignment="1">
      <alignment vertical="top"/>
    </xf>
    <xf numFmtId="165" fontId="3" fillId="7" borderId="96" xfId="0" applyNumberFormat="1" applyFont="1" applyFill="1" applyBorder="1" applyAlignment="1">
      <alignment horizontal="center" vertical="top"/>
    </xf>
    <xf numFmtId="3" fontId="3" fillId="2" borderId="7" xfId="0" applyNumberFormat="1" applyFont="1" applyFill="1" applyBorder="1" applyAlignment="1">
      <alignment horizontal="right" vertical="top"/>
    </xf>
    <xf numFmtId="0" fontId="5" fillId="2" borderId="17" xfId="0" applyFont="1" applyFill="1" applyBorder="1" applyAlignment="1">
      <alignment horizontal="center" vertical="top" wrapText="1"/>
    </xf>
    <xf numFmtId="0" fontId="5" fillId="7" borderId="17" xfId="0" applyFont="1" applyFill="1" applyBorder="1" applyAlignment="1">
      <alignment horizontal="center" vertical="top" wrapText="1"/>
    </xf>
    <xf numFmtId="0" fontId="7" fillId="0" borderId="0" xfId="0" applyFont="1" applyAlignment="1">
      <alignment vertical="top" wrapText="1"/>
    </xf>
    <xf numFmtId="49" fontId="5" fillId="7" borderId="53" xfId="0" applyNumberFormat="1" applyFont="1" applyFill="1" applyBorder="1" applyAlignment="1">
      <alignment horizontal="center" vertical="top"/>
    </xf>
    <xf numFmtId="3" fontId="11" fillId="7" borderId="73" xfId="0" applyNumberFormat="1" applyFont="1" applyFill="1" applyBorder="1" applyAlignment="1">
      <alignment horizontal="center" vertical="top"/>
    </xf>
    <xf numFmtId="165" fontId="11" fillId="7" borderId="73" xfId="0" applyNumberFormat="1" applyFont="1" applyFill="1" applyBorder="1" applyAlignment="1">
      <alignment horizontal="center" vertical="top"/>
    </xf>
    <xf numFmtId="165" fontId="11" fillId="7" borderId="45" xfId="0" applyNumberFormat="1" applyFont="1" applyFill="1" applyBorder="1" applyAlignment="1">
      <alignment horizontal="center" vertical="top"/>
    </xf>
    <xf numFmtId="3" fontId="3" fillId="7" borderId="46" xfId="0" applyNumberFormat="1" applyFont="1" applyFill="1" applyBorder="1" applyAlignment="1">
      <alignment vertical="top" wrapText="1"/>
    </xf>
    <xf numFmtId="3" fontId="3" fillId="7" borderId="27" xfId="0" applyNumberFormat="1" applyFont="1" applyFill="1" applyBorder="1" applyAlignment="1">
      <alignment vertical="top" wrapText="1"/>
    </xf>
    <xf numFmtId="3" fontId="3" fillId="7" borderId="28" xfId="0" applyNumberFormat="1" applyFont="1" applyFill="1" applyBorder="1" applyAlignment="1">
      <alignment vertical="top" wrapText="1"/>
    </xf>
    <xf numFmtId="3" fontId="16" fillId="7" borderId="19" xfId="0" applyNumberFormat="1" applyFont="1" applyFill="1" applyBorder="1" applyAlignment="1">
      <alignment horizontal="center" vertical="top"/>
    </xf>
    <xf numFmtId="3" fontId="5" fillId="7" borderId="52" xfId="0" applyNumberFormat="1" applyFont="1" applyFill="1" applyBorder="1" applyAlignment="1">
      <alignment horizontal="center" vertical="top" wrapText="1"/>
    </xf>
    <xf numFmtId="3" fontId="11" fillId="7" borderId="49" xfId="0" applyNumberFormat="1" applyFont="1" applyFill="1" applyBorder="1" applyAlignment="1">
      <alignment horizontal="center" vertical="top"/>
    </xf>
    <xf numFmtId="3" fontId="11" fillId="7" borderId="17" xfId="0" applyNumberFormat="1" applyFont="1" applyFill="1" applyBorder="1" applyAlignment="1">
      <alignment horizontal="center" vertical="top"/>
    </xf>
    <xf numFmtId="3" fontId="11" fillId="7" borderId="19" xfId="0" applyNumberFormat="1" applyFont="1" applyFill="1" applyBorder="1" applyAlignment="1">
      <alignment horizontal="center" vertical="top"/>
    </xf>
    <xf numFmtId="3" fontId="16" fillId="7" borderId="39" xfId="0" applyNumberFormat="1" applyFont="1" applyFill="1" applyBorder="1" applyAlignment="1">
      <alignment horizontal="right" vertical="top"/>
    </xf>
    <xf numFmtId="165" fontId="25" fillId="7" borderId="9" xfId="0" applyNumberFormat="1" applyFont="1" applyFill="1" applyBorder="1" applyAlignment="1">
      <alignment horizontal="center" vertical="top"/>
    </xf>
    <xf numFmtId="165" fontId="25" fillId="7" borderId="39" xfId="0" applyNumberFormat="1" applyFont="1" applyFill="1" applyBorder="1" applyAlignment="1">
      <alignment horizontal="center" vertical="top"/>
    </xf>
    <xf numFmtId="165" fontId="25" fillId="7" borderId="19" xfId="0" applyNumberFormat="1" applyFont="1" applyFill="1" applyBorder="1" applyAlignment="1">
      <alignment horizontal="center" vertical="top"/>
    </xf>
    <xf numFmtId="165" fontId="25" fillId="7" borderId="49" xfId="0" applyNumberFormat="1" applyFont="1" applyFill="1" applyBorder="1" applyAlignment="1">
      <alignment horizontal="center" vertical="top"/>
    </xf>
    <xf numFmtId="3" fontId="3" fillId="7" borderId="8" xfId="0" applyNumberFormat="1" applyFont="1" applyFill="1" applyBorder="1" applyAlignment="1">
      <alignment vertical="top" wrapText="1"/>
    </xf>
    <xf numFmtId="3" fontId="3" fillId="7" borderId="25" xfId="0" applyNumberFormat="1" applyFont="1" applyFill="1" applyBorder="1" applyAlignment="1">
      <alignment vertical="top" wrapText="1"/>
    </xf>
    <xf numFmtId="3" fontId="3" fillId="7" borderId="59" xfId="0" applyNumberFormat="1" applyFont="1" applyFill="1" applyBorder="1" applyAlignment="1">
      <alignment vertical="top" wrapText="1"/>
    </xf>
    <xf numFmtId="3" fontId="3" fillId="7" borderId="26" xfId="0" applyNumberFormat="1" applyFont="1" applyFill="1" applyBorder="1" applyAlignment="1">
      <alignment vertical="top" wrapText="1"/>
    </xf>
    <xf numFmtId="165" fontId="3" fillId="0" borderId="0" xfId="0" applyNumberFormat="1" applyFont="1" applyFill="1" applyAlignment="1">
      <alignment vertical="top"/>
    </xf>
    <xf numFmtId="3" fontId="3" fillId="7" borderId="32" xfId="0" applyNumberFormat="1" applyFont="1" applyFill="1" applyBorder="1" applyAlignment="1">
      <alignment horizontal="center" vertical="top"/>
    </xf>
    <xf numFmtId="49" fontId="5" fillId="7" borderId="46" xfId="0" applyNumberFormat="1" applyFont="1" applyFill="1" applyBorder="1" applyAlignment="1">
      <alignment horizontal="center" vertical="center"/>
    </xf>
    <xf numFmtId="0" fontId="5" fillId="7" borderId="13" xfId="0" applyFont="1" applyFill="1" applyBorder="1" applyAlignment="1">
      <alignment vertical="top" wrapText="1"/>
    </xf>
    <xf numFmtId="0" fontId="5" fillId="7" borderId="49" xfId="0" applyFont="1" applyFill="1" applyBorder="1" applyAlignment="1">
      <alignment horizontal="center" vertical="center"/>
    </xf>
    <xf numFmtId="49" fontId="5" fillId="7" borderId="50" xfId="0" applyNumberFormat="1"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7" borderId="38" xfId="0" applyFont="1" applyFill="1" applyBorder="1" applyAlignment="1">
      <alignment horizontal="center" vertical="top" wrapText="1"/>
    </xf>
    <xf numFmtId="49" fontId="5" fillId="7" borderId="33" xfId="0" applyNumberFormat="1" applyFont="1" applyFill="1" applyBorder="1" applyAlignment="1">
      <alignment vertical="top"/>
    </xf>
    <xf numFmtId="0" fontId="5" fillId="7" borderId="33" xfId="0" applyFont="1" applyFill="1" applyBorder="1" applyAlignment="1">
      <alignment horizontal="left" vertical="top" wrapText="1"/>
    </xf>
    <xf numFmtId="49" fontId="5" fillId="7" borderId="38"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3" fontId="3" fillId="7" borderId="86" xfId="0" applyNumberFormat="1" applyFont="1" applyFill="1" applyBorder="1" applyAlignment="1">
      <alignment horizontal="center" vertical="top" wrapText="1"/>
    </xf>
    <xf numFmtId="165" fontId="3" fillId="0" borderId="107" xfId="0" applyNumberFormat="1" applyFont="1" applyBorder="1" applyAlignment="1">
      <alignment horizontal="center" vertical="top"/>
    </xf>
    <xf numFmtId="0" fontId="3" fillId="7" borderId="30" xfId="0" applyFont="1" applyFill="1" applyBorder="1" applyAlignment="1">
      <alignment vertical="top" wrapText="1"/>
    </xf>
    <xf numFmtId="3" fontId="3" fillId="7" borderId="92" xfId="0" applyNumberFormat="1" applyFont="1" applyFill="1" applyBorder="1" applyAlignment="1">
      <alignment horizontal="center" vertical="top" wrapText="1"/>
    </xf>
    <xf numFmtId="0" fontId="3" fillId="7" borderId="8" xfId="0" applyFont="1" applyFill="1" applyBorder="1" applyAlignment="1">
      <alignment horizontal="left" vertical="top" wrapText="1"/>
    </xf>
    <xf numFmtId="0" fontId="3" fillId="7" borderId="11" xfId="0" applyFont="1" applyFill="1" applyBorder="1" applyAlignment="1">
      <alignment vertical="top" wrapText="1"/>
    </xf>
    <xf numFmtId="165" fontId="5" fillId="14" borderId="70" xfId="0" applyNumberFormat="1" applyFont="1" applyFill="1" applyBorder="1" applyAlignment="1">
      <alignment horizontal="center" vertical="center"/>
    </xf>
    <xf numFmtId="165" fontId="5" fillId="14" borderId="62" xfId="0" applyNumberFormat="1" applyFont="1" applyFill="1" applyBorder="1" applyAlignment="1">
      <alignment horizontal="center" vertical="center"/>
    </xf>
    <xf numFmtId="165" fontId="3" fillId="9" borderId="59" xfId="0" applyNumberFormat="1" applyFont="1" applyFill="1" applyBorder="1" applyAlignment="1">
      <alignment horizontal="center" vertical="top"/>
    </xf>
    <xf numFmtId="165" fontId="5" fillId="14" borderId="4" xfId="0" applyNumberFormat="1" applyFont="1" applyFill="1" applyBorder="1" applyAlignment="1">
      <alignment horizontal="center" vertical="center"/>
    </xf>
    <xf numFmtId="165" fontId="3" fillId="7" borderId="15" xfId="0" applyNumberFormat="1" applyFont="1" applyFill="1" applyBorder="1" applyAlignment="1">
      <alignment horizontal="center" vertical="top"/>
    </xf>
    <xf numFmtId="165" fontId="3" fillId="9" borderId="26" xfId="0" applyNumberFormat="1" applyFont="1" applyFill="1" applyBorder="1" applyAlignment="1">
      <alignment horizontal="center" vertical="top"/>
    </xf>
    <xf numFmtId="165" fontId="3" fillId="7" borderId="39" xfId="0" applyNumberFormat="1" applyFont="1" applyFill="1" applyBorder="1" applyAlignment="1">
      <alignment horizontal="right" vertical="top" wrapText="1"/>
    </xf>
    <xf numFmtId="165" fontId="3" fillId="7" borderId="15" xfId="0" applyNumberFormat="1" applyFont="1" applyFill="1" applyBorder="1" applyAlignment="1">
      <alignment horizontal="right" vertical="top"/>
    </xf>
    <xf numFmtId="165" fontId="3" fillId="2" borderId="19" xfId="0" applyNumberFormat="1" applyFont="1" applyFill="1" applyBorder="1" applyAlignment="1">
      <alignment horizontal="right" vertical="top"/>
    </xf>
    <xf numFmtId="165" fontId="3" fillId="7" borderId="87" xfId="0" applyNumberFormat="1" applyFont="1" applyFill="1" applyBorder="1" applyAlignment="1">
      <alignment horizontal="center" vertical="top"/>
    </xf>
    <xf numFmtId="165" fontId="3" fillId="2" borderId="19" xfId="0" applyNumberFormat="1" applyFont="1" applyFill="1" applyBorder="1" applyAlignment="1">
      <alignment horizontal="center" vertical="top"/>
    </xf>
    <xf numFmtId="165" fontId="5" fillId="11" borderId="26" xfId="0" applyNumberFormat="1" applyFont="1" applyFill="1" applyBorder="1" applyAlignment="1">
      <alignment horizontal="center" vertical="center"/>
    </xf>
    <xf numFmtId="165" fontId="5" fillId="3" borderId="26" xfId="0" applyNumberFormat="1" applyFont="1" applyFill="1" applyBorder="1" applyAlignment="1">
      <alignment horizontal="center" vertical="top"/>
    </xf>
    <xf numFmtId="165" fontId="5" fillId="12" borderId="76" xfId="0" applyNumberFormat="1" applyFont="1" applyFill="1" applyBorder="1" applyAlignment="1">
      <alignment horizontal="center" vertical="top"/>
    </xf>
    <xf numFmtId="165" fontId="5" fillId="4" borderId="76" xfId="0" applyNumberFormat="1" applyFont="1" applyFill="1" applyBorder="1" applyAlignment="1">
      <alignment horizontal="center" vertical="top"/>
    </xf>
    <xf numFmtId="165" fontId="3" fillId="7" borderId="14" xfId="0" applyNumberFormat="1" applyFont="1" applyFill="1" applyBorder="1" applyAlignment="1">
      <alignment horizontal="right" vertical="top"/>
    </xf>
    <xf numFmtId="165" fontId="3" fillId="2" borderId="49" xfId="0" applyNumberFormat="1" applyFont="1" applyFill="1" applyBorder="1" applyAlignment="1">
      <alignment horizontal="right" vertical="top"/>
    </xf>
    <xf numFmtId="165" fontId="3" fillId="2" borderId="47" xfId="0" applyNumberFormat="1" applyFont="1" applyFill="1" applyBorder="1" applyAlignment="1">
      <alignment horizontal="center" vertical="top"/>
    </xf>
    <xf numFmtId="165" fontId="3" fillId="0" borderId="31" xfId="0" applyNumberFormat="1" applyFont="1" applyBorder="1" applyAlignment="1">
      <alignment horizontal="center" vertical="top"/>
    </xf>
    <xf numFmtId="165" fontId="3" fillId="2" borderId="49" xfId="0" applyNumberFormat="1" applyFont="1" applyFill="1" applyBorder="1" applyAlignment="1">
      <alignment horizontal="center" vertical="top"/>
    </xf>
    <xf numFmtId="165" fontId="5" fillId="11" borderId="59" xfId="0" applyNumberFormat="1" applyFont="1" applyFill="1" applyBorder="1" applyAlignment="1">
      <alignment horizontal="center" vertical="center"/>
    </xf>
    <xf numFmtId="165" fontId="5" fillId="3" borderId="59" xfId="0" applyNumberFormat="1" applyFont="1" applyFill="1" applyBorder="1" applyAlignment="1">
      <alignment horizontal="center" vertical="top"/>
    </xf>
    <xf numFmtId="165" fontId="5" fillId="12" borderId="75" xfId="0" applyNumberFormat="1" applyFont="1" applyFill="1" applyBorder="1" applyAlignment="1">
      <alignment horizontal="center" vertical="top"/>
    </xf>
    <xf numFmtId="165" fontId="5" fillId="4" borderId="75" xfId="0" applyNumberFormat="1" applyFont="1" applyFill="1" applyBorder="1" applyAlignment="1">
      <alignment horizontal="center" vertical="top"/>
    </xf>
    <xf numFmtId="49" fontId="3" fillId="7" borderId="45" xfId="0" applyNumberFormat="1" applyFont="1" applyFill="1" applyBorder="1" applyAlignment="1">
      <alignment horizontal="center" vertical="top" wrapText="1"/>
    </xf>
    <xf numFmtId="49" fontId="3" fillId="7" borderId="23" xfId="0" applyNumberFormat="1" applyFont="1" applyFill="1" applyBorder="1" applyAlignment="1">
      <alignment horizontal="center" vertical="top" wrapText="1"/>
    </xf>
    <xf numFmtId="3" fontId="3" fillId="2" borderId="49" xfId="0" applyNumberFormat="1" applyFont="1" applyFill="1" applyBorder="1" applyAlignment="1">
      <alignment horizontal="center" vertical="top"/>
    </xf>
    <xf numFmtId="3" fontId="3" fillId="2" borderId="52" xfId="0" applyNumberFormat="1" applyFont="1" applyFill="1" applyBorder="1" applyAlignment="1">
      <alignment horizontal="center" vertical="top"/>
    </xf>
    <xf numFmtId="0" fontId="5" fillId="2" borderId="32" xfId="0" applyFont="1" applyFill="1" applyBorder="1" applyAlignment="1">
      <alignment horizontal="center" vertical="top" wrapText="1"/>
    </xf>
    <xf numFmtId="0" fontId="5" fillId="7" borderId="68" xfId="0" applyFont="1" applyFill="1" applyBorder="1" applyAlignment="1">
      <alignment horizontal="center" vertical="center" wrapText="1"/>
    </xf>
    <xf numFmtId="49" fontId="5" fillId="7" borderId="35" xfId="0" applyNumberFormat="1" applyFont="1" applyFill="1" applyBorder="1" applyAlignment="1">
      <alignment horizontal="center" vertical="top" wrapText="1"/>
    </xf>
    <xf numFmtId="49" fontId="3" fillId="0" borderId="35" xfId="0" applyNumberFormat="1" applyFont="1" applyBorder="1" applyAlignment="1">
      <alignment horizontal="center" vertical="center" wrapText="1"/>
    </xf>
    <xf numFmtId="0" fontId="3" fillId="3" borderId="64" xfId="0" applyFont="1" applyFill="1" applyBorder="1" applyAlignment="1">
      <alignment horizontal="center" vertical="top" wrapText="1"/>
    </xf>
    <xf numFmtId="0" fontId="3" fillId="3" borderId="65" xfId="0" applyFont="1" applyFill="1" applyBorder="1" applyAlignment="1">
      <alignment horizontal="center" vertical="top" wrapText="1"/>
    </xf>
    <xf numFmtId="49" fontId="5" fillId="0" borderId="19" xfId="0" applyNumberFormat="1" applyFont="1" applyBorder="1" applyAlignment="1">
      <alignment horizontal="center" vertical="top"/>
    </xf>
    <xf numFmtId="49" fontId="3" fillId="2" borderId="17" xfId="0" applyNumberFormat="1"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52" xfId="0"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3" borderId="25"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49" fontId="5" fillId="3" borderId="2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0" fontId="5" fillId="3" borderId="64" xfId="0" applyFont="1" applyFill="1" applyBorder="1" applyAlignment="1">
      <alignment horizontal="left" vertical="top" wrapText="1"/>
    </xf>
    <xf numFmtId="0" fontId="5" fillId="3" borderId="65" xfId="0" applyFont="1" applyFill="1" applyBorder="1" applyAlignment="1">
      <alignment horizontal="left" vertical="top" wrapText="1"/>
    </xf>
    <xf numFmtId="0" fontId="3" fillId="0" borderId="10" xfId="0" applyFont="1" applyFill="1" applyBorder="1" applyAlignment="1">
      <alignment horizontal="left" vertical="top" wrapText="1"/>
    </xf>
    <xf numFmtId="49" fontId="5" fillId="3" borderId="27" xfId="0" applyNumberFormat="1" applyFont="1" applyFill="1" applyBorder="1" applyAlignment="1">
      <alignment horizontal="center" vertical="top" wrapText="1"/>
    </xf>
    <xf numFmtId="49" fontId="5" fillId="7" borderId="27" xfId="0" applyNumberFormat="1" applyFont="1" applyFill="1" applyBorder="1" applyAlignment="1">
      <alignment horizontal="center" vertical="top" wrapText="1"/>
    </xf>
    <xf numFmtId="49" fontId="5" fillId="7" borderId="25"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3" borderId="46" xfId="0" applyNumberFormat="1" applyFont="1" applyFill="1" applyBorder="1" applyAlignment="1">
      <alignment horizontal="center" vertical="top"/>
    </xf>
    <xf numFmtId="49" fontId="5" fillId="3" borderId="59" xfId="0" applyNumberFormat="1" applyFont="1" applyFill="1" applyBorder="1" applyAlignment="1">
      <alignment horizontal="center" vertical="top"/>
    </xf>
    <xf numFmtId="49" fontId="5" fillId="7" borderId="2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0" borderId="44" xfId="0" applyFont="1" applyFill="1" applyBorder="1" applyAlignment="1">
      <alignment horizontal="left" vertical="top" wrapText="1"/>
    </xf>
    <xf numFmtId="0" fontId="3" fillId="0" borderId="30" xfId="0" applyFont="1" applyFill="1" applyBorder="1" applyAlignment="1">
      <alignment horizontal="left" vertical="top" wrapText="1"/>
    </xf>
    <xf numFmtId="3" fontId="3" fillId="0" borderId="33"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4" fontId="3" fillId="2" borderId="17" xfId="0" applyNumberFormat="1" applyFont="1" applyFill="1" applyBorder="1" applyAlignment="1">
      <alignment horizontal="center" vertical="top"/>
    </xf>
    <xf numFmtId="49" fontId="5" fillId="11" borderId="17" xfId="0" applyNumberFormat="1" applyFont="1" applyFill="1" applyBorder="1" applyAlignment="1">
      <alignment horizontal="center" vertical="top"/>
    </xf>
    <xf numFmtId="0" fontId="3" fillId="7" borderId="33" xfId="0" applyFont="1" applyFill="1" applyBorder="1" applyAlignment="1">
      <alignment horizontal="left" vertical="top" wrapText="1"/>
    </xf>
    <xf numFmtId="49" fontId="3" fillId="7" borderId="39" xfId="0" applyNumberFormat="1" applyFont="1" applyFill="1" applyBorder="1" applyAlignment="1">
      <alignment horizontal="center" vertical="top" wrapText="1"/>
    </xf>
    <xf numFmtId="0" fontId="3" fillId="7" borderId="17" xfId="0" applyFont="1" applyFill="1" applyBorder="1" applyAlignment="1">
      <alignment horizontal="left" vertical="top" wrapText="1"/>
    </xf>
    <xf numFmtId="0" fontId="3" fillId="7" borderId="44" xfId="0" applyFont="1" applyFill="1" applyBorder="1" applyAlignment="1">
      <alignment horizontal="left" vertical="top" wrapText="1"/>
    </xf>
    <xf numFmtId="0" fontId="3" fillId="7" borderId="31" xfId="0" applyFont="1" applyFill="1" applyBorder="1" applyAlignment="1">
      <alignment horizontal="left" vertical="top" wrapText="1"/>
    </xf>
    <xf numFmtId="49" fontId="5" fillId="11" borderId="17" xfId="0" applyNumberFormat="1" applyFont="1" applyFill="1" applyBorder="1" applyAlignment="1">
      <alignment horizontal="center" vertical="top" wrapText="1"/>
    </xf>
    <xf numFmtId="49" fontId="3" fillId="7" borderId="9" xfId="0" applyNumberFormat="1" applyFont="1" applyFill="1" applyBorder="1" applyAlignment="1">
      <alignment horizontal="center" vertical="top" wrapText="1"/>
    </xf>
    <xf numFmtId="49" fontId="3" fillId="7" borderId="52" xfId="0" applyNumberFormat="1" applyFont="1" applyFill="1" applyBorder="1" applyAlignment="1">
      <alignment horizontal="center" vertical="center" wrapText="1"/>
    </xf>
    <xf numFmtId="0" fontId="3" fillId="7" borderId="38" xfId="0" applyFont="1" applyFill="1" applyBorder="1" applyAlignment="1">
      <alignment horizontal="center" vertical="center" textRotation="90" wrapText="1"/>
    </xf>
    <xf numFmtId="49" fontId="3" fillId="7" borderId="9" xfId="0" applyNumberFormat="1" applyFont="1" applyFill="1" applyBorder="1" applyAlignment="1">
      <alignment horizontal="center" vertical="center" wrapText="1"/>
    </xf>
    <xf numFmtId="49" fontId="3" fillId="7" borderId="23" xfId="0" applyNumberFormat="1" applyFont="1" applyFill="1" applyBorder="1" applyAlignment="1">
      <alignment horizontal="center" vertical="center" wrapText="1"/>
    </xf>
    <xf numFmtId="49" fontId="5" fillId="0" borderId="33" xfId="0" applyNumberFormat="1" applyFont="1" applyBorder="1" applyAlignment="1">
      <alignment horizontal="center" vertical="top" wrapText="1"/>
    </xf>
    <xf numFmtId="0" fontId="3" fillId="2" borderId="27" xfId="0" applyFont="1" applyFill="1" applyBorder="1" applyAlignment="1">
      <alignment vertical="top" wrapText="1"/>
    </xf>
    <xf numFmtId="0" fontId="7" fillId="7" borderId="17" xfId="0" applyFont="1" applyFill="1" applyBorder="1" applyAlignment="1">
      <alignment vertical="top" wrapText="1"/>
    </xf>
    <xf numFmtId="49" fontId="5" fillId="7" borderId="21" xfId="0" applyNumberFormat="1" applyFont="1" applyFill="1" applyBorder="1" applyAlignment="1">
      <alignment horizontal="center" vertical="top"/>
    </xf>
    <xf numFmtId="49" fontId="5" fillId="7" borderId="33" xfId="0" applyNumberFormat="1" applyFont="1" applyFill="1" applyBorder="1" applyAlignment="1">
      <alignment horizontal="center" vertical="top"/>
    </xf>
    <xf numFmtId="0" fontId="3" fillId="7" borderId="9" xfId="0" applyFont="1" applyFill="1" applyBorder="1" applyAlignment="1">
      <alignment horizontal="center" vertical="top" wrapText="1"/>
    </xf>
    <xf numFmtId="0" fontId="3" fillId="0" borderId="23" xfId="0" applyFont="1" applyBorder="1" applyAlignment="1">
      <alignment horizontal="center" vertical="top" wrapText="1"/>
    </xf>
    <xf numFmtId="0" fontId="3" fillId="7" borderId="44" xfId="0" applyFont="1" applyFill="1" applyBorder="1" applyAlignment="1">
      <alignment vertical="top" wrapText="1"/>
    </xf>
    <xf numFmtId="0" fontId="3" fillId="7" borderId="96" xfId="0" applyFont="1" applyFill="1" applyBorder="1" applyAlignment="1">
      <alignment vertical="top" wrapText="1"/>
    </xf>
    <xf numFmtId="0" fontId="7" fillId="10" borderId="64" xfId="0" applyFont="1" applyFill="1" applyBorder="1" applyAlignment="1">
      <alignment horizontal="left" vertical="top" wrapText="1"/>
    </xf>
    <xf numFmtId="49" fontId="5" fillId="12" borderId="10" xfId="0" applyNumberFormat="1" applyFont="1" applyFill="1" applyBorder="1" applyAlignment="1">
      <alignment horizontal="center" vertical="top"/>
    </xf>
    <xf numFmtId="49" fontId="1" fillId="7" borderId="17" xfId="0" applyNumberFormat="1" applyFont="1" applyFill="1" applyBorder="1" applyAlignment="1">
      <alignment horizontal="center" vertical="center" textRotation="90" wrapText="1"/>
    </xf>
    <xf numFmtId="49" fontId="5" fillId="7" borderId="19"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0" fontId="3" fillId="7" borderId="6" xfId="0" applyFont="1" applyFill="1" applyBorder="1" applyAlignment="1">
      <alignment horizontal="center" vertical="top" wrapText="1"/>
    </xf>
    <xf numFmtId="49" fontId="5" fillId="7" borderId="32" xfId="0" applyNumberFormat="1" applyFont="1" applyFill="1" applyBorder="1" applyAlignment="1">
      <alignment horizontal="center" vertical="top"/>
    </xf>
    <xf numFmtId="0" fontId="3" fillId="7" borderId="17" xfId="0" applyFont="1" applyFill="1" applyBorder="1" applyAlignment="1">
      <alignment vertical="top" wrapText="1"/>
    </xf>
    <xf numFmtId="49" fontId="2" fillId="7" borderId="17" xfId="0" applyNumberFormat="1" applyFont="1" applyFill="1" applyBorder="1" applyAlignment="1">
      <alignment horizontal="center" vertical="center" textRotation="90" wrapText="1"/>
    </xf>
    <xf numFmtId="49" fontId="5" fillId="7" borderId="2" xfId="0" applyNumberFormat="1" applyFont="1" applyFill="1" applyBorder="1" applyAlignment="1">
      <alignment horizontal="center" vertical="top"/>
    </xf>
    <xf numFmtId="0" fontId="3" fillId="7" borderId="20" xfId="0" applyFont="1" applyFill="1" applyBorder="1" applyAlignment="1">
      <alignment horizontal="center" vertical="center" textRotation="90" wrapText="1"/>
    </xf>
    <xf numFmtId="0" fontId="3" fillId="7" borderId="50" xfId="0" applyFont="1" applyFill="1" applyBorder="1" applyAlignment="1">
      <alignment horizontal="center" vertical="center" textRotation="90" wrapText="1"/>
    </xf>
    <xf numFmtId="0" fontId="3" fillId="7" borderId="2" xfId="0" applyFont="1" applyFill="1" applyBorder="1" applyAlignment="1">
      <alignment horizontal="left" vertical="top" wrapText="1"/>
    </xf>
    <xf numFmtId="0" fontId="7" fillId="7" borderId="9" xfId="0" applyFont="1" applyFill="1" applyBorder="1" applyAlignment="1">
      <alignment horizontal="center" vertical="center" wrapText="1"/>
    </xf>
    <xf numFmtId="165" fontId="3" fillId="7" borderId="39" xfId="0" applyNumberFormat="1" applyFont="1" applyFill="1" applyBorder="1" applyAlignment="1">
      <alignment horizontal="center" vertical="top"/>
    </xf>
    <xf numFmtId="165" fontId="3" fillId="7" borderId="9" xfId="0" applyNumberFormat="1" applyFont="1" applyFill="1" applyBorder="1" applyAlignment="1">
      <alignment horizontal="center" vertical="top"/>
    </xf>
    <xf numFmtId="3" fontId="3" fillId="7" borderId="51" xfId="1" applyNumberFormat="1" applyFont="1" applyFill="1" applyBorder="1" applyAlignment="1">
      <alignment horizontal="center" vertical="top"/>
    </xf>
    <xf numFmtId="3" fontId="3" fillId="7" borderId="52" xfId="1" applyNumberFormat="1" applyFont="1" applyFill="1" applyBorder="1" applyAlignment="1">
      <alignment horizontal="center" vertical="top"/>
    </xf>
    <xf numFmtId="3" fontId="3" fillId="7" borderId="54" xfId="1" applyNumberFormat="1" applyFont="1" applyFill="1" applyBorder="1" applyAlignment="1">
      <alignment horizontal="center" vertical="top"/>
    </xf>
    <xf numFmtId="0" fontId="3" fillId="7" borderId="9" xfId="0" applyFont="1" applyFill="1" applyBorder="1" applyAlignment="1">
      <alignment horizontal="center" vertical="center" wrapText="1"/>
    </xf>
    <xf numFmtId="0" fontId="3" fillId="7" borderId="10" xfId="0" applyFont="1" applyFill="1" applyBorder="1" applyAlignment="1">
      <alignment vertical="top" wrapText="1"/>
    </xf>
    <xf numFmtId="0" fontId="3" fillId="7" borderId="44" xfId="1" applyFont="1" applyFill="1" applyBorder="1" applyAlignment="1">
      <alignment vertical="top" wrapText="1"/>
    </xf>
    <xf numFmtId="0" fontId="3" fillId="7" borderId="10" xfId="1" applyFont="1" applyFill="1" applyBorder="1" applyAlignment="1">
      <alignment vertical="top" wrapText="1"/>
    </xf>
    <xf numFmtId="0" fontId="3" fillId="7" borderId="30" xfId="1" applyFont="1" applyFill="1" applyBorder="1" applyAlignment="1">
      <alignment vertical="top" wrapText="1"/>
    </xf>
    <xf numFmtId="0" fontId="3" fillId="7" borderId="47" xfId="0" applyFont="1" applyFill="1" applyBorder="1" applyAlignment="1">
      <alignment horizontal="center" vertical="center" textRotation="90" wrapText="1"/>
    </xf>
    <xf numFmtId="0" fontId="3" fillId="7" borderId="49" xfId="0" applyFont="1" applyFill="1" applyBorder="1" applyAlignment="1">
      <alignment horizontal="center" vertical="center" textRotation="90" wrapText="1"/>
    </xf>
    <xf numFmtId="0" fontId="3" fillId="7" borderId="36" xfId="0" applyFont="1" applyFill="1" applyBorder="1" applyAlignment="1">
      <alignment horizontal="left" vertical="top" wrapText="1"/>
    </xf>
    <xf numFmtId="49" fontId="5" fillId="11" borderId="27" xfId="0" applyNumberFormat="1" applyFont="1" applyFill="1" applyBorder="1" applyAlignment="1">
      <alignment horizontal="center" vertical="top"/>
    </xf>
    <xf numFmtId="0" fontId="3" fillId="0" borderId="20" xfId="0" applyFont="1" applyFill="1" applyBorder="1" applyAlignment="1">
      <alignment horizontal="center" vertical="center" textRotation="90" wrapText="1"/>
    </xf>
    <xf numFmtId="49" fontId="5" fillId="12" borderId="8" xfId="0" applyNumberFormat="1" applyFont="1" applyFill="1" applyBorder="1" applyAlignment="1">
      <alignment horizontal="center" vertical="top"/>
    </xf>
    <xf numFmtId="49" fontId="5" fillId="12" borderId="11"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0" fontId="3" fillId="7" borderId="39" xfId="0" applyFont="1" applyFill="1" applyBorder="1" applyAlignment="1">
      <alignment horizontal="left" vertical="top" wrapText="1"/>
    </xf>
    <xf numFmtId="0" fontId="3" fillId="7" borderId="39" xfId="0" applyFont="1" applyFill="1" applyBorder="1" applyAlignment="1">
      <alignment vertical="top" wrapText="1"/>
    </xf>
    <xf numFmtId="0" fontId="3" fillId="7" borderId="33" xfId="0" applyFont="1" applyFill="1" applyBorder="1" applyAlignment="1">
      <alignment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12" borderId="60" xfId="0" applyFont="1" applyFill="1" applyBorder="1" applyAlignment="1">
      <alignment horizontal="center" vertical="top"/>
    </xf>
    <xf numFmtId="0" fontId="3" fillId="12" borderId="64" xfId="0" applyFont="1" applyFill="1" applyBorder="1" applyAlignment="1">
      <alignment horizontal="center" vertical="top"/>
    </xf>
    <xf numFmtId="0" fontId="3" fillId="12" borderId="65" xfId="0" applyFont="1" applyFill="1" applyBorder="1" applyAlignment="1">
      <alignment horizontal="center" vertical="top"/>
    </xf>
    <xf numFmtId="49" fontId="5" fillId="12" borderId="10" xfId="0" applyNumberFormat="1" applyFont="1" applyFill="1" applyBorder="1" applyAlignment="1">
      <alignment horizontal="center" vertical="top" wrapText="1"/>
    </xf>
    <xf numFmtId="49" fontId="5" fillId="12" borderId="11" xfId="0" applyNumberFormat="1"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49" fontId="5" fillId="7" borderId="46"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3" borderId="59" xfId="0" applyNumberFormat="1" applyFont="1" applyFill="1" applyBorder="1" applyAlignment="1">
      <alignment horizontal="center" vertical="top"/>
    </xf>
    <xf numFmtId="49" fontId="5" fillId="7" borderId="27"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5" fillId="3" borderId="64" xfId="0" applyFont="1" applyFill="1" applyBorder="1" applyAlignment="1">
      <alignment horizontal="left" vertical="top" wrapText="1"/>
    </xf>
    <xf numFmtId="49" fontId="5" fillId="7" borderId="17" xfId="0" applyNumberFormat="1" applyFont="1" applyFill="1" applyBorder="1" applyAlignment="1">
      <alignment horizontal="center" vertical="top" wrapText="1"/>
    </xf>
    <xf numFmtId="49" fontId="5" fillId="7" borderId="27" xfId="0" applyNumberFormat="1" applyFont="1" applyFill="1" applyBorder="1" applyAlignment="1">
      <alignment horizontal="center" vertical="top" wrapText="1"/>
    </xf>
    <xf numFmtId="49" fontId="5" fillId="12" borderId="10" xfId="0" applyNumberFormat="1" applyFont="1" applyFill="1" applyBorder="1" applyAlignment="1">
      <alignment horizontal="center" vertical="top"/>
    </xf>
    <xf numFmtId="0" fontId="3" fillId="7" borderId="39" xfId="0" applyFont="1" applyFill="1" applyBorder="1" applyAlignment="1">
      <alignment vertical="top" wrapText="1"/>
    </xf>
    <xf numFmtId="0" fontId="3" fillId="7" borderId="10" xfId="1" applyFont="1" applyFill="1" applyBorder="1" applyAlignment="1">
      <alignment vertical="top" wrapText="1"/>
    </xf>
    <xf numFmtId="3" fontId="5" fillId="7" borderId="40" xfId="0" applyNumberFormat="1" applyFont="1" applyFill="1" applyBorder="1" applyAlignment="1">
      <alignment horizontal="center" vertical="top" wrapText="1"/>
    </xf>
    <xf numFmtId="49" fontId="5" fillId="7" borderId="19" xfId="0" applyNumberFormat="1" applyFont="1" applyFill="1" applyBorder="1" applyAlignment="1">
      <alignment horizontal="center" vertical="top"/>
    </xf>
    <xf numFmtId="0" fontId="3" fillId="2" borderId="21" xfId="0" applyFont="1" applyFill="1" applyBorder="1" applyAlignment="1">
      <alignment vertical="top" wrapText="1"/>
    </xf>
    <xf numFmtId="49" fontId="16" fillId="12" borderId="34" xfId="0" applyNumberFormat="1" applyFont="1" applyFill="1" applyBorder="1" applyAlignment="1">
      <alignment horizontal="center" vertical="top"/>
    </xf>
    <xf numFmtId="49" fontId="16" fillId="10" borderId="25" xfId="0" applyNumberFormat="1" applyFont="1" applyFill="1" applyBorder="1" applyAlignment="1">
      <alignment horizontal="center" vertical="top"/>
    </xf>
    <xf numFmtId="165" fontId="3" fillId="7" borderId="39" xfId="0" applyNumberFormat="1" applyFont="1" applyFill="1" applyBorder="1" applyAlignment="1">
      <alignment horizontal="center" vertical="top"/>
    </xf>
    <xf numFmtId="165" fontId="3" fillId="7" borderId="9" xfId="0" applyNumberFormat="1" applyFont="1" applyFill="1" applyBorder="1" applyAlignment="1">
      <alignment horizontal="center" vertical="top"/>
    </xf>
    <xf numFmtId="3" fontId="3" fillId="7" borderId="51" xfId="1" applyNumberFormat="1" applyFont="1" applyFill="1" applyBorder="1" applyAlignment="1">
      <alignment horizontal="center" vertical="top"/>
    </xf>
    <xf numFmtId="3" fontId="3" fillId="7" borderId="52" xfId="1" applyNumberFormat="1" applyFont="1" applyFill="1" applyBorder="1" applyAlignment="1">
      <alignment horizontal="center" vertical="top"/>
    </xf>
    <xf numFmtId="3" fontId="3" fillId="7" borderId="54" xfId="1" applyNumberFormat="1" applyFont="1" applyFill="1" applyBorder="1" applyAlignment="1">
      <alignment horizontal="center" vertical="top"/>
    </xf>
    <xf numFmtId="0" fontId="3" fillId="7" borderId="10" xfId="0" applyFont="1" applyFill="1" applyBorder="1" applyAlignment="1">
      <alignment vertical="top" wrapText="1"/>
    </xf>
    <xf numFmtId="0" fontId="3" fillId="7" borderId="20" xfId="0" applyFont="1" applyFill="1" applyBorder="1" applyAlignment="1">
      <alignment horizontal="center" vertical="center" textRotation="90" wrapText="1"/>
    </xf>
    <xf numFmtId="49" fontId="5" fillId="7" borderId="28"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49" fontId="16" fillId="7" borderId="29" xfId="0" applyNumberFormat="1" applyFont="1" applyFill="1" applyBorder="1" applyAlignment="1">
      <alignment horizontal="center" vertical="top"/>
    </xf>
    <xf numFmtId="3" fontId="3" fillId="7" borderId="25" xfId="0" applyNumberFormat="1" applyFont="1" applyFill="1" applyBorder="1" applyAlignment="1">
      <alignment horizontal="left" vertical="top" wrapText="1"/>
    </xf>
    <xf numFmtId="3" fontId="5" fillId="7" borderId="29" xfId="0" applyNumberFormat="1" applyFont="1" applyFill="1" applyBorder="1" applyAlignment="1">
      <alignment horizontal="center" vertical="top" wrapText="1"/>
    </xf>
    <xf numFmtId="0" fontId="3" fillId="7" borderId="9" xfId="0" applyFont="1" applyFill="1" applyBorder="1" applyAlignment="1">
      <alignment horizontal="center" vertical="top" wrapText="1"/>
    </xf>
    <xf numFmtId="0" fontId="3" fillId="7" borderId="38" xfId="0" applyFont="1" applyFill="1" applyBorder="1" applyAlignment="1">
      <alignment horizontal="center" vertical="center" textRotation="90" wrapText="1"/>
    </xf>
    <xf numFmtId="49" fontId="5" fillId="7" borderId="26" xfId="0" applyNumberFormat="1" applyFont="1" applyFill="1" applyBorder="1" applyAlignment="1">
      <alignment horizontal="center" vertical="top" wrapText="1"/>
    </xf>
    <xf numFmtId="49" fontId="5" fillId="7" borderId="46"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0" fontId="5" fillId="2" borderId="19" xfId="0" applyFont="1" applyFill="1" applyBorder="1" applyAlignment="1">
      <alignment horizontal="center" vertical="top" wrapText="1"/>
    </xf>
    <xf numFmtId="0" fontId="27" fillId="0" borderId="90" xfId="0" applyFont="1" applyFill="1" applyBorder="1" applyAlignment="1">
      <alignment vertical="top" wrapText="1"/>
    </xf>
    <xf numFmtId="3" fontId="27" fillId="0" borderId="94" xfId="0" applyNumberFormat="1" applyFont="1" applyFill="1" applyBorder="1" applyAlignment="1">
      <alignment horizontal="center" vertical="top" wrapText="1"/>
    </xf>
    <xf numFmtId="3" fontId="3" fillId="0" borderId="111" xfId="0" applyNumberFormat="1" applyFont="1" applyFill="1" applyBorder="1" applyAlignment="1">
      <alignment horizontal="center" vertical="top" wrapText="1"/>
    </xf>
    <xf numFmtId="3" fontId="27" fillId="7" borderId="51" xfId="1" applyNumberFormat="1" applyFont="1" applyFill="1" applyBorder="1" applyAlignment="1">
      <alignment horizontal="center" vertical="top"/>
    </xf>
    <xf numFmtId="3" fontId="27" fillId="7" borderId="54" xfId="1"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27" fillId="7" borderId="10" xfId="1" applyFont="1" applyFill="1" applyBorder="1" applyAlignment="1">
      <alignment vertical="top" wrapText="1"/>
    </xf>
    <xf numFmtId="3" fontId="27" fillId="7" borderId="49" xfId="1" applyNumberFormat="1" applyFont="1" applyFill="1" applyBorder="1" applyAlignment="1">
      <alignment horizontal="center" vertical="top"/>
    </xf>
    <xf numFmtId="0" fontId="27" fillId="7" borderId="30" xfId="0" applyFont="1" applyFill="1" applyBorder="1" applyAlignment="1">
      <alignment horizontal="left" vertical="top" wrapText="1"/>
    </xf>
    <xf numFmtId="3" fontId="27" fillId="7" borderId="33" xfId="0" applyNumberFormat="1" applyFont="1" applyFill="1" applyBorder="1" applyAlignment="1">
      <alignment horizontal="center" vertical="top"/>
    </xf>
    <xf numFmtId="0" fontId="27" fillId="7" borderId="10" xfId="0" applyFont="1" applyFill="1" applyBorder="1" applyAlignment="1">
      <alignment vertical="top"/>
    </xf>
    <xf numFmtId="3" fontId="27" fillId="7" borderId="49" xfId="0" applyNumberFormat="1" applyFont="1" applyFill="1" applyBorder="1" applyAlignment="1">
      <alignment horizontal="center" vertical="top" wrapText="1"/>
    </xf>
    <xf numFmtId="3" fontId="27" fillId="7" borderId="21" xfId="0" applyNumberFormat="1" applyFont="1" applyFill="1" applyBorder="1" applyAlignment="1">
      <alignment horizontal="center" vertical="top"/>
    </xf>
    <xf numFmtId="3" fontId="27" fillId="7" borderId="51" xfId="0" applyNumberFormat="1" applyFont="1" applyFill="1" applyBorder="1" applyAlignment="1">
      <alignment horizontal="center" vertical="top"/>
    </xf>
    <xf numFmtId="3" fontId="27" fillId="7" borderId="54" xfId="0" applyNumberFormat="1" applyFont="1" applyFill="1" applyBorder="1" applyAlignment="1">
      <alignment horizontal="center" vertical="top"/>
    </xf>
    <xf numFmtId="3" fontId="31" fillId="7" borderId="47" xfId="0" applyNumberFormat="1" applyFont="1" applyFill="1" applyBorder="1" applyAlignment="1">
      <alignment horizontal="center" vertical="top" wrapText="1"/>
    </xf>
    <xf numFmtId="3" fontId="31" fillId="7" borderId="21" xfId="0" applyNumberFormat="1" applyFont="1" applyFill="1" applyBorder="1" applyAlignment="1">
      <alignment horizontal="center" vertical="top" wrapText="1"/>
    </xf>
    <xf numFmtId="3" fontId="31" fillId="7" borderId="51" xfId="0" applyNumberFormat="1" applyFont="1" applyFill="1" applyBorder="1" applyAlignment="1">
      <alignment horizontal="center" vertical="top" wrapText="1"/>
    </xf>
    <xf numFmtId="3" fontId="31" fillId="7" borderId="49" xfId="0" applyNumberFormat="1" applyFont="1" applyFill="1" applyBorder="1" applyAlignment="1">
      <alignment horizontal="center" vertical="top" wrapText="1"/>
    </xf>
    <xf numFmtId="3" fontId="31" fillId="7" borderId="17" xfId="0" applyNumberFormat="1" applyFont="1" applyFill="1" applyBorder="1" applyAlignment="1">
      <alignment horizontal="center" vertical="top" wrapText="1"/>
    </xf>
    <xf numFmtId="3" fontId="31" fillId="7" borderId="52" xfId="0" applyNumberFormat="1" applyFont="1" applyFill="1" applyBorder="1" applyAlignment="1">
      <alignment horizontal="center" vertical="top" wrapText="1"/>
    </xf>
    <xf numFmtId="0" fontId="27" fillId="7" borderId="31" xfId="0" applyFont="1" applyFill="1" applyBorder="1" applyAlignment="1">
      <alignment horizontal="center" vertical="top"/>
    </xf>
    <xf numFmtId="0" fontId="27" fillId="7" borderId="33" xfId="0" applyFont="1" applyFill="1" applyBorder="1" applyAlignment="1">
      <alignment horizontal="center" vertical="top"/>
    </xf>
    <xf numFmtId="0" fontId="27" fillId="7" borderId="54" xfId="0" applyFont="1" applyFill="1" applyBorder="1" applyAlignment="1">
      <alignment horizontal="center" vertical="top"/>
    </xf>
    <xf numFmtId="0" fontId="27" fillId="7" borderId="44" xfId="1" applyFont="1" applyFill="1" applyBorder="1" applyAlignment="1">
      <alignment vertical="top" wrapText="1"/>
    </xf>
    <xf numFmtId="3" fontId="27" fillId="7" borderId="17" xfId="1" applyNumberFormat="1" applyFont="1" applyFill="1" applyBorder="1" applyAlignment="1">
      <alignment horizontal="center" vertical="top"/>
    </xf>
    <xf numFmtId="3" fontId="27" fillId="7" borderId="52" xfId="1" applyNumberFormat="1" applyFont="1" applyFill="1" applyBorder="1" applyAlignment="1">
      <alignment horizontal="center" vertical="top"/>
    </xf>
    <xf numFmtId="0" fontId="27" fillId="7" borderId="96" xfId="1" applyFont="1" applyFill="1" applyBorder="1" applyAlignment="1">
      <alignment vertical="top" wrapText="1"/>
    </xf>
    <xf numFmtId="3" fontId="27" fillId="7" borderId="102" xfId="1" applyNumberFormat="1" applyFont="1" applyFill="1" applyBorder="1" applyAlignment="1">
      <alignment horizontal="center" vertical="top"/>
    </xf>
    <xf numFmtId="0" fontId="27" fillId="7" borderId="30" xfId="1" applyFont="1" applyFill="1" applyBorder="1" applyAlignment="1">
      <alignment vertical="top" wrapText="1"/>
    </xf>
    <xf numFmtId="3" fontId="27" fillId="7" borderId="31" xfId="1" applyNumberFormat="1" applyFont="1" applyFill="1" applyBorder="1" applyAlignment="1">
      <alignment horizontal="center" vertical="top"/>
    </xf>
    <xf numFmtId="3" fontId="27" fillId="7" borderId="33" xfId="1" applyNumberFormat="1" applyFont="1" applyFill="1" applyBorder="1" applyAlignment="1">
      <alignment horizontal="center" vertical="top"/>
    </xf>
    <xf numFmtId="0" fontId="27" fillId="7" borderId="10" xfId="0" applyFont="1" applyFill="1" applyBorder="1" applyAlignment="1">
      <alignment vertical="top" wrapText="1"/>
    </xf>
    <xf numFmtId="0" fontId="27" fillId="7" borderId="96" xfId="0" applyFont="1" applyFill="1" applyBorder="1" applyAlignment="1">
      <alignment horizontal="left" vertical="top" wrapText="1"/>
    </xf>
    <xf numFmtId="3" fontId="27" fillId="7" borderId="102" xfId="0" applyNumberFormat="1" applyFont="1" applyFill="1" applyBorder="1" applyAlignment="1">
      <alignment horizontal="center" vertical="top" wrapText="1"/>
    </xf>
    <xf numFmtId="0" fontId="27" fillId="7" borderId="39" xfId="0" applyFont="1" applyFill="1" applyBorder="1" applyAlignment="1">
      <alignment horizontal="left" vertical="top" wrapText="1"/>
    </xf>
    <xf numFmtId="0" fontId="27" fillId="7" borderId="30" xfId="0" applyFont="1" applyFill="1" applyBorder="1" applyAlignment="1">
      <alignment vertical="top" wrapText="1"/>
    </xf>
    <xf numFmtId="3" fontId="27" fillId="7" borderId="31" xfId="0" applyNumberFormat="1" applyFont="1" applyFill="1" applyBorder="1" applyAlignment="1">
      <alignment horizontal="center" vertical="top" wrapText="1"/>
    </xf>
    <xf numFmtId="165" fontId="3" fillId="7" borderId="46" xfId="0" applyNumberFormat="1" applyFont="1" applyFill="1" applyBorder="1" applyAlignment="1">
      <alignment horizontal="center" vertical="top"/>
    </xf>
    <xf numFmtId="0" fontId="27" fillId="7" borderId="96" xfId="0" applyFont="1" applyFill="1" applyBorder="1" applyAlignment="1">
      <alignment vertical="top" wrapText="1"/>
    </xf>
    <xf numFmtId="0" fontId="27" fillId="7" borderId="102" xfId="0" applyFont="1" applyFill="1" applyBorder="1" applyAlignment="1">
      <alignment horizontal="center" vertical="top"/>
    </xf>
    <xf numFmtId="3" fontId="27" fillId="7" borderId="80" xfId="0" applyNumberFormat="1" applyFont="1" applyFill="1" applyBorder="1" applyAlignment="1">
      <alignment vertical="top" wrapText="1"/>
    </xf>
    <xf numFmtId="3" fontId="27" fillId="7" borderId="82" xfId="0" applyNumberFormat="1" applyFont="1" applyFill="1" applyBorder="1" applyAlignment="1">
      <alignment horizontal="center" vertical="top"/>
    </xf>
    <xf numFmtId="3" fontId="27" fillId="7" borderId="81" xfId="0" applyNumberFormat="1" applyFont="1" applyFill="1" applyBorder="1" applyAlignment="1">
      <alignment horizontal="center" vertical="top" wrapText="1"/>
    </xf>
    <xf numFmtId="0" fontId="27" fillId="7" borderId="82" xfId="0" applyFont="1" applyFill="1" applyBorder="1" applyAlignment="1">
      <alignment horizontal="center" vertical="top"/>
    </xf>
    <xf numFmtId="3" fontId="27" fillId="7" borderId="87" xfId="0" applyNumberFormat="1" applyFont="1" applyFill="1" applyBorder="1" applyAlignment="1">
      <alignment horizontal="center" vertical="top" wrapText="1"/>
    </xf>
    <xf numFmtId="0" fontId="27" fillId="7" borderId="80" xfId="0" applyFont="1" applyFill="1" applyBorder="1" applyAlignment="1">
      <alignment vertical="top" wrapText="1"/>
    </xf>
    <xf numFmtId="3" fontId="27" fillId="7" borderId="90" xfId="0" applyNumberFormat="1" applyFont="1" applyFill="1" applyBorder="1" applyAlignment="1">
      <alignment vertical="top" wrapText="1"/>
    </xf>
    <xf numFmtId="3" fontId="27" fillId="7" borderId="94" xfId="0" applyNumberFormat="1" applyFont="1" applyFill="1" applyBorder="1" applyAlignment="1">
      <alignment horizontal="center" vertical="top"/>
    </xf>
    <xf numFmtId="3" fontId="27" fillId="7" borderId="91" xfId="0" applyNumberFormat="1" applyFont="1" applyFill="1" applyBorder="1" applyAlignment="1">
      <alignment horizontal="center" vertical="top" wrapText="1"/>
    </xf>
    <xf numFmtId="0" fontId="27" fillId="7" borderId="94" xfId="0" applyFont="1" applyFill="1" applyBorder="1" applyAlignment="1">
      <alignment horizontal="center" vertical="top"/>
    </xf>
    <xf numFmtId="3" fontId="27" fillId="7" borderId="92" xfId="0" applyNumberFormat="1" applyFont="1" applyFill="1" applyBorder="1" applyAlignment="1">
      <alignment horizontal="center" vertical="top" wrapText="1"/>
    </xf>
    <xf numFmtId="0" fontId="27" fillId="7" borderId="30" xfId="0" applyFont="1" applyFill="1" applyBorder="1" applyAlignment="1">
      <alignment wrapText="1"/>
    </xf>
    <xf numFmtId="3" fontId="27" fillId="7" borderId="33" xfId="0" applyNumberFormat="1" applyFont="1" applyFill="1" applyBorder="1" applyAlignment="1">
      <alignment horizontal="center" wrapText="1"/>
    </xf>
    <xf numFmtId="0" fontId="27" fillId="7" borderId="20" xfId="1" applyFont="1" applyFill="1" applyBorder="1" applyAlignment="1">
      <alignment wrapText="1"/>
    </xf>
    <xf numFmtId="3" fontId="27" fillId="0" borderId="33" xfId="0" applyNumberFormat="1" applyFont="1" applyFill="1" applyBorder="1" applyAlignment="1">
      <alignment horizontal="center" wrapText="1"/>
    </xf>
    <xf numFmtId="49" fontId="0" fillId="7" borderId="17" xfId="0" applyNumberFormat="1" applyFont="1" applyFill="1" applyBorder="1" applyAlignment="1">
      <alignment horizontal="center" vertical="center" textRotation="90" wrapText="1"/>
    </xf>
    <xf numFmtId="0" fontId="27" fillId="7" borderId="30" xfId="1" applyFont="1" applyFill="1" applyBorder="1" applyAlignment="1">
      <alignment wrapText="1"/>
    </xf>
    <xf numFmtId="0" fontId="0" fillId="0" borderId="17" xfId="0" applyFont="1" applyBorder="1" applyAlignment="1">
      <alignment horizontal="center" vertical="center" textRotation="90" wrapText="1"/>
    </xf>
    <xf numFmtId="0" fontId="27" fillId="7" borderId="102" xfId="0" applyFont="1" applyFill="1" applyBorder="1" applyAlignment="1">
      <alignment horizontal="center" vertical="center"/>
    </xf>
    <xf numFmtId="0" fontId="27" fillId="7" borderId="82" xfId="0" applyFont="1" applyFill="1" applyBorder="1" applyAlignment="1">
      <alignment horizontal="center" vertical="center"/>
    </xf>
    <xf numFmtId="0" fontId="27" fillId="7" borderId="88" xfId="0" applyFont="1" applyFill="1" applyBorder="1" applyAlignment="1">
      <alignment vertical="center" wrapText="1"/>
    </xf>
    <xf numFmtId="0" fontId="27" fillId="7" borderId="97" xfId="0" applyFont="1" applyFill="1" applyBorder="1" applyAlignment="1">
      <alignment vertical="center" wrapText="1"/>
    </xf>
    <xf numFmtId="49" fontId="27" fillId="7" borderId="102" xfId="0" applyNumberFormat="1" applyFont="1" applyFill="1" applyBorder="1" applyAlignment="1">
      <alignment horizontal="center" vertical="center"/>
    </xf>
    <xf numFmtId="0" fontId="27" fillId="7" borderId="104" xfId="0" applyFont="1" applyFill="1" applyBorder="1" applyAlignment="1">
      <alignment vertical="top" wrapText="1"/>
    </xf>
    <xf numFmtId="0" fontId="27" fillId="7" borderId="94" xfId="0" applyFont="1" applyFill="1" applyBorder="1" applyAlignment="1">
      <alignment horizontal="center" vertical="center"/>
    </xf>
    <xf numFmtId="3" fontId="27" fillId="7" borderId="39" xfId="0" applyNumberFormat="1" applyFont="1" applyFill="1" applyBorder="1" applyAlignment="1">
      <alignment vertical="top" wrapText="1"/>
    </xf>
    <xf numFmtId="0" fontId="27" fillId="7" borderId="17" xfId="0" applyFont="1" applyFill="1" applyBorder="1" applyAlignment="1">
      <alignment horizontal="center" vertical="top" wrapText="1"/>
    </xf>
    <xf numFmtId="0" fontId="27" fillId="7" borderId="34" xfId="0" applyFont="1" applyFill="1" applyBorder="1" applyAlignment="1">
      <alignment vertical="top" wrapText="1"/>
    </xf>
    <xf numFmtId="3" fontId="27" fillId="7" borderId="59" xfId="0" applyNumberFormat="1" applyFont="1" applyFill="1" applyBorder="1" applyAlignment="1">
      <alignment horizontal="center" vertical="top" wrapText="1"/>
    </xf>
    <xf numFmtId="0" fontId="27" fillId="0" borderId="38" xfId="0" applyFont="1" applyFill="1" applyBorder="1" applyAlignment="1">
      <alignment vertical="top" wrapText="1"/>
    </xf>
    <xf numFmtId="3" fontId="27" fillId="0" borderId="17" xfId="0" applyNumberFormat="1" applyFont="1" applyFill="1" applyBorder="1" applyAlignment="1">
      <alignment horizontal="center" vertical="top"/>
    </xf>
    <xf numFmtId="0" fontId="27" fillId="0" borderId="0" xfId="0" applyFont="1" applyFill="1" applyBorder="1" applyAlignment="1">
      <alignment vertical="top" wrapText="1"/>
    </xf>
    <xf numFmtId="0" fontId="27" fillId="7" borderId="68" xfId="0" applyFont="1" applyFill="1" applyBorder="1" applyAlignment="1">
      <alignment horizontal="left" vertical="top" wrapText="1"/>
    </xf>
    <xf numFmtId="0" fontId="31" fillId="7" borderId="46" xfId="0" applyFont="1" applyFill="1" applyBorder="1" applyAlignment="1">
      <alignment horizontal="center" vertical="top" wrapText="1"/>
    </xf>
    <xf numFmtId="165" fontId="3" fillId="7" borderId="66" xfId="0" applyNumberFormat="1" applyFont="1" applyFill="1" applyBorder="1" applyAlignment="1">
      <alignment horizontal="right" vertical="top" wrapText="1"/>
    </xf>
    <xf numFmtId="0" fontId="5" fillId="0" borderId="24" xfId="0" applyFont="1" applyBorder="1" applyAlignment="1">
      <alignment horizontal="center" vertical="center" wrapText="1"/>
    </xf>
    <xf numFmtId="165" fontId="3" fillId="0" borderId="10" xfId="0" applyNumberFormat="1" applyFont="1" applyBorder="1" applyAlignment="1">
      <alignment horizontal="center" vertical="top"/>
    </xf>
    <xf numFmtId="49" fontId="3" fillId="7" borderId="99" xfId="0" applyNumberFormat="1" applyFont="1" applyFill="1" applyBorder="1" applyAlignment="1">
      <alignment horizontal="center" vertical="top" wrapText="1"/>
    </xf>
    <xf numFmtId="49" fontId="3" fillId="7" borderId="115" xfId="0" applyNumberFormat="1" applyFont="1" applyFill="1" applyBorder="1" applyAlignment="1">
      <alignment horizontal="center" vertical="top" wrapText="1"/>
    </xf>
    <xf numFmtId="49" fontId="5" fillId="7" borderId="59" xfId="0" applyNumberFormat="1" applyFont="1" applyFill="1" applyBorder="1" applyAlignment="1">
      <alignment vertical="top"/>
    </xf>
    <xf numFmtId="1" fontId="3" fillId="7" borderId="91" xfId="0" applyNumberFormat="1" applyFont="1" applyFill="1" applyBorder="1" applyAlignment="1">
      <alignment horizontal="center" vertical="top" wrapText="1"/>
    </xf>
    <xf numFmtId="1" fontId="3" fillId="7" borderId="111" xfId="0" applyNumberFormat="1" applyFont="1" applyFill="1" applyBorder="1" applyAlignment="1">
      <alignment horizontal="center" vertical="top" wrapText="1"/>
    </xf>
    <xf numFmtId="0" fontId="0" fillId="0" borderId="34" xfId="0" applyBorder="1" applyAlignment="1"/>
    <xf numFmtId="3" fontId="3" fillId="7" borderId="25" xfId="1" applyNumberFormat="1" applyFont="1" applyFill="1" applyBorder="1" applyAlignment="1">
      <alignment vertical="top"/>
    </xf>
    <xf numFmtId="0" fontId="0" fillId="0" borderId="25" xfId="0" applyBorder="1" applyAlignment="1"/>
    <xf numFmtId="165" fontId="3" fillId="0" borderId="0" xfId="0" applyNumberFormat="1" applyFont="1" applyBorder="1" applyAlignment="1">
      <alignment vertical="top"/>
    </xf>
    <xf numFmtId="0" fontId="3" fillId="7" borderId="48" xfId="0" applyFont="1" applyFill="1" applyBorder="1" applyAlignment="1">
      <alignment horizontal="center" vertical="center" textRotation="90" wrapText="1"/>
    </xf>
    <xf numFmtId="0" fontId="3" fillId="7" borderId="46" xfId="0" applyFont="1" applyFill="1" applyBorder="1" applyAlignment="1">
      <alignment horizontal="center" vertical="center" textRotation="90" wrapText="1"/>
    </xf>
    <xf numFmtId="3" fontId="3" fillId="7" borderId="26" xfId="1" applyNumberFormat="1" applyFont="1" applyFill="1" applyBorder="1" applyAlignment="1">
      <alignment vertical="top"/>
    </xf>
    <xf numFmtId="0" fontId="9" fillId="7" borderId="68" xfId="0" applyFont="1" applyFill="1" applyBorder="1" applyAlignment="1">
      <alignment vertical="top" wrapText="1"/>
    </xf>
    <xf numFmtId="165" fontId="3" fillId="7" borderId="27" xfId="0" applyNumberFormat="1" applyFont="1" applyFill="1" applyBorder="1" applyAlignment="1">
      <alignment horizontal="center" vertical="top" wrapText="1"/>
    </xf>
    <xf numFmtId="165" fontId="3" fillId="7" borderId="53" xfId="0" applyNumberFormat="1" applyFont="1" applyFill="1" applyBorder="1" applyAlignment="1">
      <alignment horizontal="center" vertical="top" wrapText="1"/>
    </xf>
    <xf numFmtId="0" fontId="9" fillId="7" borderId="20" xfId="0" applyFont="1" applyFill="1" applyBorder="1" applyAlignment="1">
      <alignment vertical="top" wrapText="1"/>
    </xf>
    <xf numFmtId="165" fontId="3" fillId="7" borderId="33" xfId="0" applyNumberFormat="1" applyFont="1" applyFill="1" applyBorder="1" applyAlignment="1">
      <alignment horizontal="center" vertical="top" wrapText="1"/>
    </xf>
    <xf numFmtId="165" fontId="3" fillId="7" borderId="54" xfId="0" applyNumberFormat="1" applyFont="1" applyFill="1" applyBorder="1" applyAlignment="1">
      <alignment horizontal="center" vertical="top" wrapText="1"/>
    </xf>
    <xf numFmtId="0" fontId="3" fillId="7" borderId="85" xfId="0" applyFont="1" applyFill="1" applyBorder="1" applyAlignment="1">
      <alignment vertical="top" wrapText="1"/>
    </xf>
    <xf numFmtId="49" fontId="3" fillId="7" borderId="83" xfId="0" applyNumberFormat="1" applyFont="1" applyFill="1" applyBorder="1" applyAlignment="1">
      <alignment horizontal="center" vertical="top" wrapText="1"/>
    </xf>
    <xf numFmtId="49" fontId="3" fillId="7" borderId="84" xfId="0" applyNumberFormat="1" applyFont="1" applyFill="1" applyBorder="1" applyAlignment="1">
      <alignment horizontal="center" vertical="top" wrapText="1"/>
    </xf>
    <xf numFmtId="49" fontId="3" fillId="7" borderId="77" xfId="0" applyNumberFormat="1" applyFont="1" applyFill="1" applyBorder="1" applyAlignment="1">
      <alignment horizontal="center" vertical="top" wrapText="1"/>
    </xf>
    <xf numFmtId="0" fontId="2" fillId="7" borderId="17" xfId="0" applyFont="1" applyFill="1" applyBorder="1" applyAlignment="1">
      <alignment horizontal="center" vertical="center" textRotation="90"/>
    </xf>
    <xf numFmtId="0" fontId="2" fillId="7" borderId="27" xfId="0" applyFont="1" applyFill="1" applyBorder="1" applyAlignment="1">
      <alignment horizontal="center" vertical="center" textRotation="90"/>
    </xf>
    <xf numFmtId="165" fontId="3" fillId="7" borderId="9" xfId="0" applyNumberFormat="1" applyFont="1" applyFill="1" applyBorder="1" applyAlignment="1">
      <alignment horizontal="right" vertical="top"/>
    </xf>
    <xf numFmtId="0" fontId="3" fillId="7" borderId="8" xfId="0" applyFont="1" applyFill="1" applyBorder="1" applyAlignment="1">
      <alignment vertical="top" wrapText="1"/>
    </xf>
    <xf numFmtId="3" fontId="3" fillId="7" borderId="99" xfId="1" applyNumberFormat="1" applyFont="1" applyFill="1" applyBorder="1" applyAlignment="1">
      <alignment horizontal="center" vertical="top"/>
    </xf>
    <xf numFmtId="3" fontId="3" fillId="7" borderId="100" xfId="1" applyNumberFormat="1" applyFont="1" applyFill="1" applyBorder="1" applyAlignment="1">
      <alignment horizontal="center" vertical="top"/>
    </xf>
    <xf numFmtId="3" fontId="3" fillId="7" borderId="78" xfId="1" applyNumberFormat="1" applyFont="1" applyFill="1" applyBorder="1" applyAlignment="1">
      <alignment horizontal="center" vertical="top"/>
    </xf>
    <xf numFmtId="0" fontId="3" fillId="7" borderId="30" xfId="1" applyFont="1" applyFill="1" applyBorder="1" applyAlignment="1">
      <alignment wrapText="1"/>
    </xf>
    <xf numFmtId="0" fontId="2" fillId="7" borderId="33" xfId="0" applyFont="1" applyFill="1" applyBorder="1" applyAlignment="1">
      <alignment horizontal="center" vertical="center" textRotation="90"/>
    </xf>
    <xf numFmtId="165" fontId="3" fillId="7" borderId="66" xfId="0" applyNumberFormat="1" applyFont="1" applyFill="1" applyBorder="1" applyAlignment="1">
      <alignment horizontal="center" vertical="top" wrapText="1"/>
    </xf>
    <xf numFmtId="0" fontId="3" fillId="0" borderId="88" xfId="0" applyFont="1" applyFill="1" applyBorder="1" applyAlignment="1">
      <alignment horizontal="left" vertical="top" wrapText="1"/>
    </xf>
    <xf numFmtId="0" fontId="3" fillId="7" borderId="11" xfId="0" applyFont="1" applyFill="1" applyBorder="1" applyAlignment="1">
      <alignment horizontal="center" vertical="top" wrapText="1"/>
    </xf>
    <xf numFmtId="0" fontId="3" fillId="7" borderId="25" xfId="0" applyFont="1" applyFill="1" applyBorder="1" applyAlignment="1">
      <alignment horizontal="center" vertical="top" wrapText="1"/>
    </xf>
    <xf numFmtId="0" fontId="3" fillId="7" borderId="26" xfId="0" applyFont="1" applyFill="1" applyBorder="1" applyAlignment="1">
      <alignment horizontal="center" vertical="top" wrapText="1"/>
    </xf>
    <xf numFmtId="0" fontId="3" fillId="7" borderId="25" xfId="0" applyFont="1" applyFill="1" applyBorder="1" applyAlignment="1">
      <alignment horizontal="left" vertical="top" wrapText="1"/>
    </xf>
    <xf numFmtId="0" fontId="3" fillId="7" borderId="25" xfId="0" applyFont="1" applyFill="1" applyBorder="1" applyAlignment="1">
      <alignment horizontal="center" vertical="center" textRotation="90" wrapText="1"/>
    </xf>
    <xf numFmtId="0" fontId="3" fillId="7" borderId="38" xfId="0" applyFont="1" applyFill="1" applyBorder="1" applyAlignment="1">
      <alignment horizontal="center" vertical="top" wrapText="1"/>
    </xf>
    <xf numFmtId="3" fontId="3" fillId="0" borderId="0" xfId="1" applyNumberFormat="1" applyFont="1" applyFill="1" applyBorder="1" applyAlignment="1">
      <alignment horizontal="center" vertical="top"/>
    </xf>
    <xf numFmtId="0" fontId="3" fillId="0" borderId="0" xfId="0" applyFont="1" applyFill="1" applyBorder="1" applyAlignment="1">
      <alignment horizontal="left" vertical="top" wrapText="1"/>
    </xf>
    <xf numFmtId="0" fontId="3" fillId="7" borderId="68" xfId="0" applyFont="1" applyFill="1" applyBorder="1" applyAlignment="1">
      <alignment horizontal="center" vertical="center" textRotation="90" wrapText="1"/>
    </xf>
    <xf numFmtId="0" fontId="5" fillId="7" borderId="28" xfId="0" applyFont="1" applyFill="1" applyBorder="1" applyAlignment="1">
      <alignment horizontal="center" vertical="center"/>
    </xf>
    <xf numFmtId="0" fontId="3" fillId="7" borderId="73" xfId="0" applyFont="1" applyFill="1" applyBorder="1" applyAlignment="1">
      <alignment vertical="center" wrapText="1"/>
    </xf>
    <xf numFmtId="0" fontId="3" fillId="7" borderId="27" xfId="0" applyFont="1" applyFill="1" applyBorder="1" applyAlignment="1">
      <alignment horizontal="center" vertical="center"/>
    </xf>
    <xf numFmtId="0" fontId="3" fillId="7" borderId="46" xfId="0" applyFont="1" applyFill="1" applyBorder="1" applyAlignment="1">
      <alignment horizontal="center" vertical="center"/>
    </xf>
    <xf numFmtId="0" fontId="3" fillId="7" borderId="28" xfId="0" applyFont="1" applyFill="1" applyBorder="1" applyAlignment="1">
      <alignment horizontal="center" vertical="center"/>
    </xf>
    <xf numFmtId="0" fontId="5" fillId="7" borderId="32" xfId="0" applyFont="1" applyFill="1" applyBorder="1" applyAlignment="1">
      <alignment horizontal="center" vertical="center"/>
    </xf>
    <xf numFmtId="0" fontId="3" fillId="7" borderId="99" xfId="0" applyFont="1" applyFill="1" applyBorder="1" applyAlignment="1">
      <alignment horizontal="center" vertical="center"/>
    </xf>
    <xf numFmtId="0" fontId="3" fillId="7" borderId="115" xfId="0" applyFont="1" applyFill="1" applyBorder="1" applyAlignment="1">
      <alignment horizontal="center" vertical="center"/>
    </xf>
    <xf numFmtId="165" fontId="5" fillId="14" borderId="59" xfId="0" applyNumberFormat="1" applyFont="1" applyFill="1" applyBorder="1" applyAlignment="1">
      <alignment horizontal="center" vertical="center"/>
    </xf>
    <xf numFmtId="165" fontId="5" fillId="3" borderId="75" xfId="0" applyNumberFormat="1" applyFont="1" applyFill="1" applyBorder="1" applyAlignment="1">
      <alignment horizontal="center" vertical="top"/>
    </xf>
    <xf numFmtId="165" fontId="5" fillId="14" borderId="25" xfId="0" applyNumberFormat="1" applyFont="1" applyFill="1" applyBorder="1" applyAlignment="1">
      <alignment horizontal="center" vertical="center"/>
    </xf>
    <xf numFmtId="165" fontId="5" fillId="3" borderId="5" xfId="0" applyNumberFormat="1" applyFont="1" applyFill="1" applyBorder="1" applyAlignment="1">
      <alignment horizontal="center" vertical="top"/>
    </xf>
    <xf numFmtId="0" fontId="3" fillId="0" borderId="83" xfId="0" applyFont="1" applyBorder="1" applyAlignment="1">
      <alignment vertical="top"/>
    </xf>
    <xf numFmtId="0" fontId="3" fillId="0" borderId="118" xfId="0" applyFont="1" applyBorder="1" applyAlignment="1">
      <alignment vertical="top"/>
    </xf>
    <xf numFmtId="0" fontId="3" fillId="0" borderId="77" xfId="0" applyFont="1" applyBorder="1" applyAlignment="1">
      <alignment vertical="top"/>
    </xf>
    <xf numFmtId="0" fontId="5" fillId="7" borderId="0" xfId="0" applyFont="1" applyFill="1" applyBorder="1" applyAlignment="1">
      <alignment horizontal="center" vertical="top" wrapText="1"/>
    </xf>
    <xf numFmtId="0" fontId="3" fillId="0" borderId="39" xfId="0" applyFont="1" applyFill="1" applyBorder="1" applyAlignment="1">
      <alignment vertical="top"/>
    </xf>
    <xf numFmtId="0" fontId="0" fillId="0" borderId="0" xfId="0" applyFont="1" applyFill="1" applyAlignment="1">
      <alignment vertical="top"/>
    </xf>
    <xf numFmtId="0" fontId="0" fillId="0" borderId="39" xfId="0" applyFont="1" applyFill="1" applyBorder="1" applyAlignment="1">
      <alignment vertical="top"/>
    </xf>
    <xf numFmtId="0" fontId="7" fillId="0" borderId="0" xfId="0" applyFont="1" applyFill="1" applyAlignment="1">
      <alignment vertical="top" wrapText="1"/>
    </xf>
    <xf numFmtId="3" fontId="3" fillId="0" borderId="0" xfId="0" applyNumberFormat="1" applyFont="1" applyFill="1" applyBorder="1" applyAlignment="1">
      <alignment vertical="top"/>
    </xf>
    <xf numFmtId="165" fontId="5" fillId="3" borderId="62" xfId="0" applyNumberFormat="1" applyFont="1" applyFill="1" applyBorder="1" applyAlignment="1">
      <alignment horizontal="center" vertical="top"/>
    </xf>
    <xf numFmtId="0" fontId="5" fillId="7" borderId="29" xfId="0" applyFont="1" applyFill="1" applyBorder="1" applyAlignment="1">
      <alignment horizontal="center" vertical="top" wrapText="1"/>
    </xf>
    <xf numFmtId="49" fontId="16" fillId="12" borderId="73" xfId="0" applyNumberFormat="1" applyFont="1" applyFill="1" applyBorder="1" applyAlignment="1">
      <alignment horizontal="center" vertical="top"/>
    </xf>
    <xf numFmtId="49" fontId="16" fillId="10" borderId="27" xfId="0" applyNumberFormat="1" applyFont="1" applyFill="1" applyBorder="1" applyAlignment="1">
      <alignment horizontal="center" vertical="top"/>
    </xf>
    <xf numFmtId="49" fontId="16" fillId="7" borderId="40" xfId="0" applyNumberFormat="1" applyFont="1" applyFill="1" applyBorder="1" applyAlignment="1">
      <alignment horizontal="center" vertical="top"/>
    </xf>
    <xf numFmtId="3" fontId="3" fillId="7" borderId="27" xfId="0" applyNumberFormat="1" applyFont="1" applyFill="1" applyBorder="1" applyAlignment="1">
      <alignment horizontal="left" vertical="top" wrapText="1"/>
    </xf>
    <xf numFmtId="3" fontId="11" fillId="7" borderId="74" xfId="0" applyNumberFormat="1" applyFont="1" applyFill="1" applyBorder="1" applyAlignment="1">
      <alignment horizontal="center" vertical="top"/>
    </xf>
    <xf numFmtId="165" fontId="11" fillId="7" borderId="7" xfId="0" applyNumberFormat="1" applyFont="1" applyFill="1" applyBorder="1" applyAlignment="1">
      <alignment horizontal="center" vertical="top"/>
    </xf>
    <xf numFmtId="165" fontId="11" fillId="0" borderId="7" xfId="0" applyNumberFormat="1" applyFont="1" applyFill="1" applyBorder="1" applyAlignment="1">
      <alignment horizontal="center" vertical="top"/>
    </xf>
    <xf numFmtId="0" fontId="3" fillId="7" borderId="73" xfId="0" applyFont="1" applyFill="1" applyBorder="1" applyAlignment="1">
      <alignment vertical="top" wrapText="1"/>
    </xf>
    <xf numFmtId="3" fontId="3" fillId="7" borderId="27" xfId="0" applyNumberFormat="1" applyFont="1" applyFill="1" applyBorder="1" applyAlignment="1">
      <alignment horizontal="center" vertical="top"/>
    </xf>
    <xf numFmtId="49" fontId="3" fillId="7" borderId="46"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xf>
    <xf numFmtId="49" fontId="3" fillId="7" borderId="49" xfId="0" applyNumberFormat="1" applyFont="1" applyFill="1" applyBorder="1" applyAlignment="1">
      <alignment horizontal="center" vertical="top" wrapText="1"/>
    </xf>
    <xf numFmtId="3" fontId="3" fillId="7" borderId="19" xfId="0" applyNumberFormat="1" applyFont="1" applyFill="1" applyBorder="1" applyAlignment="1">
      <alignment horizontal="center" vertical="top"/>
    </xf>
    <xf numFmtId="3" fontId="11" fillId="7" borderId="59" xfId="0" applyNumberFormat="1" applyFont="1" applyFill="1" applyBorder="1" applyAlignment="1">
      <alignment horizontal="center" vertical="top"/>
    </xf>
    <xf numFmtId="49" fontId="3" fillId="7" borderId="9" xfId="0" applyNumberFormat="1" applyFont="1" applyFill="1" applyBorder="1" applyAlignment="1">
      <alignment horizontal="center" vertical="center" wrapText="1"/>
    </xf>
    <xf numFmtId="49" fontId="3" fillId="7" borderId="23"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textRotation="90" wrapText="1"/>
    </xf>
    <xf numFmtId="0" fontId="0" fillId="0" borderId="17" xfId="0" applyFont="1" applyBorder="1" applyAlignment="1">
      <alignment horizontal="center" vertical="center" textRotation="90" wrapText="1"/>
    </xf>
    <xf numFmtId="165" fontId="3" fillId="7" borderId="9" xfId="0" applyNumberFormat="1" applyFont="1" applyFill="1" applyBorder="1" applyAlignment="1">
      <alignment horizontal="center" vertical="top"/>
    </xf>
    <xf numFmtId="49" fontId="5" fillId="7" borderId="31" xfId="0" applyNumberFormat="1" applyFont="1" applyFill="1" applyBorder="1" applyAlignment="1">
      <alignment horizontal="center" vertical="top"/>
    </xf>
    <xf numFmtId="0" fontId="17" fillId="0" borderId="25" xfId="0" applyFont="1" applyBorder="1" applyAlignment="1">
      <alignment horizontal="center" vertical="center" textRotation="90" wrapText="1"/>
    </xf>
    <xf numFmtId="49" fontId="5" fillId="7" borderId="1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3" fillId="7" borderId="10" xfId="1" applyFont="1" applyFill="1" applyBorder="1" applyAlignment="1">
      <alignment vertical="top" wrapText="1"/>
    </xf>
    <xf numFmtId="49" fontId="5" fillId="12" borderId="10" xfId="0" applyNumberFormat="1" applyFont="1" applyFill="1" applyBorder="1" applyAlignment="1">
      <alignment horizontal="center" vertical="top"/>
    </xf>
    <xf numFmtId="49" fontId="5" fillId="11" borderId="17" xfId="0" applyNumberFormat="1" applyFont="1" applyFill="1" applyBorder="1" applyAlignment="1">
      <alignment horizontal="center" vertical="top"/>
    </xf>
    <xf numFmtId="165" fontId="3" fillId="7" borderId="9" xfId="0" applyNumberFormat="1" applyFont="1" applyFill="1" applyBorder="1" applyAlignment="1">
      <alignment horizontal="center" vertical="top"/>
    </xf>
    <xf numFmtId="0" fontId="24" fillId="7" borderId="21" xfId="0" applyFont="1" applyFill="1" applyBorder="1" applyAlignment="1">
      <alignment horizontal="center" vertical="center" textRotation="90" wrapText="1"/>
    </xf>
    <xf numFmtId="0" fontId="24" fillId="7" borderId="33" xfId="0" applyFont="1" applyFill="1" applyBorder="1" applyAlignment="1">
      <alignment horizontal="center" vertical="center" textRotation="90" wrapText="1"/>
    </xf>
    <xf numFmtId="0" fontId="24" fillId="7" borderId="17" xfId="0" applyFont="1" applyFill="1" applyBorder="1" applyAlignment="1">
      <alignment horizontal="center" wrapText="1"/>
    </xf>
    <xf numFmtId="165" fontId="11" fillId="7" borderId="40" xfId="0" applyNumberFormat="1" applyFont="1" applyFill="1" applyBorder="1" applyAlignment="1">
      <alignment horizontal="center" vertical="top"/>
    </xf>
    <xf numFmtId="165" fontId="11" fillId="7" borderId="27" xfId="0" applyNumberFormat="1" applyFont="1" applyFill="1" applyBorder="1" applyAlignment="1">
      <alignment horizontal="center" vertical="top"/>
    </xf>
    <xf numFmtId="0" fontId="0" fillId="0" borderId="0" xfId="0" applyFont="1" applyAlignment="1">
      <alignment vertical="top"/>
    </xf>
    <xf numFmtId="0" fontId="0" fillId="0" borderId="39" xfId="0" applyFont="1" applyBorder="1" applyAlignment="1">
      <alignment vertical="top"/>
    </xf>
    <xf numFmtId="0" fontId="3" fillId="7" borderId="39" xfId="0" applyFont="1" applyFill="1" applyBorder="1" applyAlignment="1">
      <alignment horizontal="left" vertical="top" wrapText="1"/>
    </xf>
    <xf numFmtId="0" fontId="3" fillId="7" borderId="44" xfId="0" applyFont="1" applyFill="1" applyBorder="1" applyAlignment="1">
      <alignment vertical="top" wrapText="1"/>
    </xf>
    <xf numFmtId="165" fontId="3" fillId="7" borderId="40" xfId="0" applyNumberFormat="1" applyFont="1" applyFill="1" applyBorder="1" applyAlignment="1">
      <alignment horizontal="center" vertical="center"/>
    </xf>
    <xf numFmtId="165" fontId="3" fillId="7" borderId="45" xfId="0" applyNumberFormat="1" applyFont="1" applyFill="1" applyBorder="1" applyAlignment="1">
      <alignment horizontal="center" vertical="center"/>
    </xf>
    <xf numFmtId="165" fontId="3" fillId="7" borderId="53" xfId="0" applyNumberFormat="1" applyFont="1" applyFill="1" applyBorder="1" applyAlignment="1">
      <alignment horizontal="center" vertical="center"/>
    </xf>
    <xf numFmtId="0" fontId="3" fillId="0" borderId="95" xfId="0" applyFont="1" applyFill="1" applyBorder="1" applyAlignment="1">
      <alignment vertical="center" wrapText="1"/>
    </xf>
    <xf numFmtId="0" fontId="21" fillId="0" borderId="0" xfId="0" applyFont="1" applyBorder="1" applyAlignment="1">
      <alignment vertical="top"/>
    </xf>
    <xf numFmtId="49" fontId="5" fillId="3" borderId="49"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49" fontId="5" fillId="12" borderId="10" xfId="0" applyNumberFormat="1" applyFont="1" applyFill="1" applyBorder="1" applyAlignment="1">
      <alignment horizontal="center" vertical="top"/>
    </xf>
    <xf numFmtId="0" fontId="3" fillId="7" borderId="44" xfId="1" applyFont="1" applyFill="1" applyBorder="1" applyAlignment="1">
      <alignment vertical="top" wrapText="1"/>
    </xf>
    <xf numFmtId="0" fontId="3" fillId="7" borderId="10" xfId="1" applyFont="1" applyFill="1" applyBorder="1" applyAlignment="1">
      <alignment vertical="top" wrapText="1"/>
    </xf>
    <xf numFmtId="0" fontId="3" fillId="7" borderId="44" xfId="0" applyFont="1" applyFill="1" applyBorder="1" applyAlignment="1">
      <alignment horizontal="left" vertical="top" wrapText="1"/>
    </xf>
    <xf numFmtId="0" fontId="3" fillId="7" borderId="96" xfId="0" applyFont="1" applyFill="1" applyBorder="1" applyAlignment="1">
      <alignment vertical="top" wrapText="1"/>
    </xf>
    <xf numFmtId="0" fontId="3" fillId="7" borderId="30" xfId="1" applyFont="1" applyFill="1" applyBorder="1" applyAlignment="1">
      <alignment vertical="top" wrapText="1"/>
    </xf>
    <xf numFmtId="3" fontId="3" fillId="0" borderId="49" xfId="0" applyNumberFormat="1" applyFont="1" applyFill="1" applyBorder="1" applyAlignment="1">
      <alignment horizontal="center" vertical="top" wrapText="1"/>
    </xf>
    <xf numFmtId="165" fontId="3" fillId="7" borderId="39" xfId="0" applyNumberFormat="1" applyFont="1" applyFill="1" applyBorder="1" applyAlignment="1">
      <alignment horizontal="center" vertical="top"/>
    </xf>
    <xf numFmtId="165" fontId="3" fillId="7" borderId="9" xfId="0" applyNumberFormat="1" applyFont="1" applyFill="1" applyBorder="1" applyAlignment="1">
      <alignment horizontal="center" vertical="top"/>
    </xf>
    <xf numFmtId="0" fontId="3" fillId="7" borderId="17" xfId="0" applyNumberFormat="1" applyFont="1" applyFill="1" applyBorder="1" applyAlignment="1">
      <alignment horizontal="center" vertical="top"/>
    </xf>
    <xf numFmtId="0" fontId="3" fillId="7" borderId="52" xfId="0" applyNumberFormat="1" applyFont="1" applyFill="1" applyBorder="1" applyAlignment="1">
      <alignment horizontal="center" vertical="top"/>
    </xf>
    <xf numFmtId="0" fontId="3" fillId="7" borderId="0" xfId="0" applyFont="1" applyFill="1" applyBorder="1" applyAlignment="1">
      <alignment vertical="top"/>
    </xf>
    <xf numFmtId="3" fontId="21" fillId="7" borderId="33" xfId="0" applyNumberFormat="1" applyFont="1" applyFill="1" applyBorder="1" applyAlignment="1">
      <alignment horizontal="center" vertical="top" wrapText="1"/>
    </xf>
    <xf numFmtId="3" fontId="21" fillId="7" borderId="31" xfId="0" applyNumberFormat="1" applyFont="1" applyFill="1" applyBorder="1" applyAlignment="1">
      <alignment horizontal="center" vertical="top" wrapText="1"/>
    </xf>
    <xf numFmtId="3" fontId="21" fillId="7" borderId="32" xfId="0" applyNumberFormat="1" applyFont="1" applyFill="1" applyBorder="1" applyAlignment="1">
      <alignment horizontal="center" vertical="top" wrapText="1"/>
    </xf>
    <xf numFmtId="0" fontId="5" fillId="7" borderId="38" xfId="0" applyFont="1" applyFill="1" applyBorder="1" applyAlignment="1">
      <alignment horizontal="center" vertical="center" wrapText="1"/>
    </xf>
    <xf numFmtId="0" fontId="21" fillId="7" borderId="30" xfId="1" applyFont="1" applyFill="1" applyBorder="1" applyAlignment="1">
      <alignment vertical="top" wrapText="1"/>
    </xf>
    <xf numFmtId="165" fontId="3" fillId="0" borderId="9" xfId="0" applyNumberFormat="1" applyFont="1" applyFill="1" applyBorder="1" applyAlignment="1">
      <alignment horizontal="center" vertical="top" wrapText="1"/>
    </xf>
    <xf numFmtId="165" fontId="3" fillId="7" borderId="0" xfId="0" applyNumberFormat="1" applyFont="1" applyFill="1" applyBorder="1" applyAlignment="1">
      <alignment horizontal="center" vertical="top" wrapText="1"/>
    </xf>
    <xf numFmtId="0" fontId="21" fillId="7" borderId="0" xfId="0" applyFont="1" applyFill="1" applyBorder="1" applyAlignment="1">
      <alignment vertical="top"/>
    </xf>
    <xf numFmtId="0" fontId="21" fillId="0" borderId="0" xfId="0" applyFont="1" applyFill="1" applyBorder="1" applyAlignment="1">
      <alignment vertical="top"/>
    </xf>
    <xf numFmtId="0" fontId="3" fillId="7" borderId="91" xfId="0" applyFont="1" applyFill="1" applyBorder="1" applyAlignment="1">
      <alignment horizontal="center" vertical="top"/>
    </xf>
    <xf numFmtId="165" fontId="3" fillId="0" borderId="38" xfId="0" applyNumberFormat="1" applyFont="1" applyBorder="1" applyAlignment="1">
      <alignment horizontal="center" vertical="top"/>
    </xf>
    <xf numFmtId="165" fontId="3" fillId="0" borderId="52" xfId="0" applyNumberFormat="1" applyFont="1" applyBorder="1" applyAlignment="1">
      <alignment horizontal="center" vertical="top"/>
    </xf>
    <xf numFmtId="1" fontId="3" fillId="0" borderId="99" xfId="0" applyNumberFormat="1" applyFont="1" applyFill="1" applyBorder="1" applyAlignment="1">
      <alignment horizontal="center" vertical="top" wrapText="1"/>
    </xf>
    <xf numFmtId="1" fontId="3" fillId="0" borderId="115" xfId="0" applyNumberFormat="1" applyFont="1" applyFill="1" applyBorder="1" applyAlignment="1">
      <alignment horizontal="center" vertical="top" wrapText="1"/>
    </xf>
    <xf numFmtId="3" fontId="3" fillId="0" borderId="17" xfId="0" applyNumberFormat="1" applyFont="1" applyFill="1" applyBorder="1" applyAlignment="1">
      <alignment horizontal="center" wrapText="1"/>
    </xf>
    <xf numFmtId="3" fontId="3" fillId="0" borderId="52" xfId="0" applyNumberFormat="1" applyFont="1" applyFill="1" applyBorder="1" applyAlignment="1">
      <alignment horizontal="center" wrapText="1"/>
    </xf>
    <xf numFmtId="0" fontId="3" fillId="7" borderId="104" xfId="0" applyFont="1" applyFill="1" applyBorder="1" applyAlignment="1">
      <alignment horizontal="left" vertical="top" wrapText="1"/>
    </xf>
    <xf numFmtId="0" fontId="32" fillId="0" borderId="0" xfId="0" applyFont="1" applyFill="1" applyBorder="1" applyAlignment="1">
      <alignment vertical="top"/>
    </xf>
    <xf numFmtId="165" fontId="32" fillId="0" borderId="0" xfId="0" applyNumberFormat="1" applyFont="1" applyFill="1" applyBorder="1" applyAlignment="1">
      <alignment horizontal="center" vertical="top" wrapText="1"/>
    </xf>
    <xf numFmtId="165" fontId="32" fillId="0" borderId="0" xfId="0" applyNumberFormat="1" applyFont="1" applyFill="1" applyBorder="1" applyAlignment="1">
      <alignment vertical="top"/>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center" wrapText="1"/>
    </xf>
    <xf numFmtId="165" fontId="3" fillId="0" borderId="0" xfId="0" applyNumberFormat="1" applyFont="1" applyAlignment="1">
      <alignment horizontal="center" vertical="top"/>
    </xf>
    <xf numFmtId="0" fontId="3" fillId="7" borderId="31" xfId="0" applyFont="1" applyFill="1" applyBorder="1" applyAlignment="1">
      <alignment horizontal="left" vertical="top" wrapText="1"/>
    </xf>
    <xf numFmtId="0" fontId="3" fillId="7" borderId="33" xfId="0" applyFont="1" applyFill="1" applyBorder="1" applyAlignment="1">
      <alignment horizontal="left" vertical="top" wrapText="1"/>
    </xf>
    <xf numFmtId="0" fontId="3" fillId="3" borderId="64" xfId="0"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0" fontId="5" fillId="3" borderId="64" xfId="0" applyFont="1" applyFill="1" applyBorder="1" applyAlignment="1">
      <alignment horizontal="left" vertical="top" wrapText="1"/>
    </xf>
    <xf numFmtId="0" fontId="3" fillId="0" borderId="10" xfId="0" applyFont="1" applyFill="1" applyBorder="1" applyAlignment="1">
      <alignment horizontal="left" vertical="top" wrapText="1"/>
    </xf>
    <xf numFmtId="49" fontId="5" fillId="3" borderId="27" xfId="0" applyNumberFormat="1" applyFont="1" applyFill="1" applyBorder="1" applyAlignment="1">
      <alignment horizontal="center" vertical="top" wrapText="1"/>
    </xf>
    <xf numFmtId="49" fontId="5" fillId="7" borderId="27" xfId="0" applyNumberFormat="1" applyFont="1" applyFill="1" applyBorder="1" applyAlignment="1">
      <alignment horizontal="center" vertical="top" wrapText="1"/>
    </xf>
    <xf numFmtId="49" fontId="5" fillId="7" borderId="17" xfId="0" applyNumberFormat="1" applyFont="1" applyFill="1" applyBorder="1" applyAlignment="1">
      <alignment horizontal="center" vertical="top" wrapText="1"/>
    </xf>
    <xf numFmtId="49" fontId="5" fillId="3" borderId="49"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3" borderId="46" xfId="0" applyNumberFormat="1" applyFont="1" applyFill="1" applyBorder="1" applyAlignment="1">
      <alignment horizontal="center" vertical="top"/>
    </xf>
    <xf numFmtId="49" fontId="5" fillId="3" borderId="59"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0" borderId="44" xfId="0" applyFont="1" applyFill="1" applyBorder="1" applyAlignment="1">
      <alignment horizontal="left" vertical="top" wrapText="1"/>
    </xf>
    <xf numFmtId="0" fontId="3" fillId="0" borderId="30" xfId="0" applyFont="1" applyFill="1" applyBorder="1" applyAlignment="1">
      <alignment horizontal="left" vertical="top" wrapText="1"/>
    </xf>
    <xf numFmtId="3" fontId="3" fillId="0" borderId="33" xfId="0" applyNumberFormat="1" applyFont="1" applyFill="1" applyBorder="1" applyAlignment="1">
      <alignment horizontal="center" vertical="top" wrapText="1"/>
    </xf>
    <xf numFmtId="4" fontId="3" fillId="2" borderId="17"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0" fontId="3" fillId="7" borderId="96" xfId="0" applyFont="1" applyFill="1" applyBorder="1" applyAlignment="1">
      <alignment vertical="top" wrapText="1"/>
    </xf>
    <xf numFmtId="0" fontId="7" fillId="10" borderId="64" xfId="0" applyFont="1" applyFill="1" applyBorder="1" applyAlignment="1">
      <alignment horizontal="left" vertical="top" wrapText="1"/>
    </xf>
    <xf numFmtId="0" fontId="3" fillId="7" borderId="44" xfId="1" applyFont="1" applyFill="1" applyBorder="1" applyAlignment="1">
      <alignment vertical="top" wrapText="1"/>
    </xf>
    <xf numFmtId="0" fontId="0" fillId="0" borderId="25" xfId="0" applyBorder="1" applyAlignment="1"/>
    <xf numFmtId="49" fontId="5" fillId="7" borderId="4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0" fontId="5" fillId="7" borderId="17" xfId="0" applyFont="1" applyFill="1" applyBorder="1" applyAlignment="1">
      <alignment horizontal="center" vertical="top" wrapText="1"/>
    </xf>
    <xf numFmtId="49" fontId="5" fillId="7" borderId="19" xfId="0" applyNumberFormat="1" applyFont="1" applyFill="1" applyBorder="1" applyAlignment="1">
      <alignment horizontal="center" vertical="top"/>
    </xf>
    <xf numFmtId="0" fontId="3" fillId="7" borderId="44" xfId="0" applyFont="1" applyFill="1" applyBorder="1" applyAlignment="1">
      <alignment horizontal="left" vertical="top" wrapText="1"/>
    </xf>
    <xf numFmtId="0" fontId="3" fillId="7" borderId="31" xfId="0" applyFont="1" applyFill="1" applyBorder="1" applyAlignment="1">
      <alignment horizontal="left" vertical="top" wrapText="1"/>
    </xf>
    <xf numFmtId="0" fontId="3" fillId="7" borderId="17" xfId="0" applyFont="1" applyFill="1" applyBorder="1" applyAlignment="1">
      <alignment horizontal="left" vertical="top" wrapText="1"/>
    </xf>
    <xf numFmtId="0" fontId="3" fillId="7" borderId="33" xfId="0" applyFont="1" applyFill="1" applyBorder="1" applyAlignment="1">
      <alignment horizontal="left" vertical="top" wrapText="1"/>
    </xf>
    <xf numFmtId="49" fontId="5" fillId="7" borderId="32" xfId="0" applyNumberFormat="1" applyFont="1" applyFill="1" applyBorder="1" applyAlignment="1">
      <alignment horizontal="center" vertical="top"/>
    </xf>
    <xf numFmtId="49" fontId="5" fillId="12" borderId="8" xfId="0" applyNumberFormat="1" applyFont="1" applyFill="1" applyBorder="1" applyAlignment="1">
      <alignment horizontal="center" vertical="top"/>
    </xf>
    <xf numFmtId="49" fontId="5" fillId="12" borderId="11" xfId="0" applyNumberFormat="1" applyFont="1" applyFill="1" applyBorder="1" applyAlignment="1">
      <alignment horizontal="center" vertical="top"/>
    </xf>
    <xf numFmtId="0" fontId="3" fillId="7" borderId="30" xfId="0" applyFont="1" applyFill="1" applyBorder="1" applyAlignment="1">
      <alignment horizontal="left" vertical="top" wrapText="1"/>
    </xf>
    <xf numFmtId="3" fontId="3" fillId="0" borderId="52" xfId="0" applyNumberFormat="1"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10" xfId="1" applyFont="1" applyFill="1" applyBorder="1" applyAlignment="1">
      <alignment vertical="top" wrapText="1"/>
    </xf>
    <xf numFmtId="3" fontId="3" fillId="7" borderId="51" xfId="1" applyNumberFormat="1" applyFont="1" applyFill="1" applyBorder="1" applyAlignment="1">
      <alignment horizontal="center" vertical="top"/>
    </xf>
    <xf numFmtId="3" fontId="3" fillId="7" borderId="52" xfId="1" applyNumberFormat="1" applyFont="1" applyFill="1" applyBorder="1" applyAlignment="1">
      <alignment horizontal="center" vertical="top"/>
    </xf>
    <xf numFmtId="0" fontId="3" fillId="7" borderId="20" xfId="0" applyFont="1" applyFill="1" applyBorder="1" applyAlignment="1">
      <alignment horizontal="center" vertical="center" textRotation="90" wrapText="1"/>
    </xf>
    <xf numFmtId="0" fontId="3" fillId="7" borderId="50" xfId="0" applyFont="1" applyFill="1" applyBorder="1" applyAlignment="1">
      <alignment horizontal="center" vertical="center" textRotation="90" wrapText="1"/>
    </xf>
    <xf numFmtId="0" fontId="0" fillId="0" borderId="34" xfId="0" applyBorder="1" applyAlignment="1"/>
    <xf numFmtId="0" fontId="3" fillId="7" borderId="38" xfId="0" applyFont="1" applyFill="1" applyBorder="1" applyAlignment="1">
      <alignment horizontal="center" vertical="center" textRotation="90" wrapText="1"/>
    </xf>
    <xf numFmtId="49" fontId="5" fillId="7" borderId="26" xfId="0" applyNumberFormat="1" applyFont="1" applyFill="1" applyBorder="1" applyAlignment="1">
      <alignment horizontal="center" vertical="top" wrapText="1"/>
    </xf>
    <xf numFmtId="49" fontId="16" fillId="7" borderId="29" xfId="0" applyNumberFormat="1" applyFont="1" applyFill="1" applyBorder="1" applyAlignment="1">
      <alignment horizontal="center" vertical="top"/>
    </xf>
    <xf numFmtId="165" fontId="5" fillId="5" borderId="34" xfId="0" applyNumberFormat="1" applyFont="1" applyFill="1" applyBorder="1" applyAlignment="1">
      <alignment horizontal="center" vertical="top" wrapText="1"/>
    </xf>
    <xf numFmtId="165" fontId="5" fillId="9" borderId="72" xfId="0" applyNumberFormat="1" applyFont="1" applyFill="1" applyBorder="1" applyAlignment="1">
      <alignment horizontal="center" vertical="top" wrapText="1"/>
    </xf>
    <xf numFmtId="165" fontId="3" fillId="7" borderId="72" xfId="0" applyNumberFormat="1" applyFont="1" applyFill="1" applyBorder="1" applyAlignment="1">
      <alignment horizontal="center" vertical="top" wrapText="1"/>
    </xf>
    <xf numFmtId="165" fontId="3" fillId="0" borderId="72" xfId="0" applyNumberFormat="1" applyFont="1" applyBorder="1" applyAlignment="1">
      <alignment horizontal="center" vertical="top" wrapText="1"/>
    </xf>
    <xf numFmtId="165" fontId="3" fillId="9" borderId="72" xfId="0" applyNumberFormat="1" applyFont="1" applyFill="1" applyBorder="1" applyAlignment="1">
      <alignment horizontal="center" vertical="top" wrapText="1"/>
    </xf>
    <xf numFmtId="165" fontId="3" fillId="9" borderId="42" xfId="0" applyNumberFormat="1" applyFont="1" applyFill="1" applyBorder="1" applyAlignment="1">
      <alignment horizontal="center" vertical="top" wrapText="1"/>
    </xf>
    <xf numFmtId="165" fontId="5" fillId="4" borderId="74" xfId="0" applyNumberFormat="1" applyFont="1" applyFill="1" applyBorder="1" applyAlignment="1">
      <alignment horizontal="center" vertical="top" wrapText="1"/>
    </xf>
    <xf numFmtId="165" fontId="5" fillId="4" borderId="72" xfId="0" applyNumberFormat="1" applyFont="1" applyFill="1" applyBorder="1" applyAlignment="1">
      <alignment horizontal="center" vertical="top" wrapText="1"/>
    </xf>
    <xf numFmtId="3" fontId="3" fillId="7" borderId="54" xfId="1" applyNumberFormat="1" applyFont="1" applyFill="1" applyBorder="1" applyAlignment="1">
      <alignment horizontal="center" vertical="top"/>
    </xf>
    <xf numFmtId="0" fontId="3" fillId="7" borderId="10" xfId="0" applyFont="1" applyFill="1" applyBorder="1" applyAlignment="1">
      <alignment vertical="top" wrapText="1"/>
    </xf>
    <xf numFmtId="0" fontId="3" fillId="7" borderId="30" xfId="1" applyFont="1" applyFill="1" applyBorder="1" applyAlignment="1">
      <alignment vertical="top" wrapText="1"/>
    </xf>
    <xf numFmtId="3" fontId="5" fillId="7" borderId="40" xfId="0" applyNumberFormat="1" applyFont="1" applyFill="1" applyBorder="1" applyAlignment="1">
      <alignment horizontal="center" vertical="top" wrapText="1"/>
    </xf>
    <xf numFmtId="49" fontId="16" fillId="12" borderId="34" xfId="0" applyNumberFormat="1" applyFont="1" applyFill="1" applyBorder="1" applyAlignment="1">
      <alignment horizontal="center" vertical="top"/>
    </xf>
    <xf numFmtId="49" fontId="16" fillId="10" borderId="25" xfId="0" applyNumberFormat="1" applyFont="1" applyFill="1" applyBorder="1" applyAlignment="1">
      <alignment horizontal="center" vertical="top"/>
    </xf>
    <xf numFmtId="3" fontId="3" fillId="7" borderId="25" xfId="0" applyNumberFormat="1" applyFont="1" applyFill="1" applyBorder="1" applyAlignment="1">
      <alignment horizontal="left" vertical="top" wrapText="1"/>
    </xf>
    <xf numFmtId="3" fontId="5" fillId="7" borderId="29" xfId="0" applyNumberFormat="1" applyFont="1" applyFill="1" applyBorder="1" applyAlignment="1">
      <alignment horizontal="center" vertical="top" wrapText="1"/>
    </xf>
    <xf numFmtId="0" fontId="5" fillId="0" borderId="60" xfId="0" applyFont="1" applyBorder="1" applyAlignment="1">
      <alignment horizontal="center" vertical="center" wrapText="1"/>
    </xf>
    <xf numFmtId="0" fontId="5" fillId="0" borderId="65" xfId="0" applyFont="1" applyBorder="1" applyAlignment="1">
      <alignment horizontal="center" vertical="center"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12" borderId="64" xfId="0" applyFont="1" applyFill="1" applyBorder="1" applyAlignment="1">
      <alignment horizontal="center" vertical="top"/>
    </xf>
    <xf numFmtId="49" fontId="5" fillId="12" borderId="10" xfId="0" applyNumberFormat="1"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49" fontId="5" fillId="7" borderId="46" xfId="0" applyNumberFormat="1" applyFont="1" applyFill="1" applyBorder="1" applyAlignment="1">
      <alignment horizontal="center" vertical="top"/>
    </xf>
    <xf numFmtId="0" fontId="3" fillId="0" borderId="0" xfId="0" applyFont="1" applyAlignment="1">
      <alignment horizontal="left" vertical="top" wrapText="1"/>
    </xf>
    <xf numFmtId="0" fontId="3" fillId="0" borderId="0" xfId="0" applyNumberFormat="1" applyFont="1" applyAlignment="1">
      <alignment vertical="top"/>
    </xf>
    <xf numFmtId="0" fontId="0" fillId="7" borderId="34" xfId="0" applyFill="1" applyBorder="1" applyAlignment="1"/>
    <xf numFmtId="165" fontId="3" fillId="9" borderId="23" xfId="0" applyNumberFormat="1" applyFont="1" applyFill="1" applyBorder="1" applyAlignment="1">
      <alignment horizontal="center" vertical="top"/>
    </xf>
    <xf numFmtId="165" fontId="5" fillId="5" borderId="62" xfId="0" applyNumberFormat="1" applyFont="1" applyFill="1" applyBorder="1" applyAlignment="1">
      <alignment horizontal="center" vertical="top"/>
    </xf>
    <xf numFmtId="3" fontId="3" fillId="7" borderId="46"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0" fontId="5" fillId="0" borderId="0" xfId="0" applyFont="1" applyBorder="1" applyAlignment="1">
      <alignment horizontal="right" vertical="top"/>
    </xf>
    <xf numFmtId="0" fontId="3" fillId="0" borderId="0" xfId="0" applyFont="1" applyBorder="1" applyAlignment="1">
      <alignment horizontal="right" vertical="top"/>
    </xf>
    <xf numFmtId="3" fontId="18" fillId="0" borderId="45" xfId="0" applyNumberFormat="1" applyFont="1" applyBorder="1" applyAlignment="1">
      <alignment vertical="top"/>
    </xf>
    <xf numFmtId="3" fontId="19" fillId="7" borderId="9" xfId="0" applyNumberFormat="1" applyFont="1" applyFill="1" applyBorder="1" applyAlignment="1">
      <alignment horizontal="center" vertical="top"/>
    </xf>
    <xf numFmtId="3" fontId="18" fillId="0" borderId="62" xfId="0" applyNumberFormat="1" applyFont="1" applyBorder="1" applyAlignment="1">
      <alignment vertical="top"/>
    </xf>
    <xf numFmtId="3" fontId="33" fillId="8" borderId="61" xfId="0" applyNumberFormat="1" applyFont="1" applyFill="1" applyBorder="1"/>
    <xf numFmtId="3" fontId="33" fillId="6" borderId="43" xfId="0" applyNumberFormat="1" applyFont="1" applyFill="1" applyBorder="1"/>
    <xf numFmtId="3" fontId="18" fillId="12" borderId="43" xfId="0" applyNumberFormat="1" applyFont="1" applyFill="1" applyBorder="1" applyAlignment="1">
      <alignment vertical="top"/>
    </xf>
    <xf numFmtId="3" fontId="18" fillId="10" borderId="43" xfId="0" applyNumberFormat="1" applyFont="1" applyFill="1" applyBorder="1" applyAlignment="1">
      <alignment vertical="top"/>
    </xf>
    <xf numFmtId="0" fontId="3" fillId="7" borderId="9" xfId="0" applyFont="1" applyFill="1" applyBorder="1" applyAlignment="1">
      <alignment vertical="top"/>
    </xf>
    <xf numFmtId="0" fontId="26" fillId="7" borderId="9" xfId="0" applyFont="1" applyFill="1" applyBorder="1" applyAlignment="1">
      <alignment horizontal="center" vertical="top"/>
    </xf>
    <xf numFmtId="0" fontId="3" fillId="7" borderId="9" xfId="0" applyFont="1" applyFill="1" applyBorder="1" applyAlignment="1">
      <alignment horizontal="left" vertical="top"/>
    </xf>
    <xf numFmtId="165" fontId="3" fillId="7" borderId="48" xfId="0" applyNumberFormat="1" applyFont="1" applyFill="1" applyBorder="1" applyAlignment="1">
      <alignment horizontal="center" vertical="top" wrapText="1"/>
    </xf>
    <xf numFmtId="165" fontId="5" fillId="9" borderId="29" xfId="0" applyNumberFormat="1" applyFont="1" applyFill="1" applyBorder="1" applyAlignment="1">
      <alignment horizontal="center" vertical="top"/>
    </xf>
    <xf numFmtId="165" fontId="3" fillId="2" borderId="52" xfId="0" applyNumberFormat="1" applyFont="1" applyFill="1" applyBorder="1" applyAlignment="1">
      <alignment horizontal="center" vertical="top"/>
    </xf>
    <xf numFmtId="165" fontId="5" fillId="9" borderId="35" xfId="0" applyNumberFormat="1" applyFont="1" applyFill="1" applyBorder="1" applyAlignment="1">
      <alignment horizontal="center" vertical="top"/>
    </xf>
    <xf numFmtId="165" fontId="5" fillId="9" borderId="25" xfId="0" applyNumberFormat="1" applyFont="1" applyFill="1" applyBorder="1" applyAlignment="1">
      <alignment horizontal="center" vertical="top"/>
    </xf>
    <xf numFmtId="165" fontId="3" fillId="2" borderId="0" xfId="0" applyNumberFormat="1" applyFont="1" applyFill="1" applyBorder="1" applyAlignment="1">
      <alignment horizontal="center" vertical="top"/>
    </xf>
    <xf numFmtId="165" fontId="3" fillId="7" borderId="17" xfId="0" applyNumberFormat="1" applyFont="1" applyFill="1" applyBorder="1" applyAlignment="1">
      <alignment horizontal="right" vertical="top"/>
    </xf>
    <xf numFmtId="0" fontId="3" fillId="7" borderId="45" xfId="0" applyFont="1" applyFill="1" applyBorder="1" applyAlignment="1">
      <alignment vertical="top"/>
    </xf>
    <xf numFmtId="0" fontId="3" fillId="7" borderId="9" xfId="0" applyFont="1" applyFill="1" applyBorder="1" applyAlignment="1">
      <alignment horizontal="left" vertical="top" wrapText="1"/>
    </xf>
    <xf numFmtId="0" fontId="3" fillId="7" borderId="17" xfId="0" applyNumberFormat="1" applyFont="1" applyFill="1" applyBorder="1" applyAlignment="1">
      <alignment horizontal="center" vertical="top" wrapText="1"/>
    </xf>
    <xf numFmtId="0" fontId="3" fillId="7" borderId="52" xfId="0" applyNumberFormat="1" applyFont="1" applyFill="1" applyBorder="1" applyAlignment="1">
      <alignment horizontal="center" vertical="top" wrapText="1"/>
    </xf>
    <xf numFmtId="0" fontId="21" fillId="7" borderId="9" xfId="0" applyFont="1" applyFill="1" applyBorder="1" applyAlignment="1">
      <alignment vertical="top"/>
    </xf>
    <xf numFmtId="0" fontId="3" fillId="7" borderId="62" xfId="0" applyFont="1" applyFill="1" applyBorder="1" applyAlignment="1">
      <alignment vertical="top"/>
    </xf>
    <xf numFmtId="0" fontId="9" fillId="7" borderId="8" xfId="0" applyFont="1" applyFill="1" applyBorder="1" applyAlignment="1">
      <alignment vertical="top" wrapText="1"/>
    </xf>
    <xf numFmtId="0" fontId="9" fillId="7" borderId="30" xfId="0" applyFont="1" applyFill="1" applyBorder="1" applyAlignment="1">
      <alignment vertical="top" wrapText="1"/>
    </xf>
    <xf numFmtId="0" fontId="3" fillId="7" borderId="97" xfId="0" applyFont="1" applyFill="1" applyBorder="1" applyAlignment="1">
      <alignment vertical="top" wrapText="1"/>
    </xf>
    <xf numFmtId="3" fontId="18" fillId="10" borderId="53" xfId="0" applyNumberFormat="1" applyFont="1" applyFill="1" applyBorder="1" applyAlignment="1">
      <alignment vertical="top"/>
    </xf>
    <xf numFmtId="3" fontId="18" fillId="12" borderId="65" xfId="0" applyNumberFormat="1" applyFont="1" applyFill="1" applyBorder="1" applyAlignment="1">
      <alignment vertical="top"/>
    </xf>
    <xf numFmtId="3" fontId="18" fillId="6" borderId="35" xfId="0" applyNumberFormat="1" applyFont="1" applyFill="1" applyBorder="1" applyAlignment="1">
      <alignment vertical="top"/>
    </xf>
    <xf numFmtId="0" fontId="3" fillId="7" borderId="40" xfId="0" applyFont="1" applyFill="1" applyBorder="1" applyAlignment="1">
      <alignment vertical="top" wrapText="1"/>
    </xf>
    <xf numFmtId="0" fontId="5" fillId="0" borderId="5" xfId="0" applyFont="1" applyBorder="1" applyAlignment="1">
      <alignment horizontal="center" vertical="center" wrapText="1"/>
    </xf>
    <xf numFmtId="165" fontId="3" fillId="7" borderId="73" xfId="0" applyNumberFormat="1" applyFont="1" applyFill="1" applyBorder="1" applyAlignment="1">
      <alignment horizontal="center" vertical="center"/>
    </xf>
    <xf numFmtId="165" fontId="3" fillId="7" borderId="56" xfId="0" applyNumberFormat="1" applyFont="1" applyFill="1" applyBorder="1" applyAlignment="1">
      <alignment horizontal="center" vertical="center"/>
    </xf>
    <xf numFmtId="165" fontId="3" fillId="7" borderId="27" xfId="0" applyNumberFormat="1" applyFont="1" applyFill="1" applyBorder="1" applyAlignment="1">
      <alignment horizontal="center" vertical="center"/>
    </xf>
    <xf numFmtId="0" fontId="3" fillId="7" borderId="40" xfId="0" applyFont="1" applyFill="1" applyBorder="1" applyAlignment="1">
      <alignment vertical="center" wrapText="1"/>
    </xf>
    <xf numFmtId="0" fontId="3" fillId="7" borderId="0" xfId="0" applyFont="1" applyFill="1" applyBorder="1" applyAlignment="1">
      <alignment vertical="center" wrapText="1"/>
    </xf>
    <xf numFmtId="0" fontId="3" fillId="7" borderId="41" xfId="0" applyFont="1" applyFill="1" applyBorder="1" applyAlignment="1">
      <alignment vertical="center" wrapText="1"/>
    </xf>
    <xf numFmtId="0" fontId="3" fillId="7" borderId="48" xfId="0" applyFont="1" applyFill="1" applyBorder="1" applyAlignment="1">
      <alignment vertical="center" wrapText="1"/>
    </xf>
    <xf numFmtId="0" fontId="3" fillId="7" borderId="113" xfId="0" applyFont="1" applyFill="1" applyBorder="1" applyAlignment="1">
      <alignment vertical="center" wrapText="1"/>
    </xf>
    <xf numFmtId="0" fontId="3" fillId="7" borderId="108" xfId="0" applyFont="1" applyFill="1" applyBorder="1" applyAlignment="1">
      <alignment vertical="center" wrapText="1"/>
    </xf>
    <xf numFmtId="165" fontId="3" fillId="7" borderId="51" xfId="0" applyNumberFormat="1" applyFont="1" applyFill="1" applyBorder="1" applyAlignment="1">
      <alignment horizontal="center" vertical="center"/>
    </xf>
    <xf numFmtId="165" fontId="5" fillId="3" borderId="65" xfId="0" applyNumberFormat="1" applyFont="1" applyFill="1" applyBorder="1" applyAlignment="1">
      <alignment horizontal="center" vertical="top"/>
    </xf>
    <xf numFmtId="165" fontId="3" fillId="7" borderId="54" xfId="0" applyNumberFormat="1" applyFont="1" applyFill="1" applyBorder="1" applyAlignment="1">
      <alignment horizontal="center" vertical="center"/>
    </xf>
    <xf numFmtId="0" fontId="3" fillId="10" borderId="65" xfId="0" applyFont="1" applyFill="1" applyBorder="1" applyAlignment="1">
      <alignment vertical="top"/>
    </xf>
    <xf numFmtId="0" fontId="3" fillId="10" borderId="35" xfId="0" applyFont="1" applyFill="1" applyBorder="1" applyAlignment="1">
      <alignment vertical="top"/>
    </xf>
    <xf numFmtId="0" fontId="0" fillId="7" borderId="62" xfId="0" applyFont="1" applyFill="1" applyBorder="1" applyAlignment="1">
      <alignment vertical="top"/>
    </xf>
    <xf numFmtId="0" fontId="0" fillId="0" borderId="62" xfId="0" applyFont="1" applyFill="1" applyBorder="1" applyAlignment="1">
      <alignment vertical="top"/>
    </xf>
    <xf numFmtId="3" fontId="3" fillId="7" borderId="62" xfId="0" applyNumberFormat="1" applyFont="1" applyFill="1" applyBorder="1" applyAlignment="1">
      <alignment vertical="top"/>
    </xf>
    <xf numFmtId="3" fontId="3" fillId="7" borderId="9" xfId="0" applyNumberFormat="1" applyFont="1" applyFill="1" applyBorder="1" applyAlignment="1">
      <alignment vertical="top"/>
    </xf>
    <xf numFmtId="3" fontId="3" fillId="7" borderId="35" xfId="0" applyNumberFormat="1" applyFont="1" applyFill="1" applyBorder="1" applyAlignment="1">
      <alignment horizontal="center" vertical="top"/>
    </xf>
    <xf numFmtId="165" fontId="11" fillId="0" borderId="74" xfId="0" applyNumberFormat="1" applyFont="1" applyFill="1" applyBorder="1" applyAlignment="1">
      <alignment horizontal="center" vertical="top"/>
    </xf>
    <xf numFmtId="165" fontId="11" fillId="7" borderId="74" xfId="0" applyNumberFormat="1" applyFont="1" applyFill="1" applyBorder="1" applyAlignment="1">
      <alignment horizontal="center" vertical="top"/>
    </xf>
    <xf numFmtId="165" fontId="11" fillId="0" borderId="61" xfId="0" applyNumberFormat="1" applyFont="1" applyFill="1" applyBorder="1" applyAlignment="1">
      <alignment horizontal="center" vertical="top"/>
    </xf>
    <xf numFmtId="165" fontId="11" fillId="7" borderId="61" xfId="0" applyNumberFormat="1" applyFont="1" applyFill="1" applyBorder="1" applyAlignment="1">
      <alignment horizontal="center" vertical="top"/>
    </xf>
    <xf numFmtId="165" fontId="25" fillId="9" borderId="29" xfId="0" applyNumberFormat="1" applyFont="1" applyFill="1" applyBorder="1" applyAlignment="1">
      <alignment horizontal="center" vertical="top"/>
    </xf>
    <xf numFmtId="165" fontId="5" fillId="12" borderId="65" xfId="0" applyNumberFormat="1" applyFont="1" applyFill="1" applyBorder="1" applyAlignment="1">
      <alignment horizontal="center" vertical="top"/>
    </xf>
    <xf numFmtId="165" fontId="5" fillId="4" borderId="65" xfId="0" applyNumberFormat="1" applyFont="1" applyFill="1" applyBorder="1" applyAlignment="1">
      <alignment horizontal="center" vertical="top"/>
    </xf>
    <xf numFmtId="165" fontId="11" fillId="0" borderId="13" xfId="0" applyNumberFormat="1" applyFont="1" applyFill="1" applyBorder="1" applyAlignment="1">
      <alignment horizontal="center" vertical="top"/>
    </xf>
    <xf numFmtId="165" fontId="5" fillId="3" borderId="25" xfId="0" applyNumberFormat="1" applyFont="1" applyFill="1" applyBorder="1" applyAlignment="1">
      <alignment horizontal="center" vertical="top"/>
    </xf>
    <xf numFmtId="165" fontId="5" fillId="12" borderId="5" xfId="0" applyNumberFormat="1" applyFont="1" applyFill="1" applyBorder="1" applyAlignment="1">
      <alignment horizontal="center" vertical="top"/>
    </xf>
    <xf numFmtId="165" fontId="5" fillId="4" borderId="5" xfId="0" applyNumberFormat="1" applyFont="1" applyFill="1" applyBorder="1" applyAlignment="1">
      <alignment horizontal="center" vertical="top"/>
    </xf>
    <xf numFmtId="165" fontId="11" fillId="7" borderId="13" xfId="0" applyNumberFormat="1" applyFont="1" applyFill="1" applyBorder="1" applyAlignment="1">
      <alignment horizontal="center" vertical="top"/>
    </xf>
    <xf numFmtId="165" fontId="3" fillId="0" borderId="48" xfId="0" applyNumberFormat="1" applyFont="1" applyBorder="1" applyAlignment="1">
      <alignment horizontal="center" vertical="top" wrapText="1"/>
    </xf>
    <xf numFmtId="165" fontId="3" fillId="7" borderId="2" xfId="0" applyNumberFormat="1" applyFont="1" applyFill="1" applyBorder="1" applyAlignment="1">
      <alignment horizontal="center" vertical="top" wrapText="1"/>
    </xf>
    <xf numFmtId="165" fontId="3" fillId="0" borderId="2" xfId="0" applyNumberFormat="1" applyFont="1" applyBorder="1" applyAlignment="1">
      <alignment horizontal="center" vertical="top" wrapText="1"/>
    </xf>
    <xf numFmtId="165" fontId="3" fillId="9" borderId="2" xfId="0" applyNumberFormat="1" applyFont="1" applyFill="1" applyBorder="1" applyAlignment="1">
      <alignment horizontal="center" vertical="top" wrapText="1"/>
    </xf>
    <xf numFmtId="165" fontId="5" fillId="4" borderId="2" xfId="0" applyNumberFormat="1" applyFont="1" applyFill="1" applyBorder="1" applyAlignment="1">
      <alignment horizontal="center" vertical="top" wrapText="1"/>
    </xf>
    <xf numFmtId="165" fontId="5" fillId="5" borderId="25" xfId="0" applyNumberFormat="1" applyFont="1" applyFill="1" applyBorder="1" applyAlignment="1">
      <alignment horizontal="center" vertical="top" wrapText="1"/>
    </xf>
    <xf numFmtId="165" fontId="3" fillId="0" borderId="54" xfId="0" applyNumberFormat="1" applyFont="1" applyBorder="1" applyAlignment="1">
      <alignment horizontal="center" vertical="top" wrapText="1"/>
    </xf>
    <xf numFmtId="165" fontId="5" fillId="15" borderId="29" xfId="0" applyNumberFormat="1" applyFont="1" applyFill="1" applyBorder="1" applyAlignment="1">
      <alignment horizontal="center" vertical="top" wrapText="1"/>
    </xf>
    <xf numFmtId="165" fontId="5" fillId="15" borderId="35" xfId="0" applyNumberFormat="1" applyFont="1" applyFill="1" applyBorder="1" applyAlignment="1">
      <alignment horizontal="center" vertical="top" wrapText="1"/>
    </xf>
    <xf numFmtId="165" fontId="3" fillId="9" borderId="66" xfId="0" applyNumberFormat="1" applyFont="1" applyFill="1" applyBorder="1" applyAlignment="1">
      <alignment horizontal="center" vertical="top"/>
    </xf>
    <xf numFmtId="165" fontId="3" fillId="9" borderId="33" xfId="0" applyNumberFormat="1" applyFont="1" applyFill="1" applyBorder="1" applyAlignment="1">
      <alignment horizontal="center" vertical="top"/>
    </xf>
    <xf numFmtId="165" fontId="5" fillId="5" borderId="34" xfId="0" applyNumberFormat="1" applyFont="1" applyFill="1" applyBorder="1" applyAlignment="1">
      <alignment horizontal="center" vertical="top"/>
    </xf>
    <xf numFmtId="165" fontId="5" fillId="5" borderId="25" xfId="0" applyNumberFormat="1" applyFont="1" applyFill="1" applyBorder="1" applyAlignment="1">
      <alignment horizontal="center" vertical="top"/>
    </xf>
    <xf numFmtId="0" fontId="3" fillId="7" borderId="44" xfId="0" applyFont="1" applyFill="1" applyBorder="1" applyAlignment="1">
      <alignment horizontal="left" vertical="top" wrapText="1"/>
    </xf>
    <xf numFmtId="3" fontId="3" fillId="7" borderId="19" xfId="1" applyNumberFormat="1" applyFont="1" applyFill="1" applyBorder="1" applyAlignment="1">
      <alignment horizontal="center" vertical="top"/>
    </xf>
    <xf numFmtId="49" fontId="3" fillId="7" borderId="19" xfId="0" applyNumberFormat="1" applyFont="1" applyFill="1" applyBorder="1" applyAlignment="1">
      <alignment horizontal="center" vertical="top" wrapText="1"/>
    </xf>
    <xf numFmtId="49" fontId="5" fillId="7" borderId="4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0" fontId="3" fillId="7" borderId="10" xfId="0" applyFont="1" applyFill="1" applyBorder="1" applyAlignment="1">
      <alignment vertical="top" wrapText="1"/>
    </xf>
    <xf numFmtId="49" fontId="5" fillId="7" borderId="19" xfId="0" applyNumberFormat="1" applyFont="1" applyFill="1" applyBorder="1" applyAlignment="1">
      <alignment horizontal="center" vertical="top"/>
    </xf>
    <xf numFmtId="165" fontId="21" fillId="7" borderId="0" xfId="0" applyNumberFormat="1" applyFont="1" applyFill="1" applyBorder="1" applyAlignment="1">
      <alignment horizontal="center" vertical="top"/>
    </xf>
    <xf numFmtId="165" fontId="21" fillId="7" borderId="40" xfId="0" applyNumberFormat="1" applyFont="1" applyFill="1" applyBorder="1" applyAlignment="1">
      <alignment horizontal="center" vertical="top"/>
    </xf>
    <xf numFmtId="49" fontId="5" fillId="7" borderId="17" xfId="0" applyNumberFormat="1" applyFont="1" applyFill="1" applyBorder="1" applyAlignment="1">
      <alignment horizontal="center" vertical="top" wrapText="1"/>
    </xf>
    <xf numFmtId="165" fontId="3" fillId="7" borderId="39" xfId="0" applyNumberFormat="1" applyFont="1" applyFill="1" applyBorder="1" applyAlignment="1">
      <alignment horizontal="right" vertical="top"/>
    </xf>
    <xf numFmtId="49" fontId="5" fillId="7" borderId="4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17" xfId="0" applyFont="1" applyFill="1" applyBorder="1" applyAlignment="1">
      <alignment horizontal="center" vertical="center" textRotation="90" wrapText="1"/>
    </xf>
    <xf numFmtId="0" fontId="3" fillId="7" borderId="10" xfId="0" applyFont="1" applyFill="1" applyBorder="1" applyAlignment="1">
      <alignment vertical="top" wrapText="1"/>
    </xf>
    <xf numFmtId="49" fontId="5" fillId="7" borderId="17" xfId="0" applyNumberFormat="1" applyFont="1" applyFill="1" applyBorder="1" applyAlignment="1">
      <alignment horizontal="center" vertical="top" wrapText="1"/>
    </xf>
    <xf numFmtId="0" fontId="3" fillId="7" borderId="10" xfId="0" applyFont="1" applyFill="1" applyBorder="1" applyAlignment="1">
      <alignment vertical="top" wrapText="1"/>
    </xf>
    <xf numFmtId="3" fontId="5" fillId="0" borderId="74" xfId="0" applyNumberFormat="1" applyFont="1" applyBorder="1" applyAlignment="1">
      <alignment horizontal="center" vertical="center" wrapText="1"/>
    </xf>
    <xf numFmtId="165" fontId="3" fillId="9" borderId="72" xfId="0" applyNumberFormat="1" applyFont="1" applyFill="1" applyBorder="1" applyAlignment="1">
      <alignment horizontal="center" vertical="top" wrapText="1"/>
    </xf>
    <xf numFmtId="0" fontId="5" fillId="2" borderId="33" xfId="0" applyFont="1" applyFill="1" applyBorder="1" applyAlignment="1">
      <alignment horizontal="center" vertical="top" wrapText="1"/>
    </xf>
    <xf numFmtId="0" fontId="21" fillId="7" borderId="9" xfId="0" applyFont="1" applyFill="1" applyBorder="1" applyAlignment="1">
      <alignment horizontal="center" vertical="top"/>
    </xf>
    <xf numFmtId="165" fontId="21" fillId="7" borderId="0" xfId="0" applyNumberFormat="1" applyFont="1" applyFill="1" applyBorder="1" applyAlignment="1">
      <alignment horizontal="center" vertical="top" wrapText="1"/>
    </xf>
    <xf numFmtId="0" fontId="3" fillId="0" borderId="9" xfId="0" applyFont="1" applyBorder="1" applyAlignment="1">
      <alignment vertical="top"/>
    </xf>
    <xf numFmtId="165" fontId="5" fillId="9" borderId="26" xfId="0" applyNumberFormat="1" applyFont="1" applyFill="1" applyBorder="1" applyAlignment="1">
      <alignment horizontal="center" vertical="top"/>
    </xf>
    <xf numFmtId="0" fontId="0" fillId="7" borderId="9" xfId="0" applyFill="1" applyBorder="1" applyAlignment="1">
      <alignment vertical="top"/>
    </xf>
    <xf numFmtId="0" fontId="9" fillId="7" borderId="10" xfId="0" applyFont="1" applyFill="1" applyBorder="1" applyAlignment="1">
      <alignment vertical="top" wrapText="1"/>
    </xf>
    <xf numFmtId="0" fontId="9" fillId="7" borderId="38" xfId="0" applyFont="1" applyFill="1" applyBorder="1" applyAlignment="1">
      <alignment vertical="top" wrapText="1"/>
    </xf>
    <xf numFmtId="165" fontId="3" fillId="7" borderId="17" xfId="0" applyNumberFormat="1" applyFont="1" applyFill="1" applyBorder="1" applyAlignment="1">
      <alignment vertical="top"/>
    </xf>
    <xf numFmtId="165" fontId="3" fillId="7" borderId="0" xfId="0" applyNumberFormat="1" applyFont="1" applyFill="1" applyBorder="1" applyAlignment="1">
      <alignment vertical="top"/>
    </xf>
    <xf numFmtId="0" fontId="3" fillId="0" borderId="96" xfId="0" applyFont="1" applyBorder="1" applyAlignment="1">
      <alignment vertical="top"/>
    </xf>
    <xf numFmtId="0" fontId="3" fillId="0" borderId="98" xfId="0" applyFont="1" applyBorder="1" applyAlignment="1">
      <alignment vertical="top"/>
    </xf>
    <xf numFmtId="0" fontId="3" fillId="0" borderId="108" xfId="0" applyFont="1" applyBorder="1" applyAlignment="1">
      <alignment vertical="top"/>
    </xf>
    <xf numFmtId="0" fontId="3" fillId="0" borderId="78" xfId="0" applyFont="1" applyBorder="1" applyAlignment="1">
      <alignment vertical="top"/>
    </xf>
    <xf numFmtId="165" fontId="3" fillId="7" borderId="33" xfId="0" applyNumberFormat="1" applyFont="1" applyFill="1" applyBorder="1" applyAlignment="1">
      <alignment vertical="top"/>
    </xf>
    <xf numFmtId="165" fontId="3" fillId="7" borderId="48" xfId="0" applyNumberFormat="1" applyFont="1" applyFill="1" applyBorder="1" applyAlignment="1">
      <alignment vertical="top"/>
    </xf>
    <xf numFmtId="0" fontId="5" fillId="2" borderId="27" xfId="0" applyFont="1" applyFill="1" applyBorder="1" applyAlignment="1">
      <alignment horizontal="center" vertical="top" wrapText="1"/>
    </xf>
    <xf numFmtId="0" fontId="3" fillId="0" borderId="45" xfId="0" applyFont="1" applyBorder="1" applyAlignment="1">
      <alignment horizontal="center" vertical="top" wrapText="1"/>
    </xf>
    <xf numFmtId="165" fontId="3" fillId="2" borderId="73" xfId="0" applyNumberFormat="1" applyFont="1" applyFill="1" applyBorder="1" applyAlignment="1">
      <alignment horizontal="center" vertical="top"/>
    </xf>
    <xf numFmtId="165" fontId="3" fillId="2" borderId="27" xfId="0" applyNumberFormat="1" applyFont="1" applyFill="1" applyBorder="1" applyAlignment="1">
      <alignment horizontal="center" vertical="top"/>
    </xf>
    <xf numFmtId="165" fontId="3" fillId="2" borderId="68" xfId="0" applyNumberFormat="1" applyFont="1" applyFill="1" applyBorder="1" applyAlignment="1">
      <alignment horizontal="center" vertical="top"/>
    </xf>
    <xf numFmtId="165" fontId="3" fillId="7" borderId="27" xfId="0" applyNumberFormat="1" applyFont="1" applyFill="1" applyBorder="1" applyAlignment="1">
      <alignment vertical="top"/>
    </xf>
    <xf numFmtId="165" fontId="3" fillId="7" borderId="46" xfId="0" applyNumberFormat="1" applyFont="1" applyFill="1" applyBorder="1" applyAlignment="1">
      <alignment vertical="top"/>
    </xf>
    <xf numFmtId="165" fontId="3" fillId="7" borderId="28" xfId="0" applyNumberFormat="1" applyFont="1" applyFill="1" applyBorder="1" applyAlignment="1">
      <alignment vertical="top"/>
    </xf>
    <xf numFmtId="165" fontId="3" fillId="7" borderId="32" xfId="0" applyNumberFormat="1" applyFont="1" applyFill="1" applyBorder="1" applyAlignment="1">
      <alignment vertical="top"/>
    </xf>
    <xf numFmtId="165" fontId="5" fillId="9" borderId="3" xfId="0" applyNumberFormat="1" applyFont="1" applyFill="1" applyBorder="1" applyAlignment="1">
      <alignment horizontal="center" vertical="top"/>
    </xf>
    <xf numFmtId="165" fontId="3" fillId="2" borderId="8" xfId="0" applyNumberFormat="1" applyFont="1" applyFill="1" applyBorder="1" applyAlignment="1">
      <alignment horizontal="center" vertical="top"/>
    </xf>
    <xf numFmtId="165" fontId="3" fillId="7" borderId="19" xfId="0" applyNumberFormat="1" applyFont="1" applyFill="1" applyBorder="1" applyAlignment="1">
      <alignment vertical="top"/>
    </xf>
    <xf numFmtId="165" fontId="3" fillId="9" borderId="48" xfId="0" applyNumberFormat="1" applyFont="1" applyFill="1" applyBorder="1" applyAlignment="1">
      <alignment horizontal="center" vertical="top" wrapText="1"/>
    </xf>
    <xf numFmtId="165" fontId="3" fillId="9" borderId="54" xfId="0" applyNumberFormat="1" applyFont="1" applyFill="1" applyBorder="1" applyAlignment="1">
      <alignment horizontal="center" vertical="top" wrapText="1"/>
    </xf>
    <xf numFmtId="165" fontId="3" fillId="0" borderId="2" xfId="0" applyNumberFormat="1" applyFont="1" applyBorder="1" applyAlignment="1">
      <alignment horizontal="center" vertical="top"/>
    </xf>
    <xf numFmtId="165" fontId="5" fillId="5" borderId="34" xfId="0" applyNumberFormat="1" applyFont="1" applyFill="1" applyBorder="1" applyAlignment="1">
      <alignment horizontal="center" vertical="top" wrapText="1"/>
    </xf>
    <xf numFmtId="165" fontId="5" fillId="9" borderId="72" xfId="0" applyNumberFormat="1" applyFont="1" applyFill="1" applyBorder="1" applyAlignment="1">
      <alignment horizontal="center" vertical="top" wrapText="1"/>
    </xf>
    <xf numFmtId="165" fontId="3" fillId="7" borderId="72" xfId="0" applyNumberFormat="1" applyFont="1" applyFill="1" applyBorder="1" applyAlignment="1">
      <alignment horizontal="center" vertical="top" wrapText="1"/>
    </xf>
    <xf numFmtId="165" fontId="3" fillId="0" borderId="72" xfId="0" applyNumberFormat="1" applyFont="1" applyBorder="1" applyAlignment="1">
      <alignment horizontal="center" vertical="top" wrapText="1"/>
    </xf>
    <xf numFmtId="165" fontId="3" fillId="9" borderId="72" xfId="0" applyNumberFormat="1" applyFont="1" applyFill="1" applyBorder="1" applyAlignment="1">
      <alignment horizontal="center" vertical="top" wrapText="1"/>
    </xf>
    <xf numFmtId="165" fontId="3" fillId="9" borderId="43" xfId="0" applyNumberFormat="1" applyFont="1" applyFill="1" applyBorder="1" applyAlignment="1">
      <alignment horizontal="center" vertical="top" wrapText="1"/>
    </xf>
    <xf numFmtId="165" fontId="5" fillId="4" borderId="74" xfId="0" applyNumberFormat="1" applyFont="1" applyFill="1" applyBorder="1" applyAlignment="1">
      <alignment horizontal="center" vertical="top" wrapText="1"/>
    </xf>
    <xf numFmtId="165" fontId="5" fillId="4" borderId="72" xfId="0" applyNumberFormat="1" applyFont="1" applyFill="1" applyBorder="1" applyAlignment="1">
      <alignment horizontal="center" vertical="top" wrapText="1"/>
    </xf>
    <xf numFmtId="165" fontId="5" fillId="4" borderId="42" xfId="0" applyNumberFormat="1" applyFont="1" applyFill="1" applyBorder="1" applyAlignment="1">
      <alignment horizontal="center" vertical="top" wrapText="1"/>
    </xf>
    <xf numFmtId="165" fontId="3" fillId="9" borderId="2" xfId="0" applyNumberFormat="1" applyFont="1" applyFill="1" applyBorder="1" applyAlignment="1">
      <alignment horizontal="center" vertical="top"/>
    </xf>
    <xf numFmtId="0" fontId="34" fillId="7" borderId="39" xfId="0" applyFont="1" applyFill="1" applyBorder="1" applyAlignment="1">
      <alignment horizontal="center" vertical="top" wrapText="1"/>
    </xf>
    <xf numFmtId="0" fontId="8" fillId="7" borderId="21" xfId="0" applyFont="1" applyFill="1" applyBorder="1" applyAlignment="1">
      <alignment horizontal="center" vertical="center" textRotation="90" wrapText="1"/>
    </xf>
    <xf numFmtId="0" fontId="24" fillId="7" borderId="17" xfId="0" applyFont="1" applyFill="1" applyBorder="1" applyAlignment="1">
      <alignment horizontal="center" vertical="center" textRotation="90" wrapText="1"/>
    </xf>
    <xf numFmtId="49" fontId="5" fillId="7" borderId="19" xfId="0" applyNumberFormat="1" applyFont="1" applyFill="1" applyBorder="1" applyAlignment="1">
      <alignment horizontal="center" vertical="top"/>
    </xf>
    <xf numFmtId="49" fontId="3" fillId="7" borderId="9" xfId="0" applyNumberFormat="1" applyFont="1" applyFill="1" applyBorder="1" applyAlignment="1">
      <alignment horizontal="center" vertical="center" wrapText="1"/>
    </xf>
    <xf numFmtId="165" fontId="5" fillId="3" borderId="76"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96" xfId="0" applyFont="1" applyFill="1" applyBorder="1" applyAlignment="1">
      <alignment vertical="top" wrapText="1"/>
    </xf>
    <xf numFmtId="165" fontId="5" fillId="9" borderId="42" xfId="0" applyNumberFormat="1" applyFont="1" applyFill="1" applyBorder="1" applyAlignment="1">
      <alignment horizontal="center" vertical="top" wrapText="1"/>
    </xf>
    <xf numFmtId="165" fontId="5" fillId="4" borderId="13" xfId="0" applyNumberFormat="1" applyFont="1" applyFill="1" applyBorder="1" applyAlignment="1">
      <alignment horizontal="center" vertical="top" wrapText="1"/>
    </xf>
    <xf numFmtId="165" fontId="5" fillId="9" borderId="2" xfId="0" applyNumberFormat="1" applyFont="1" applyFill="1" applyBorder="1" applyAlignment="1">
      <alignment horizontal="center" vertical="top" wrapText="1"/>
    </xf>
    <xf numFmtId="165" fontId="5" fillId="9" borderId="43" xfId="0" applyNumberFormat="1" applyFont="1" applyFill="1" applyBorder="1" applyAlignment="1">
      <alignment horizontal="center" vertical="top" wrapText="1"/>
    </xf>
    <xf numFmtId="49" fontId="5" fillId="12" borderId="30" xfId="0" applyNumberFormat="1" applyFont="1" applyFill="1" applyBorder="1" applyAlignment="1">
      <alignment horizontal="center" vertical="top"/>
    </xf>
    <xf numFmtId="49" fontId="5" fillId="3" borderId="33" xfId="0" applyNumberFormat="1" applyFont="1" applyFill="1" applyBorder="1" applyAlignment="1">
      <alignment horizontal="center" vertical="top"/>
    </xf>
    <xf numFmtId="0" fontId="3" fillId="7" borderId="23" xfId="0" applyFont="1" applyFill="1" applyBorder="1" applyAlignment="1">
      <alignment vertical="top"/>
    </xf>
    <xf numFmtId="0" fontId="3" fillId="7" borderId="96" xfId="0" applyFont="1" applyFill="1" applyBorder="1" applyAlignment="1">
      <alignment horizontal="left" vertical="top" wrapText="1"/>
    </xf>
    <xf numFmtId="0" fontId="3" fillId="7" borderId="103" xfId="0" applyFont="1" applyFill="1" applyBorder="1" applyAlignment="1">
      <alignment vertical="top"/>
    </xf>
    <xf numFmtId="165" fontId="5" fillId="9" borderId="59" xfId="0" applyNumberFormat="1" applyFont="1" applyFill="1" applyBorder="1" applyAlignment="1">
      <alignment horizontal="center" vertical="top"/>
    </xf>
    <xf numFmtId="0" fontId="3" fillId="7" borderId="71" xfId="0" applyFont="1" applyFill="1" applyBorder="1" applyAlignment="1">
      <alignment horizontal="center" vertical="top" wrapText="1"/>
    </xf>
    <xf numFmtId="165" fontId="5" fillId="9" borderId="69" xfId="0" applyNumberFormat="1" applyFont="1" applyFill="1" applyBorder="1" applyAlignment="1">
      <alignment horizontal="center" vertical="top"/>
    </xf>
    <xf numFmtId="165" fontId="5" fillId="9" borderId="4" xfId="0" applyNumberFormat="1" applyFont="1" applyFill="1" applyBorder="1" applyAlignment="1">
      <alignment horizontal="center" vertical="top"/>
    </xf>
    <xf numFmtId="0" fontId="3" fillId="7" borderId="10" xfId="0" applyFont="1" applyFill="1" applyBorder="1" applyAlignment="1">
      <alignment horizontal="left" vertical="top" wrapText="1"/>
    </xf>
    <xf numFmtId="49" fontId="5" fillId="12" borderId="96" xfId="0" applyNumberFormat="1" applyFont="1" applyFill="1" applyBorder="1" applyAlignment="1">
      <alignment horizontal="center" vertical="top"/>
    </xf>
    <xf numFmtId="0" fontId="3" fillId="7" borderId="8" xfId="0" applyFont="1" applyFill="1" applyBorder="1" applyAlignment="1">
      <alignment horizontal="left" vertical="top" wrapText="1"/>
    </xf>
    <xf numFmtId="49" fontId="5" fillId="3" borderId="59"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0" fontId="3" fillId="7" borderId="10" xfId="1" applyFont="1" applyFill="1" applyBorder="1" applyAlignment="1">
      <alignment vertical="top" wrapText="1"/>
    </xf>
    <xf numFmtId="0" fontId="3" fillId="7" borderId="10" xfId="0" applyFont="1" applyFill="1" applyBorder="1" applyAlignment="1">
      <alignment horizontal="left" vertical="top" wrapText="1"/>
    </xf>
    <xf numFmtId="0" fontId="7" fillId="7" borderId="17" xfId="0" applyFont="1" applyFill="1" applyBorder="1" applyAlignment="1">
      <alignment vertical="top" wrapText="1"/>
    </xf>
    <xf numFmtId="49" fontId="5" fillId="7" borderId="33" xfId="0" applyNumberFormat="1" applyFont="1" applyFill="1" applyBorder="1" applyAlignment="1">
      <alignment horizontal="center" vertical="top"/>
    </xf>
    <xf numFmtId="0" fontId="3" fillId="7" borderId="38" xfId="0" applyFont="1" applyFill="1" applyBorder="1" applyAlignment="1">
      <alignment horizontal="center" vertical="center" textRotation="90" wrapText="1"/>
    </xf>
    <xf numFmtId="164" fontId="2" fillId="7" borderId="17" xfId="0" applyNumberFormat="1" applyFont="1" applyFill="1" applyBorder="1" applyAlignment="1">
      <alignment horizontal="center" vertical="center" wrapText="1"/>
    </xf>
    <xf numFmtId="164" fontId="2" fillId="7" borderId="52" xfId="0" applyNumberFormat="1" applyFont="1" applyFill="1" applyBorder="1" applyAlignment="1">
      <alignment horizontal="center" vertical="center" wrapText="1"/>
    </xf>
    <xf numFmtId="49" fontId="5" fillId="7" borderId="19" xfId="0" applyNumberFormat="1" applyFont="1" applyFill="1" applyBorder="1" applyAlignment="1">
      <alignment vertical="top"/>
    </xf>
    <xf numFmtId="49" fontId="5" fillId="3" borderId="31" xfId="0" applyNumberFormat="1" applyFont="1" applyFill="1" applyBorder="1" applyAlignment="1">
      <alignment horizontal="center" vertical="top"/>
    </xf>
    <xf numFmtId="49" fontId="5" fillId="7" borderId="32" xfId="0" applyNumberFormat="1" applyFont="1" applyFill="1" applyBorder="1" applyAlignment="1">
      <alignment vertical="top"/>
    </xf>
    <xf numFmtId="49" fontId="5" fillId="12" borderId="30" xfId="0" applyNumberFormat="1" applyFont="1" applyFill="1" applyBorder="1" applyAlignment="1">
      <alignment horizontal="center" vertical="top" wrapText="1"/>
    </xf>
    <xf numFmtId="49" fontId="5" fillId="3" borderId="33" xfId="0" applyNumberFormat="1" applyFont="1" applyFill="1" applyBorder="1" applyAlignment="1">
      <alignment horizontal="center" vertical="top" wrapText="1"/>
    </xf>
    <xf numFmtId="0" fontId="3" fillId="7" borderId="96" xfId="0" applyFont="1" applyFill="1" applyBorder="1" applyAlignment="1">
      <alignment vertical="top" wrapText="1"/>
    </xf>
    <xf numFmtId="0" fontId="3" fillId="7" borderId="8" xfId="0" applyFont="1" applyFill="1" applyBorder="1" applyAlignment="1">
      <alignment horizontal="left" vertical="top" wrapText="1"/>
    </xf>
    <xf numFmtId="49" fontId="5" fillId="7" borderId="49" xfId="0" applyNumberFormat="1" applyFont="1" applyFill="1" applyBorder="1" applyAlignment="1">
      <alignment horizontal="center" vertical="top"/>
    </xf>
    <xf numFmtId="0" fontId="3" fillId="7" borderId="17" xfId="0" applyFont="1" applyFill="1" applyBorder="1" applyAlignment="1">
      <alignment horizontal="left" vertical="top" wrapText="1"/>
    </xf>
    <xf numFmtId="49" fontId="5" fillId="12"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45" xfId="0" applyFont="1" applyFill="1" applyBorder="1" applyAlignment="1">
      <alignment vertical="top" wrapText="1"/>
    </xf>
    <xf numFmtId="0" fontId="0" fillId="0" borderId="9" xfId="0" applyBorder="1" applyAlignment="1">
      <alignment vertical="top" wrapText="1"/>
    </xf>
    <xf numFmtId="165" fontId="3" fillId="2" borderId="40" xfId="0" applyNumberFormat="1" applyFont="1" applyFill="1" applyBorder="1" applyAlignment="1">
      <alignment horizontal="center" vertical="top"/>
    </xf>
    <xf numFmtId="49" fontId="5" fillId="7" borderId="17" xfId="0" applyNumberFormat="1" applyFont="1" applyFill="1" applyBorder="1" applyAlignment="1">
      <alignment horizontal="center" vertical="top" wrapText="1"/>
    </xf>
    <xf numFmtId="0" fontId="3" fillId="7" borderId="10" xfId="0" applyFont="1" applyFill="1" applyBorder="1" applyAlignment="1">
      <alignment vertical="top" wrapText="1"/>
    </xf>
    <xf numFmtId="49" fontId="5" fillId="7" borderId="33" xfId="0" applyNumberFormat="1" applyFont="1" applyFill="1" applyBorder="1" applyAlignment="1">
      <alignment horizontal="center" vertical="top" wrapText="1"/>
    </xf>
    <xf numFmtId="0" fontId="5" fillId="2" borderId="33" xfId="0" applyFont="1" applyFill="1" applyBorder="1" applyAlignment="1">
      <alignment horizontal="center" vertical="top" wrapText="1"/>
    </xf>
    <xf numFmtId="165" fontId="21" fillId="7" borderId="67" xfId="0" applyNumberFormat="1" applyFont="1" applyFill="1" applyBorder="1" applyAlignment="1">
      <alignment horizontal="center" vertical="top"/>
    </xf>
    <xf numFmtId="165" fontId="35" fillId="9" borderId="25" xfId="0" applyNumberFormat="1" applyFont="1" applyFill="1" applyBorder="1" applyAlignment="1">
      <alignment horizontal="center" vertical="top"/>
    </xf>
    <xf numFmtId="0" fontId="21" fillId="7" borderId="96" xfId="1" applyFont="1" applyFill="1" applyBorder="1" applyAlignment="1">
      <alignment vertical="top" wrapText="1"/>
    </xf>
    <xf numFmtId="3" fontId="21" fillId="7" borderId="17" xfId="1" applyNumberFormat="1" applyFont="1" applyFill="1" applyBorder="1" applyAlignment="1">
      <alignment horizontal="center" vertical="top"/>
    </xf>
    <xf numFmtId="0" fontId="0" fillId="7" borderId="9" xfId="0" applyFill="1" applyBorder="1" applyAlignment="1">
      <alignment vertical="top" wrapText="1"/>
    </xf>
    <xf numFmtId="165" fontId="3" fillId="0" borderId="72" xfId="0" applyNumberFormat="1" applyFont="1" applyBorder="1" applyAlignment="1">
      <alignment horizontal="center" vertical="top" wrapText="1"/>
    </xf>
    <xf numFmtId="165" fontId="5" fillId="9" borderId="72" xfId="0" applyNumberFormat="1" applyFont="1" applyFill="1" applyBorder="1" applyAlignment="1">
      <alignment horizontal="center" vertical="top" wrapText="1"/>
    </xf>
    <xf numFmtId="165" fontId="3" fillId="7" borderId="72" xfId="0" applyNumberFormat="1" applyFont="1" applyFill="1" applyBorder="1" applyAlignment="1">
      <alignment horizontal="center" vertical="top" wrapText="1"/>
    </xf>
    <xf numFmtId="165" fontId="3" fillId="9" borderId="72" xfId="0" applyNumberFormat="1" applyFont="1" applyFill="1" applyBorder="1" applyAlignment="1">
      <alignment horizontal="center" vertical="top" wrapText="1"/>
    </xf>
    <xf numFmtId="165" fontId="3" fillId="9" borderId="43" xfId="0" applyNumberFormat="1" applyFont="1" applyFill="1" applyBorder="1" applyAlignment="1">
      <alignment horizontal="center" vertical="top" wrapText="1"/>
    </xf>
    <xf numFmtId="165" fontId="5" fillId="4" borderId="74"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72" xfId="0" applyNumberFormat="1" applyFont="1" applyFill="1" applyBorder="1" applyAlignment="1">
      <alignment horizontal="center" vertical="top" wrapText="1"/>
    </xf>
    <xf numFmtId="165" fontId="5" fillId="4" borderId="43" xfId="0" applyNumberFormat="1" applyFont="1" applyFill="1" applyBorder="1" applyAlignment="1">
      <alignment horizontal="center" vertical="top" wrapText="1"/>
    </xf>
    <xf numFmtId="0" fontId="3" fillId="7" borderId="81" xfId="0" applyFont="1" applyFill="1" applyBorder="1" applyAlignment="1">
      <alignment vertical="top" wrapText="1"/>
    </xf>
    <xf numFmtId="0" fontId="21" fillId="7" borderId="17" xfId="0" applyFont="1" applyFill="1" applyBorder="1" applyAlignment="1">
      <alignment vertical="top" wrapText="1"/>
    </xf>
    <xf numFmtId="0" fontId="3" fillId="7" borderId="91" xfId="0" applyFont="1" applyFill="1" applyBorder="1" applyAlignment="1">
      <alignment vertical="top" wrapText="1"/>
    </xf>
    <xf numFmtId="0" fontId="3" fillId="7" borderId="2" xfId="0" applyFont="1" applyFill="1" applyBorder="1" applyAlignment="1">
      <alignment vertical="top" wrapText="1"/>
    </xf>
    <xf numFmtId="165" fontId="3" fillId="7" borderId="36" xfId="0" applyNumberFormat="1" applyFont="1" applyFill="1" applyBorder="1" applyAlignment="1">
      <alignment horizontal="center" vertical="top" wrapText="1"/>
    </xf>
    <xf numFmtId="165" fontId="3" fillId="0" borderId="36" xfId="0" applyNumberFormat="1" applyFont="1" applyBorder="1" applyAlignment="1">
      <alignment horizontal="center" vertical="top" wrapText="1"/>
    </xf>
    <xf numFmtId="165" fontId="5" fillId="4" borderId="15" xfId="0" applyNumberFormat="1" applyFont="1" applyFill="1" applyBorder="1" applyAlignment="1">
      <alignment horizontal="center" vertical="top" wrapText="1"/>
    </xf>
    <xf numFmtId="165" fontId="5" fillId="9" borderId="18" xfId="0" applyNumberFormat="1" applyFont="1" applyFill="1" applyBorder="1" applyAlignment="1">
      <alignment horizontal="center" vertical="top" wrapText="1"/>
    </xf>
    <xf numFmtId="165" fontId="3" fillId="7" borderId="32" xfId="0" applyNumberFormat="1" applyFont="1" applyFill="1" applyBorder="1" applyAlignment="1">
      <alignment horizontal="center" vertical="top" wrapText="1"/>
    </xf>
    <xf numFmtId="49" fontId="5" fillId="12" borderId="10" xfId="0" applyNumberFormat="1" applyFont="1" applyFill="1" applyBorder="1" applyAlignment="1">
      <alignment horizontal="center" vertical="top"/>
    </xf>
    <xf numFmtId="0" fontId="3" fillId="7" borderId="44" xfId="1" applyFont="1" applyFill="1" applyBorder="1" applyAlignment="1">
      <alignment vertical="top" wrapText="1"/>
    </xf>
    <xf numFmtId="49" fontId="5" fillId="7" borderId="49"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44" xfId="0" applyFont="1" applyFill="1" applyBorder="1" applyAlignment="1">
      <alignment horizontal="left" vertical="top" wrapText="1"/>
    </xf>
    <xf numFmtId="49" fontId="5" fillId="7" borderId="32" xfId="0" applyNumberFormat="1" applyFont="1" applyFill="1" applyBorder="1" applyAlignment="1">
      <alignment horizontal="center" vertical="top"/>
    </xf>
    <xf numFmtId="49" fontId="5" fillId="7" borderId="2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49" fontId="5" fillId="12" borderId="8"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0" fontId="3" fillId="7" borderId="10" xfId="1" applyFont="1" applyFill="1" applyBorder="1" applyAlignment="1">
      <alignment vertical="top" wrapText="1"/>
    </xf>
    <xf numFmtId="49" fontId="5" fillId="3" borderId="49" xfId="0" applyNumberFormat="1" applyFont="1" applyFill="1" applyBorder="1" applyAlignment="1">
      <alignment horizontal="center" vertical="top"/>
    </xf>
    <xf numFmtId="0" fontId="3" fillId="7" borderId="20" xfId="0" applyFont="1" applyFill="1" applyBorder="1" applyAlignment="1">
      <alignment horizontal="center" vertical="center" textRotation="90" wrapText="1"/>
    </xf>
    <xf numFmtId="0" fontId="3" fillId="7" borderId="10" xfId="0" applyFont="1" applyFill="1" applyBorder="1" applyAlignment="1">
      <alignment horizontal="left" vertical="top" wrapText="1"/>
    </xf>
    <xf numFmtId="0" fontId="3" fillId="7" borderId="38" xfId="0" applyFont="1" applyFill="1" applyBorder="1" applyAlignment="1">
      <alignment horizontal="center" vertical="center" textRotation="90" wrapText="1"/>
    </xf>
    <xf numFmtId="0" fontId="3" fillId="7" borderId="30" xfId="1" applyFont="1" applyFill="1" applyBorder="1" applyAlignment="1">
      <alignment vertical="top" wrapText="1"/>
    </xf>
    <xf numFmtId="3" fontId="3" fillId="0" borderId="49" xfId="0" applyNumberFormat="1" applyFont="1" applyFill="1" applyBorder="1" applyAlignment="1">
      <alignment horizontal="center" vertical="top" wrapText="1"/>
    </xf>
    <xf numFmtId="0" fontId="3" fillId="7" borderId="39" xfId="0" applyFont="1" applyFill="1" applyBorder="1" applyAlignment="1">
      <alignment horizontal="left" vertical="top" wrapText="1"/>
    </xf>
    <xf numFmtId="49" fontId="3" fillId="7" borderId="23"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0" fontId="7" fillId="7" borderId="17" xfId="0" applyFont="1" applyFill="1" applyBorder="1" applyAlignment="1">
      <alignment horizontal="left" vertical="top" wrapText="1"/>
    </xf>
    <xf numFmtId="49" fontId="5" fillId="7" borderId="49" xfId="0" applyNumberFormat="1" applyFont="1" applyFill="1" applyBorder="1" applyAlignment="1">
      <alignment horizontal="center" vertical="top"/>
    </xf>
    <xf numFmtId="0" fontId="0" fillId="0" borderId="9" xfId="0" applyBorder="1" applyAlignment="1">
      <alignment vertical="top" wrapText="1"/>
    </xf>
    <xf numFmtId="0" fontId="3" fillId="7" borderId="6" xfId="0" applyFont="1" applyFill="1" applyBorder="1" applyAlignment="1">
      <alignment vertical="top" wrapText="1"/>
    </xf>
    <xf numFmtId="0" fontId="3" fillId="7" borderId="38" xfId="0" applyFont="1" applyFill="1" applyBorder="1" applyAlignment="1">
      <alignment horizontal="center" vertical="center" textRotation="90" wrapText="1"/>
    </xf>
    <xf numFmtId="0" fontId="3" fillId="0" borderId="0" xfId="0" applyFont="1" applyBorder="1" applyAlignment="1">
      <alignment horizontal="center" vertical="top"/>
    </xf>
    <xf numFmtId="3" fontId="3" fillId="0" borderId="83" xfId="0" applyNumberFormat="1" applyFont="1" applyFill="1" applyBorder="1" applyAlignment="1">
      <alignment horizontal="center" vertical="top" wrapText="1"/>
    </xf>
    <xf numFmtId="0" fontId="3" fillId="7" borderId="86" xfId="0" applyNumberFormat="1" applyFont="1" applyFill="1" applyBorder="1" applyAlignment="1">
      <alignment horizontal="center" vertical="top" wrapText="1"/>
    </xf>
    <xf numFmtId="0" fontId="3" fillId="7" borderId="82" xfId="0" applyNumberFormat="1" applyFont="1" applyFill="1" applyBorder="1" applyAlignment="1">
      <alignment horizontal="center" vertical="top" wrapText="1"/>
    </xf>
    <xf numFmtId="0" fontId="0" fillId="7" borderId="23" xfId="0" applyFill="1" applyBorder="1" applyAlignment="1">
      <alignment vertical="top" wrapText="1"/>
    </xf>
    <xf numFmtId="0" fontId="3" fillId="7" borderId="45" xfId="0" applyFont="1" applyFill="1" applyBorder="1" applyAlignment="1">
      <alignment vertical="top" wrapText="1"/>
    </xf>
    <xf numFmtId="49" fontId="5" fillId="7" borderId="19" xfId="0" applyNumberFormat="1" applyFont="1" applyFill="1" applyBorder="1" applyAlignment="1">
      <alignment horizontal="center" vertical="top"/>
    </xf>
    <xf numFmtId="49" fontId="5" fillId="12" borderId="11" xfId="0" applyNumberFormat="1" applyFont="1" applyFill="1" applyBorder="1" applyAlignment="1">
      <alignment horizontal="center" vertical="top"/>
    </xf>
    <xf numFmtId="49" fontId="5" fillId="7" borderId="49" xfId="0" applyNumberFormat="1" applyFont="1" applyFill="1" applyBorder="1" applyAlignment="1">
      <alignment horizontal="center" vertical="top" wrapText="1"/>
    </xf>
    <xf numFmtId="0" fontId="3" fillId="7" borderId="8"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9" xfId="0" applyFont="1" applyFill="1" applyBorder="1" applyAlignment="1">
      <alignment vertical="top" wrapText="1"/>
    </xf>
    <xf numFmtId="0" fontId="21" fillId="2" borderId="10" xfId="0" applyFont="1" applyFill="1" applyBorder="1" applyAlignment="1">
      <alignment horizontal="left" vertical="top" wrapText="1"/>
    </xf>
    <xf numFmtId="0" fontId="21" fillId="0" borderId="0" xfId="0" applyFont="1" applyBorder="1" applyAlignment="1">
      <alignment horizontal="center" vertical="top"/>
    </xf>
    <xf numFmtId="165" fontId="36" fillId="7" borderId="13" xfId="0" applyNumberFormat="1" applyFont="1" applyFill="1" applyBorder="1" applyAlignment="1">
      <alignment horizontal="center" vertical="top"/>
    </xf>
    <xf numFmtId="165" fontId="36" fillId="9" borderId="34" xfId="0" applyNumberFormat="1" applyFont="1" applyFill="1" applyBorder="1" applyAlignment="1">
      <alignment horizontal="center" vertical="top"/>
    </xf>
    <xf numFmtId="165" fontId="36" fillId="9" borderId="25" xfId="0" applyNumberFormat="1" applyFont="1" applyFill="1" applyBorder="1" applyAlignment="1">
      <alignment horizontal="center" vertical="top"/>
    </xf>
    <xf numFmtId="165" fontId="36" fillId="7" borderId="31" xfId="0" applyNumberFormat="1" applyFont="1" applyFill="1" applyBorder="1" applyAlignment="1">
      <alignment horizontal="center" vertical="top"/>
    </xf>
    <xf numFmtId="165" fontId="36" fillId="9" borderId="59" xfId="0" applyNumberFormat="1" applyFont="1" applyFill="1" applyBorder="1" applyAlignment="1">
      <alignment horizontal="center" vertical="top"/>
    </xf>
    <xf numFmtId="165" fontId="36" fillId="7" borderId="14" xfId="0" applyNumberFormat="1" applyFont="1" applyFill="1" applyBorder="1" applyAlignment="1">
      <alignment horizontal="center" vertical="top"/>
    </xf>
    <xf numFmtId="165" fontId="3" fillId="9" borderId="4" xfId="0" applyNumberFormat="1" applyFont="1" applyFill="1" applyBorder="1" applyAlignment="1">
      <alignment horizontal="center" vertical="top"/>
    </xf>
    <xf numFmtId="49" fontId="37" fillId="12" borderId="8" xfId="0" applyNumberFormat="1" applyFont="1" applyFill="1" applyBorder="1" applyAlignment="1">
      <alignment horizontal="center" vertical="top" wrapText="1"/>
    </xf>
    <xf numFmtId="49" fontId="37" fillId="3" borderId="27" xfId="0" applyNumberFormat="1" applyFont="1" applyFill="1" applyBorder="1" applyAlignment="1">
      <alignment horizontal="center" vertical="top" wrapText="1"/>
    </xf>
    <xf numFmtId="49" fontId="37" fillId="7" borderId="27" xfId="0" applyNumberFormat="1" applyFont="1" applyFill="1" applyBorder="1" applyAlignment="1">
      <alignment horizontal="center" vertical="top" wrapText="1"/>
    </xf>
    <xf numFmtId="49" fontId="37" fillId="12" borderId="11" xfId="0" applyNumberFormat="1" applyFont="1" applyFill="1" applyBorder="1" applyAlignment="1">
      <alignment horizontal="center" vertical="top"/>
    </xf>
    <xf numFmtId="49" fontId="37" fillId="3" borderId="25" xfId="0" applyNumberFormat="1" applyFont="1" applyFill="1" applyBorder="1" applyAlignment="1">
      <alignment horizontal="center" vertical="top"/>
    </xf>
    <xf numFmtId="49" fontId="37" fillId="7" borderId="59" xfId="0" applyNumberFormat="1" applyFont="1" applyFill="1" applyBorder="1" applyAlignment="1">
      <alignment horizontal="center" vertical="top" wrapText="1"/>
    </xf>
    <xf numFmtId="0" fontId="21" fillId="7" borderId="95" xfId="0" applyFont="1" applyFill="1" applyBorder="1" applyAlignment="1">
      <alignment horizontal="left" vertical="top" wrapText="1"/>
    </xf>
    <xf numFmtId="3" fontId="21" fillId="7" borderId="99" xfId="0" applyNumberFormat="1" applyFont="1" applyFill="1" applyBorder="1" applyAlignment="1">
      <alignment horizontal="center" vertical="top"/>
    </xf>
    <xf numFmtId="3" fontId="3" fillId="7" borderId="115" xfId="0" applyNumberFormat="1" applyFont="1" applyFill="1" applyBorder="1" applyAlignment="1">
      <alignment horizontal="center" vertical="top"/>
    </xf>
    <xf numFmtId="165" fontId="3" fillId="9" borderId="3" xfId="0" applyNumberFormat="1" applyFont="1" applyFill="1" applyBorder="1" applyAlignment="1">
      <alignment horizontal="center" vertical="top"/>
    </xf>
    <xf numFmtId="165" fontId="35" fillId="3" borderId="60" xfId="0" applyNumberFormat="1" applyFont="1" applyFill="1" applyBorder="1" applyAlignment="1">
      <alignment horizontal="center" vertical="top"/>
    </xf>
    <xf numFmtId="165" fontId="21" fillId="7" borderId="31" xfId="0" applyNumberFormat="1" applyFont="1" applyFill="1" applyBorder="1" applyAlignment="1">
      <alignment horizontal="center" vertical="top"/>
    </xf>
    <xf numFmtId="165" fontId="21" fillId="7" borderId="32" xfId="0" applyNumberFormat="1" applyFont="1" applyFill="1" applyBorder="1" applyAlignment="1">
      <alignment horizontal="center" vertical="top"/>
    </xf>
    <xf numFmtId="165" fontId="21" fillId="9" borderId="29" xfId="0" applyNumberFormat="1" applyFont="1" applyFill="1" applyBorder="1" applyAlignment="1">
      <alignment horizontal="center" vertical="top"/>
    </xf>
    <xf numFmtId="0" fontId="3" fillId="7" borderId="12" xfId="0" applyFont="1" applyFill="1" applyBorder="1" applyAlignment="1">
      <alignment horizontal="left" vertical="top" wrapText="1"/>
    </xf>
    <xf numFmtId="3" fontId="3" fillId="7" borderId="13"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49" fontId="5" fillId="7" borderId="15" xfId="0" applyNumberFormat="1" applyFont="1" applyFill="1" applyBorder="1" applyAlignment="1">
      <alignment horizontal="center" vertical="top"/>
    </xf>
    <xf numFmtId="0" fontId="3" fillId="7" borderId="7" xfId="0" applyFont="1" applyFill="1" applyBorder="1" applyAlignment="1">
      <alignment vertical="top" wrapText="1"/>
    </xf>
    <xf numFmtId="0" fontId="3" fillId="7" borderId="19" xfId="0" applyFont="1" applyFill="1" applyBorder="1" applyAlignment="1">
      <alignment horizontal="center" vertical="top" wrapText="1"/>
    </xf>
    <xf numFmtId="3" fontId="3" fillId="7" borderId="53" xfId="0" applyNumberFormat="1" applyFont="1" applyFill="1" applyBorder="1" applyAlignment="1">
      <alignment horizontal="center" vertical="top" wrapText="1"/>
    </xf>
    <xf numFmtId="3" fontId="3" fillId="7" borderId="99" xfId="0" applyNumberFormat="1" applyFont="1" applyFill="1" applyBorder="1" applyAlignment="1">
      <alignment horizontal="center" vertical="top"/>
    </xf>
    <xf numFmtId="0" fontId="3" fillId="0" borderId="81" xfId="0" applyFont="1" applyBorder="1" applyAlignment="1">
      <alignment vertical="top" wrapText="1"/>
    </xf>
    <xf numFmtId="0" fontId="5" fillId="2" borderId="13" xfId="0" applyFont="1" applyFill="1" applyBorder="1" applyAlignment="1">
      <alignment vertical="top" wrapText="1"/>
    </xf>
    <xf numFmtId="0" fontId="5" fillId="7" borderId="57" xfId="0" applyFont="1" applyFill="1" applyBorder="1" applyAlignment="1">
      <alignment horizontal="center" vertical="top" wrapText="1"/>
    </xf>
    <xf numFmtId="165" fontId="3" fillId="7" borderId="8" xfId="0" applyNumberFormat="1" applyFont="1" applyFill="1" applyBorder="1" applyAlignment="1">
      <alignment horizontal="center" vertical="top"/>
    </xf>
    <xf numFmtId="165" fontId="3" fillId="0" borderId="54" xfId="0" applyNumberFormat="1" applyFont="1" applyBorder="1" applyAlignment="1">
      <alignment horizontal="center" vertical="top"/>
    </xf>
    <xf numFmtId="3" fontId="3" fillId="7" borderId="87"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17" xfId="0" applyFont="1" applyFill="1" applyBorder="1" applyAlignment="1">
      <alignment horizontal="center" vertical="center" textRotation="90" wrapText="1"/>
    </xf>
    <xf numFmtId="165" fontId="21" fillId="7" borderId="27" xfId="0" applyNumberFormat="1" applyFont="1" applyFill="1" applyBorder="1" applyAlignment="1">
      <alignment horizontal="center" vertical="top"/>
    </xf>
    <xf numFmtId="165" fontId="21" fillId="7" borderId="17" xfId="0" applyNumberFormat="1" applyFont="1" applyFill="1" applyBorder="1" applyAlignment="1">
      <alignment horizontal="center" vertical="top"/>
    </xf>
    <xf numFmtId="165" fontId="21" fillId="7" borderId="52" xfId="0" applyNumberFormat="1" applyFont="1" applyFill="1" applyBorder="1" applyAlignment="1">
      <alignment horizontal="center" vertical="top"/>
    </xf>
    <xf numFmtId="0" fontId="7" fillId="0" borderId="0" xfId="0" applyFont="1" applyFill="1"/>
    <xf numFmtId="0" fontId="3" fillId="7" borderId="90" xfId="0" applyFont="1" applyFill="1" applyBorder="1" applyAlignment="1">
      <alignment horizontal="left" vertical="top" wrapText="1"/>
    </xf>
    <xf numFmtId="0" fontId="0" fillId="0" borderId="25" xfId="0" applyFill="1" applyBorder="1" applyAlignment="1">
      <alignment vertical="top" wrapText="1"/>
    </xf>
    <xf numFmtId="0" fontId="3" fillId="7" borderId="44" xfId="1" applyFont="1" applyFill="1" applyBorder="1" applyAlignment="1">
      <alignment vertical="top" wrapText="1"/>
    </xf>
    <xf numFmtId="49" fontId="5" fillId="12" borderId="10"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0" fontId="3" fillId="7" borderId="10" xfId="1" applyFont="1" applyFill="1" applyBorder="1" applyAlignment="1">
      <alignment vertical="top" wrapText="1"/>
    </xf>
    <xf numFmtId="0" fontId="39" fillId="7" borderId="17" xfId="0" applyFont="1" applyFill="1" applyBorder="1" applyAlignment="1">
      <alignment horizontal="center" vertical="top" wrapText="1"/>
    </xf>
    <xf numFmtId="49" fontId="21" fillId="7" borderId="49" xfId="0" applyNumberFormat="1" applyFont="1" applyFill="1" applyBorder="1" applyAlignment="1">
      <alignment horizontal="center" vertical="top"/>
    </xf>
    <xf numFmtId="49" fontId="34" fillId="7" borderId="19" xfId="0" applyNumberFormat="1" applyFont="1" applyFill="1" applyBorder="1" applyAlignment="1">
      <alignment horizontal="center" vertical="top" wrapText="1"/>
    </xf>
    <xf numFmtId="0" fontId="3" fillId="7" borderId="49" xfId="0" applyNumberFormat="1" applyFont="1" applyFill="1" applyBorder="1" applyAlignment="1">
      <alignment horizontal="center" vertical="top"/>
    </xf>
    <xf numFmtId="165" fontId="5" fillId="7" borderId="9" xfId="0" applyNumberFormat="1" applyFont="1" applyFill="1" applyBorder="1" applyAlignment="1">
      <alignment horizontal="center" vertical="top"/>
    </xf>
    <xf numFmtId="0" fontId="21" fillId="7" borderId="10" xfId="1" applyFont="1" applyFill="1" applyBorder="1" applyAlignment="1">
      <alignment vertical="top" wrapText="1"/>
    </xf>
    <xf numFmtId="3" fontId="21" fillId="7" borderId="17" xfId="0" applyNumberFormat="1" applyFont="1" applyFill="1" applyBorder="1" applyAlignment="1">
      <alignment horizontal="center" vertical="top" wrapText="1"/>
    </xf>
    <xf numFmtId="3" fontId="21" fillId="7" borderId="49" xfId="0" applyNumberFormat="1" applyFont="1" applyFill="1" applyBorder="1" applyAlignment="1">
      <alignment horizontal="center" vertical="top"/>
    </xf>
    <xf numFmtId="3" fontId="21" fillId="7" borderId="1" xfId="0" applyNumberFormat="1" applyFont="1" applyFill="1" applyBorder="1" applyAlignment="1">
      <alignment horizontal="center" vertical="top" wrapText="1"/>
    </xf>
    <xf numFmtId="3" fontId="21" fillId="7" borderId="19" xfId="0" applyNumberFormat="1" applyFont="1" applyFill="1" applyBorder="1" applyAlignment="1">
      <alignment horizontal="center" vertical="top" wrapText="1"/>
    </xf>
    <xf numFmtId="165" fontId="21" fillId="7" borderId="9" xfId="0" applyNumberFormat="1" applyFont="1" applyFill="1" applyBorder="1" applyAlignment="1">
      <alignment horizontal="center" vertical="top" wrapText="1"/>
    </xf>
    <xf numFmtId="165" fontId="21" fillId="7" borderId="39" xfId="0" applyNumberFormat="1" applyFont="1" applyFill="1" applyBorder="1" applyAlignment="1">
      <alignment horizontal="center" vertical="top"/>
    </xf>
    <xf numFmtId="165" fontId="21" fillId="7" borderId="53"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0" fontId="21" fillId="0" borderId="10" xfId="0" applyFont="1" applyBorder="1" applyAlignment="1">
      <alignment vertical="top" wrapText="1"/>
    </xf>
    <xf numFmtId="3" fontId="21" fillId="7" borderId="49" xfId="0" applyNumberFormat="1" applyFont="1" applyFill="1" applyBorder="1" applyAlignment="1">
      <alignment horizontal="center" vertical="top" wrapText="1"/>
    </xf>
    <xf numFmtId="165" fontId="3" fillId="7" borderId="56" xfId="0" applyNumberFormat="1" applyFont="1" applyFill="1" applyBorder="1" applyAlignment="1">
      <alignment horizontal="center" vertical="top" wrapText="1"/>
    </xf>
    <xf numFmtId="0" fontId="34" fillId="7" borderId="10" xfId="1" applyFont="1" applyFill="1" applyBorder="1" applyAlignment="1">
      <alignment vertical="top" wrapText="1"/>
    </xf>
    <xf numFmtId="3" fontId="34" fillId="7" borderId="17" xfId="0" applyNumberFormat="1" applyFont="1" applyFill="1" applyBorder="1" applyAlignment="1">
      <alignment horizontal="center" vertical="top" wrapText="1"/>
    </xf>
    <xf numFmtId="0" fontId="0" fillId="0" borderId="39" xfId="0" applyFont="1" applyBorder="1" applyAlignment="1">
      <alignment vertical="top" wrapText="1"/>
    </xf>
    <xf numFmtId="165" fontId="3" fillId="7" borderId="21" xfId="0" applyNumberFormat="1" applyFont="1" applyFill="1" applyBorder="1" applyAlignment="1">
      <alignment horizontal="center" vertical="top" wrapText="1"/>
    </xf>
    <xf numFmtId="165" fontId="21" fillId="7" borderId="41" xfId="0" applyNumberFormat="1" applyFont="1" applyFill="1" applyBorder="1" applyAlignment="1">
      <alignment horizontal="center" vertical="top" wrapText="1"/>
    </xf>
    <xf numFmtId="165" fontId="3" fillId="7" borderId="51" xfId="0" applyNumberFormat="1" applyFont="1" applyFill="1" applyBorder="1" applyAlignment="1">
      <alignment horizontal="center" vertical="top" wrapText="1"/>
    </xf>
    <xf numFmtId="165" fontId="21" fillId="7" borderId="17" xfId="0" applyNumberFormat="1" applyFont="1" applyFill="1" applyBorder="1" applyAlignment="1">
      <alignment horizontal="center" vertical="top" wrapText="1"/>
    </xf>
    <xf numFmtId="165" fontId="21" fillId="7" borderId="52" xfId="0" applyNumberFormat="1" applyFont="1" applyFill="1" applyBorder="1" applyAlignment="1">
      <alignment horizontal="center" vertical="top" wrapText="1"/>
    </xf>
    <xf numFmtId="3" fontId="34" fillId="7" borderId="21" xfId="0" applyNumberFormat="1" applyFont="1" applyFill="1" applyBorder="1" applyAlignment="1">
      <alignment horizontal="center" vertical="top" wrapText="1"/>
    </xf>
    <xf numFmtId="0" fontId="40" fillId="7" borderId="17" xfId="0" applyFont="1" applyFill="1" applyBorder="1" applyAlignment="1">
      <alignment horizontal="left" vertical="top" wrapText="1"/>
    </xf>
    <xf numFmtId="0" fontId="40" fillId="2" borderId="25" xfId="0" applyFont="1" applyFill="1" applyBorder="1" applyAlignment="1">
      <alignment vertical="top" wrapText="1"/>
    </xf>
    <xf numFmtId="0" fontId="34" fillId="7" borderId="10" xfId="0" applyFont="1" applyFill="1" applyBorder="1" applyAlignment="1">
      <alignment horizontal="left" vertical="top" wrapText="1"/>
    </xf>
    <xf numFmtId="3" fontId="34" fillId="7" borderId="17" xfId="0" applyNumberFormat="1" applyFont="1" applyFill="1" applyBorder="1" applyAlignment="1">
      <alignment horizontal="center" vertical="top"/>
    </xf>
    <xf numFmtId="3" fontId="34" fillId="7" borderId="52" xfId="0" applyNumberFormat="1" applyFont="1" applyFill="1" applyBorder="1" applyAlignment="1">
      <alignment horizontal="center" vertical="top"/>
    </xf>
    <xf numFmtId="0" fontId="34" fillId="7" borderId="11" xfId="0" applyFont="1" applyFill="1" applyBorder="1" applyAlignment="1">
      <alignment horizontal="left" vertical="top" wrapText="1"/>
    </xf>
    <xf numFmtId="3" fontId="34" fillId="7" borderId="25" xfId="0" applyNumberFormat="1" applyFont="1" applyFill="1" applyBorder="1" applyAlignment="1">
      <alignment horizontal="center" vertical="top"/>
    </xf>
    <xf numFmtId="3" fontId="34" fillId="7" borderId="35" xfId="0" applyNumberFormat="1" applyFont="1" applyFill="1" applyBorder="1" applyAlignment="1">
      <alignment horizontal="center" vertical="top"/>
    </xf>
    <xf numFmtId="0" fontId="34" fillId="7" borderId="8" xfId="0" applyFont="1" applyFill="1" applyBorder="1" applyAlignment="1">
      <alignment horizontal="left" vertical="top" wrapText="1"/>
    </xf>
    <xf numFmtId="3" fontId="34" fillId="7" borderId="27" xfId="0" applyNumberFormat="1" applyFont="1" applyFill="1" applyBorder="1" applyAlignment="1">
      <alignment horizontal="center" vertical="top"/>
    </xf>
    <xf numFmtId="3" fontId="34" fillId="7" borderId="53" xfId="0" applyNumberFormat="1" applyFont="1" applyFill="1" applyBorder="1" applyAlignment="1">
      <alignment horizontal="center" vertical="top"/>
    </xf>
    <xf numFmtId="0" fontId="8" fillId="7" borderId="17" xfId="0" applyFont="1" applyFill="1" applyBorder="1" applyAlignment="1">
      <alignment horizontal="center" vertical="center" textRotation="90" wrapText="1"/>
    </xf>
    <xf numFmtId="0" fontId="0" fillId="0" borderId="25" xfId="0" applyBorder="1" applyAlignment="1"/>
    <xf numFmtId="0" fontId="0" fillId="0" borderId="62" xfId="0" applyBorder="1" applyAlignment="1">
      <alignment vertical="top" wrapText="1"/>
    </xf>
    <xf numFmtId="0" fontId="3" fillId="0" borderId="9" xfId="0" applyFont="1" applyBorder="1" applyAlignment="1">
      <alignment vertical="top" wrapText="1"/>
    </xf>
    <xf numFmtId="0" fontId="3" fillId="7" borderId="6" xfId="0" applyFont="1" applyFill="1" applyBorder="1" applyAlignment="1">
      <alignment horizontal="center" vertical="top" wrapText="1"/>
    </xf>
    <xf numFmtId="0" fontId="0" fillId="0" borderId="34" xfId="0" applyBorder="1" applyAlignment="1"/>
    <xf numFmtId="49" fontId="3" fillId="7" borderId="31" xfId="0" applyNumberFormat="1" applyFont="1" applyFill="1" applyBorder="1" applyAlignment="1">
      <alignment horizontal="center" vertical="top" wrapText="1"/>
    </xf>
    <xf numFmtId="3" fontId="3" fillId="7" borderId="19" xfId="0" applyNumberFormat="1" applyFont="1" applyFill="1" applyBorder="1" applyAlignment="1">
      <alignment vertical="top"/>
    </xf>
    <xf numFmtId="49" fontId="5" fillId="7" borderId="1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0" fontId="3" fillId="7" borderId="10" xfId="0" applyFont="1" applyFill="1" applyBorder="1" applyAlignment="1">
      <alignment vertical="top" wrapText="1"/>
    </xf>
    <xf numFmtId="49" fontId="5" fillId="3" borderId="49" xfId="0" applyNumberFormat="1" applyFont="1" applyFill="1" applyBorder="1" applyAlignment="1">
      <alignment horizontal="center" vertical="top"/>
    </xf>
    <xf numFmtId="0" fontId="3" fillId="7" borderId="9" xfId="0" applyFont="1" applyFill="1" applyBorder="1" applyAlignment="1">
      <alignment horizontal="center" vertical="top" wrapText="1"/>
    </xf>
    <xf numFmtId="165" fontId="3" fillId="7" borderId="17" xfId="0" applyNumberFormat="1" applyFont="1" applyFill="1" applyBorder="1" applyAlignment="1">
      <alignment horizontal="center" vertical="top" wrapText="1"/>
    </xf>
    <xf numFmtId="165" fontId="21" fillId="7" borderId="17" xfId="0" applyNumberFormat="1" applyFont="1" applyFill="1" applyBorder="1" applyAlignment="1">
      <alignment horizontal="center" vertical="top"/>
    </xf>
    <xf numFmtId="165" fontId="3" fillId="7" borderId="17" xfId="0" applyNumberFormat="1" applyFont="1" applyFill="1" applyBorder="1" applyAlignment="1">
      <alignment horizontal="center" vertical="top"/>
    </xf>
    <xf numFmtId="0" fontId="0" fillId="0" borderId="17" xfId="0" applyBorder="1" applyAlignment="1">
      <alignment vertical="top" wrapText="1"/>
    </xf>
    <xf numFmtId="165" fontId="3" fillId="7" borderId="33" xfId="0" applyNumberFormat="1" applyFont="1" applyFill="1" applyBorder="1" applyAlignment="1">
      <alignment horizontal="center" vertical="top"/>
    </xf>
    <xf numFmtId="165" fontId="21" fillId="7" borderId="54" xfId="0" applyNumberFormat="1" applyFont="1" applyFill="1" applyBorder="1" applyAlignment="1">
      <alignment horizontal="center" vertical="top"/>
    </xf>
    <xf numFmtId="0" fontId="3" fillId="7" borderId="31" xfId="0" applyFont="1" applyFill="1" applyBorder="1" applyAlignment="1">
      <alignment horizontal="left" vertical="top" wrapText="1"/>
    </xf>
    <xf numFmtId="49" fontId="5" fillId="7" borderId="49" xfId="0" applyNumberFormat="1" applyFont="1" applyFill="1" applyBorder="1" applyAlignment="1">
      <alignment horizontal="center" vertical="top"/>
    </xf>
    <xf numFmtId="0" fontId="3" fillId="7" borderId="17" xfId="0" applyFont="1" applyFill="1" applyBorder="1" applyAlignment="1">
      <alignment horizontal="left" vertical="top" wrapText="1"/>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0" fontId="3" fillId="7" borderId="33" xfId="0" applyFont="1" applyFill="1" applyBorder="1" applyAlignment="1">
      <alignment horizontal="left" vertical="top" wrapText="1"/>
    </xf>
    <xf numFmtId="49" fontId="5" fillId="3" borderId="49"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0" fontId="3" fillId="7" borderId="20" xfId="0" applyFont="1" applyFill="1" applyBorder="1" applyAlignment="1">
      <alignment horizontal="center" vertical="center" textRotation="90" wrapText="1"/>
    </xf>
    <xf numFmtId="0" fontId="3" fillId="7" borderId="10" xfId="1" applyFont="1" applyFill="1" applyBorder="1" applyAlignment="1">
      <alignment vertical="top" wrapText="1"/>
    </xf>
    <xf numFmtId="49" fontId="5" fillId="7" borderId="32" xfId="0" applyNumberFormat="1" applyFont="1" applyFill="1" applyBorder="1" applyAlignment="1">
      <alignment horizontal="center" vertical="top"/>
    </xf>
    <xf numFmtId="49" fontId="5" fillId="12"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0" fontId="3" fillId="7" borderId="44" xfId="0" applyFont="1" applyFill="1" applyBorder="1" applyAlignment="1">
      <alignment horizontal="left" vertical="top" wrapText="1"/>
    </xf>
    <xf numFmtId="0" fontId="3" fillId="7" borderId="17" xfId="0" applyFont="1" applyFill="1" applyBorder="1" applyAlignment="1">
      <alignment vertical="top" wrapText="1"/>
    </xf>
    <xf numFmtId="49" fontId="5" fillId="7" borderId="33" xfId="0" applyNumberFormat="1" applyFont="1" applyFill="1" applyBorder="1" applyAlignment="1">
      <alignment horizontal="center" vertical="top"/>
    </xf>
    <xf numFmtId="0" fontId="3" fillId="7" borderId="10" xfId="0" applyFont="1" applyFill="1" applyBorder="1" applyAlignment="1">
      <alignment horizontal="left" vertical="top" wrapText="1"/>
    </xf>
    <xf numFmtId="0" fontId="3" fillId="7" borderId="30" xfId="0" applyFont="1" applyFill="1" applyBorder="1" applyAlignment="1">
      <alignment horizontal="left" vertical="top" wrapText="1"/>
    </xf>
    <xf numFmtId="0" fontId="3" fillId="7" borderId="9" xfId="0" applyFont="1" applyFill="1" applyBorder="1" applyAlignment="1">
      <alignment vertical="top" wrapText="1"/>
    </xf>
    <xf numFmtId="0" fontId="3" fillId="7" borderId="9" xfId="0" applyFont="1" applyFill="1" applyBorder="1" applyAlignment="1">
      <alignment horizontal="center" vertical="top" wrapText="1"/>
    </xf>
    <xf numFmtId="0" fontId="3" fillId="7" borderId="23" xfId="0" applyFont="1" applyFill="1" applyBorder="1" applyAlignment="1">
      <alignment horizontal="center" vertical="top" wrapText="1"/>
    </xf>
    <xf numFmtId="165" fontId="3" fillId="7" borderId="17" xfId="0" applyNumberFormat="1" applyFont="1" applyFill="1" applyBorder="1" applyAlignment="1">
      <alignment horizontal="center" vertical="top" wrapText="1"/>
    </xf>
    <xf numFmtId="165" fontId="21" fillId="7" borderId="17" xfId="0" applyNumberFormat="1" applyFont="1" applyFill="1" applyBorder="1" applyAlignment="1">
      <alignment horizontal="center" vertical="top"/>
    </xf>
    <xf numFmtId="165" fontId="3" fillId="7" borderId="17" xfId="0" applyNumberFormat="1" applyFont="1" applyFill="1" applyBorder="1" applyAlignment="1">
      <alignment horizontal="center" vertical="top"/>
    </xf>
    <xf numFmtId="165" fontId="3" fillId="7" borderId="33" xfId="0" applyNumberFormat="1" applyFont="1" applyFill="1" applyBorder="1" applyAlignment="1">
      <alignment horizontal="center" vertical="top"/>
    </xf>
    <xf numFmtId="0" fontId="3" fillId="7" borderId="95" xfId="0" applyFont="1" applyFill="1" applyBorder="1" applyAlignment="1">
      <alignment vertical="top" wrapText="1"/>
    </xf>
    <xf numFmtId="0" fontId="3" fillId="7" borderId="30" xfId="1" applyFont="1" applyFill="1" applyBorder="1" applyAlignment="1">
      <alignment vertical="top" wrapText="1"/>
    </xf>
    <xf numFmtId="3" fontId="3" fillId="0" borderId="49" xfId="0" applyNumberFormat="1" applyFont="1" applyFill="1" applyBorder="1" applyAlignment="1">
      <alignment horizontal="center" vertical="top" wrapText="1"/>
    </xf>
    <xf numFmtId="0" fontId="3" fillId="7" borderId="38" xfId="0" applyFont="1" applyFill="1" applyBorder="1" applyAlignment="1">
      <alignment horizontal="center" vertical="center" textRotation="90" wrapText="1"/>
    </xf>
    <xf numFmtId="49" fontId="5" fillId="7" borderId="19" xfId="0" applyNumberFormat="1" applyFont="1" applyFill="1" applyBorder="1" applyAlignment="1">
      <alignment horizontal="center" vertical="top"/>
    </xf>
    <xf numFmtId="3" fontId="3" fillId="0" borderId="52" xfId="0" applyNumberFormat="1" applyFont="1" applyFill="1" applyBorder="1" applyAlignment="1">
      <alignment horizontal="center" vertical="top" wrapText="1"/>
    </xf>
    <xf numFmtId="0" fontId="3" fillId="7" borderId="10" xfId="0" applyFont="1" applyFill="1" applyBorder="1" applyAlignment="1">
      <alignment horizontal="left" vertical="top" wrapText="1"/>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0" fontId="3" fillId="7" borderId="9" xfId="0" applyFont="1" applyFill="1" applyBorder="1" applyAlignment="1">
      <alignment horizontal="center" vertical="top" wrapText="1"/>
    </xf>
    <xf numFmtId="0" fontId="3" fillId="7" borderId="23" xfId="0" applyFont="1" applyFill="1" applyBorder="1" applyAlignment="1">
      <alignment horizontal="center" vertical="top" wrapText="1"/>
    </xf>
    <xf numFmtId="165" fontId="3" fillId="7" borderId="17" xfId="0" applyNumberFormat="1" applyFont="1" applyFill="1" applyBorder="1" applyAlignment="1">
      <alignment horizontal="center" vertical="top" wrapText="1"/>
    </xf>
    <xf numFmtId="0" fontId="3" fillId="0" borderId="30" xfId="0" applyFont="1" applyFill="1" applyBorder="1" applyAlignment="1">
      <alignment horizontal="left" vertical="top" wrapText="1"/>
    </xf>
    <xf numFmtId="0" fontId="3" fillId="7" borderId="17" xfId="0" applyFont="1" applyFill="1" applyBorder="1" applyAlignment="1">
      <alignment vertical="center" textRotation="90"/>
    </xf>
    <xf numFmtId="3" fontId="3" fillId="7" borderId="98" xfId="0" applyNumberFormat="1" applyFont="1" applyFill="1" applyBorder="1" applyAlignment="1">
      <alignment horizontal="center" vertical="top" wrapText="1"/>
    </xf>
    <xf numFmtId="3" fontId="3" fillId="7" borderId="78" xfId="0" applyNumberFormat="1" applyFont="1" applyFill="1" applyBorder="1" applyAlignment="1">
      <alignment horizontal="center" vertical="top" wrapText="1"/>
    </xf>
    <xf numFmtId="0" fontId="3" fillId="0" borderId="104" xfId="0" applyFont="1" applyFill="1" applyBorder="1" applyAlignment="1">
      <alignment horizontal="left" vertical="top" wrapText="1"/>
    </xf>
    <xf numFmtId="49" fontId="5" fillId="13" borderId="66" xfId="0" applyNumberFormat="1" applyFont="1" applyFill="1" applyBorder="1" applyAlignment="1">
      <alignment horizontal="center" vertical="top"/>
    </xf>
    <xf numFmtId="49" fontId="5" fillId="10" borderId="31" xfId="0" applyNumberFormat="1" applyFont="1" applyFill="1" applyBorder="1" applyAlignment="1">
      <alignment horizontal="center" vertical="top"/>
    </xf>
    <xf numFmtId="0" fontId="3" fillId="2" borderId="17" xfId="0" applyFont="1" applyFill="1" applyBorder="1" applyAlignment="1">
      <alignment vertical="top" wrapText="1"/>
    </xf>
    <xf numFmtId="0" fontId="3" fillId="7" borderId="23" xfId="0" applyFont="1" applyFill="1" applyBorder="1" applyAlignment="1">
      <alignment vertical="top" wrapText="1"/>
    </xf>
    <xf numFmtId="3" fontId="3" fillId="0" borderId="33" xfId="0" applyNumberFormat="1" applyFont="1" applyFill="1" applyBorder="1" applyAlignment="1">
      <alignment horizontal="center" wrapText="1"/>
    </xf>
    <xf numFmtId="3" fontId="3" fillId="0" borderId="54" xfId="0" applyNumberFormat="1" applyFont="1" applyFill="1" applyBorder="1" applyAlignment="1">
      <alignment horizontal="center" wrapText="1"/>
    </xf>
    <xf numFmtId="0" fontId="8" fillId="7" borderId="21"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33" xfId="0" applyBorder="1" applyAlignment="1">
      <alignment horizontal="center" vertical="center" textRotation="90" wrapText="1"/>
    </xf>
    <xf numFmtId="3" fontId="3" fillId="0" borderId="0" xfId="0" applyNumberFormat="1" applyFont="1" applyAlignment="1">
      <alignment horizontal="left" vertical="top" wrapText="1"/>
    </xf>
    <xf numFmtId="0" fontId="3" fillId="7" borderId="47" xfId="0" applyFont="1" applyFill="1" applyBorder="1" applyAlignment="1">
      <alignment horizontal="left" vertical="top" wrapText="1"/>
    </xf>
    <xf numFmtId="0" fontId="3" fillId="7" borderId="49" xfId="0" applyFont="1" applyFill="1" applyBorder="1" applyAlignment="1">
      <alignment horizontal="left" vertical="top" wrapText="1"/>
    </xf>
    <xf numFmtId="0" fontId="3" fillId="7" borderId="31" xfId="0" applyFont="1" applyFill="1" applyBorder="1" applyAlignment="1">
      <alignment horizontal="left" vertical="top" wrapText="1"/>
    </xf>
    <xf numFmtId="0" fontId="2" fillId="0" borderId="21"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49" fontId="5" fillId="7" borderId="19" xfId="0" applyNumberFormat="1" applyFont="1" applyFill="1" applyBorder="1" applyAlignment="1">
      <alignment horizontal="center" vertical="top"/>
    </xf>
    <xf numFmtId="3" fontId="3" fillId="7" borderId="49" xfId="0" applyNumberFormat="1" applyFont="1" applyFill="1" applyBorder="1" applyAlignment="1">
      <alignment horizontal="left" vertical="top" wrapText="1"/>
    </xf>
    <xf numFmtId="3" fontId="3" fillId="7" borderId="31" xfId="0" applyNumberFormat="1" applyFont="1" applyFill="1" applyBorder="1" applyAlignment="1">
      <alignment horizontal="left" vertical="top" wrapText="1"/>
    </xf>
    <xf numFmtId="49" fontId="5" fillId="0" borderId="46" xfId="0" applyNumberFormat="1" applyFont="1" applyBorder="1" applyAlignment="1">
      <alignment horizontal="center" vertical="top"/>
    </xf>
    <xf numFmtId="49" fontId="5" fillId="0" borderId="59" xfId="0" applyNumberFormat="1" applyFont="1" applyBorder="1" applyAlignment="1">
      <alignment horizontal="center" vertical="top"/>
    </xf>
    <xf numFmtId="0" fontId="3" fillId="7" borderId="21" xfId="0" applyFont="1" applyFill="1" applyBorder="1" applyAlignment="1">
      <alignment horizontal="left" vertical="top" wrapText="1"/>
    </xf>
    <xf numFmtId="0" fontId="3" fillId="7" borderId="33" xfId="0" applyFont="1" applyFill="1" applyBorder="1" applyAlignment="1">
      <alignment horizontal="left" vertical="top" wrapText="1"/>
    </xf>
    <xf numFmtId="0" fontId="0" fillId="7" borderId="49" xfId="0" applyFont="1" applyFill="1" applyBorder="1" applyAlignment="1">
      <alignment horizontal="left" vertical="top" wrapText="1"/>
    </xf>
    <xf numFmtId="0" fontId="2" fillId="7" borderId="33" xfId="0" applyFont="1" applyFill="1" applyBorder="1" applyAlignment="1">
      <alignment vertical="center" textRotation="90"/>
    </xf>
    <xf numFmtId="0" fontId="1" fillId="7" borderId="2" xfId="0" applyFont="1" applyFill="1" applyBorder="1" applyAlignment="1">
      <alignment vertical="center" textRotation="90"/>
    </xf>
    <xf numFmtId="0" fontId="3" fillId="7" borderId="17" xfId="0" applyFont="1" applyFill="1" applyBorder="1" applyAlignment="1">
      <alignment horizontal="left" vertical="top" wrapText="1"/>
    </xf>
    <xf numFmtId="0" fontId="3" fillId="0" borderId="17" xfId="0" applyFont="1" applyBorder="1" applyAlignment="1">
      <alignment horizontal="center" vertical="center" textRotation="90"/>
    </xf>
    <xf numFmtId="0" fontId="14" fillId="0" borderId="27" xfId="0" applyFont="1" applyFill="1" applyBorder="1" applyAlignment="1">
      <alignment horizontal="left" vertical="top" wrapText="1"/>
    </xf>
    <xf numFmtId="0" fontId="14" fillId="0"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33" xfId="0" applyBorder="1" applyAlignment="1">
      <alignment horizontal="left" vertical="top" wrapText="1"/>
    </xf>
    <xf numFmtId="3" fontId="3" fillId="7" borderId="87" xfId="1" applyNumberFormat="1" applyFont="1" applyFill="1" applyBorder="1" applyAlignment="1">
      <alignment horizontal="center" vertical="top"/>
    </xf>
    <xf numFmtId="3" fontId="3" fillId="7" borderId="100" xfId="1" applyNumberFormat="1" applyFont="1" applyFill="1" applyBorder="1" applyAlignment="1">
      <alignment horizontal="center" vertical="top"/>
    </xf>
    <xf numFmtId="3" fontId="3" fillId="0" borderId="53"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0" fontId="3" fillId="0" borderId="56" xfId="0" applyFont="1" applyFill="1" applyBorder="1" applyAlignment="1">
      <alignment vertical="top" wrapText="1"/>
    </xf>
    <xf numFmtId="0" fontId="0" fillId="0" borderId="34" xfId="0" applyBorder="1" applyAlignment="1"/>
    <xf numFmtId="0" fontId="3" fillId="7" borderId="8"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7" borderId="30" xfId="0" applyFont="1" applyFill="1" applyBorder="1" applyAlignment="1">
      <alignment horizontal="left" vertical="top" wrapText="1"/>
    </xf>
    <xf numFmtId="0" fontId="3" fillId="7" borderId="17" xfId="0" applyFont="1" applyFill="1" applyBorder="1" applyAlignment="1">
      <alignment vertical="top" wrapText="1"/>
    </xf>
    <xf numFmtId="0" fontId="7" fillId="0" borderId="25" xfId="0" applyFont="1" applyBorder="1" applyAlignment="1">
      <alignment vertical="top" wrapText="1"/>
    </xf>
    <xf numFmtId="49" fontId="5" fillId="3" borderId="59" xfId="0" applyNumberFormat="1" applyFont="1" applyFill="1" applyBorder="1" applyAlignment="1">
      <alignment horizontal="right" vertical="top"/>
    </xf>
    <xf numFmtId="49" fontId="5" fillId="3" borderId="29" xfId="0" applyNumberFormat="1" applyFont="1" applyFill="1" applyBorder="1" applyAlignment="1">
      <alignment horizontal="right" vertical="top"/>
    </xf>
    <xf numFmtId="0" fontId="3" fillId="7" borderId="44" xfId="0" applyFont="1" applyFill="1" applyBorder="1" applyAlignment="1">
      <alignment vertical="top" wrapText="1"/>
    </xf>
    <xf numFmtId="0" fontId="3" fillId="7" borderId="96" xfId="0" applyFont="1" applyFill="1" applyBorder="1" applyAlignment="1">
      <alignment vertical="top" wrapText="1"/>
    </xf>
    <xf numFmtId="49" fontId="5" fillId="3" borderId="64" xfId="0" applyNumberFormat="1" applyFont="1" applyFill="1" applyBorder="1" applyAlignment="1">
      <alignment horizontal="right" vertical="top"/>
    </xf>
    <xf numFmtId="0" fontId="3" fillId="0" borderId="30" xfId="0" applyFont="1" applyBorder="1" applyAlignment="1">
      <alignment wrapText="1"/>
    </xf>
    <xf numFmtId="0" fontId="3" fillId="7" borderId="10" xfId="1" applyFont="1" applyFill="1" applyBorder="1" applyAlignment="1">
      <alignment vertical="top" wrapText="1"/>
    </xf>
    <xf numFmtId="0" fontId="0" fillId="0" borderId="30" xfId="0" applyBorder="1" applyAlignment="1">
      <alignment vertical="top" wrapText="1"/>
    </xf>
    <xf numFmtId="0" fontId="1" fillId="0" borderId="33" xfId="0" applyFont="1" applyBorder="1" applyAlignment="1">
      <alignment horizontal="center" vertical="center" textRotation="90" wrapText="1"/>
    </xf>
    <xf numFmtId="0" fontId="15" fillId="7" borderId="47" xfId="0" applyFont="1" applyFill="1" applyBorder="1" applyAlignment="1">
      <alignment horizontal="left" vertical="top" wrapText="1"/>
    </xf>
    <xf numFmtId="0" fontId="7" fillId="7" borderId="49" xfId="0" applyFont="1" applyFill="1" applyBorder="1" applyAlignment="1">
      <alignment horizontal="left" vertical="top" wrapText="1"/>
    </xf>
    <xf numFmtId="0" fontId="7" fillId="7" borderId="49" xfId="0" applyFont="1" applyFill="1" applyBorder="1" applyAlignment="1"/>
    <xf numFmtId="49" fontId="5" fillId="3" borderId="75" xfId="0" applyNumberFormat="1" applyFont="1" applyFill="1" applyBorder="1" applyAlignment="1">
      <alignment horizontal="right" vertical="top"/>
    </xf>
    <xf numFmtId="49" fontId="5" fillId="3" borderId="65" xfId="0" applyNumberFormat="1" applyFont="1" applyFill="1" applyBorder="1" applyAlignment="1">
      <alignment horizontal="right" vertical="top"/>
    </xf>
    <xf numFmtId="0" fontId="7" fillId="7" borderId="36" xfId="0" applyFont="1" applyFill="1" applyBorder="1" applyAlignment="1">
      <alignment horizontal="left" vertical="top" wrapText="1"/>
    </xf>
    <xf numFmtId="0" fontId="3" fillId="7" borderId="66" xfId="0" applyFont="1" applyFill="1" applyBorder="1" applyAlignment="1">
      <alignment horizontal="left" vertical="top" wrapText="1"/>
    </xf>
    <xf numFmtId="0" fontId="3" fillId="7" borderId="48" xfId="0" applyFont="1" applyFill="1" applyBorder="1" applyAlignment="1">
      <alignment horizontal="left" vertical="top" wrapText="1"/>
    </xf>
    <xf numFmtId="0" fontId="3" fillId="7" borderId="54" xfId="0" applyFont="1" applyFill="1" applyBorder="1" applyAlignment="1">
      <alignment horizontal="left" vertical="top" wrapText="1"/>
    </xf>
    <xf numFmtId="0" fontId="3" fillId="0" borderId="72"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3" fontId="5" fillId="0" borderId="60"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0" fontId="5" fillId="4" borderId="74" xfId="0" applyFont="1" applyFill="1" applyBorder="1" applyAlignment="1">
      <alignment horizontal="right" vertical="top" wrapText="1"/>
    </xf>
    <xf numFmtId="0" fontId="5" fillId="4" borderId="67" xfId="0" applyFont="1" applyFill="1" applyBorder="1" applyAlignment="1">
      <alignment horizontal="right" vertical="top" wrapText="1"/>
    </xf>
    <xf numFmtId="0" fontId="5" fillId="4" borderId="61" xfId="0" applyFont="1" applyFill="1" applyBorder="1" applyAlignment="1">
      <alignment horizontal="right" vertical="top" wrapText="1"/>
    </xf>
    <xf numFmtId="0" fontId="5" fillId="9" borderId="72" xfId="0" applyFont="1" applyFill="1" applyBorder="1" applyAlignment="1">
      <alignment horizontal="right" vertical="top" wrapText="1"/>
    </xf>
    <xf numFmtId="0" fontId="7" fillId="9" borderId="42" xfId="0" applyFont="1" applyFill="1" applyBorder="1" applyAlignment="1">
      <alignment horizontal="right" vertical="top" wrapText="1"/>
    </xf>
    <xf numFmtId="0" fontId="7" fillId="9" borderId="43" xfId="0" applyFont="1" applyFill="1" applyBorder="1" applyAlignment="1">
      <alignment horizontal="right" vertical="top" wrapText="1"/>
    </xf>
    <xf numFmtId="49" fontId="5" fillId="12" borderId="75" xfId="0" applyNumberFormat="1" applyFont="1" applyFill="1" applyBorder="1" applyAlignment="1">
      <alignment horizontal="right" vertical="top"/>
    </xf>
    <xf numFmtId="49" fontId="5" fillId="12" borderId="64" xfId="0" applyNumberFormat="1" applyFont="1" applyFill="1" applyBorder="1" applyAlignment="1">
      <alignment horizontal="right" vertical="top"/>
    </xf>
    <xf numFmtId="49" fontId="5" fillId="12" borderId="65" xfId="0" applyNumberFormat="1" applyFont="1" applyFill="1" applyBorder="1" applyAlignment="1">
      <alignment horizontal="right" vertical="top"/>
    </xf>
    <xf numFmtId="49" fontId="5" fillId="4" borderId="75" xfId="0" applyNumberFormat="1" applyFont="1" applyFill="1" applyBorder="1" applyAlignment="1">
      <alignment horizontal="right" vertical="top"/>
    </xf>
    <xf numFmtId="49" fontId="5" fillId="4" borderId="64" xfId="0" applyNumberFormat="1" applyFont="1" applyFill="1" applyBorder="1" applyAlignment="1">
      <alignment horizontal="right" vertical="top"/>
    </xf>
    <xf numFmtId="49" fontId="5" fillId="4" borderId="65" xfId="0" applyNumberFormat="1" applyFont="1" applyFill="1" applyBorder="1" applyAlignment="1">
      <alignment horizontal="right" vertical="top"/>
    </xf>
    <xf numFmtId="0" fontId="3" fillId="4" borderId="60" xfId="0" applyFont="1" applyFill="1" applyBorder="1" applyAlignment="1">
      <alignment horizontal="center" vertical="top"/>
    </xf>
    <xf numFmtId="0" fontId="3" fillId="4" borderId="64" xfId="0" applyFont="1" applyFill="1" applyBorder="1" applyAlignment="1">
      <alignment horizontal="center" vertical="top"/>
    </xf>
    <xf numFmtId="0" fontId="3" fillId="4" borderId="65" xfId="0" applyFont="1" applyFill="1" applyBorder="1" applyAlignment="1">
      <alignment horizontal="center" vertical="top"/>
    </xf>
    <xf numFmtId="0" fontId="9"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49" fontId="5" fillId="12"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7" borderId="17" xfId="0" applyNumberFormat="1" applyFont="1" applyFill="1" applyBorder="1" applyAlignment="1">
      <alignment horizontal="center" vertical="top" wrapText="1"/>
    </xf>
    <xf numFmtId="0" fontId="3" fillId="2" borderId="49" xfId="0" applyFont="1" applyFill="1" applyBorder="1" applyAlignment="1">
      <alignment vertical="top" wrapText="1"/>
    </xf>
    <xf numFmtId="0" fontId="3" fillId="2" borderId="31" xfId="0" applyFont="1" applyFill="1" applyBorder="1" applyAlignment="1">
      <alignment vertical="top" wrapText="1"/>
    </xf>
    <xf numFmtId="0" fontId="5" fillId="7" borderId="17" xfId="0" applyFont="1" applyFill="1" applyBorder="1" applyAlignment="1">
      <alignment horizontal="center" vertical="top" wrapText="1"/>
    </xf>
    <xf numFmtId="0" fontId="7" fillId="7" borderId="31" xfId="0" applyFont="1" applyFill="1" applyBorder="1" applyAlignment="1"/>
    <xf numFmtId="3" fontId="3" fillId="7" borderId="8" xfId="0" applyNumberFormat="1" applyFont="1" applyFill="1" applyBorder="1" applyAlignment="1">
      <alignment vertical="top" wrapText="1"/>
    </xf>
    <xf numFmtId="0" fontId="7" fillId="0" borderId="11" xfId="0" applyFont="1" applyBorder="1" applyAlignment="1">
      <alignment vertical="top" wrapText="1"/>
    </xf>
    <xf numFmtId="0" fontId="3" fillId="0" borderId="45"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62" xfId="0" applyFont="1" applyBorder="1" applyAlignment="1">
      <alignment horizontal="center" vertical="center" textRotation="90" wrapText="1"/>
    </xf>
    <xf numFmtId="0" fontId="3" fillId="7" borderId="44" xfId="1" applyFont="1" applyFill="1" applyBorder="1" applyAlignment="1">
      <alignment vertical="top" wrapText="1"/>
    </xf>
    <xf numFmtId="49" fontId="5" fillId="7" borderId="49" xfId="0" applyNumberFormat="1" applyFont="1" applyFill="1" applyBorder="1" applyAlignment="1">
      <alignment horizontal="center" vertical="top"/>
    </xf>
    <xf numFmtId="0" fontId="0" fillId="0" borderId="59" xfId="0" applyBorder="1" applyAlignment="1"/>
    <xf numFmtId="0" fontId="3" fillId="7" borderId="44" xfId="0" applyFont="1" applyFill="1" applyBorder="1" applyAlignment="1">
      <alignment horizontal="left" vertical="top" wrapText="1"/>
    </xf>
    <xf numFmtId="0" fontId="0" fillId="0" borderId="10" xfId="0" applyFont="1" applyBorder="1" applyAlignment="1">
      <alignment vertical="top" wrapText="1"/>
    </xf>
    <xf numFmtId="0" fontId="5" fillId="10" borderId="75" xfId="0" applyFont="1" applyFill="1" applyBorder="1" applyAlignment="1">
      <alignment vertical="center"/>
    </xf>
    <xf numFmtId="0" fontId="5" fillId="10" borderId="64" xfId="0" applyFont="1" applyFill="1" applyBorder="1" applyAlignment="1">
      <alignment vertical="center"/>
    </xf>
    <xf numFmtId="0" fontId="5" fillId="10" borderId="65" xfId="0" applyFont="1" applyFill="1" applyBorder="1" applyAlignment="1">
      <alignment vertical="center"/>
    </xf>
    <xf numFmtId="0" fontId="3" fillId="7" borderId="33" xfId="0" applyFont="1" applyFill="1" applyBorder="1" applyAlignment="1">
      <alignment vertical="top" wrapText="1"/>
    </xf>
    <xf numFmtId="0" fontId="5" fillId="10" borderId="75" xfId="0" applyFont="1" applyFill="1" applyBorder="1" applyAlignment="1">
      <alignment horizontal="left" vertical="top" wrapText="1"/>
    </xf>
    <xf numFmtId="0" fontId="7" fillId="10" borderId="64" xfId="0" applyFont="1" applyFill="1" applyBorder="1" applyAlignment="1">
      <alignment horizontal="left" vertical="top" wrapText="1"/>
    </xf>
    <xf numFmtId="0" fontId="0" fillId="0" borderId="64" xfId="0" applyFont="1"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49" fontId="5" fillId="7" borderId="27"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7" borderId="33" xfId="0" applyNumberFormat="1" applyFont="1" applyFill="1" applyBorder="1" applyAlignment="1">
      <alignment horizontal="center" vertical="top"/>
    </xf>
    <xf numFmtId="0" fontId="14" fillId="7" borderId="27" xfId="0" applyFont="1" applyFill="1" applyBorder="1" applyAlignment="1">
      <alignment horizontal="left" vertical="top" wrapText="1"/>
    </xf>
    <xf numFmtId="0" fontId="14" fillId="7" borderId="17" xfId="0" applyFont="1" applyFill="1" applyBorder="1" applyAlignment="1">
      <alignment horizontal="left" vertical="top" wrapText="1"/>
    </xf>
    <xf numFmtId="0" fontId="14" fillId="7" borderId="33" xfId="0" applyFont="1" applyFill="1" applyBorder="1" applyAlignment="1">
      <alignment horizontal="left" vertical="top" wrapText="1"/>
    </xf>
    <xf numFmtId="0" fontId="9" fillId="7" borderId="68" xfId="0" applyFont="1" applyFill="1" applyBorder="1" applyAlignment="1">
      <alignment horizontal="center" vertical="center" textRotation="90" wrapText="1"/>
    </xf>
    <xf numFmtId="0" fontId="9" fillId="7" borderId="38" xfId="0" applyFont="1" applyFill="1" applyBorder="1" applyAlignment="1">
      <alignment horizontal="center" vertical="center" textRotation="90" wrapText="1"/>
    </xf>
    <xf numFmtId="0" fontId="9" fillId="7" borderId="20" xfId="0" applyFont="1" applyFill="1" applyBorder="1" applyAlignment="1">
      <alignment horizontal="center" vertical="center" textRotation="90" wrapText="1"/>
    </xf>
    <xf numFmtId="49" fontId="5" fillId="7" borderId="28"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21" xfId="0" applyFont="1" applyFill="1" applyBorder="1" applyAlignment="1">
      <alignment vertical="top" wrapText="1"/>
    </xf>
    <xf numFmtId="0" fontId="7" fillId="7" borderId="17" xfId="0" applyFont="1" applyFill="1" applyBorder="1" applyAlignment="1">
      <alignment vertical="top" wrapText="1"/>
    </xf>
    <xf numFmtId="0" fontId="0" fillId="0" borderId="17" xfId="0" applyBorder="1" applyAlignment="1">
      <alignment vertical="top" wrapText="1"/>
    </xf>
    <xf numFmtId="0" fontId="7" fillId="7" borderId="49" xfId="0" applyFont="1" applyFill="1" applyBorder="1" applyAlignment="1">
      <alignment vertical="top" wrapText="1"/>
    </xf>
    <xf numFmtId="0" fontId="7" fillId="7" borderId="31" xfId="0" applyFont="1" applyFill="1" applyBorder="1" applyAlignment="1">
      <alignment vertical="top" wrapText="1"/>
    </xf>
    <xf numFmtId="0" fontId="3" fillId="7" borderId="80" xfId="1" applyFont="1" applyFill="1" applyBorder="1" applyAlignment="1">
      <alignment vertical="top" wrapText="1"/>
    </xf>
    <xf numFmtId="0" fontId="3" fillId="9" borderId="72" xfId="0" applyFont="1" applyFill="1" applyBorder="1" applyAlignment="1">
      <alignment horizontal="left" vertical="top" wrapText="1"/>
    </xf>
    <xf numFmtId="0" fontId="3" fillId="9" borderId="42" xfId="0" applyFont="1" applyFill="1" applyBorder="1" applyAlignment="1">
      <alignment horizontal="left" vertical="top" wrapText="1"/>
    </xf>
    <xf numFmtId="0" fontId="3" fillId="9" borderId="43" xfId="0" applyFont="1" applyFill="1" applyBorder="1" applyAlignment="1">
      <alignment horizontal="left" vertical="top" wrapText="1"/>
    </xf>
    <xf numFmtId="0" fontId="5" fillId="4" borderId="72" xfId="0" applyFont="1" applyFill="1" applyBorder="1" applyAlignment="1">
      <alignment horizontal="right" vertical="top" wrapText="1"/>
    </xf>
    <xf numFmtId="0" fontId="5" fillId="4" borderId="42" xfId="0" applyFont="1" applyFill="1" applyBorder="1" applyAlignment="1">
      <alignment horizontal="right" vertical="top" wrapText="1"/>
    </xf>
    <xf numFmtId="0" fontId="5" fillId="4" borderId="43" xfId="0" applyFont="1" applyFill="1" applyBorder="1" applyAlignment="1">
      <alignment horizontal="right" vertical="top" wrapText="1"/>
    </xf>
    <xf numFmtId="0" fontId="3" fillId="2" borderId="66"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54" xfId="0" applyFont="1" applyFill="1" applyBorder="1" applyAlignment="1">
      <alignment horizontal="left" vertical="top" wrapText="1"/>
    </xf>
    <xf numFmtId="0" fontId="0" fillId="0" borderId="0" xfId="0" applyFont="1" applyAlignment="1">
      <alignment vertical="top" wrapText="1"/>
    </xf>
    <xf numFmtId="0" fontId="5" fillId="5" borderId="34" xfId="0" applyFont="1" applyFill="1" applyBorder="1" applyAlignment="1">
      <alignment horizontal="right" vertical="top" wrapText="1"/>
    </xf>
    <xf numFmtId="0" fontId="5" fillId="5" borderId="29" xfId="0" applyFont="1" applyFill="1" applyBorder="1" applyAlignment="1">
      <alignment horizontal="right" vertical="top" wrapText="1"/>
    </xf>
    <xf numFmtId="0" fontId="5" fillId="5" borderId="35" xfId="0" applyFont="1" applyFill="1" applyBorder="1" applyAlignment="1">
      <alignment horizontal="right" vertical="top" wrapText="1"/>
    </xf>
    <xf numFmtId="0" fontId="5" fillId="2" borderId="27" xfId="0" applyFont="1" applyFill="1" applyBorder="1" applyAlignment="1">
      <alignment horizontal="left" vertical="top" wrapText="1"/>
    </xf>
    <xf numFmtId="0" fontId="3" fillId="7" borderId="72" xfId="0" applyFont="1" applyFill="1" applyBorder="1" applyAlignment="1">
      <alignment horizontal="left" vertical="top" wrapText="1"/>
    </xf>
    <xf numFmtId="0" fontId="3" fillId="7" borderId="42" xfId="0" applyFont="1" applyFill="1" applyBorder="1" applyAlignment="1">
      <alignment horizontal="left" vertical="top" wrapText="1"/>
    </xf>
    <xf numFmtId="0" fontId="3" fillId="7" borderId="43" xfId="0" applyFont="1" applyFill="1" applyBorder="1" applyAlignment="1">
      <alignment horizontal="left" vertical="top" wrapText="1"/>
    </xf>
    <xf numFmtId="0" fontId="3" fillId="7" borderId="95" xfId="0" applyFont="1" applyFill="1" applyBorder="1" applyAlignment="1">
      <alignment horizontal="left" vertical="top" wrapText="1"/>
    </xf>
    <xf numFmtId="0" fontId="7" fillId="0" borderId="11" xfId="0" applyFont="1" applyBorder="1" applyAlignment="1">
      <alignment horizontal="left" vertical="top" wrapText="1"/>
    </xf>
    <xf numFmtId="0" fontId="3" fillId="7" borderId="10" xfId="0" applyFont="1" applyFill="1" applyBorder="1" applyAlignment="1">
      <alignment vertical="top" wrapText="1"/>
    </xf>
    <xf numFmtId="0" fontId="0" fillId="0" borderId="11" xfId="0" applyBorder="1" applyAlignment="1">
      <alignment vertical="top" wrapText="1"/>
    </xf>
    <xf numFmtId="0" fontId="3" fillId="0" borderId="99" xfId="0" applyFont="1" applyBorder="1" applyAlignment="1">
      <alignment vertical="top" wrapText="1"/>
    </xf>
    <xf numFmtId="0" fontId="0" fillId="0" borderId="25" xfId="0" applyBorder="1" applyAlignment="1">
      <alignment vertical="top" wrapText="1"/>
    </xf>
    <xf numFmtId="0" fontId="5" fillId="7" borderId="27" xfId="0" applyFont="1" applyFill="1" applyBorder="1" applyAlignment="1">
      <alignment vertical="top" wrapText="1"/>
    </xf>
    <xf numFmtId="0" fontId="0" fillId="0" borderId="33" xfId="0" applyBorder="1" applyAlignment="1">
      <alignment vertical="top" wrapText="1"/>
    </xf>
    <xf numFmtId="0" fontId="3" fillId="2" borderId="21" xfId="0" applyFont="1" applyFill="1" applyBorder="1" applyAlignment="1">
      <alignment vertical="top" wrapText="1"/>
    </xf>
    <xf numFmtId="0" fontId="3" fillId="2" borderId="33" xfId="0" applyFont="1" applyFill="1" applyBorder="1" applyAlignment="1">
      <alignment vertical="top" wrapText="1"/>
    </xf>
    <xf numFmtId="49" fontId="5" fillId="12" borderId="8" xfId="0" applyNumberFormat="1" applyFont="1" applyFill="1" applyBorder="1" applyAlignment="1">
      <alignment horizontal="center" vertical="top"/>
    </xf>
    <xf numFmtId="49" fontId="5" fillId="12" borderId="11"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59" xfId="0" applyNumberFormat="1" applyFont="1" applyFill="1" applyBorder="1" applyAlignment="1">
      <alignment horizontal="center" vertical="top"/>
    </xf>
    <xf numFmtId="49" fontId="5" fillId="7" borderId="25" xfId="0" applyNumberFormat="1" applyFont="1" applyFill="1" applyBorder="1" applyAlignment="1">
      <alignment horizontal="center" vertical="top"/>
    </xf>
    <xf numFmtId="0" fontId="3" fillId="7" borderId="27" xfId="0" applyFont="1" applyFill="1" applyBorder="1" applyAlignment="1">
      <alignment horizontal="left" vertical="top" wrapText="1"/>
    </xf>
    <xf numFmtId="0" fontId="7" fillId="0" borderId="25" xfId="0" applyFont="1" applyBorder="1" applyAlignment="1">
      <alignment vertical="top"/>
    </xf>
    <xf numFmtId="0" fontId="3" fillId="0" borderId="68"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165" fontId="3" fillId="2" borderId="72" xfId="0" applyNumberFormat="1" applyFont="1" applyFill="1" applyBorder="1" applyAlignment="1">
      <alignment horizontal="left" vertical="top" wrapText="1"/>
    </xf>
    <xf numFmtId="165" fontId="3" fillId="2" borderId="42" xfId="0" applyNumberFormat="1" applyFont="1" applyFill="1" applyBorder="1" applyAlignment="1">
      <alignment horizontal="left" vertical="top" wrapText="1"/>
    </xf>
    <xf numFmtId="165" fontId="3" fillId="2" borderId="43" xfId="0" applyNumberFormat="1" applyFont="1" applyFill="1" applyBorder="1" applyAlignment="1">
      <alignment horizontal="left" vertical="top" wrapText="1"/>
    </xf>
    <xf numFmtId="3" fontId="3" fillId="7" borderId="51" xfId="1" applyNumberFormat="1" applyFont="1" applyFill="1" applyBorder="1" applyAlignment="1">
      <alignment horizontal="center" vertical="top"/>
    </xf>
    <xf numFmtId="3" fontId="3" fillId="7" borderId="52" xfId="1" applyNumberFormat="1" applyFont="1" applyFill="1" applyBorder="1" applyAlignment="1">
      <alignment horizontal="center" vertical="top"/>
    </xf>
    <xf numFmtId="0" fontId="0" fillId="7" borderId="17" xfId="0" applyFont="1" applyFill="1" applyBorder="1" applyAlignment="1">
      <alignment horizontal="left" vertical="top" wrapText="1"/>
    </xf>
    <xf numFmtId="0" fontId="0" fillId="7" borderId="33" xfId="0" applyFont="1" applyFill="1" applyBorder="1" applyAlignment="1">
      <alignment horizontal="left" vertical="top" wrapText="1"/>
    </xf>
    <xf numFmtId="0" fontId="2" fillId="7" borderId="21" xfId="0" applyFont="1" applyFill="1" applyBorder="1" applyAlignment="1">
      <alignment horizontal="center" vertical="center" textRotation="90" wrapText="1"/>
    </xf>
    <xf numFmtId="0" fontId="2" fillId="7" borderId="17" xfId="0" applyFont="1" applyFill="1" applyBorder="1" applyAlignment="1">
      <alignment horizontal="center" vertical="center" textRotation="90" wrapText="1"/>
    </xf>
    <xf numFmtId="0" fontId="2" fillId="7" borderId="33" xfId="0" applyFont="1" applyFill="1" applyBorder="1" applyAlignment="1">
      <alignment horizontal="center" vertical="center" textRotation="90" wrapText="1"/>
    </xf>
    <xf numFmtId="0" fontId="5" fillId="7" borderId="27" xfId="0" applyFont="1" applyFill="1" applyBorder="1" applyAlignment="1">
      <alignment horizontal="left" vertical="top" wrapText="1"/>
    </xf>
    <xf numFmtId="0" fontId="5" fillId="7" borderId="17" xfId="0" applyFont="1" applyFill="1" applyBorder="1" applyAlignment="1">
      <alignment horizontal="left" vertical="top" wrapText="1"/>
    </xf>
    <xf numFmtId="0" fontId="5" fillId="7" borderId="33" xfId="0" applyFont="1" applyFill="1" applyBorder="1" applyAlignment="1">
      <alignment horizontal="left" vertical="top" wrapText="1"/>
    </xf>
    <xf numFmtId="49" fontId="5" fillId="12" borderId="3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3" borderId="33" xfId="0" applyNumberFormat="1" applyFont="1" applyFill="1" applyBorder="1" applyAlignment="1">
      <alignment horizontal="center" vertical="top"/>
    </xf>
    <xf numFmtId="49" fontId="5" fillId="7" borderId="31" xfId="0" applyNumberFormat="1" applyFont="1" applyFill="1" applyBorder="1" applyAlignment="1">
      <alignment horizontal="center" vertical="top"/>
    </xf>
    <xf numFmtId="0" fontId="3" fillId="7" borderId="17" xfId="0" applyFont="1" applyFill="1" applyBorder="1" applyAlignment="1">
      <alignment horizontal="center" vertical="center" textRotation="90" wrapText="1"/>
    </xf>
    <xf numFmtId="0" fontId="3" fillId="7" borderId="33" xfId="0" applyFont="1" applyFill="1" applyBorder="1" applyAlignment="1">
      <alignment horizontal="center" vertical="center" textRotation="90" wrapText="1"/>
    </xf>
    <xf numFmtId="0" fontId="3" fillId="7" borderId="21" xfId="0" applyFont="1" applyFill="1" applyBorder="1" applyAlignment="1">
      <alignment horizontal="center" vertical="center" textRotation="90"/>
    </xf>
    <xf numFmtId="0" fontId="3" fillId="7" borderId="17" xfId="0" applyFont="1" applyFill="1" applyBorder="1" applyAlignment="1">
      <alignment horizontal="center" vertical="center" textRotation="90"/>
    </xf>
    <xf numFmtId="0" fontId="3" fillId="7" borderId="95" xfId="1" applyFont="1" applyFill="1" applyBorder="1" applyAlignment="1">
      <alignment vertical="top" wrapText="1"/>
    </xf>
    <xf numFmtId="0" fontId="0" fillId="0" borderId="30" xfId="0" applyFont="1" applyBorder="1" applyAlignment="1">
      <alignment vertical="top" wrapText="1"/>
    </xf>
    <xf numFmtId="0" fontId="5" fillId="7" borderId="8" xfId="0" applyFont="1" applyFill="1" applyBorder="1" applyAlignment="1">
      <alignment vertical="top" wrapText="1"/>
    </xf>
    <xf numFmtId="0" fontId="5" fillId="7" borderId="10" xfId="0" applyFont="1" applyFill="1" applyBorder="1" applyAlignment="1">
      <alignment vertical="top" wrapText="1"/>
    </xf>
    <xf numFmtId="0" fontId="5" fillId="7" borderId="30" xfId="0" applyFont="1" applyFill="1" applyBorder="1" applyAlignment="1">
      <alignment vertical="top" wrapText="1"/>
    </xf>
    <xf numFmtId="0" fontId="3" fillId="7" borderId="49" xfId="0" applyFont="1" applyFill="1" applyBorder="1" applyAlignment="1">
      <alignment horizontal="center" vertical="center" textRotation="90" wrapText="1"/>
    </xf>
    <xf numFmtId="0" fontId="3" fillId="7" borderId="2" xfId="0" applyFont="1" applyFill="1" applyBorder="1" applyAlignment="1">
      <alignment horizontal="left" vertical="top" wrapText="1"/>
    </xf>
    <xf numFmtId="0" fontId="3" fillId="7" borderId="20" xfId="0" applyFont="1" applyFill="1" applyBorder="1" applyAlignment="1">
      <alignment horizontal="center" vertical="center" textRotation="90" wrapText="1"/>
    </xf>
    <xf numFmtId="0" fontId="3" fillId="7" borderId="37" xfId="0" applyFont="1" applyFill="1" applyBorder="1" applyAlignment="1">
      <alignment horizontal="center" vertical="center" textRotation="90" wrapText="1"/>
    </xf>
    <xf numFmtId="0" fontId="3" fillId="7" borderId="50" xfId="0" applyFont="1" applyFill="1" applyBorder="1" applyAlignment="1">
      <alignment horizontal="center" vertical="center" textRotation="90" wrapText="1"/>
    </xf>
    <xf numFmtId="0" fontId="7" fillId="7" borderId="31" xfId="0" applyFont="1" applyFill="1" applyBorder="1" applyAlignment="1">
      <alignment horizontal="left" vertical="top" wrapText="1"/>
    </xf>
    <xf numFmtId="0" fontId="0" fillId="0" borderId="25" xfId="0" applyBorder="1" applyAlignment="1"/>
    <xf numFmtId="0" fontId="3" fillId="7" borderId="38"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2" fillId="7" borderId="50" xfId="0" applyFont="1" applyFill="1" applyBorder="1" applyAlignment="1">
      <alignment horizontal="center" vertical="center" textRotation="90" wrapText="1"/>
    </xf>
    <xf numFmtId="0" fontId="2" fillId="7" borderId="38" xfId="0" applyFont="1" applyFill="1" applyBorder="1" applyAlignment="1">
      <alignment horizontal="center" vertical="center" textRotation="90" wrapText="1"/>
    </xf>
    <xf numFmtId="0" fontId="2" fillId="7" borderId="20" xfId="0" applyFont="1" applyFill="1" applyBorder="1" applyAlignment="1">
      <alignment horizontal="center" vertical="center" textRotation="90" wrapText="1"/>
    </xf>
    <xf numFmtId="0" fontId="5" fillId="0" borderId="27" xfId="0" applyFont="1" applyFill="1" applyBorder="1" applyAlignment="1">
      <alignment horizontal="left" vertical="top" wrapText="1"/>
    </xf>
    <xf numFmtId="0" fontId="5" fillId="0" borderId="17" xfId="0" applyFont="1" applyFill="1" applyBorder="1" applyAlignment="1">
      <alignment horizontal="left" vertical="top" wrapText="1"/>
    </xf>
    <xf numFmtId="49" fontId="5" fillId="7" borderId="49" xfId="0" applyNumberFormat="1" applyFont="1" applyFill="1" applyBorder="1" applyAlignment="1">
      <alignment horizontal="center" vertical="top" wrapText="1"/>
    </xf>
    <xf numFmtId="49" fontId="5" fillId="2" borderId="49" xfId="0" applyNumberFormat="1" applyFont="1" applyFill="1" applyBorder="1" applyAlignment="1">
      <alignment horizontal="center" vertical="top"/>
    </xf>
    <xf numFmtId="0" fontId="8" fillId="0" borderId="17" xfId="0" applyFont="1" applyBorder="1" applyAlignment="1">
      <alignment horizontal="center" vertical="center" textRotation="90" wrapText="1"/>
    </xf>
    <xf numFmtId="0" fontId="24" fillId="0" borderId="17" xfId="0" applyFont="1" applyBorder="1" applyAlignment="1">
      <alignment horizontal="center" wrapText="1"/>
    </xf>
    <xf numFmtId="49" fontId="5" fillId="2" borderId="31" xfId="0" applyNumberFormat="1" applyFont="1" applyFill="1" applyBorder="1" applyAlignment="1">
      <alignment horizontal="center" vertical="top"/>
    </xf>
    <xf numFmtId="0" fontId="7" fillId="0" borderId="25" xfId="0" applyFont="1" applyBorder="1" applyAlignment="1"/>
    <xf numFmtId="0" fontId="0" fillId="7" borderId="10" xfId="0" applyFont="1" applyFill="1" applyBorder="1" applyAlignment="1">
      <alignment vertical="top" wrapText="1"/>
    </xf>
    <xf numFmtId="0" fontId="8" fillId="0" borderId="21" xfId="0" applyFont="1" applyBorder="1" applyAlignment="1">
      <alignment horizontal="center" vertical="center" textRotation="90" wrapText="1"/>
    </xf>
    <xf numFmtId="0" fontId="24" fillId="0" borderId="17" xfId="0" applyFont="1" applyBorder="1" applyAlignment="1">
      <alignment horizontal="center" vertical="center" textRotation="90" wrapText="1"/>
    </xf>
    <xf numFmtId="0" fontId="24" fillId="0" borderId="33" xfId="0" applyFont="1" applyBorder="1" applyAlignment="1">
      <alignment horizontal="center" vertical="center" textRotation="90" wrapText="1"/>
    </xf>
    <xf numFmtId="0" fontId="8" fillId="7" borderId="17" xfId="0" applyFont="1" applyFill="1" applyBorder="1" applyAlignment="1">
      <alignment horizontal="center" vertical="center" textRotation="90" wrapText="1"/>
    </xf>
    <xf numFmtId="3" fontId="4" fillId="0" borderId="0" xfId="0" applyNumberFormat="1"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9" xfId="0" applyFont="1" applyBorder="1" applyAlignment="1">
      <alignment horizontal="right" vertical="top"/>
    </xf>
    <xf numFmtId="0" fontId="0" fillId="0" borderId="29" xfId="0" applyFont="1" applyBorder="1" applyAlignment="1">
      <alignment vertical="top"/>
    </xf>
    <xf numFmtId="3" fontId="3" fillId="0" borderId="8"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27" xfId="0" applyNumberFormat="1" applyFont="1" applyBorder="1" applyAlignment="1">
      <alignment horizontal="center" vertical="center" textRotation="90" shrinkToFit="1"/>
    </xf>
    <xf numFmtId="3" fontId="3" fillId="0" borderId="17" xfId="0" applyNumberFormat="1" applyFont="1" applyBorder="1" applyAlignment="1">
      <alignment horizontal="center" vertical="center" textRotation="90" shrinkToFit="1"/>
    </xf>
    <xf numFmtId="3" fontId="3" fillId="0" borderId="25" xfId="0" applyNumberFormat="1" applyFont="1" applyBorder="1" applyAlignment="1">
      <alignment horizontal="center" vertical="center" textRotation="90" shrinkToFit="1"/>
    </xf>
    <xf numFmtId="3" fontId="3" fillId="0" borderId="46" xfId="0" applyNumberFormat="1" applyFont="1" applyBorder="1" applyAlignment="1">
      <alignment horizontal="center" vertical="center" shrinkToFit="1"/>
    </xf>
    <xf numFmtId="3" fontId="3" fillId="0" borderId="49" xfId="0" applyNumberFormat="1" applyFont="1" applyBorder="1" applyAlignment="1">
      <alignment horizontal="center" vertical="center" shrinkToFit="1"/>
    </xf>
    <xf numFmtId="3" fontId="3" fillId="0" borderId="59" xfId="0" applyNumberFormat="1" applyFont="1" applyBorder="1" applyAlignment="1">
      <alignment horizontal="center" vertical="center" shrinkToFit="1"/>
    </xf>
    <xf numFmtId="0" fontId="5" fillId="7" borderId="21" xfId="0" applyFont="1" applyFill="1" applyBorder="1" applyAlignment="1">
      <alignment horizontal="left" vertical="top" wrapText="1"/>
    </xf>
    <xf numFmtId="49" fontId="5" fillId="8" borderId="74" xfId="0" applyNumberFormat="1" applyFont="1" applyFill="1" applyBorder="1" applyAlignment="1">
      <alignment horizontal="left" vertical="top" wrapText="1"/>
    </xf>
    <xf numFmtId="49" fontId="5" fillId="8" borderId="67" xfId="0" applyNumberFormat="1" applyFont="1" applyFill="1" applyBorder="1" applyAlignment="1">
      <alignment horizontal="left" vertical="top" wrapText="1"/>
    </xf>
    <xf numFmtId="49" fontId="5" fillId="8" borderId="61" xfId="0" applyNumberFormat="1" applyFont="1" applyFill="1" applyBorder="1" applyAlignment="1">
      <alignment horizontal="left" vertical="top" wrapText="1"/>
    </xf>
    <xf numFmtId="0" fontId="5" fillId="4" borderId="72"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12" borderId="36" xfId="0" applyFont="1" applyFill="1" applyBorder="1" applyAlignment="1">
      <alignment horizontal="left" vertical="top"/>
    </xf>
    <xf numFmtId="0" fontId="5" fillId="12" borderId="42" xfId="0" applyFont="1" applyFill="1" applyBorder="1" applyAlignment="1">
      <alignment horizontal="left" vertical="top"/>
    </xf>
    <xf numFmtId="0" fontId="5" fillId="12" borderId="43" xfId="0" applyFont="1" applyFill="1" applyBorder="1" applyAlignment="1">
      <alignment horizontal="left" vertical="top"/>
    </xf>
    <xf numFmtId="0" fontId="5" fillId="3" borderId="36"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43" xfId="0" applyFont="1" applyFill="1" applyBorder="1" applyAlignment="1">
      <alignment horizontal="left" vertical="top" wrapText="1"/>
    </xf>
    <xf numFmtId="0" fontId="7" fillId="7" borderId="17" xfId="0" applyFont="1" applyFill="1" applyBorder="1" applyAlignment="1">
      <alignment horizontal="left" vertical="top" wrapText="1"/>
    </xf>
    <xf numFmtId="0" fontId="3" fillId="0" borderId="9" xfId="0"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5" fillId="0" borderId="74" xfId="0" applyFont="1" applyBorder="1" applyAlignment="1">
      <alignment horizontal="center" vertical="center"/>
    </xf>
    <xf numFmtId="0" fontId="5" fillId="0" borderId="67" xfId="0" applyFont="1" applyBorder="1" applyAlignment="1">
      <alignment horizontal="center" vertical="center"/>
    </xf>
    <xf numFmtId="0" fontId="5" fillId="0" borderId="61" xfId="0" applyFont="1" applyBorder="1" applyAlignment="1">
      <alignment horizontal="center" vertical="center"/>
    </xf>
    <xf numFmtId="0" fontId="3" fillId="0" borderId="4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3" fontId="3" fillId="0" borderId="46" xfId="0" applyNumberFormat="1" applyFont="1" applyBorder="1" applyAlignment="1">
      <alignment horizontal="center" vertical="center" textRotation="90" shrinkToFit="1"/>
    </xf>
    <xf numFmtId="3" fontId="3" fillId="0" borderId="49" xfId="0" applyNumberFormat="1" applyFont="1" applyBorder="1" applyAlignment="1">
      <alignment horizontal="center" vertical="center" textRotation="90" shrinkToFit="1"/>
    </xf>
    <xf numFmtId="3" fontId="3" fillId="0" borderId="59" xfId="0" applyNumberFormat="1" applyFont="1" applyBorder="1" applyAlignment="1">
      <alignment horizontal="center" vertical="center" textRotation="90" shrinkToFit="1"/>
    </xf>
    <xf numFmtId="3" fontId="3" fillId="0" borderId="46" xfId="0" applyNumberFormat="1" applyFont="1" applyBorder="1" applyAlignment="1">
      <alignment horizontal="center" vertical="center" textRotation="90" wrapText="1"/>
    </xf>
    <xf numFmtId="3" fontId="3" fillId="0" borderId="49" xfId="0" applyNumberFormat="1" applyFont="1" applyBorder="1" applyAlignment="1">
      <alignment horizontal="center" vertical="center" textRotation="90" wrapText="1"/>
    </xf>
    <xf numFmtId="3" fontId="3" fillId="0" borderId="59" xfId="0" applyNumberFormat="1" applyFont="1" applyBorder="1" applyAlignment="1">
      <alignment horizontal="center" vertical="center" textRotation="90" wrapText="1"/>
    </xf>
    <xf numFmtId="3" fontId="3" fillId="0" borderId="45" xfId="0" applyNumberFormat="1" applyFont="1" applyBorder="1" applyAlignment="1">
      <alignment horizontal="center" vertical="center" textRotation="90" wrapText="1" shrinkToFit="1"/>
    </xf>
    <xf numFmtId="3" fontId="3" fillId="0" borderId="9" xfId="0" applyNumberFormat="1" applyFont="1" applyBorder="1" applyAlignment="1">
      <alignment horizontal="center" vertical="center" textRotation="90" wrapText="1" shrinkToFit="1"/>
    </xf>
    <xf numFmtId="3" fontId="3" fillId="0" borderId="62" xfId="0" applyNumberFormat="1" applyFont="1" applyBorder="1" applyAlignment="1">
      <alignment horizontal="center" vertical="center" textRotation="90" wrapText="1" shrinkToFit="1"/>
    </xf>
    <xf numFmtId="0" fontId="21" fillId="7" borderId="49" xfId="0" applyFont="1" applyFill="1" applyBorder="1" applyAlignment="1">
      <alignment horizontal="left" vertical="top" wrapText="1"/>
    </xf>
    <xf numFmtId="0" fontId="5" fillId="7" borderId="47" xfId="0" applyFont="1" applyFill="1" applyBorder="1" applyAlignment="1">
      <alignment horizontal="left" vertical="top" wrapText="1"/>
    </xf>
    <xf numFmtId="0" fontId="41" fillId="7" borderId="49" xfId="0" applyFont="1" applyFill="1" applyBorder="1" applyAlignment="1">
      <alignment horizontal="left" vertical="top" wrapText="1"/>
    </xf>
    <xf numFmtId="0" fontId="41" fillId="7" borderId="49" xfId="0" applyFont="1" applyFill="1" applyBorder="1" applyAlignment="1"/>
    <xf numFmtId="0" fontId="3" fillId="7" borderId="6" xfId="0" applyFont="1" applyFill="1" applyBorder="1" applyAlignment="1">
      <alignment vertical="top" wrapText="1"/>
    </xf>
    <xf numFmtId="0" fontId="3" fillId="7" borderId="9" xfId="0" applyFont="1" applyFill="1" applyBorder="1" applyAlignment="1">
      <alignment vertical="top" wrapText="1"/>
    </xf>
    <xf numFmtId="0" fontId="0" fillId="0" borderId="62" xfId="0" applyBorder="1" applyAlignment="1">
      <alignment vertical="top" wrapText="1"/>
    </xf>
    <xf numFmtId="0" fontId="3" fillId="0" borderId="9" xfId="0" applyFont="1" applyBorder="1" applyAlignment="1">
      <alignment vertical="top" wrapText="1"/>
    </xf>
    <xf numFmtId="0" fontId="3" fillId="7" borderId="9" xfId="0" applyFont="1" applyFill="1" applyBorder="1" applyAlignment="1">
      <alignment horizontal="left" vertical="top" wrapText="1"/>
    </xf>
    <xf numFmtId="0" fontId="3" fillId="7" borderId="45" xfId="0" applyFont="1" applyFill="1" applyBorder="1" applyAlignment="1">
      <alignment vertical="top" wrapText="1"/>
    </xf>
    <xf numFmtId="0" fontId="0" fillId="0" borderId="9" xfId="0" applyBorder="1" applyAlignment="1">
      <alignment vertical="top" wrapText="1"/>
    </xf>
    <xf numFmtId="0" fontId="0" fillId="0" borderId="9" xfId="0" applyBorder="1" applyAlignment="1">
      <alignment vertical="top"/>
    </xf>
    <xf numFmtId="0" fontId="0" fillId="7" borderId="9" xfId="0" applyFont="1" applyFill="1" applyBorder="1" applyAlignment="1">
      <alignment vertical="top" wrapText="1"/>
    </xf>
    <xf numFmtId="0" fontId="0" fillId="7" borderId="23" xfId="0" applyFont="1" applyFill="1" applyBorder="1" applyAlignment="1">
      <alignment vertical="top" wrapText="1"/>
    </xf>
    <xf numFmtId="0" fontId="3" fillId="7" borderId="36" xfId="0" applyFont="1" applyFill="1" applyBorder="1" applyAlignment="1">
      <alignment horizontal="left" vertical="top" wrapText="1"/>
    </xf>
    <xf numFmtId="0" fontId="3" fillId="0" borderId="116" xfId="0" applyFont="1" applyFill="1" applyBorder="1" applyAlignment="1">
      <alignment vertical="center" wrapText="1"/>
    </xf>
    <xf numFmtId="0" fontId="0" fillId="0" borderId="71" xfId="0" applyBorder="1" applyAlignment="1">
      <alignment vertical="center" wrapText="1"/>
    </xf>
    <xf numFmtId="0" fontId="3" fillId="7" borderId="38" xfId="0" applyFont="1" applyFill="1" applyBorder="1" applyAlignment="1">
      <alignment vertical="top" wrapText="1"/>
    </xf>
    <xf numFmtId="0" fontId="3" fillId="7" borderId="105" xfId="0" applyFont="1" applyFill="1" applyBorder="1" applyAlignment="1">
      <alignment vertical="top" wrapText="1"/>
    </xf>
    <xf numFmtId="0" fontId="0" fillId="0" borderId="29" xfId="0" applyFont="1" applyBorder="1" applyAlignment="1">
      <alignment horizontal="left" vertical="top" wrapText="1"/>
    </xf>
    <xf numFmtId="0" fontId="40" fillId="2" borderId="27" xfId="0" applyFont="1" applyFill="1" applyBorder="1" applyAlignment="1">
      <alignment vertical="top" wrapText="1"/>
    </xf>
    <xf numFmtId="0" fontId="40" fillId="0" borderId="25" xfId="0" applyFont="1" applyBorder="1" applyAlignment="1">
      <alignment vertical="top" wrapText="1"/>
    </xf>
    <xf numFmtId="0" fontId="3" fillId="7" borderId="11" xfId="0" applyFont="1" applyFill="1" applyBorder="1" applyAlignment="1">
      <alignment horizontal="left" vertical="top" wrapText="1"/>
    </xf>
    <xf numFmtId="0" fontId="3" fillId="7" borderId="27" xfId="0" applyFont="1" applyFill="1" applyBorder="1" applyAlignment="1">
      <alignment horizontal="center" vertical="center" textRotation="90" wrapText="1" shrinkToFit="1"/>
    </xf>
    <xf numFmtId="0" fontId="3" fillId="7" borderId="17" xfId="0" applyFont="1" applyFill="1" applyBorder="1" applyAlignment="1">
      <alignment horizontal="center" vertical="center" textRotation="90" wrapText="1" shrinkToFit="1"/>
    </xf>
    <xf numFmtId="0" fontId="3" fillId="7" borderId="25" xfId="0" applyFont="1" applyFill="1" applyBorder="1" applyAlignment="1">
      <alignment horizontal="center" vertical="center" textRotation="90" wrapText="1" shrinkToFit="1"/>
    </xf>
    <xf numFmtId="3" fontId="3" fillId="7" borderId="68" xfId="0" applyNumberFormat="1" applyFont="1" applyFill="1" applyBorder="1" applyAlignment="1">
      <alignment vertical="top" wrapText="1"/>
    </xf>
    <xf numFmtId="0" fontId="7" fillId="0" borderId="71" xfId="0" applyFont="1" applyBorder="1" applyAlignment="1">
      <alignment vertical="top" wrapText="1"/>
    </xf>
    <xf numFmtId="0" fontId="0" fillId="0" borderId="62" xfId="0" applyBorder="1" applyAlignment="1">
      <alignment vertical="top"/>
    </xf>
    <xf numFmtId="49" fontId="5" fillId="7" borderId="33" xfId="0" applyNumberFormat="1" applyFont="1" applyFill="1" applyBorder="1" applyAlignment="1">
      <alignment horizontal="center" vertical="top" wrapText="1"/>
    </xf>
    <xf numFmtId="0" fontId="5" fillId="7" borderId="33" xfId="0" applyFont="1" applyFill="1" applyBorder="1" applyAlignment="1">
      <alignment horizontal="center" vertical="top" wrapText="1"/>
    </xf>
    <xf numFmtId="0" fontId="0" fillId="0" borderId="23" xfId="0" applyBorder="1" applyAlignment="1">
      <alignment vertical="top" wrapText="1"/>
    </xf>
    <xf numFmtId="0" fontId="3" fillId="7" borderId="50" xfId="0" applyFont="1" applyFill="1" applyBorder="1" applyAlignment="1">
      <alignment horizontal="center" vertical="center" wrapText="1"/>
    </xf>
    <xf numFmtId="49" fontId="5" fillId="2" borderId="19" xfId="0" applyNumberFormat="1" applyFont="1" applyFill="1" applyBorder="1" applyAlignment="1">
      <alignment horizontal="center" vertical="top"/>
    </xf>
    <xf numFmtId="0" fontId="3" fillId="7" borderId="33" xfId="0" applyFont="1" applyFill="1" applyBorder="1" applyAlignment="1">
      <alignment horizontal="center" vertical="center" textRotation="90"/>
    </xf>
    <xf numFmtId="165" fontId="3" fillId="0" borderId="73" xfId="0" applyNumberFormat="1" applyFont="1" applyBorder="1" applyAlignment="1">
      <alignment horizontal="center" vertical="center" textRotation="90" wrapText="1"/>
    </xf>
    <xf numFmtId="0" fontId="7" fillId="0" borderId="39" xfId="0" applyFont="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0" borderId="73"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5" fillId="0" borderId="53" xfId="0" applyFont="1" applyBorder="1" applyAlignment="1">
      <alignment horizontal="center" vertical="center" textRotation="90" shrinkToFit="1"/>
    </xf>
    <xf numFmtId="0" fontId="5" fillId="0" borderId="52" xfId="0" applyFont="1" applyBorder="1" applyAlignment="1">
      <alignment horizontal="center" vertical="center" textRotation="90" shrinkToFit="1"/>
    </xf>
    <xf numFmtId="0" fontId="5" fillId="0" borderId="35" xfId="0" applyFont="1" applyBorder="1" applyAlignment="1">
      <alignment horizontal="center" vertical="center" textRotation="90" shrinkToFit="1"/>
    </xf>
    <xf numFmtId="0" fontId="3" fillId="7" borderId="31" xfId="0" applyFont="1" applyFill="1" applyBorder="1" applyAlignment="1">
      <alignment horizontal="center" vertical="center" textRotation="90" wrapText="1"/>
    </xf>
    <xf numFmtId="0" fontId="34" fillId="7" borderId="21" xfId="0" applyFont="1" applyFill="1" applyBorder="1" applyAlignment="1">
      <alignment horizontal="left" vertical="top" wrapText="1"/>
    </xf>
    <xf numFmtId="0" fontId="7" fillId="7" borderId="33" xfId="0" applyFont="1" applyFill="1" applyBorder="1" applyAlignment="1">
      <alignment horizontal="left" vertical="top" wrapText="1"/>
    </xf>
    <xf numFmtId="0" fontId="3" fillId="0" borderId="9" xfId="0" applyFont="1" applyBorder="1" applyAlignment="1">
      <alignment horizontal="left" vertical="top" wrapText="1"/>
    </xf>
    <xf numFmtId="0" fontId="3" fillId="7" borderId="9" xfId="0" applyFont="1" applyFill="1" applyBorder="1" applyAlignment="1">
      <alignment horizontal="center" vertical="top" wrapText="1"/>
    </xf>
    <xf numFmtId="0" fontId="3" fillId="7" borderId="23" xfId="0" applyFont="1" applyFill="1" applyBorder="1" applyAlignment="1">
      <alignment horizontal="center" vertical="top" wrapText="1"/>
    </xf>
    <xf numFmtId="165" fontId="3" fillId="7" borderId="10" xfId="0" applyNumberFormat="1" applyFont="1" applyFill="1" applyBorder="1" applyAlignment="1">
      <alignment horizontal="center" vertical="top" wrapText="1"/>
    </xf>
    <xf numFmtId="165" fontId="3" fillId="7" borderId="30" xfId="0" applyNumberFormat="1" applyFont="1" applyFill="1" applyBorder="1" applyAlignment="1">
      <alignment horizontal="center" vertical="top" wrapText="1"/>
    </xf>
    <xf numFmtId="165" fontId="3" fillId="7" borderId="17" xfId="0" applyNumberFormat="1" applyFont="1" applyFill="1" applyBorder="1" applyAlignment="1">
      <alignment horizontal="center" vertical="top" wrapText="1"/>
    </xf>
    <xf numFmtId="165" fontId="3" fillId="7" borderId="33" xfId="0" applyNumberFormat="1" applyFont="1" applyFill="1" applyBorder="1" applyAlignment="1">
      <alignment horizontal="center" vertical="top" wrapText="1"/>
    </xf>
    <xf numFmtId="165" fontId="21" fillId="7" borderId="19" xfId="0" applyNumberFormat="1" applyFont="1" applyFill="1" applyBorder="1" applyAlignment="1">
      <alignment horizontal="center" vertical="top" wrapText="1"/>
    </xf>
    <xf numFmtId="165" fontId="21" fillId="7" borderId="32" xfId="0" applyNumberFormat="1" applyFont="1" applyFill="1" applyBorder="1" applyAlignment="1">
      <alignment horizontal="center" vertical="top" wrapText="1"/>
    </xf>
    <xf numFmtId="165" fontId="3" fillId="7" borderId="10" xfId="0" applyNumberFormat="1" applyFont="1" applyFill="1" applyBorder="1" applyAlignment="1">
      <alignment horizontal="center" vertical="top"/>
    </xf>
    <xf numFmtId="165" fontId="3" fillId="7" borderId="30" xfId="0" applyNumberFormat="1" applyFont="1" applyFill="1" applyBorder="1" applyAlignment="1">
      <alignment horizontal="center" vertical="top"/>
    </xf>
    <xf numFmtId="165" fontId="21" fillId="7" borderId="17" xfId="0" applyNumberFormat="1" applyFont="1" applyFill="1" applyBorder="1" applyAlignment="1">
      <alignment horizontal="center" vertical="top"/>
    </xf>
    <xf numFmtId="165" fontId="21" fillId="7" borderId="33" xfId="0" applyNumberFormat="1" applyFont="1" applyFill="1" applyBorder="1" applyAlignment="1">
      <alignment horizontal="center" vertical="top"/>
    </xf>
    <xf numFmtId="165" fontId="21" fillId="7" borderId="19" xfId="0" applyNumberFormat="1" applyFont="1" applyFill="1" applyBorder="1" applyAlignment="1">
      <alignment horizontal="center" vertical="top"/>
    </xf>
    <xf numFmtId="165" fontId="21" fillId="7" borderId="32" xfId="0" applyNumberFormat="1" applyFont="1" applyFill="1" applyBorder="1" applyAlignment="1">
      <alignment horizontal="center" vertical="top"/>
    </xf>
    <xf numFmtId="165" fontId="3" fillId="7" borderId="17" xfId="0" applyNumberFormat="1" applyFont="1" applyFill="1" applyBorder="1" applyAlignment="1">
      <alignment horizontal="center" vertical="top"/>
    </xf>
    <xf numFmtId="165" fontId="3" fillId="7" borderId="33" xfId="0" applyNumberFormat="1" applyFont="1" applyFill="1" applyBorder="1" applyAlignment="1">
      <alignment horizontal="center" vertical="top"/>
    </xf>
    <xf numFmtId="165" fontId="3" fillId="7" borderId="19" xfId="0" applyNumberFormat="1" applyFont="1" applyFill="1" applyBorder="1" applyAlignment="1">
      <alignment horizontal="center" vertical="top"/>
    </xf>
    <xf numFmtId="165" fontId="3" fillId="7" borderId="32" xfId="0" applyNumberFormat="1" applyFont="1" applyFill="1" applyBorder="1" applyAlignment="1">
      <alignment horizontal="center" vertical="top"/>
    </xf>
    <xf numFmtId="0" fontId="3" fillId="7" borderId="95" xfId="0" applyFont="1" applyFill="1" applyBorder="1" applyAlignment="1">
      <alignment vertical="top" wrapText="1"/>
    </xf>
    <xf numFmtId="0" fontId="5" fillId="7" borderId="68" xfId="0" applyFont="1" applyFill="1" applyBorder="1" applyAlignment="1">
      <alignment vertical="top" wrapText="1"/>
    </xf>
    <xf numFmtId="0" fontId="5" fillId="7" borderId="20" xfId="0" applyFont="1" applyFill="1" applyBorder="1" applyAlignment="1">
      <alignment vertical="top" wrapText="1"/>
    </xf>
    <xf numFmtId="49" fontId="5" fillId="11" borderId="17" xfId="0" applyNumberFormat="1" applyFont="1" applyFill="1" applyBorder="1" applyAlignment="1">
      <alignment horizontal="center" vertical="top"/>
    </xf>
    <xf numFmtId="49" fontId="3" fillId="7" borderId="39" xfId="0" applyNumberFormat="1" applyFont="1" applyFill="1" applyBorder="1" applyAlignment="1">
      <alignment horizontal="center" vertical="top" wrapText="1"/>
    </xf>
    <xf numFmtId="49" fontId="5" fillId="7" borderId="21" xfId="0" applyNumberFormat="1" applyFont="1" applyFill="1" applyBorder="1" applyAlignment="1">
      <alignment horizontal="center" vertical="top" wrapText="1"/>
    </xf>
    <xf numFmtId="49" fontId="3" fillId="0" borderId="45" xfId="0" applyNumberFormat="1" applyFont="1" applyBorder="1" applyAlignment="1">
      <alignment horizontal="center" vertical="top" wrapText="1"/>
    </xf>
    <xf numFmtId="0" fontId="7" fillId="0" borderId="62" xfId="0" applyFont="1" applyBorder="1" applyAlignment="1">
      <alignment vertical="top"/>
    </xf>
    <xf numFmtId="49" fontId="2" fillId="7" borderId="21" xfId="0" applyNumberFormat="1" applyFont="1" applyFill="1" applyBorder="1" applyAlignment="1">
      <alignment horizontal="center" vertical="center" textRotation="90" wrapText="1"/>
    </xf>
    <xf numFmtId="49" fontId="0" fillId="7" borderId="17" xfId="0" applyNumberFormat="1" applyFont="1" applyFill="1" applyBorder="1" applyAlignment="1">
      <alignment horizontal="center" vertical="center" textRotation="90" wrapText="1"/>
    </xf>
    <xf numFmtId="49" fontId="0" fillId="7" borderId="33" xfId="0" applyNumberFormat="1" applyFont="1" applyFill="1" applyBorder="1" applyAlignment="1">
      <alignment horizontal="center" vertical="center" textRotation="90" wrapText="1"/>
    </xf>
    <xf numFmtId="0" fontId="3" fillId="11" borderId="34" xfId="0" applyFont="1" applyFill="1" applyBorder="1" applyAlignment="1">
      <alignment horizontal="center" vertical="top" wrapText="1"/>
    </xf>
    <xf numFmtId="0" fontId="3" fillId="11" borderId="29" xfId="0" applyFont="1" applyFill="1" applyBorder="1" applyAlignment="1">
      <alignment horizontal="center" vertical="top" wrapText="1"/>
    </xf>
    <xf numFmtId="0" fontId="3" fillId="11" borderId="35" xfId="0" applyFont="1" applyFill="1" applyBorder="1" applyAlignment="1">
      <alignment horizontal="center" vertical="top" wrapText="1"/>
    </xf>
    <xf numFmtId="49" fontId="3" fillId="7" borderId="52" xfId="0" applyNumberFormat="1"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49" fontId="5" fillId="0" borderId="19" xfId="0" applyNumberFormat="1" applyFont="1" applyBorder="1" applyAlignment="1">
      <alignment horizontal="center" vertical="top"/>
    </xf>
    <xf numFmtId="49" fontId="5" fillId="0" borderId="32" xfId="0" applyNumberFormat="1" applyFont="1" applyBorder="1" applyAlignment="1">
      <alignment horizontal="center" vertical="top"/>
    </xf>
    <xf numFmtId="3" fontId="3" fillId="7" borderId="10" xfId="0" applyNumberFormat="1" applyFont="1" applyFill="1" applyBorder="1" applyAlignment="1">
      <alignment vertical="top" wrapText="1"/>
    </xf>
    <xf numFmtId="49" fontId="9" fillId="7" borderId="27" xfId="0" applyNumberFormat="1" applyFont="1" applyFill="1" applyBorder="1" applyAlignment="1">
      <alignment horizontal="center" vertical="center" textRotation="90" wrapText="1"/>
    </xf>
    <xf numFmtId="49" fontId="17" fillId="0" borderId="25" xfId="0" applyNumberFormat="1" applyFont="1" applyBorder="1" applyAlignment="1">
      <alignment horizontal="center" vertical="center" textRotation="90" wrapText="1"/>
    </xf>
    <xf numFmtId="49" fontId="5" fillId="0" borderId="27"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0" fontId="15" fillId="0" borderId="27" xfId="0" applyFont="1" applyFill="1" applyBorder="1" applyAlignment="1">
      <alignment horizontal="left" vertical="top" wrapText="1"/>
    </xf>
    <xf numFmtId="0" fontId="7" fillId="0" borderId="17" xfId="0" applyFont="1" applyBorder="1" applyAlignment="1">
      <alignment horizontal="left" vertical="top" wrapText="1"/>
    </xf>
    <xf numFmtId="3" fontId="2" fillId="7" borderId="46" xfId="0" applyNumberFormat="1" applyFont="1" applyFill="1" applyBorder="1" applyAlignment="1">
      <alignment horizontal="center" vertical="center" textRotation="90" wrapText="1"/>
    </xf>
    <xf numFmtId="3" fontId="0" fillId="0" borderId="49" xfId="0" applyNumberFormat="1" applyFont="1" applyBorder="1" applyAlignment="1">
      <alignment horizontal="center" vertical="center" textRotation="90" wrapText="1"/>
    </xf>
    <xf numFmtId="0" fontId="0" fillId="0" borderId="59" xfId="0" applyFont="1" applyBorder="1" applyAlignment="1">
      <alignment horizontal="center" vertical="center" textRotation="90" wrapText="1"/>
    </xf>
    <xf numFmtId="49" fontId="3" fillId="0" borderId="45"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7" fillId="0" borderId="62" xfId="0" applyFont="1" applyBorder="1" applyAlignment="1">
      <alignment horizontal="center" wrapText="1"/>
    </xf>
    <xf numFmtId="0" fontId="3" fillId="7" borderId="38" xfId="0" applyFont="1" applyFill="1" applyBorder="1" applyAlignment="1">
      <alignment horizontal="center" vertical="center" textRotation="90" wrapText="1"/>
    </xf>
    <xf numFmtId="0" fontId="3" fillId="7" borderId="71" xfId="0" applyFont="1" applyFill="1" applyBorder="1" applyAlignment="1">
      <alignment horizontal="center" vertical="center" textRotation="90" wrapText="1"/>
    </xf>
    <xf numFmtId="49" fontId="5" fillId="7" borderId="19" xfId="0" applyNumberFormat="1" applyFont="1" applyFill="1" applyBorder="1" applyAlignment="1">
      <alignment horizontal="center" vertical="top" wrapText="1"/>
    </xf>
    <xf numFmtId="49" fontId="5" fillId="7" borderId="26" xfId="0" applyNumberFormat="1" applyFont="1" applyFill="1" applyBorder="1" applyAlignment="1">
      <alignment horizontal="center" vertical="top" wrapText="1"/>
    </xf>
    <xf numFmtId="0" fontId="5" fillId="7" borderId="21" xfId="0" applyFont="1" applyFill="1" applyBorder="1" applyAlignment="1">
      <alignment horizontal="center" vertical="top" wrapText="1"/>
    </xf>
    <xf numFmtId="3" fontId="2" fillId="7" borderId="21" xfId="0" applyNumberFormat="1" applyFont="1" applyFill="1" applyBorder="1" applyAlignment="1">
      <alignment horizontal="center" vertical="top" textRotation="90" wrapText="1"/>
    </xf>
    <xf numFmtId="3" fontId="2" fillId="7" borderId="33" xfId="0" applyNumberFormat="1" applyFont="1" applyFill="1" applyBorder="1" applyAlignment="1">
      <alignment horizontal="center" vertical="top" textRotation="90" wrapText="1"/>
    </xf>
    <xf numFmtId="49" fontId="5" fillId="11" borderId="17" xfId="0" applyNumberFormat="1" applyFont="1" applyFill="1" applyBorder="1" applyAlignment="1">
      <alignment horizontal="center" vertical="top" wrapText="1"/>
    </xf>
    <xf numFmtId="0" fontId="3" fillId="0" borderId="45" xfId="0" applyFont="1" applyBorder="1" applyAlignment="1">
      <alignment horizontal="center" vertical="center" wrapText="1"/>
    </xf>
    <xf numFmtId="0" fontId="0" fillId="0" borderId="9" xfId="0" applyFont="1" applyBorder="1" applyAlignment="1">
      <alignment horizontal="center" vertical="center" wrapText="1"/>
    </xf>
    <xf numFmtId="0" fontId="5" fillId="0" borderId="0" xfId="0" applyFont="1" applyFill="1" applyBorder="1" applyAlignment="1">
      <alignment horizontal="center" vertical="top" wrapText="1"/>
    </xf>
    <xf numFmtId="0" fontId="5" fillId="0" borderId="20" xfId="0" applyFont="1" applyFill="1" applyBorder="1" applyAlignment="1">
      <alignment horizontal="center" vertical="top" wrapText="1"/>
    </xf>
    <xf numFmtId="49" fontId="16" fillId="7" borderId="0" xfId="0" applyNumberFormat="1" applyFont="1" applyFill="1" applyBorder="1" applyAlignment="1">
      <alignment horizontal="center" vertical="top"/>
    </xf>
    <xf numFmtId="49" fontId="16" fillId="7" borderId="29" xfId="0" applyNumberFormat="1" applyFont="1" applyFill="1" applyBorder="1" applyAlignment="1">
      <alignment horizontal="center" vertical="top"/>
    </xf>
    <xf numFmtId="49" fontId="3" fillId="7" borderId="6"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49" fontId="3" fillId="7" borderId="23" xfId="0" applyNumberFormat="1" applyFont="1" applyFill="1" applyBorder="1" applyAlignment="1">
      <alignment horizontal="center" vertical="center" wrapText="1"/>
    </xf>
    <xf numFmtId="49" fontId="5" fillId="0" borderId="21" xfId="0" applyNumberFormat="1" applyFont="1" applyBorder="1" applyAlignment="1">
      <alignment horizontal="center" vertical="top" wrapText="1"/>
    </xf>
    <xf numFmtId="49" fontId="5" fillId="0" borderId="33" xfId="0" applyNumberFormat="1" applyFont="1" applyBorder="1" applyAlignment="1">
      <alignment horizontal="center" vertical="top" wrapText="1"/>
    </xf>
    <xf numFmtId="0" fontId="3" fillId="2" borderId="27" xfId="0" applyFont="1" applyFill="1" applyBorder="1" applyAlignment="1">
      <alignment vertical="top" wrapText="1"/>
    </xf>
    <xf numFmtId="0" fontId="0" fillId="0" borderId="25" xfId="0" applyFont="1" applyBorder="1" applyAlignment="1">
      <alignment vertical="top" wrapText="1"/>
    </xf>
    <xf numFmtId="3" fontId="9" fillId="0" borderId="17" xfId="0" applyNumberFormat="1" applyFont="1" applyBorder="1" applyAlignment="1">
      <alignment horizontal="center" vertical="center" textRotation="90" wrapText="1"/>
    </xf>
    <xf numFmtId="3" fontId="17" fillId="0" borderId="17" xfId="0" applyNumberFormat="1" applyFont="1" applyBorder="1" applyAlignment="1">
      <alignment horizontal="center" vertical="center" textRotation="90" wrapText="1"/>
    </xf>
    <xf numFmtId="3" fontId="17" fillId="0" borderId="33" xfId="0" applyNumberFormat="1" applyFont="1" applyBorder="1" applyAlignment="1">
      <alignment horizontal="center" vertical="center" textRotation="90" wrapText="1"/>
    </xf>
    <xf numFmtId="165" fontId="5" fillId="5" borderId="34" xfId="0" applyNumberFormat="1" applyFont="1" applyFill="1" applyBorder="1" applyAlignment="1">
      <alignment horizontal="center" vertical="top" wrapText="1"/>
    </xf>
    <xf numFmtId="165" fontId="5" fillId="5" borderId="29" xfId="0" applyNumberFormat="1" applyFont="1" applyFill="1" applyBorder="1" applyAlignment="1">
      <alignment horizontal="center" vertical="top" wrapText="1"/>
    </xf>
    <xf numFmtId="165" fontId="5" fillId="5" borderId="35" xfId="0" applyNumberFormat="1" applyFont="1" applyFill="1" applyBorder="1" applyAlignment="1">
      <alignment horizontal="center" vertical="top" wrapText="1"/>
    </xf>
    <xf numFmtId="3" fontId="5" fillId="0" borderId="74"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61" xfId="0" applyNumberFormat="1" applyFont="1" applyBorder="1" applyAlignment="1">
      <alignment horizontal="center" vertical="center" wrapText="1"/>
    </xf>
    <xf numFmtId="165" fontId="5" fillId="9" borderId="72" xfId="0" applyNumberFormat="1" applyFont="1" applyFill="1" applyBorder="1" applyAlignment="1">
      <alignment horizontal="center" vertical="top" wrapText="1"/>
    </xf>
    <xf numFmtId="165" fontId="7" fillId="0" borderId="42" xfId="0" applyNumberFormat="1" applyFont="1" applyBorder="1" applyAlignment="1">
      <alignment horizontal="center" vertical="top" wrapText="1"/>
    </xf>
    <xf numFmtId="165" fontId="7" fillId="0" borderId="43" xfId="0" applyNumberFormat="1" applyFont="1" applyBorder="1" applyAlignment="1">
      <alignment horizontal="center" vertical="top" wrapText="1"/>
    </xf>
    <xf numFmtId="165" fontId="3" fillId="7" borderId="72" xfId="0" applyNumberFormat="1" applyFont="1" applyFill="1" applyBorder="1" applyAlignment="1">
      <alignment horizontal="center" vertical="top" wrapText="1"/>
    </xf>
    <xf numFmtId="165" fontId="3" fillId="7" borderId="42" xfId="0" applyNumberFormat="1" applyFont="1" applyFill="1" applyBorder="1" applyAlignment="1">
      <alignment horizontal="center" vertical="top" wrapText="1"/>
    </xf>
    <xf numFmtId="165" fontId="3" fillId="7" borderId="43" xfId="0" applyNumberFormat="1" applyFont="1" applyFill="1" applyBorder="1" applyAlignment="1">
      <alignment horizontal="center" vertical="top" wrapText="1"/>
    </xf>
    <xf numFmtId="165" fontId="3" fillId="0" borderId="72" xfId="0" applyNumberFormat="1" applyFont="1" applyBorder="1" applyAlignment="1">
      <alignment horizontal="center" vertical="top" wrapText="1"/>
    </xf>
    <xf numFmtId="165" fontId="3" fillId="0" borderId="42" xfId="0" applyNumberFormat="1" applyFont="1" applyBorder="1" applyAlignment="1">
      <alignment horizontal="center" vertical="top" wrapText="1"/>
    </xf>
    <xf numFmtId="165" fontId="3" fillId="0" borderId="43" xfId="0" applyNumberFormat="1" applyFont="1" applyBorder="1" applyAlignment="1">
      <alignment horizontal="center" vertical="top" wrapText="1"/>
    </xf>
    <xf numFmtId="165" fontId="3" fillId="9" borderId="72" xfId="0" applyNumberFormat="1" applyFont="1" applyFill="1" applyBorder="1" applyAlignment="1">
      <alignment horizontal="center" vertical="top" wrapText="1"/>
    </xf>
    <xf numFmtId="165" fontId="3" fillId="9" borderId="42" xfId="0" applyNumberFormat="1" applyFont="1" applyFill="1" applyBorder="1" applyAlignment="1">
      <alignment horizontal="center" vertical="top" wrapText="1"/>
    </xf>
    <xf numFmtId="165" fontId="3" fillId="9" borderId="43" xfId="0" applyNumberFormat="1" applyFont="1" applyFill="1" applyBorder="1" applyAlignment="1">
      <alignment horizontal="center" vertical="top" wrapText="1"/>
    </xf>
    <xf numFmtId="165" fontId="5" fillId="4" borderId="74"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61" xfId="0" applyNumberFormat="1" applyFont="1" applyFill="1" applyBorder="1" applyAlignment="1">
      <alignment horizontal="center" vertical="top" wrapText="1"/>
    </xf>
    <xf numFmtId="165" fontId="5" fillId="4" borderId="72" xfId="0" applyNumberFormat="1" applyFont="1" applyFill="1" applyBorder="1" applyAlignment="1">
      <alignment horizontal="center" vertical="top" wrapText="1"/>
    </xf>
    <xf numFmtId="165" fontId="5" fillId="4" borderId="42" xfId="0" applyNumberFormat="1" applyFont="1" applyFill="1" applyBorder="1" applyAlignment="1">
      <alignment horizontal="center" vertical="top" wrapText="1"/>
    </xf>
    <xf numFmtId="165" fontId="5" fillId="4" borderId="43" xfId="0" applyNumberFormat="1" applyFont="1" applyFill="1" applyBorder="1" applyAlignment="1">
      <alignment horizontal="center" vertical="top" wrapText="1"/>
    </xf>
    <xf numFmtId="49" fontId="9" fillId="0" borderId="21" xfId="0" applyNumberFormat="1" applyFont="1" applyFill="1" applyBorder="1" applyAlignment="1">
      <alignment horizontal="center" vertical="center" textRotation="90" wrapText="1"/>
    </xf>
    <xf numFmtId="49" fontId="9" fillId="0" borderId="17" xfId="0" applyNumberFormat="1" applyFont="1" applyFill="1" applyBorder="1" applyAlignment="1">
      <alignment horizontal="center" vertical="center" textRotation="90" wrapText="1"/>
    </xf>
    <xf numFmtId="49" fontId="17" fillId="0" borderId="33" xfId="0" applyNumberFormat="1" applyFont="1" applyBorder="1" applyAlignment="1">
      <alignment horizontal="center" vertical="center" textRotation="90" wrapText="1"/>
    </xf>
    <xf numFmtId="0" fontId="5" fillId="3" borderId="75" xfId="0" applyFont="1" applyFill="1" applyBorder="1" applyAlignment="1">
      <alignment horizontal="left" vertical="top" wrapText="1"/>
    </xf>
    <xf numFmtId="0" fontId="7" fillId="0" borderId="64" xfId="0" applyFont="1" applyBorder="1" applyAlignment="1">
      <alignment horizontal="left" vertical="top" wrapText="1"/>
    </xf>
    <xf numFmtId="49" fontId="3" fillId="0" borderId="23" xfId="0" applyNumberFormat="1" applyFont="1" applyBorder="1" applyAlignment="1">
      <alignment horizontal="center" vertical="center" wrapText="1"/>
    </xf>
    <xf numFmtId="49" fontId="2" fillId="7" borderId="17" xfId="0" applyNumberFormat="1" applyFont="1" applyFill="1" applyBorder="1" applyAlignment="1">
      <alignment horizontal="center" vertical="center" textRotation="90" wrapText="1"/>
    </xf>
    <xf numFmtId="49" fontId="1" fillId="7" borderId="17" xfId="0" applyNumberFormat="1" applyFont="1" applyFill="1" applyBorder="1" applyAlignment="1">
      <alignment horizontal="center" vertical="center" textRotation="90" wrapText="1"/>
    </xf>
    <xf numFmtId="49" fontId="1" fillId="7" borderId="33" xfId="0" applyNumberFormat="1" applyFont="1" applyFill="1" applyBorder="1" applyAlignment="1">
      <alignment horizontal="center" vertical="center" textRotation="90" wrapText="1"/>
    </xf>
    <xf numFmtId="49" fontId="3" fillId="7" borderId="45" xfId="0" applyNumberFormat="1" applyFont="1" applyFill="1" applyBorder="1" applyAlignment="1">
      <alignment horizontal="center" vertical="center" wrapText="1"/>
    </xf>
    <xf numFmtId="0" fontId="0" fillId="0" borderId="9" xfId="0" applyFont="1" applyBorder="1" applyAlignment="1">
      <alignment horizontal="center" vertical="center"/>
    </xf>
    <xf numFmtId="49" fontId="1" fillId="0" borderId="17" xfId="0" applyNumberFormat="1" applyFont="1" applyBorder="1" applyAlignment="1">
      <alignment horizontal="center" vertical="center" textRotation="90" wrapText="1"/>
    </xf>
    <xf numFmtId="49" fontId="9" fillId="7" borderId="21" xfId="0" applyNumberFormat="1" applyFont="1" applyFill="1" applyBorder="1" applyAlignment="1">
      <alignment horizontal="center" vertical="center" textRotation="90" wrapText="1"/>
    </xf>
    <xf numFmtId="49" fontId="9" fillId="7" borderId="17" xfId="0" applyNumberFormat="1" applyFont="1" applyFill="1" applyBorder="1" applyAlignment="1">
      <alignment horizontal="center" vertical="center" textRotation="90" wrapText="1"/>
    </xf>
    <xf numFmtId="0" fontId="0" fillId="0" borderId="33" xfId="0" applyFont="1" applyBorder="1" applyAlignment="1">
      <alignment horizontal="center" vertical="center" textRotation="90" wrapText="1"/>
    </xf>
    <xf numFmtId="49" fontId="17" fillId="0" borderId="17" xfId="0" applyNumberFormat="1" applyFont="1" applyBorder="1" applyAlignment="1">
      <alignment horizontal="center" vertical="center" textRotation="90" wrapText="1"/>
    </xf>
    <xf numFmtId="3" fontId="9" fillId="7" borderId="17" xfId="0" applyNumberFormat="1" applyFont="1" applyFill="1" applyBorder="1" applyAlignment="1">
      <alignment horizontal="center" vertical="center" textRotation="90" wrapText="1"/>
    </xf>
    <xf numFmtId="3" fontId="17" fillId="7" borderId="17" xfId="0" applyNumberFormat="1" applyFont="1" applyFill="1" applyBorder="1" applyAlignment="1">
      <alignment horizontal="center" vertical="center" textRotation="90" wrapText="1"/>
    </xf>
    <xf numFmtId="49" fontId="2" fillId="7" borderId="33" xfId="0" applyNumberFormat="1" applyFont="1" applyFill="1" applyBorder="1" applyAlignment="1">
      <alignment horizontal="center" vertical="center" textRotation="90" wrapText="1"/>
    </xf>
    <xf numFmtId="0" fontId="0" fillId="0" borderId="17" xfId="0" applyFont="1" applyBorder="1" applyAlignment="1">
      <alignment horizontal="center" vertical="center" textRotation="90" wrapText="1"/>
    </xf>
    <xf numFmtId="3" fontId="9" fillId="0" borderId="21" xfId="0" applyNumberFormat="1" applyFont="1" applyBorder="1" applyAlignment="1">
      <alignment horizontal="center" vertical="top" textRotation="90" wrapText="1"/>
    </xf>
    <xf numFmtId="3" fontId="17" fillId="0" borderId="33" xfId="0" applyNumberFormat="1" applyFont="1" applyBorder="1" applyAlignment="1">
      <alignment horizontal="center" vertical="top" textRotation="90" wrapText="1"/>
    </xf>
    <xf numFmtId="0" fontId="5" fillId="11" borderId="29" xfId="0" applyFont="1" applyFill="1" applyBorder="1" applyAlignment="1">
      <alignment horizontal="right" vertical="top"/>
    </xf>
    <xf numFmtId="0" fontId="7" fillId="11" borderId="29" xfId="0" applyFont="1" applyFill="1" applyBorder="1" applyAlignment="1">
      <alignment horizontal="right" vertical="top"/>
    </xf>
    <xf numFmtId="0" fontId="3" fillId="7" borderId="6" xfId="0" applyFont="1" applyFill="1" applyBorder="1" applyAlignment="1">
      <alignment horizontal="center" vertical="top" wrapText="1"/>
    </xf>
    <xf numFmtId="0" fontId="7" fillId="7" borderId="23"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3" fillId="7" borderId="22"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49" fontId="2" fillId="0" borderId="21" xfId="0" applyNumberFormat="1" applyFont="1" applyBorder="1" applyAlignment="1">
      <alignment horizontal="center" vertical="center" textRotation="90" wrapText="1"/>
    </xf>
    <xf numFmtId="49" fontId="1" fillId="0" borderId="33" xfId="0" applyNumberFormat="1" applyFont="1" applyBorder="1" applyAlignment="1">
      <alignment horizontal="center" vertical="center" textRotation="90" wrapText="1"/>
    </xf>
    <xf numFmtId="49" fontId="3" fillId="7" borderId="9" xfId="0" applyNumberFormat="1"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25" xfId="0" applyFont="1" applyFill="1" applyBorder="1" applyAlignment="1">
      <alignment vertical="top" wrapText="1"/>
    </xf>
    <xf numFmtId="0" fontId="7" fillId="7" borderId="62" xfId="0" applyFont="1" applyFill="1" applyBorder="1" applyAlignment="1">
      <alignment horizontal="center" vertical="top" wrapText="1"/>
    </xf>
    <xf numFmtId="49" fontId="5" fillId="3" borderId="35" xfId="0" applyNumberFormat="1" applyFont="1" applyFill="1" applyBorder="1" applyAlignment="1">
      <alignment horizontal="right" vertical="top"/>
    </xf>
    <xf numFmtId="49" fontId="5" fillId="7" borderId="32" xfId="0" applyNumberFormat="1" applyFont="1" applyFill="1" applyBorder="1" applyAlignment="1">
      <alignment horizontal="center" vertical="top" wrapText="1"/>
    </xf>
    <xf numFmtId="49" fontId="5" fillId="7" borderId="2" xfId="0" applyNumberFormat="1" applyFont="1" applyFill="1" applyBorder="1" applyAlignment="1">
      <alignment horizontal="center" vertical="top"/>
    </xf>
    <xf numFmtId="49" fontId="5" fillId="7" borderId="21" xfId="0" applyNumberFormat="1" applyFont="1" applyFill="1" applyBorder="1" applyAlignment="1">
      <alignment horizontal="center" vertical="top"/>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9" fillId="0" borderId="1" xfId="0" applyFont="1" applyFill="1" applyBorder="1" applyAlignment="1">
      <alignment horizontal="center" vertical="center" textRotation="90" wrapText="1"/>
    </xf>
    <xf numFmtId="0" fontId="9" fillId="0" borderId="26" xfId="0" applyFont="1" applyFill="1" applyBorder="1" applyAlignment="1">
      <alignment horizontal="center" vertical="center" textRotation="90" wrapText="1"/>
    </xf>
    <xf numFmtId="0" fontId="7" fillId="7" borderId="9" xfId="0" applyFont="1" applyFill="1" applyBorder="1" applyAlignment="1">
      <alignment horizontal="center" vertical="center" wrapText="1"/>
    </xf>
    <xf numFmtId="3" fontId="2" fillId="0" borderId="17" xfId="0" applyNumberFormat="1" applyFont="1" applyBorder="1" applyAlignment="1">
      <alignment horizontal="center" vertical="top" textRotation="90" wrapText="1"/>
    </xf>
    <xf numFmtId="0" fontId="0" fillId="0" borderId="33" xfId="0" applyFont="1" applyBorder="1" applyAlignment="1">
      <alignment horizontal="center" textRotation="90" wrapText="1"/>
    </xf>
    <xf numFmtId="49" fontId="0" fillId="0" borderId="33" xfId="0" applyNumberFormat="1" applyFont="1" applyBorder="1" applyAlignment="1">
      <alignment horizontal="center" vertical="center" textRotation="90" wrapText="1"/>
    </xf>
    <xf numFmtId="3" fontId="3" fillId="7" borderId="49" xfId="1" applyNumberFormat="1" applyFont="1" applyFill="1" applyBorder="1" applyAlignment="1">
      <alignment horizontal="center" vertical="top"/>
    </xf>
    <xf numFmtId="3" fontId="3" fillId="7" borderId="31" xfId="1" applyNumberFormat="1" applyFont="1" applyFill="1" applyBorder="1" applyAlignment="1">
      <alignment horizontal="center" vertical="top"/>
    </xf>
    <xf numFmtId="3" fontId="3" fillId="7" borderId="54" xfId="1" applyNumberFormat="1" applyFont="1" applyFill="1" applyBorder="1" applyAlignment="1">
      <alignment horizontal="center" vertical="top"/>
    </xf>
    <xf numFmtId="0" fontId="3" fillId="7" borderId="6" xfId="0" applyFont="1" applyFill="1" applyBorder="1" applyAlignment="1">
      <alignment horizontal="center" vertical="center" wrapText="1"/>
    </xf>
    <xf numFmtId="0" fontId="7" fillId="0" borderId="103" xfId="0" applyFont="1" applyBorder="1" applyAlignment="1">
      <alignment horizontal="center" vertical="center" wrapText="1"/>
    </xf>
    <xf numFmtId="0" fontId="3" fillId="7" borderId="9" xfId="0" applyFont="1" applyFill="1" applyBorder="1" applyAlignment="1">
      <alignment horizontal="center" vertical="center" wrapText="1"/>
    </xf>
    <xf numFmtId="0" fontId="3" fillId="7" borderId="30" xfId="1" applyFont="1" applyFill="1" applyBorder="1" applyAlignment="1">
      <alignment vertical="top" wrapText="1"/>
    </xf>
    <xf numFmtId="0" fontId="7" fillId="11" borderId="35" xfId="0" applyFont="1" applyFill="1" applyBorder="1" applyAlignment="1">
      <alignment horizontal="right" vertical="top"/>
    </xf>
    <xf numFmtId="0" fontId="27" fillId="7" borderId="44" xfId="0" applyFont="1" applyFill="1" applyBorder="1" applyAlignment="1">
      <alignment vertical="top" wrapText="1"/>
    </xf>
    <xf numFmtId="0" fontId="27" fillId="7" borderId="10" xfId="0" applyFont="1" applyFill="1" applyBorder="1" applyAlignment="1">
      <alignment vertical="top" wrapText="1"/>
    </xf>
    <xf numFmtId="0" fontId="27" fillId="7" borderId="30" xfId="0" applyFont="1" applyFill="1" applyBorder="1" applyAlignment="1">
      <alignment vertical="top" wrapText="1"/>
    </xf>
    <xf numFmtId="3" fontId="3" fillId="7" borderId="47" xfId="1" applyNumberFormat="1" applyFont="1" applyFill="1" applyBorder="1" applyAlignment="1">
      <alignment horizontal="center" vertical="top"/>
    </xf>
    <xf numFmtId="0" fontId="29" fillId="0" borderId="0" xfId="0" applyFont="1" applyAlignment="1">
      <alignment horizontal="right" wrapText="1"/>
    </xf>
    <xf numFmtId="0" fontId="0" fillId="0" borderId="0" xfId="0" applyFont="1" applyAlignment="1">
      <alignment horizontal="right"/>
    </xf>
    <xf numFmtId="0" fontId="3" fillId="0" borderId="27" xfId="0" applyFont="1" applyBorder="1" applyAlignment="1">
      <alignment horizontal="center" vertical="center" textRotation="90" wrapText="1" shrinkToFit="1"/>
    </xf>
    <xf numFmtId="0" fontId="0" fillId="0" borderId="17" xfId="0" applyFont="1" applyBorder="1" applyAlignment="1">
      <alignment horizontal="center" vertical="center" textRotation="90" wrapText="1" shrinkToFit="1"/>
    </xf>
    <xf numFmtId="0" fontId="0" fillId="0" borderId="25" xfId="0" applyFont="1" applyBorder="1" applyAlignment="1">
      <alignment horizontal="center" vertical="center" textRotation="90" wrapText="1" shrinkToFit="1"/>
    </xf>
    <xf numFmtId="3" fontId="3" fillId="0" borderId="28" xfId="0" applyNumberFormat="1" applyFont="1" applyFill="1" applyBorder="1" applyAlignment="1">
      <alignment horizontal="center" vertical="center" textRotation="90" wrapText="1" shrinkToFit="1"/>
    </xf>
    <xf numFmtId="3" fontId="3" fillId="0" borderId="19" xfId="0" applyNumberFormat="1" applyFont="1" applyFill="1" applyBorder="1" applyAlignment="1">
      <alignment horizontal="center" vertical="center" textRotation="90" wrapText="1" shrinkToFit="1"/>
    </xf>
    <xf numFmtId="3" fontId="3" fillId="0" borderId="26" xfId="0" applyNumberFormat="1" applyFont="1" applyFill="1" applyBorder="1" applyAlignment="1">
      <alignment horizontal="center" vertical="center" textRotation="90" wrapText="1" shrinkToFit="1"/>
    </xf>
    <xf numFmtId="0" fontId="5" fillId="0" borderId="7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5"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62" xfId="0" applyFont="1" applyBorder="1" applyAlignment="1">
      <alignment horizontal="center" vertical="center" textRotation="90" wrapText="1"/>
    </xf>
    <xf numFmtId="49" fontId="5" fillId="7" borderId="20" xfId="0" applyNumberFormat="1" applyFont="1" applyFill="1" applyBorder="1" applyAlignment="1">
      <alignment horizontal="center" vertical="top" wrapText="1"/>
    </xf>
    <xf numFmtId="0" fontId="7" fillId="7" borderId="37" xfId="0" applyFont="1" applyFill="1" applyBorder="1" applyAlignment="1">
      <alignment horizontal="center" vertical="top" wrapText="1"/>
    </xf>
    <xf numFmtId="0" fontId="7" fillId="7" borderId="2" xfId="0" applyFont="1" applyFill="1" applyBorder="1" applyAlignment="1">
      <alignment horizontal="left" vertical="top" wrapText="1"/>
    </xf>
    <xf numFmtId="0" fontId="8" fillId="7" borderId="38" xfId="0" applyFont="1" applyFill="1" applyBorder="1" applyAlignment="1">
      <alignment horizontal="center" vertical="center" textRotation="90" wrapText="1"/>
    </xf>
    <xf numFmtId="0" fontId="30" fillId="7" borderId="20" xfId="0" applyFont="1" applyFill="1" applyBorder="1" applyAlignment="1">
      <alignment horizontal="center" vertical="center" textRotation="90" wrapText="1"/>
    </xf>
    <xf numFmtId="0" fontId="24" fillId="0" borderId="33" xfId="0" applyFont="1" applyBorder="1" applyAlignment="1">
      <alignment horizontal="center" wrapText="1"/>
    </xf>
    <xf numFmtId="0" fontId="3" fillId="7" borderId="47" xfId="0" applyFont="1" applyFill="1" applyBorder="1" applyAlignment="1">
      <alignment horizontal="center" vertical="center" textRotation="90" wrapText="1"/>
    </xf>
    <xf numFmtId="0" fontId="5" fillId="2" borderId="21" xfId="0" applyFont="1" applyFill="1" applyBorder="1" applyAlignment="1">
      <alignment horizontal="center" vertical="top" wrapText="1"/>
    </xf>
    <xf numFmtId="0" fontId="5" fillId="2" borderId="33" xfId="0" applyFont="1" applyFill="1" applyBorder="1" applyAlignment="1">
      <alignment horizontal="center" vertical="top" wrapText="1"/>
    </xf>
    <xf numFmtId="0" fontId="2" fillId="0" borderId="50" xfId="0" applyFont="1" applyBorder="1" applyAlignment="1">
      <alignment horizontal="center" vertical="center" textRotation="90" wrapText="1"/>
    </xf>
    <xf numFmtId="0" fontId="2" fillId="0" borderId="38" xfId="0"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7" fillId="0" borderId="49" xfId="0" applyFont="1" applyBorder="1" applyAlignment="1">
      <alignment horizontal="left" vertical="top" wrapText="1"/>
    </xf>
    <xf numFmtId="0" fontId="7" fillId="0" borderId="31" xfId="0" applyFont="1" applyBorder="1" applyAlignment="1">
      <alignment horizontal="left" vertical="top" wrapText="1"/>
    </xf>
    <xf numFmtId="49" fontId="17" fillId="7" borderId="17" xfId="0" applyNumberFormat="1" applyFont="1" applyFill="1" applyBorder="1" applyAlignment="1">
      <alignment horizontal="center" vertical="center" textRotation="90" wrapText="1"/>
    </xf>
    <xf numFmtId="49" fontId="17" fillId="7" borderId="33" xfId="0" applyNumberFormat="1" applyFont="1" applyFill="1" applyBorder="1" applyAlignment="1">
      <alignment horizontal="center" vertical="center" textRotation="90" wrapText="1"/>
    </xf>
    <xf numFmtId="3" fontId="2" fillId="0" borderId="21" xfId="0" applyNumberFormat="1" applyFont="1" applyBorder="1" applyAlignment="1">
      <alignment horizontal="center" vertical="top" textRotation="90" wrapText="1"/>
    </xf>
    <xf numFmtId="0" fontId="1" fillId="0" borderId="33" xfId="0" applyFont="1" applyBorder="1" applyAlignment="1">
      <alignment horizontal="center" vertical="top" textRotation="90" wrapText="1"/>
    </xf>
    <xf numFmtId="49" fontId="3" fillId="0" borderId="27" xfId="0" applyNumberFormat="1" applyFont="1" applyFill="1" applyBorder="1" applyAlignment="1">
      <alignment horizontal="center" vertical="center" textRotation="90" wrapText="1"/>
    </xf>
    <xf numFmtId="49" fontId="0" fillId="0" borderId="25" xfId="0" applyNumberFormat="1" applyFont="1" applyBorder="1" applyAlignment="1">
      <alignment horizontal="center" vertical="center" textRotation="90" wrapText="1"/>
    </xf>
    <xf numFmtId="0" fontId="2" fillId="7" borderId="2" xfId="0" applyFont="1" applyFill="1" applyBorder="1" applyAlignment="1">
      <alignment vertical="center" textRotation="90"/>
    </xf>
    <xf numFmtId="0" fontId="1" fillId="7" borderId="21" xfId="0" applyFont="1" applyFill="1" applyBorder="1" applyAlignment="1">
      <alignment vertical="center" textRotation="90"/>
    </xf>
    <xf numFmtId="0" fontId="22" fillId="7" borderId="68" xfId="0" applyFont="1" applyFill="1" applyBorder="1" applyAlignment="1">
      <alignment horizontal="center" vertical="center" textRotation="90" wrapText="1"/>
    </xf>
    <xf numFmtId="0" fontId="22" fillId="7" borderId="38" xfId="0" applyFont="1" applyFill="1" applyBorder="1" applyAlignment="1">
      <alignment horizontal="center" vertical="center" textRotation="90" wrapText="1"/>
    </xf>
    <xf numFmtId="49" fontId="5" fillId="11" borderId="27"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40"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0" borderId="30" xfId="0" applyFont="1" applyFill="1" applyBorder="1" applyAlignment="1">
      <alignment horizontal="left" vertical="top" wrapText="1"/>
    </xf>
    <xf numFmtId="3" fontId="3" fillId="0" borderId="46"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0" fontId="5" fillId="14" borderId="29" xfId="0" applyFont="1" applyFill="1" applyBorder="1" applyAlignment="1">
      <alignment horizontal="right" vertical="center"/>
    </xf>
    <xf numFmtId="0" fontId="5" fillId="14" borderId="109" xfId="0" applyFont="1" applyFill="1" applyBorder="1" applyAlignment="1">
      <alignment horizontal="right" vertical="center"/>
    </xf>
    <xf numFmtId="49" fontId="2" fillId="0" borderId="83" xfId="0" applyNumberFormat="1" applyFont="1" applyBorder="1" applyAlignment="1">
      <alignment horizontal="center" vertical="top" textRotation="90" wrapText="1"/>
    </xf>
    <xf numFmtId="49" fontId="2" fillId="0" borderId="91" xfId="0" applyNumberFormat="1" applyFont="1" applyBorder="1" applyAlignment="1">
      <alignment horizontal="center" vertical="top" textRotation="90" wrapText="1"/>
    </xf>
    <xf numFmtId="49" fontId="16" fillId="12" borderId="74" xfId="0" applyNumberFormat="1" applyFont="1" applyFill="1" applyBorder="1" applyAlignment="1">
      <alignment horizontal="center" vertical="top"/>
    </xf>
    <xf numFmtId="49" fontId="16" fillId="12" borderId="39" xfId="0" applyNumberFormat="1" applyFont="1" applyFill="1" applyBorder="1" applyAlignment="1">
      <alignment horizontal="center" vertical="top"/>
    </xf>
    <xf numFmtId="49" fontId="16" fillId="12" borderId="56" xfId="0" applyNumberFormat="1" applyFont="1" applyFill="1" applyBorder="1" applyAlignment="1">
      <alignment horizontal="center" vertical="top"/>
    </xf>
    <xf numFmtId="49" fontId="16" fillId="10" borderId="13" xfId="0" applyNumberFormat="1" applyFont="1" applyFill="1" applyBorder="1" applyAlignment="1">
      <alignment horizontal="center" vertical="top"/>
    </xf>
    <xf numFmtId="49" fontId="16" fillId="10" borderId="17" xfId="0" applyNumberFormat="1" applyFont="1" applyFill="1" applyBorder="1" applyAlignment="1">
      <alignment horizontal="center" vertical="top"/>
    </xf>
    <xf numFmtId="49" fontId="16" fillId="10" borderId="21" xfId="0" applyNumberFormat="1" applyFont="1" applyFill="1" applyBorder="1" applyAlignment="1">
      <alignment horizontal="center" vertical="top"/>
    </xf>
    <xf numFmtId="49" fontId="16" fillId="7" borderId="67" xfId="0" applyNumberFormat="1" applyFont="1" applyFill="1" applyBorder="1" applyAlignment="1">
      <alignment horizontal="center" vertical="top"/>
    </xf>
    <xf numFmtId="49" fontId="16" fillId="7" borderId="41" xfId="0" applyNumberFormat="1" applyFont="1" applyFill="1" applyBorder="1" applyAlignment="1">
      <alignment horizontal="center" vertical="top"/>
    </xf>
    <xf numFmtId="3" fontId="11" fillId="7" borderId="14" xfId="0" applyNumberFormat="1" applyFont="1" applyFill="1" applyBorder="1" applyAlignment="1">
      <alignment horizontal="left" vertical="top" wrapText="1"/>
    </xf>
    <xf numFmtId="3" fontId="11" fillId="7" borderId="49" xfId="0" applyNumberFormat="1" applyFont="1" applyFill="1" applyBorder="1" applyAlignment="1">
      <alignment horizontal="left" vertical="top" wrapText="1"/>
    </xf>
    <xf numFmtId="3" fontId="11" fillId="7" borderId="47" xfId="0" applyNumberFormat="1" applyFont="1" applyFill="1" applyBorder="1" applyAlignment="1">
      <alignment horizontal="left" vertical="top" wrapText="1"/>
    </xf>
    <xf numFmtId="3" fontId="3" fillId="7" borderId="13" xfId="0" applyNumberFormat="1" applyFont="1" applyFill="1" applyBorder="1" applyAlignment="1">
      <alignment horizontal="left" vertical="top" wrapText="1"/>
    </xf>
    <xf numFmtId="3" fontId="3" fillId="7" borderId="17" xfId="0" applyNumberFormat="1" applyFont="1" applyFill="1" applyBorder="1" applyAlignment="1">
      <alignment horizontal="left" vertical="top" wrapText="1"/>
    </xf>
    <xf numFmtId="3" fontId="3" fillId="7" borderId="21" xfId="0" applyNumberFormat="1" applyFont="1" applyFill="1" applyBorder="1" applyAlignment="1">
      <alignment horizontal="left" vertical="top" wrapText="1"/>
    </xf>
    <xf numFmtId="3" fontId="5" fillId="7" borderId="40" xfId="0" applyNumberFormat="1" applyFont="1" applyFill="1" applyBorder="1" applyAlignment="1">
      <alignment horizontal="center" vertical="top" wrapText="1"/>
    </xf>
    <xf numFmtId="3" fontId="5" fillId="7" borderId="0" xfId="0" applyNumberFormat="1" applyFont="1" applyFill="1" applyBorder="1" applyAlignment="1">
      <alignment horizontal="center" vertical="top" wrapText="1"/>
    </xf>
    <xf numFmtId="3" fontId="3" fillId="7" borderId="38" xfId="0" applyNumberFormat="1" applyFont="1" applyFill="1" applyBorder="1" applyAlignment="1">
      <alignment horizontal="center" vertical="top" wrapText="1"/>
    </xf>
    <xf numFmtId="49" fontId="2" fillId="7" borderId="27" xfId="0" applyNumberFormat="1" applyFont="1" applyFill="1" applyBorder="1" applyAlignment="1">
      <alignment horizontal="center" vertical="center" textRotation="90" wrapText="1"/>
    </xf>
    <xf numFmtId="49" fontId="0" fillId="0" borderId="17" xfId="0" applyNumberFormat="1" applyFont="1" applyBorder="1" applyAlignment="1">
      <alignment horizontal="center" vertical="center" textRotation="90" wrapText="1"/>
    </xf>
    <xf numFmtId="49" fontId="0" fillId="0" borderId="17" xfId="0" applyNumberFormat="1" applyFont="1" applyBorder="1" applyAlignment="1">
      <alignment horizontal="center" textRotation="90" wrapText="1"/>
    </xf>
    <xf numFmtId="49" fontId="16" fillId="12" borderId="34" xfId="0" applyNumberFormat="1" applyFont="1" applyFill="1" applyBorder="1" applyAlignment="1">
      <alignment horizontal="center" vertical="top"/>
    </xf>
    <xf numFmtId="49" fontId="16" fillId="10" borderId="25"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3" fontId="11" fillId="7" borderId="59" xfId="0" applyNumberFormat="1" applyFont="1" applyFill="1" applyBorder="1" applyAlignment="1">
      <alignment horizontal="left" vertical="top" wrapText="1"/>
    </xf>
    <xf numFmtId="3" fontId="3" fillId="7" borderId="25" xfId="0" applyNumberFormat="1" applyFont="1" applyFill="1" applyBorder="1" applyAlignment="1">
      <alignment horizontal="left" vertical="top" wrapText="1"/>
    </xf>
    <xf numFmtId="3" fontId="5" fillId="7" borderId="29" xfId="0" applyNumberFormat="1" applyFont="1" applyFill="1" applyBorder="1" applyAlignment="1">
      <alignment horizontal="center" vertical="top" wrapText="1"/>
    </xf>
    <xf numFmtId="0" fontId="3" fillId="2" borderId="9" xfId="0" applyFont="1" applyFill="1" applyBorder="1" applyAlignment="1">
      <alignment horizontal="center" vertical="top" wrapText="1"/>
    </xf>
    <xf numFmtId="49" fontId="2" fillId="0" borderId="17" xfId="0" applyNumberFormat="1" applyFont="1" applyBorder="1" applyAlignment="1">
      <alignment horizontal="center" vertical="center" textRotation="90" wrapText="1"/>
    </xf>
    <xf numFmtId="49" fontId="2" fillId="0" borderId="25" xfId="0" applyNumberFormat="1" applyFont="1" applyBorder="1" applyAlignment="1">
      <alignment horizontal="center" vertical="center" textRotation="90" wrapText="1"/>
    </xf>
    <xf numFmtId="0" fontId="3" fillId="2"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3" fontId="9" fillId="0" borderId="21" xfId="0" applyNumberFormat="1" applyFont="1" applyBorder="1" applyAlignment="1">
      <alignment horizontal="center" vertical="center" textRotation="90" wrapText="1"/>
    </xf>
    <xf numFmtId="49" fontId="2" fillId="0" borderId="33" xfId="0" applyNumberFormat="1" applyFont="1" applyBorder="1" applyAlignment="1">
      <alignment horizontal="center" vertical="center" textRotation="90" wrapText="1"/>
    </xf>
    <xf numFmtId="0" fontId="7" fillId="7" borderId="6" xfId="0" applyFont="1" applyFill="1" applyBorder="1" applyAlignment="1">
      <alignment horizontal="center" vertical="center" wrapText="1"/>
    </xf>
    <xf numFmtId="0" fontId="3" fillId="7" borderId="45" xfId="0" applyFont="1" applyFill="1" applyBorder="1" applyAlignment="1">
      <alignment horizontal="center" wrapText="1"/>
    </xf>
    <xf numFmtId="0" fontId="3" fillId="0" borderId="9" xfId="0" applyFont="1" applyBorder="1" applyAlignment="1">
      <alignment horizontal="center" wrapText="1"/>
    </xf>
    <xf numFmtId="0" fontId="7" fillId="7" borderId="30" xfId="0" applyFont="1" applyFill="1" applyBorder="1" applyAlignment="1">
      <alignment vertical="top" wrapText="1"/>
    </xf>
    <xf numFmtId="49" fontId="3" fillId="7" borderId="6" xfId="0" applyNumberFormat="1" applyFont="1" applyFill="1" applyBorder="1" applyAlignment="1">
      <alignment horizontal="center" vertical="top" wrapText="1"/>
    </xf>
    <xf numFmtId="0" fontId="0" fillId="0" borderId="23" xfId="0" applyFont="1" applyBorder="1" applyAlignment="1">
      <alignment horizontal="center" vertical="top" wrapText="1"/>
    </xf>
    <xf numFmtId="0" fontId="3" fillId="7" borderId="107" xfId="0" applyFont="1" applyFill="1" applyBorder="1" applyAlignment="1">
      <alignment horizontal="left" vertical="top" wrapText="1"/>
    </xf>
    <xf numFmtId="0" fontId="3" fillId="7" borderId="39" xfId="0" applyFont="1" applyFill="1" applyBorder="1" applyAlignment="1">
      <alignment horizontal="left" vertical="top" wrapText="1"/>
    </xf>
    <xf numFmtId="0" fontId="7" fillId="0" borderId="23" xfId="0" applyFont="1" applyBorder="1" applyAlignment="1">
      <alignment horizontal="center" vertical="center" wrapText="1"/>
    </xf>
    <xf numFmtId="0" fontId="3" fillId="0" borderId="21" xfId="0" applyFont="1" applyBorder="1" applyAlignment="1">
      <alignment horizontal="center" textRotation="90"/>
    </xf>
    <xf numFmtId="0" fontId="3" fillId="0" borderId="17" xfId="0" applyFont="1" applyBorder="1" applyAlignment="1">
      <alignment horizontal="center" textRotation="90"/>
    </xf>
    <xf numFmtId="0" fontId="3" fillId="0" borderId="38"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CCFFCC"/>
      <color rgb="FFCCCC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4"/>
  <sheetViews>
    <sheetView tabSelected="1" zoomScaleNormal="100" zoomScaleSheetLayoutView="100" workbookViewId="0"/>
  </sheetViews>
  <sheetFormatPr defaultRowHeight="12.75" x14ac:dyDescent="0.2"/>
  <cols>
    <col min="1" max="3" width="2.7109375" style="8" customWidth="1"/>
    <col min="4" max="4" width="30" style="8" customWidth="1"/>
    <col min="5" max="5" width="3.42578125" style="20" customWidth="1"/>
    <col min="6" max="6" width="3.5703125" style="29" customWidth="1"/>
    <col min="7" max="7" width="8" style="36" customWidth="1"/>
    <col min="8" max="8" width="9.85546875" style="8" customWidth="1"/>
    <col min="9" max="9" width="9.28515625" style="8" customWidth="1"/>
    <col min="10" max="10" width="9.85546875" style="8" customWidth="1"/>
    <col min="11" max="11" width="37.85546875" style="8" customWidth="1"/>
    <col min="12" max="13" width="5.5703125" style="8" customWidth="1"/>
    <col min="14" max="14" width="6.42578125" style="8" customWidth="1"/>
    <col min="15" max="15" width="7.42578125" style="3" customWidth="1"/>
    <col min="16" max="16384" width="9.140625" style="3"/>
  </cols>
  <sheetData>
    <row r="1" spans="1:14" s="103" customFormat="1" ht="28.5" customHeight="1" x14ac:dyDescent="0.2">
      <c r="A1" s="1162"/>
      <c r="B1" s="1163"/>
      <c r="C1" s="1162"/>
      <c r="E1" s="1164"/>
      <c r="F1" s="95"/>
      <c r="G1" s="95"/>
      <c r="H1" s="1165"/>
      <c r="I1" s="24"/>
      <c r="J1" s="24"/>
      <c r="K1" s="1680" t="s">
        <v>443</v>
      </c>
      <c r="L1" s="1680"/>
      <c r="M1" s="1680"/>
      <c r="N1" s="1680"/>
    </row>
    <row r="2" spans="1:14" ht="16.5" customHeight="1" x14ac:dyDescent="0.2">
      <c r="F2" s="1243"/>
      <c r="K2" s="1242"/>
      <c r="L2" s="1242"/>
      <c r="M2" s="1242"/>
      <c r="N2" s="1242"/>
    </row>
    <row r="3" spans="1:14" s="113" customFormat="1" ht="15.75" x14ac:dyDescent="0.2">
      <c r="A3" s="1887" t="s">
        <v>423</v>
      </c>
      <c r="B3" s="1887"/>
      <c r="C3" s="1887"/>
      <c r="D3" s="1887"/>
      <c r="E3" s="1887"/>
      <c r="F3" s="1887"/>
      <c r="G3" s="1887"/>
      <c r="H3" s="1887"/>
      <c r="I3" s="1887"/>
      <c r="J3" s="1887"/>
      <c r="K3" s="1887"/>
      <c r="L3" s="1887"/>
      <c r="M3" s="1887"/>
      <c r="N3" s="1887"/>
    </row>
    <row r="4" spans="1:14" ht="15.75" x14ac:dyDescent="0.2">
      <c r="A4" s="1888" t="s">
        <v>29</v>
      </c>
      <c r="B4" s="1888"/>
      <c r="C4" s="1888"/>
      <c r="D4" s="1888"/>
      <c r="E4" s="1888"/>
      <c r="F4" s="1888"/>
      <c r="G4" s="1888"/>
      <c r="H4" s="1888"/>
      <c r="I4" s="1888"/>
      <c r="J4" s="1888"/>
      <c r="K4" s="1888"/>
      <c r="L4" s="1888"/>
      <c r="M4" s="1888"/>
      <c r="N4" s="1888"/>
    </row>
    <row r="5" spans="1:14" ht="15.75" x14ac:dyDescent="0.2">
      <c r="A5" s="1889" t="s">
        <v>182</v>
      </c>
      <c r="B5" s="1889"/>
      <c r="C5" s="1889"/>
      <c r="D5" s="1889"/>
      <c r="E5" s="1889"/>
      <c r="F5" s="1889"/>
      <c r="G5" s="1889"/>
      <c r="H5" s="1889"/>
      <c r="I5" s="1889"/>
      <c r="J5" s="1889"/>
      <c r="K5" s="1889"/>
      <c r="L5" s="1889"/>
      <c r="M5" s="1889"/>
      <c r="N5" s="1889"/>
    </row>
    <row r="6" spans="1:14" ht="13.5" thickBot="1" x14ac:dyDescent="0.25">
      <c r="K6" s="1890" t="s">
        <v>174</v>
      </c>
      <c r="L6" s="1890"/>
      <c r="M6" s="1890"/>
      <c r="N6" s="1891"/>
    </row>
    <row r="7" spans="1:14" s="113" customFormat="1" ht="28.5" customHeight="1" x14ac:dyDescent="0.2">
      <c r="A7" s="1892" t="s">
        <v>21</v>
      </c>
      <c r="B7" s="1895" t="s">
        <v>0</v>
      </c>
      <c r="C7" s="1895" t="s">
        <v>1</v>
      </c>
      <c r="D7" s="1898" t="s">
        <v>14</v>
      </c>
      <c r="E7" s="1924" t="s">
        <v>2</v>
      </c>
      <c r="F7" s="1927" t="s">
        <v>3</v>
      </c>
      <c r="G7" s="1930" t="s">
        <v>4</v>
      </c>
      <c r="H7" s="1765" t="s">
        <v>362</v>
      </c>
      <c r="I7" s="1765" t="s">
        <v>120</v>
      </c>
      <c r="J7" s="1765" t="s">
        <v>242</v>
      </c>
      <c r="K7" s="1917" t="s">
        <v>13</v>
      </c>
      <c r="L7" s="1918"/>
      <c r="M7" s="1918"/>
      <c r="N7" s="1919"/>
    </row>
    <row r="8" spans="1:14" s="113" customFormat="1" ht="18.75" customHeight="1" x14ac:dyDescent="0.2">
      <c r="A8" s="1893"/>
      <c r="B8" s="1896"/>
      <c r="C8" s="1896"/>
      <c r="D8" s="1899"/>
      <c r="E8" s="1925"/>
      <c r="F8" s="1928"/>
      <c r="G8" s="1931"/>
      <c r="H8" s="1766"/>
      <c r="I8" s="1915"/>
      <c r="J8" s="1915"/>
      <c r="K8" s="1920" t="s">
        <v>14</v>
      </c>
      <c r="L8" s="1922" t="s">
        <v>116</v>
      </c>
      <c r="M8" s="1922"/>
      <c r="N8" s="1923"/>
    </row>
    <row r="9" spans="1:14" s="113" customFormat="1" ht="72" customHeight="1" thickBot="1" x14ac:dyDescent="0.25">
      <c r="A9" s="1894"/>
      <c r="B9" s="1897"/>
      <c r="C9" s="1897"/>
      <c r="D9" s="1900"/>
      <c r="E9" s="1926"/>
      <c r="F9" s="1929"/>
      <c r="G9" s="1932"/>
      <c r="H9" s="1767"/>
      <c r="I9" s="1916"/>
      <c r="J9" s="1916"/>
      <c r="K9" s="1921"/>
      <c r="L9" s="6" t="s">
        <v>100</v>
      </c>
      <c r="M9" s="338" t="s">
        <v>121</v>
      </c>
      <c r="N9" s="7" t="s">
        <v>243</v>
      </c>
    </row>
    <row r="10" spans="1:14" s="16" customFormat="1" ht="15" customHeight="1" x14ac:dyDescent="0.2">
      <c r="A10" s="1902" t="s">
        <v>75</v>
      </c>
      <c r="B10" s="1903"/>
      <c r="C10" s="1903"/>
      <c r="D10" s="1903"/>
      <c r="E10" s="1903"/>
      <c r="F10" s="1903"/>
      <c r="G10" s="1903"/>
      <c r="H10" s="1903"/>
      <c r="I10" s="1903"/>
      <c r="J10" s="1903"/>
      <c r="K10" s="1903"/>
      <c r="L10" s="1903"/>
      <c r="M10" s="1903"/>
      <c r="N10" s="1904"/>
    </row>
    <row r="11" spans="1:14" s="16" customFormat="1" ht="14.25" customHeight="1" x14ac:dyDescent="0.2">
      <c r="A11" s="1905" t="s">
        <v>52</v>
      </c>
      <c r="B11" s="1906"/>
      <c r="C11" s="1906"/>
      <c r="D11" s="1906"/>
      <c r="E11" s="1906"/>
      <c r="F11" s="1906"/>
      <c r="G11" s="1906"/>
      <c r="H11" s="1906"/>
      <c r="I11" s="1906"/>
      <c r="J11" s="1906"/>
      <c r="K11" s="1906"/>
      <c r="L11" s="1906"/>
      <c r="M11" s="1906"/>
      <c r="N11" s="1907"/>
    </row>
    <row r="12" spans="1:14" ht="15" customHeight="1" x14ac:dyDescent="0.2">
      <c r="A12" s="45" t="s">
        <v>7</v>
      </c>
      <c r="B12" s="1908" t="s">
        <v>76</v>
      </c>
      <c r="C12" s="1909"/>
      <c r="D12" s="1909"/>
      <c r="E12" s="1909"/>
      <c r="F12" s="1909"/>
      <c r="G12" s="1909"/>
      <c r="H12" s="1909"/>
      <c r="I12" s="1909"/>
      <c r="J12" s="1909"/>
      <c r="K12" s="1909"/>
      <c r="L12" s="1909"/>
      <c r="M12" s="1909"/>
      <c r="N12" s="1910"/>
    </row>
    <row r="13" spans="1:14" ht="15.75" customHeight="1" x14ac:dyDescent="0.2">
      <c r="A13" s="88" t="s">
        <v>7</v>
      </c>
      <c r="B13" s="89" t="s">
        <v>7</v>
      </c>
      <c r="C13" s="1911" t="s">
        <v>46</v>
      </c>
      <c r="D13" s="1912"/>
      <c r="E13" s="1912"/>
      <c r="F13" s="1912"/>
      <c r="G13" s="1912"/>
      <c r="H13" s="1912"/>
      <c r="I13" s="1912"/>
      <c r="J13" s="1912"/>
      <c r="K13" s="1912"/>
      <c r="L13" s="1912"/>
      <c r="M13" s="1912"/>
      <c r="N13" s="1913"/>
    </row>
    <row r="14" spans="1:14" ht="15" customHeight="1" x14ac:dyDescent="0.2">
      <c r="A14" s="857" t="s">
        <v>7</v>
      </c>
      <c r="B14" s="809" t="s">
        <v>7</v>
      </c>
      <c r="C14" s="826" t="s">
        <v>7</v>
      </c>
      <c r="D14" s="1901" t="s">
        <v>366</v>
      </c>
      <c r="E14" s="402"/>
      <c r="F14" s="939" t="s">
        <v>31</v>
      </c>
      <c r="G14" s="135" t="s">
        <v>28</v>
      </c>
      <c r="H14" s="387">
        <f>1851.1-107.5</f>
        <v>1743.6</v>
      </c>
      <c r="I14" s="248">
        <v>1604.8</v>
      </c>
      <c r="J14" s="421">
        <f>410.8+633</f>
        <v>1043.8</v>
      </c>
      <c r="K14" s="822"/>
      <c r="L14" s="834"/>
      <c r="M14" s="834"/>
      <c r="N14" s="408"/>
    </row>
    <row r="15" spans="1:14" ht="17.25" customHeight="1" x14ac:dyDescent="0.2">
      <c r="A15" s="1340"/>
      <c r="B15" s="1341"/>
      <c r="C15" s="1342"/>
      <c r="D15" s="1846"/>
      <c r="E15" s="1345"/>
      <c r="F15" s="1339"/>
      <c r="G15" s="43" t="s">
        <v>72</v>
      </c>
      <c r="H15" s="387">
        <v>107.5</v>
      </c>
      <c r="I15" s="1138"/>
      <c r="J15" s="247"/>
      <c r="K15" s="1179"/>
      <c r="L15" s="1188"/>
      <c r="M15" s="1188"/>
      <c r="N15" s="408"/>
    </row>
    <row r="16" spans="1:14" ht="18.75" customHeight="1" x14ac:dyDescent="0.2">
      <c r="A16" s="915"/>
      <c r="B16" s="911"/>
      <c r="C16" s="906"/>
      <c r="D16" s="1702"/>
      <c r="E16" s="196"/>
      <c r="F16" s="939"/>
      <c r="G16" s="43" t="s">
        <v>128</v>
      </c>
      <c r="H16" s="247"/>
      <c r="I16" s="924">
        <v>250</v>
      </c>
      <c r="J16" s="247">
        <v>350</v>
      </c>
      <c r="K16" s="907"/>
      <c r="L16" s="904"/>
      <c r="M16" s="904"/>
      <c r="N16" s="408"/>
    </row>
    <row r="17" spans="1:21" ht="16.5" customHeight="1" x14ac:dyDescent="0.2">
      <c r="A17" s="857"/>
      <c r="B17" s="809"/>
      <c r="C17" s="826"/>
      <c r="D17" s="1692" t="s">
        <v>192</v>
      </c>
      <c r="E17" s="844"/>
      <c r="F17" s="903"/>
      <c r="G17" s="135"/>
      <c r="H17" s="237"/>
      <c r="I17" s="248"/>
      <c r="J17" s="327"/>
      <c r="K17" s="104" t="s">
        <v>525</v>
      </c>
      <c r="L17" s="342">
        <v>3.4</v>
      </c>
      <c r="M17" s="377">
        <v>3.4</v>
      </c>
      <c r="N17" s="363">
        <v>3.4</v>
      </c>
    </row>
    <row r="18" spans="1:21" ht="24" customHeight="1" x14ac:dyDescent="0.2">
      <c r="A18" s="857"/>
      <c r="B18" s="809"/>
      <c r="C18" s="826"/>
      <c r="D18" s="1914"/>
      <c r="E18" s="844"/>
      <c r="F18" s="903"/>
      <c r="G18" s="77"/>
      <c r="H18" s="238"/>
      <c r="I18" s="871"/>
      <c r="J18" s="247"/>
      <c r="K18" s="58" t="s">
        <v>130</v>
      </c>
      <c r="L18" s="1505" t="s">
        <v>449</v>
      </c>
      <c r="M18" s="695" t="s">
        <v>448</v>
      </c>
      <c r="N18" s="1504" t="s">
        <v>447</v>
      </c>
      <c r="O18" s="1150"/>
      <c r="P18" s="11"/>
    </row>
    <row r="19" spans="1:21" ht="17.25" customHeight="1" x14ac:dyDescent="0.2">
      <c r="A19" s="1494"/>
      <c r="B19" s="1495"/>
      <c r="C19" s="1496"/>
      <c r="D19" s="1497"/>
      <c r="E19" s="1501"/>
      <c r="F19" s="1498"/>
      <c r="G19" s="77"/>
      <c r="H19" s="238"/>
      <c r="I19" s="1138"/>
      <c r="J19" s="247"/>
      <c r="K19" s="1179" t="s">
        <v>526</v>
      </c>
      <c r="L19" s="1502">
        <v>300</v>
      </c>
      <c r="M19" s="1270"/>
      <c r="N19" s="1271"/>
      <c r="O19" s="1150"/>
      <c r="P19" s="11"/>
    </row>
    <row r="20" spans="1:21" ht="16.5" customHeight="1" x14ac:dyDescent="0.2">
      <c r="A20" s="1756"/>
      <c r="B20" s="1757"/>
      <c r="C20" s="1783"/>
      <c r="D20" s="1692" t="s">
        <v>35</v>
      </c>
      <c r="E20" s="1871" t="s">
        <v>140</v>
      </c>
      <c r="F20" s="1769"/>
      <c r="G20" s="852"/>
      <c r="H20" s="238"/>
      <c r="I20" s="871"/>
      <c r="J20" s="419"/>
      <c r="K20" s="830" t="s">
        <v>37</v>
      </c>
      <c r="L20" s="180">
        <v>4</v>
      </c>
      <c r="M20" s="180">
        <v>4</v>
      </c>
      <c r="N20" s="364">
        <v>4</v>
      </c>
    </row>
    <row r="21" spans="1:21" ht="16.5" customHeight="1" x14ac:dyDescent="0.2">
      <c r="A21" s="1756"/>
      <c r="B21" s="1757"/>
      <c r="C21" s="1783"/>
      <c r="D21" s="1697"/>
      <c r="E21" s="1872"/>
      <c r="F21" s="1769"/>
      <c r="G21" s="852"/>
      <c r="H21" s="238"/>
      <c r="I21" s="871"/>
      <c r="J21" s="419"/>
      <c r="K21" s="58" t="s">
        <v>114</v>
      </c>
      <c r="L21" s="59">
        <v>3</v>
      </c>
      <c r="M21" s="59">
        <v>3</v>
      </c>
      <c r="N21" s="365">
        <v>3</v>
      </c>
      <c r="U21" s="1141"/>
    </row>
    <row r="22" spans="1:21" ht="38.25" customHeight="1" x14ac:dyDescent="0.2">
      <c r="A22" s="1756"/>
      <c r="B22" s="1757"/>
      <c r="C22" s="1783"/>
      <c r="D22" s="1693"/>
      <c r="E22" s="1873"/>
      <c r="F22" s="1769"/>
      <c r="G22" s="852" t="s">
        <v>56</v>
      </c>
      <c r="H22" s="238">
        <v>64.099999999999994</v>
      </c>
      <c r="I22" s="871"/>
      <c r="J22" s="419"/>
      <c r="K22" s="831" t="s">
        <v>431</v>
      </c>
      <c r="L22" s="832">
        <v>100</v>
      </c>
      <c r="M22" s="832"/>
      <c r="N22" s="649"/>
    </row>
    <row r="23" spans="1:21" ht="15" customHeight="1" x14ac:dyDescent="0.2">
      <c r="A23" s="1756"/>
      <c r="B23" s="1757"/>
      <c r="C23" s="1783"/>
      <c r="D23" s="1693" t="s">
        <v>36</v>
      </c>
      <c r="E23" s="1864"/>
      <c r="F23" s="1769"/>
      <c r="G23" s="12"/>
      <c r="H23" s="238"/>
      <c r="I23" s="871"/>
      <c r="J23" s="247"/>
      <c r="K23" s="813" t="s">
        <v>177</v>
      </c>
      <c r="L23" s="828">
        <v>18</v>
      </c>
      <c r="M23" s="828">
        <v>18</v>
      </c>
      <c r="N23" s="888">
        <v>18</v>
      </c>
    </row>
    <row r="24" spans="1:21" ht="26.25" customHeight="1" x14ac:dyDescent="0.2">
      <c r="A24" s="1756"/>
      <c r="B24" s="1757"/>
      <c r="C24" s="1783"/>
      <c r="D24" s="1863"/>
      <c r="E24" s="1865"/>
      <c r="F24" s="1769"/>
      <c r="G24" s="852"/>
      <c r="H24" s="238"/>
      <c r="I24" s="871"/>
      <c r="J24" s="247"/>
      <c r="K24" s="58" t="s">
        <v>398</v>
      </c>
      <c r="L24" s="59">
        <v>60</v>
      </c>
      <c r="M24" s="59">
        <v>60</v>
      </c>
      <c r="N24" s="365">
        <v>60</v>
      </c>
    </row>
    <row r="25" spans="1:21" ht="21" customHeight="1" x14ac:dyDescent="0.2">
      <c r="A25" s="1756"/>
      <c r="B25" s="1757"/>
      <c r="C25" s="1783"/>
      <c r="D25" s="1863"/>
      <c r="E25" s="1865"/>
      <c r="F25" s="1769"/>
      <c r="G25" s="852"/>
      <c r="H25" s="238"/>
      <c r="I25" s="871"/>
      <c r="J25" s="247"/>
      <c r="K25" s="61" t="s">
        <v>403</v>
      </c>
      <c r="L25" s="59">
        <v>1</v>
      </c>
      <c r="M25" s="59">
        <v>1</v>
      </c>
      <c r="N25" s="365">
        <v>1</v>
      </c>
    </row>
    <row r="26" spans="1:21" ht="18" customHeight="1" x14ac:dyDescent="0.2">
      <c r="A26" s="1756"/>
      <c r="B26" s="1757"/>
      <c r="C26" s="1783"/>
      <c r="D26" s="1863"/>
      <c r="E26" s="1865"/>
      <c r="F26" s="1769"/>
      <c r="G26" s="852"/>
      <c r="H26" s="238"/>
      <c r="I26" s="871"/>
      <c r="J26" s="247"/>
      <c r="K26" s="61" t="s">
        <v>110</v>
      </c>
      <c r="L26" s="87" t="s">
        <v>315</v>
      </c>
      <c r="M26" s="87" t="s">
        <v>315</v>
      </c>
      <c r="N26" s="366" t="s">
        <v>315</v>
      </c>
    </row>
    <row r="27" spans="1:21" ht="15.75" customHeight="1" x14ac:dyDescent="0.2">
      <c r="A27" s="1756"/>
      <c r="B27" s="1757"/>
      <c r="C27" s="1783"/>
      <c r="D27" s="1863"/>
      <c r="E27" s="1865"/>
      <c r="F27" s="1769"/>
      <c r="G27" s="852"/>
      <c r="H27" s="238"/>
      <c r="I27" s="871"/>
      <c r="J27" s="247"/>
      <c r="K27" s="61" t="s">
        <v>399</v>
      </c>
      <c r="L27" s="87" t="s">
        <v>314</v>
      </c>
      <c r="M27" s="87" t="s">
        <v>314</v>
      </c>
      <c r="N27" s="366" t="s">
        <v>314</v>
      </c>
    </row>
    <row r="28" spans="1:21" ht="15" customHeight="1" x14ac:dyDescent="0.2">
      <c r="A28" s="1756"/>
      <c r="B28" s="1757"/>
      <c r="C28" s="1783"/>
      <c r="D28" s="1863"/>
      <c r="E28" s="1865"/>
      <c r="F28" s="1769"/>
      <c r="G28" s="852"/>
      <c r="H28" s="238"/>
      <c r="I28" s="871"/>
      <c r="J28" s="247"/>
      <c r="K28" s="61" t="s">
        <v>38</v>
      </c>
      <c r="L28" s="87" t="s">
        <v>313</v>
      </c>
      <c r="M28" s="87" t="s">
        <v>313</v>
      </c>
      <c r="N28" s="366" t="s">
        <v>313</v>
      </c>
    </row>
    <row r="29" spans="1:21" ht="20.25" customHeight="1" x14ac:dyDescent="0.2">
      <c r="A29" s="1756"/>
      <c r="B29" s="1757"/>
      <c r="C29" s="1783"/>
      <c r="D29" s="1692"/>
      <c r="E29" s="1866"/>
      <c r="F29" s="1769"/>
      <c r="G29" s="12"/>
      <c r="H29" s="1018"/>
      <c r="I29" s="339"/>
      <c r="J29" s="244"/>
      <c r="K29" s="84" t="s">
        <v>400</v>
      </c>
      <c r="L29" s="1019" t="s">
        <v>313</v>
      </c>
      <c r="M29" s="1019" t="s">
        <v>313</v>
      </c>
      <c r="N29" s="1020" t="s">
        <v>313</v>
      </c>
    </row>
    <row r="30" spans="1:21" ht="25.5" customHeight="1" x14ac:dyDescent="0.2">
      <c r="A30" s="857"/>
      <c r="B30" s="809"/>
      <c r="C30" s="826"/>
      <c r="D30" s="838"/>
      <c r="E30" s="844"/>
      <c r="F30" s="903"/>
      <c r="G30" s="852"/>
      <c r="H30" s="238"/>
      <c r="I30" s="871"/>
      <c r="J30" s="247"/>
      <c r="K30" s="98" t="s">
        <v>316</v>
      </c>
      <c r="L30" s="656">
        <v>2</v>
      </c>
      <c r="M30" s="656">
        <v>2</v>
      </c>
      <c r="N30" s="657">
        <v>2</v>
      </c>
    </row>
    <row r="31" spans="1:21" ht="27" customHeight="1" x14ac:dyDescent="0.2">
      <c r="A31" s="857"/>
      <c r="B31" s="809"/>
      <c r="C31" s="826"/>
      <c r="D31" s="838"/>
      <c r="E31" s="844"/>
      <c r="F31" s="903"/>
      <c r="G31" s="852"/>
      <c r="H31" s="238"/>
      <c r="I31" s="871"/>
      <c r="J31" s="247"/>
      <c r="K31" s="84" t="s">
        <v>418</v>
      </c>
      <c r="L31" s="1154">
        <v>10</v>
      </c>
      <c r="M31" s="1154">
        <v>10</v>
      </c>
      <c r="N31" s="1155">
        <v>10</v>
      </c>
      <c r="O31" s="1124"/>
    </row>
    <row r="32" spans="1:21" ht="15" customHeight="1" x14ac:dyDescent="0.2">
      <c r="A32" s="857"/>
      <c r="B32" s="809"/>
      <c r="C32" s="826"/>
      <c r="D32" s="838"/>
      <c r="E32" s="844"/>
      <c r="F32" s="903"/>
      <c r="G32" s="852"/>
      <c r="H32" s="238"/>
      <c r="I32" s="871"/>
      <c r="J32" s="247"/>
      <c r="K32" s="585" t="s">
        <v>378</v>
      </c>
      <c r="L32" s="653">
        <v>170</v>
      </c>
      <c r="M32" s="653">
        <v>26</v>
      </c>
      <c r="N32" s="654">
        <v>26</v>
      </c>
    </row>
    <row r="33" spans="1:14" ht="24.75" customHeight="1" x14ac:dyDescent="0.2">
      <c r="A33" s="857"/>
      <c r="B33" s="809"/>
      <c r="C33" s="826"/>
      <c r="D33" s="838"/>
      <c r="E33" s="844"/>
      <c r="F33" s="903"/>
      <c r="G33" s="852"/>
      <c r="H33" s="238"/>
      <c r="I33" s="871"/>
      <c r="J33" s="247"/>
      <c r="K33" s="585" t="s">
        <v>379</v>
      </c>
      <c r="L33" s="653">
        <v>900</v>
      </c>
      <c r="M33" s="653">
        <v>350</v>
      </c>
      <c r="N33" s="654">
        <v>350</v>
      </c>
    </row>
    <row r="34" spans="1:14" ht="36.75" customHeight="1" x14ac:dyDescent="0.2">
      <c r="A34" s="857"/>
      <c r="B34" s="809"/>
      <c r="C34" s="826"/>
      <c r="D34" s="836"/>
      <c r="E34" s="866"/>
      <c r="F34" s="939"/>
      <c r="G34" s="935"/>
      <c r="H34" s="247"/>
      <c r="I34" s="924"/>
      <c r="J34" s="419"/>
      <c r="K34" s="702" t="s">
        <v>359</v>
      </c>
      <c r="L34" s="1022">
        <v>2</v>
      </c>
      <c r="M34" s="1022"/>
      <c r="N34" s="1023">
        <v>2</v>
      </c>
    </row>
    <row r="35" spans="1:14" ht="14.25" customHeight="1" x14ac:dyDescent="0.2">
      <c r="A35" s="857"/>
      <c r="B35" s="809"/>
      <c r="C35" s="158"/>
      <c r="D35" s="1681" t="s">
        <v>320</v>
      </c>
      <c r="E35" s="1393"/>
      <c r="F35" s="1877"/>
      <c r="G35" s="43"/>
      <c r="H35" s="247"/>
      <c r="I35" s="871"/>
      <c r="J35" s="247"/>
      <c r="K35" s="878"/>
      <c r="L35" s="181"/>
      <c r="M35" s="353"/>
      <c r="N35" s="946"/>
    </row>
    <row r="36" spans="1:14" ht="26.25" customHeight="1" x14ac:dyDescent="0.2">
      <c r="A36" s="857"/>
      <c r="B36" s="809"/>
      <c r="C36" s="826"/>
      <c r="D36" s="1683"/>
      <c r="E36" s="1394"/>
      <c r="F36" s="1877"/>
      <c r="G36" s="852"/>
      <c r="H36" s="247"/>
      <c r="I36" s="871"/>
      <c r="J36" s="247"/>
      <c r="K36" s="397" t="s">
        <v>412</v>
      </c>
      <c r="L36" s="168">
        <v>10</v>
      </c>
      <c r="M36" s="356">
        <v>100</v>
      </c>
      <c r="N36" s="154"/>
    </row>
    <row r="37" spans="1:14" ht="15.75" customHeight="1" x14ac:dyDescent="0.2">
      <c r="A37" s="857"/>
      <c r="B37" s="809"/>
      <c r="C37" s="903"/>
      <c r="D37" s="1692" t="s">
        <v>355</v>
      </c>
      <c r="E37" s="1878" t="s">
        <v>360</v>
      </c>
      <c r="F37" s="903"/>
      <c r="G37" s="43" t="s">
        <v>56</v>
      </c>
      <c r="H37" s="238">
        <v>16</v>
      </c>
      <c r="I37" s="871">
        <v>121</v>
      </c>
      <c r="J37" s="419"/>
      <c r="K37" s="839" t="s">
        <v>136</v>
      </c>
      <c r="L37" s="380">
        <v>1</v>
      </c>
      <c r="M37" s="380"/>
      <c r="N37" s="368"/>
    </row>
    <row r="38" spans="1:14" ht="12.75" customHeight="1" x14ac:dyDescent="0.2">
      <c r="A38" s="857"/>
      <c r="B38" s="809"/>
      <c r="C38" s="903"/>
      <c r="D38" s="1697"/>
      <c r="E38" s="1879"/>
      <c r="F38" s="903"/>
      <c r="G38" s="43"/>
      <c r="H38" s="238"/>
      <c r="I38" s="871"/>
      <c r="J38" s="419"/>
      <c r="K38" s="890" t="s">
        <v>358</v>
      </c>
      <c r="L38" s="33"/>
      <c r="M38" s="33">
        <v>1</v>
      </c>
      <c r="N38" s="794"/>
    </row>
    <row r="39" spans="1:14" ht="27" customHeight="1" x14ac:dyDescent="0.2">
      <c r="A39" s="857"/>
      <c r="B39" s="809"/>
      <c r="C39" s="903"/>
      <c r="D39" s="1693"/>
      <c r="E39" s="1879"/>
      <c r="F39" s="903"/>
      <c r="G39" s="43"/>
      <c r="H39" s="238"/>
      <c r="I39" s="871"/>
      <c r="J39" s="419"/>
      <c r="K39" s="616" t="s">
        <v>439</v>
      </c>
      <c r="L39" s="168"/>
      <c r="M39" s="168">
        <v>100</v>
      </c>
      <c r="N39" s="369"/>
    </row>
    <row r="40" spans="1:14" ht="16.5" customHeight="1" x14ac:dyDescent="0.2">
      <c r="A40" s="857"/>
      <c r="B40" s="809"/>
      <c r="C40" s="903"/>
      <c r="D40" s="1692" t="s">
        <v>354</v>
      </c>
      <c r="E40" s="1879"/>
      <c r="F40" s="903"/>
      <c r="G40" s="43" t="s">
        <v>56</v>
      </c>
      <c r="H40" s="238">
        <v>10</v>
      </c>
      <c r="I40" s="871"/>
      <c r="J40" s="419"/>
      <c r="K40" s="839" t="s">
        <v>136</v>
      </c>
      <c r="L40" s="380">
        <v>1</v>
      </c>
      <c r="M40" s="380"/>
      <c r="N40" s="368"/>
    </row>
    <row r="41" spans="1:14" ht="24" customHeight="1" x14ac:dyDescent="0.2">
      <c r="A41" s="857"/>
      <c r="B41" s="809"/>
      <c r="C41" s="903"/>
      <c r="D41" s="1693"/>
      <c r="E41" s="1879"/>
      <c r="F41" s="903"/>
      <c r="G41" s="43"/>
      <c r="H41" s="238"/>
      <c r="I41" s="871"/>
      <c r="J41" s="419"/>
      <c r="K41" s="616" t="s">
        <v>438</v>
      </c>
      <c r="L41" s="168"/>
      <c r="M41" s="168">
        <v>100</v>
      </c>
      <c r="N41" s="369"/>
    </row>
    <row r="42" spans="1:14" ht="15.75" customHeight="1" x14ac:dyDescent="0.2">
      <c r="A42" s="857"/>
      <c r="B42" s="809"/>
      <c r="C42" s="158"/>
      <c r="D42" s="1692" t="s">
        <v>305</v>
      </c>
      <c r="E42" s="1879"/>
      <c r="F42" s="1876"/>
      <c r="G42" s="43"/>
      <c r="H42" s="324"/>
      <c r="I42" s="871"/>
      <c r="J42" s="419"/>
      <c r="K42" s="839" t="s">
        <v>136</v>
      </c>
      <c r="L42" s="527">
        <v>1</v>
      </c>
      <c r="M42" s="527"/>
      <c r="N42" s="506"/>
    </row>
    <row r="43" spans="1:14" ht="28.5" customHeight="1" x14ac:dyDescent="0.2">
      <c r="A43" s="857"/>
      <c r="B43" s="809"/>
      <c r="C43" s="826"/>
      <c r="D43" s="1693"/>
      <c r="E43" s="1879"/>
      <c r="F43" s="1876"/>
      <c r="G43" s="852"/>
      <c r="H43" s="238"/>
      <c r="I43" s="871"/>
      <c r="J43" s="871"/>
      <c r="K43" s="616" t="s">
        <v>439</v>
      </c>
      <c r="L43" s="168"/>
      <c r="M43" s="168"/>
      <c r="N43" s="507">
        <v>100</v>
      </c>
    </row>
    <row r="44" spans="1:14" ht="8.25" customHeight="1" x14ac:dyDescent="0.2">
      <c r="A44" s="1108"/>
      <c r="B44" s="1106"/>
      <c r="C44" s="158"/>
      <c r="D44" s="1681" t="s">
        <v>317</v>
      </c>
      <c r="E44" s="1113"/>
      <c r="F44" s="1877"/>
      <c r="G44" s="43"/>
      <c r="H44" s="247"/>
      <c r="I44" s="1110"/>
      <c r="J44" s="419"/>
      <c r="K44" s="1107"/>
      <c r="L44" s="181"/>
      <c r="M44" s="353"/>
      <c r="N44" s="946"/>
    </row>
    <row r="45" spans="1:14" ht="28.5" customHeight="1" x14ac:dyDescent="0.2">
      <c r="A45" s="1108"/>
      <c r="B45" s="1106"/>
      <c r="C45" s="1105"/>
      <c r="D45" s="1683"/>
      <c r="E45" s="1113"/>
      <c r="F45" s="1877"/>
      <c r="G45" s="935"/>
      <c r="H45" s="247"/>
      <c r="I45" s="1110"/>
      <c r="J45" s="419"/>
      <c r="K45" s="397" t="s">
        <v>275</v>
      </c>
      <c r="L45" s="168"/>
      <c r="M45" s="356">
        <v>100</v>
      </c>
      <c r="N45" s="154"/>
    </row>
    <row r="46" spans="1:14" ht="15" customHeight="1" x14ac:dyDescent="0.2">
      <c r="A46" s="857"/>
      <c r="B46" s="809"/>
      <c r="C46" s="158"/>
      <c r="D46" s="1681" t="s">
        <v>248</v>
      </c>
      <c r="E46" s="1677" t="s">
        <v>173</v>
      </c>
      <c r="F46" s="1769"/>
      <c r="G46" s="43"/>
      <c r="H46" s="238"/>
      <c r="I46" s="871"/>
      <c r="J46" s="419"/>
      <c r="K46" s="839" t="s">
        <v>136</v>
      </c>
      <c r="L46" s="527">
        <v>1</v>
      </c>
      <c r="M46" s="527"/>
      <c r="N46" s="506"/>
    </row>
    <row r="47" spans="1:14" ht="28.5" customHeight="1" x14ac:dyDescent="0.2">
      <c r="A47" s="857"/>
      <c r="B47" s="809"/>
      <c r="C47" s="826"/>
      <c r="D47" s="1683"/>
      <c r="E47" s="1886"/>
      <c r="F47" s="1769"/>
      <c r="G47" s="43"/>
      <c r="H47" s="238"/>
      <c r="I47" s="871"/>
      <c r="J47" s="871"/>
      <c r="K47" s="616" t="s">
        <v>440</v>
      </c>
      <c r="L47" s="168"/>
      <c r="M47" s="168">
        <v>30</v>
      </c>
      <c r="N47" s="507">
        <v>100</v>
      </c>
    </row>
    <row r="48" spans="1:14" ht="18" customHeight="1" x14ac:dyDescent="0.2">
      <c r="A48" s="857"/>
      <c r="B48" s="809"/>
      <c r="C48" s="826"/>
      <c r="D48" s="1697" t="s">
        <v>424</v>
      </c>
      <c r="E48" s="1884"/>
      <c r="F48" s="903"/>
      <c r="G48" s="43"/>
      <c r="H48" s="870"/>
      <c r="I48" s="871"/>
      <c r="J48" s="419"/>
      <c r="K48" s="1768" t="s">
        <v>441</v>
      </c>
      <c r="L48" s="673">
        <v>100</v>
      </c>
      <c r="M48" s="673"/>
      <c r="N48" s="872"/>
    </row>
    <row r="49" spans="1:16" ht="24" customHeight="1" x14ac:dyDescent="0.2">
      <c r="A49" s="857"/>
      <c r="B49" s="809"/>
      <c r="C49" s="826"/>
      <c r="D49" s="1697"/>
      <c r="E49" s="1884"/>
      <c r="F49" s="903"/>
      <c r="G49" s="43"/>
      <c r="H49" s="870"/>
      <c r="I49" s="871"/>
      <c r="J49" s="419"/>
      <c r="K49" s="1882"/>
      <c r="L49" s="378"/>
      <c r="M49" s="378"/>
      <c r="N49" s="873"/>
    </row>
    <row r="50" spans="1:16" ht="17.25" customHeight="1" x14ac:dyDescent="0.2">
      <c r="A50" s="1420"/>
      <c r="B50" s="1421"/>
      <c r="C50" s="158"/>
      <c r="D50" s="1681" t="s">
        <v>112</v>
      </c>
      <c r="E50" s="1883" t="s">
        <v>173</v>
      </c>
      <c r="F50" s="1877"/>
      <c r="G50" s="43"/>
      <c r="H50" s="419"/>
      <c r="I50" s="1138"/>
      <c r="J50" s="419"/>
      <c r="K50" s="1768" t="s">
        <v>274</v>
      </c>
      <c r="L50" s="527">
        <v>100</v>
      </c>
      <c r="M50" s="527"/>
      <c r="N50" s="662"/>
    </row>
    <row r="51" spans="1:16" ht="21" customHeight="1" x14ac:dyDescent="0.2">
      <c r="A51" s="1420"/>
      <c r="B51" s="1421"/>
      <c r="C51" s="1422"/>
      <c r="D51" s="1683"/>
      <c r="E51" s="1878"/>
      <c r="F51" s="1877"/>
      <c r="G51" s="935"/>
      <c r="H51" s="419"/>
      <c r="I51" s="1138"/>
      <c r="J51" s="419"/>
      <c r="K51" s="1722"/>
      <c r="L51" s="528"/>
      <c r="M51" s="528"/>
      <c r="N51" s="749"/>
      <c r="O51" s="658"/>
      <c r="P51" s="659"/>
    </row>
    <row r="52" spans="1:16" ht="15.75" customHeight="1" x14ac:dyDescent="0.2">
      <c r="A52" s="1420"/>
      <c r="B52" s="1421"/>
      <c r="C52" s="158"/>
      <c r="D52" s="1681" t="s">
        <v>246</v>
      </c>
      <c r="E52" s="1884"/>
      <c r="F52" s="1877"/>
      <c r="G52" s="43"/>
      <c r="H52" s="419"/>
      <c r="I52" s="1138"/>
      <c r="J52" s="247"/>
      <c r="K52" s="1424" t="s">
        <v>247</v>
      </c>
      <c r="L52" s="181">
        <v>1</v>
      </c>
      <c r="M52" s="353"/>
      <c r="N52" s="946"/>
    </row>
    <row r="53" spans="1:16" ht="26.25" customHeight="1" x14ac:dyDescent="0.2">
      <c r="A53" s="1406"/>
      <c r="B53" s="1407"/>
      <c r="C53" s="1427"/>
      <c r="D53" s="1683"/>
      <c r="E53" s="1885"/>
      <c r="F53" s="1880"/>
      <c r="G53" s="105"/>
      <c r="H53" s="420"/>
      <c r="I53" s="249"/>
      <c r="J53" s="245"/>
      <c r="K53" s="397" t="s">
        <v>274</v>
      </c>
      <c r="L53" s="168">
        <v>100</v>
      </c>
      <c r="M53" s="356"/>
      <c r="N53" s="154"/>
    </row>
    <row r="54" spans="1:16" ht="17.25" customHeight="1" x14ac:dyDescent="0.2">
      <c r="A54" s="857"/>
      <c r="B54" s="809"/>
      <c r="C54" s="939"/>
      <c r="D54" s="1692" t="s">
        <v>175</v>
      </c>
      <c r="E54" s="1677" t="s">
        <v>173</v>
      </c>
      <c r="F54" s="1769" t="s">
        <v>53</v>
      </c>
      <c r="G54" s="1609" t="s">
        <v>128</v>
      </c>
      <c r="H54" s="1584">
        <v>300</v>
      </c>
      <c r="I54" s="401"/>
      <c r="J54" s="327"/>
      <c r="K54" s="1717" t="s">
        <v>442</v>
      </c>
      <c r="L54" s="75">
        <v>60</v>
      </c>
      <c r="M54" s="75">
        <v>100</v>
      </c>
      <c r="N54" s="645"/>
    </row>
    <row r="55" spans="1:16" ht="17.25" customHeight="1" x14ac:dyDescent="0.2">
      <c r="A55" s="1340"/>
      <c r="B55" s="1341"/>
      <c r="C55" s="1339"/>
      <c r="D55" s="1701"/>
      <c r="E55" s="1678"/>
      <c r="F55" s="1769"/>
      <c r="G55" s="935" t="s">
        <v>454</v>
      </c>
      <c r="H55" s="400">
        <v>600</v>
      </c>
      <c r="I55" s="470"/>
      <c r="J55" s="247"/>
      <c r="K55" s="1818"/>
      <c r="L55" s="181"/>
      <c r="M55" s="181"/>
      <c r="N55" s="367"/>
    </row>
    <row r="56" spans="1:16" ht="20.25" customHeight="1" x14ac:dyDescent="0.2">
      <c r="A56" s="857"/>
      <c r="B56" s="809"/>
      <c r="C56" s="939"/>
      <c r="D56" s="1702"/>
      <c r="E56" s="1679"/>
      <c r="F56" s="1769"/>
      <c r="G56" s="105" t="s">
        <v>28</v>
      </c>
      <c r="H56" s="1050"/>
      <c r="I56" s="185">
        <v>147.69999999999999</v>
      </c>
      <c r="J56" s="249"/>
      <c r="K56" s="1858"/>
      <c r="L56" s="168"/>
      <c r="M56" s="168"/>
      <c r="N56" s="374"/>
    </row>
    <row r="57" spans="1:16" ht="43.5" customHeight="1" x14ac:dyDescent="0.2">
      <c r="A57" s="1579"/>
      <c r="B57" s="1580"/>
      <c r="C57" s="1581"/>
      <c r="D57" s="1697" t="s">
        <v>506</v>
      </c>
      <c r="E57" s="1605"/>
      <c r="F57" s="1769"/>
      <c r="G57" s="201"/>
      <c r="H57" s="1050"/>
      <c r="I57" s="185"/>
      <c r="J57" s="249"/>
      <c r="K57" s="1587"/>
      <c r="L57" s="181"/>
      <c r="M57" s="181"/>
      <c r="N57" s="367"/>
    </row>
    <row r="58" spans="1:16" ht="16.5" customHeight="1" thickBot="1" x14ac:dyDescent="0.25">
      <c r="A58" s="886"/>
      <c r="B58" s="810"/>
      <c r="C58" s="72"/>
      <c r="D58" s="1881"/>
      <c r="E58" s="1606"/>
      <c r="F58" s="1770"/>
      <c r="G58" s="76" t="s">
        <v>8</v>
      </c>
      <c r="H58" s="537">
        <f>SUM(H14:H56)</f>
        <v>2841.2</v>
      </c>
      <c r="I58" s="537">
        <f>SUM(I14:I56)</f>
        <v>2123.5</v>
      </c>
      <c r="J58" s="453">
        <f>SUM(J14:J56)</f>
        <v>1393.8</v>
      </c>
      <c r="K58" s="1024"/>
      <c r="L58" s="1025"/>
      <c r="M58" s="1025"/>
      <c r="N58" s="1030"/>
    </row>
    <row r="59" spans="1:16" ht="13.5" customHeight="1" x14ac:dyDescent="0.2">
      <c r="A59" s="857" t="s">
        <v>7</v>
      </c>
      <c r="B59" s="820" t="s">
        <v>7</v>
      </c>
      <c r="C59" s="826" t="s">
        <v>9</v>
      </c>
      <c r="D59" s="1874" t="s">
        <v>62</v>
      </c>
      <c r="E59" s="1029"/>
      <c r="F59" s="930" t="s">
        <v>31</v>
      </c>
      <c r="G59" s="578" t="s">
        <v>28</v>
      </c>
      <c r="H59" s="446">
        <f>3041.8-64.6</f>
        <v>2977.2</v>
      </c>
      <c r="I59" s="333">
        <v>2973.5</v>
      </c>
      <c r="J59" s="318">
        <v>3070.4</v>
      </c>
      <c r="K59" s="1031"/>
      <c r="L59" s="1032"/>
      <c r="M59" s="1032"/>
      <c r="N59" s="1033"/>
    </row>
    <row r="60" spans="1:16" ht="13.5" customHeight="1" x14ac:dyDescent="0.2">
      <c r="A60" s="1340"/>
      <c r="B60" s="1343"/>
      <c r="C60" s="1342"/>
      <c r="D60" s="1875"/>
      <c r="E60" s="187"/>
      <c r="F60" s="1344"/>
      <c r="G60" s="935" t="s">
        <v>72</v>
      </c>
      <c r="H60" s="387">
        <v>64.599999999999994</v>
      </c>
      <c r="I60" s="1137"/>
      <c r="J60" s="1138"/>
      <c r="K60" s="1358"/>
      <c r="L60" s="382"/>
      <c r="M60" s="382"/>
      <c r="N60" s="371"/>
    </row>
    <row r="61" spans="1:16" ht="13.5" customHeight="1" x14ac:dyDescent="0.2">
      <c r="A61" s="1340"/>
      <c r="B61" s="1343"/>
      <c r="C61" s="1342"/>
      <c r="D61" s="1875"/>
      <c r="E61" s="187"/>
      <c r="F61" s="1344"/>
      <c r="G61" s="935" t="s">
        <v>45</v>
      </c>
      <c r="H61" s="387">
        <v>0.8</v>
      </c>
      <c r="I61" s="1137">
        <v>0.8</v>
      </c>
      <c r="J61" s="1138">
        <v>0.8</v>
      </c>
      <c r="K61" s="1358"/>
      <c r="L61" s="382"/>
      <c r="M61" s="382"/>
      <c r="N61" s="371"/>
    </row>
    <row r="62" spans="1:16" ht="18" customHeight="1" x14ac:dyDescent="0.2">
      <c r="A62" s="915"/>
      <c r="B62" s="905"/>
      <c r="C62" s="906"/>
      <c r="D62" s="1702"/>
      <c r="E62" s="1028"/>
      <c r="F62" s="931"/>
      <c r="G62" s="105" t="s">
        <v>119</v>
      </c>
      <c r="H62" s="388">
        <v>0.2</v>
      </c>
      <c r="I62" s="185"/>
      <c r="J62" s="249"/>
      <c r="K62" s="1034"/>
      <c r="L62" s="1035"/>
      <c r="M62" s="1035"/>
      <c r="N62" s="1036"/>
    </row>
    <row r="63" spans="1:16" ht="52.5" customHeight="1" x14ac:dyDescent="0.2">
      <c r="A63" s="1756"/>
      <c r="B63" s="1849"/>
      <c r="C63" s="1783"/>
      <c r="D63" s="838" t="s">
        <v>85</v>
      </c>
      <c r="E63" s="1862"/>
      <c r="F63" s="1687"/>
      <c r="G63" s="12"/>
      <c r="H63" s="387"/>
      <c r="I63" s="324"/>
      <c r="J63" s="871"/>
      <c r="K63" s="130" t="s">
        <v>380</v>
      </c>
      <c r="L63" s="382">
        <v>8.6</v>
      </c>
      <c r="M63" s="382">
        <v>8.6</v>
      </c>
      <c r="N63" s="371">
        <v>8.6</v>
      </c>
    </row>
    <row r="64" spans="1:16" ht="17.25" customHeight="1" x14ac:dyDescent="0.2">
      <c r="A64" s="1756"/>
      <c r="B64" s="1849"/>
      <c r="C64" s="1783"/>
      <c r="D64" s="840" t="s">
        <v>324</v>
      </c>
      <c r="E64" s="1862"/>
      <c r="F64" s="1687"/>
      <c r="G64" s="935"/>
      <c r="H64" s="923"/>
      <c r="I64" s="324"/>
      <c r="J64" s="924"/>
      <c r="K64" s="323" t="s">
        <v>419</v>
      </c>
      <c r="L64" s="168">
        <v>646</v>
      </c>
      <c r="M64" s="356"/>
      <c r="N64" s="644"/>
    </row>
    <row r="65" spans="1:14" ht="18" customHeight="1" x14ac:dyDescent="0.2">
      <c r="A65" s="1756"/>
      <c r="B65" s="1849"/>
      <c r="C65" s="1783"/>
      <c r="D65" s="1681" t="s">
        <v>42</v>
      </c>
      <c r="E65" s="459"/>
      <c r="F65" s="859"/>
      <c r="G65" s="935"/>
      <c r="H65" s="923"/>
      <c r="I65" s="324"/>
      <c r="J65" s="924"/>
      <c r="K65" s="129" t="s">
        <v>44</v>
      </c>
      <c r="L65" s="75">
        <v>55</v>
      </c>
      <c r="M65" s="75">
        <v>55</v>
      </c>
      <c r="N65" s="372">
        <v>55</v>
      </c>
    </row>
    <row r="66" spans="1:14" ht="26.25" customHeight="1" x14ac:dyDescent="0.2">
      <c r="A66" s="1756"/>
      <c r="B66" s="1849"/>
      <c r="C66" s="1783"/>
      <c r="D66" s="1682"/>
      <c r="E66" s="459"/>
      <c r="F66" s="859"/>
      <c r="G66" s="935"/>
      <c r="H66" s="923"/>
      <c r="I66" s="324"/>
      <c r="J66" s="924"/>
      <c r="K66" s="665" t="s">
        <v>86</v>
      </c>
      <c r="L66" s="650">
        <v>1985</v>
      </c>
      <c r="M66" s="650">
        <v>1985</v>
      </c>
      <c r="N66" s="651">
        <v>1985</v>
      </c>
    </row>
    <row r="67" spans="1:14" ht="29.25" customHeight="1" x14ac:dyDescent="0.2">
      <c r="A67" s="1756"/>
      <c r="B67" s="1849"/>
      <c r="C67" s="1783"/>
      <c r="D67" s="1867"/>
      <c r="E67" s="459"/>
      <c r="F67" s="859"/>
      <c r="G67" s="935"/>
      <c r="H67" s="923"/>
      <c r="I67" s="324"/>
      <c r="J67" s="924"/>
      <c r="K67" s="455" t="s">
        <v>420</v>
      </c>
      <c r="L67" s="623">
        <v>1</v>
      </c>
      <c r="M67" s="623"/>
      <c r="N67" s="624"/>
    </row>
    <row r="68" spans="1:14" ht="19.5" customHeight="1" x14ac:dyDescent="0.2">
      <c r="A68" s="857"/>
      <c r="B68" s="820"/>
      <c r="C68" s="826"/>
      <c r="D68" s="1681" t="s">
        <v>269</v>
      </c>
      <c r="E68" s="459"/>
      <c r="F68" s="859"/>
      <c r="G68" s="935"/>
      <c r="H68" s="923"/>
      <c r="I68" s="324"/>
      <c r="J68" s="924"/>
      <c r="K68" s="1037" t="s">
        <v>381</v>
      </c>
      <c r="L68" s="1038" t="s">
        <v>254</v>
      </c>
      <c r="M68" s="1039" t="s">
        <v>254</v>
      </c>
      <c r="N68" s="1040" t="s">
        <v>254</v>
      </c>
    </row>
    <row r="69" spans="1:14" ht="19.5" customHeight="1" x14ac:dyDescent="0.2">
      <c r="A69" s="857"/>
      <c r="B69" s="820"/>
      <c r="C69" s="826"/>
      <c r="D69" s="1796"/>
      <c r="E69" s="459"/>
      <c r="F69" s="859"/>
      <c r="G69" s="852"/>
      <c r="H69" s="870"/>
      <c r="I69" s="324"/>
      <c r="J69" s="871"/>
      <c r="K69" s="626" t="s">
        <v>382</v>
      </c>
      <c r="L69" s="627" t="s">
        <v>250</v>
      </c>
      <c r="M69" s="628" t="s">
        <v>250</v>
      </c>
      <c r="N69" s="629" t="s">
        <v>250</v>
      </c>
    </row>
    <row r="70" spans="1:14" ht="30" customHeight="1" x14ac:dyDescent="0.2">
      <c r="A70" s="857"/>
      <c r="B70" s="820"/>
      <c r="C70" s="826"/>
      <c r="D70" s="1797"/>
      <c r="E70" s="459"/>
      <c r="F70" s="859"/>
      <c r="G70" s="935"/>
      <c r="H70" s="923"/>
      <c r="I70" s="324"/>
      <c r="J70" s="924"/>
      <c r="K70" s="335" t="s">
        <v>364</v>
      </c>
      <c r="L70" s="67" t="s">
        <v>322</v>
      </c>
      <c r="M70" s="443" t="s">
        <v>323</v>
      </c>
      <c r="N70" s="412" t="s">
        <v>323</v>
      </c>
    </row>
    <row r="71" spans="1:14" ht="15" customHeight="1" x14ac:dyDescent="0.2">
      <c r="A71" s="857"/>
      <c r="B71" s="820"/>
      <c r="C71" s="939"/>
      <c r="D71" s="1681" t="s">
        <v>71</v>
      </c>
      <c r="E71" s="1862"/>
      <c r="F71" s="1769"/>
      <c r="G71" s="105"/>
      <c r="H71" s="185"/>
      <c r="I71" s="242"/>
      <c r="J71" s="249"/>
      <c r="K71" s="1708" t="s">
        <v>43</v>
      </c>
      <c r="L71" s="75">
        <v>8</v>
      </c>
      <c r="M71" s="353">
        <v>8</v>
      </c>
      <c r="N71" s="645">
        <v>8</v>
      </c>
    </row>
    <row r="72" spans="1:14" ht="16.5" customHeight="1" thickBot="1" x14ac:dyDescent="0.25">
      <c r="A72" s="47"/>
      <c r="B72" s="824"/>
      <c r="C72" s="1021"/>
      <c r="D72" s="1770"/>
      <c r="E72" s="1770"/>
      <c r="F72" s="1770"/>
      <c r="G72" s="76" t="s">
        <v>8</v>
      </c>
      <c r="H72" s="537">
        <f>SUM(H59:H71)</f>
        <v>3042.8</v>
      </c>
      <c r="I72" s="537">
        <f t="shared" ref="I72:J72" si="0">SUM(I59:I71)</f>
        <v>2974.3</v>
      </c>
      <c r="J72" s="537">
        <f t="shared" si="0"/>
        <v>3071.2</v>
      </c>
      <c r="K72" s="1709"/>
      <c r="L72" s="1025"/>
      <c r="M72" s="1025"/>
      <c r="N72" s="1030"/>
    </row>
    <row r="73" spans="1:14" ht="13.5" customHeight="1" x14ac:dyDescent="0.2">
      <c r="A73" s="885" t="s">
        <v>7</v>
      </c>
      <c r="B73" s="823" t="s">
        <v>7</v>
      </c>
      <c r="C73" s="902" t="s">
        <v>30</v>
      </c>
      <c r="D73" s="1699" t="s">
        <v>63</v>
      </c>
      <c r="E73" s="1042"/>
      <c r="F73" s="860" t="s">
        <v>31</v>
      </c>
      <c r="G73" s="578" t="s">
        <v>28</v>
      </c>
      <c r="H73" s="318">
        <v>1182.8</v>
      </c>
      <c r="I73" s="331">
        <v>1115</v>
      </c>
      <c r="J73" s="318">
        <v>740.8</v>
      </c>
      <c r="K73" s="1044"/>
      <c r="L73" s="1032"/>
      <c r="M73" s="1032"/>
      <c r="N73" s="1033"/>
    </row>
    <row r="74" spans="1:14" ht="14.25" customHeight="1" x14ac:dyDescent="0.2">
      <c r="A74" s="1330"/>
      <c r="B74" s="1332"/>
      <c r="C74" s="1329"/>
      <c r="D74" s="1700"/>
      <c r="E74" s="1041"/>
      <c r="F74" s="1331"/>
      <c r="G74" s="935" t="s">
        <v>72</v>
      </c>
      <c r="H74" s="1138">
        <v>0.4</v>
      </c>
      <c r="I74" s="247"/>
      <c r="J74" s="1138"/>
      <c r="K74" s="1333"/>
      <c r="L74" s="382"/>
      <c r="M74" s="382"/>
      <c r="N74" s="371"/>
    </row>
    <row r="75" spans="1:14" ht="15" customHeight="1" x14ac:dyDescent="0.2">
      <c r="A75" s="915"/>
      <c r="B75" s="905"/>
      <c r="C75" s="939"/>
      <c r="D75" s="1701"/>
      <c r="E75" s="1041"/>
      <c r="F75" s="919"/>
      <c r="G75" s="935" t="s">
        <v>83</v>
      </c>
      <c r="H75" s="924">
        <v>14.3</v>
      </c>
      <c r="I75" s="247">
        <v>14.3</v>
      </c>
      <c r="J75" s="924"/>
      <c r="K75" s="928"/>
      <c r="L75" s="382"/>
      <c r="M75" s="382"/>
      <c r="N75" s="371"/>
    </row>
    <row r="76" spans="1:14" ht="15" customHeight="1" x14ac:dyDescent="0.2">
      <c r="A76" s="1340"/>
      <c r="B76" s="1343"/>
      <c r="C76" s="1339"/>
      <c r="D76" s="1701"/>
      <c r="E76" s="1041"/>
      <c r="F76" s="1344"/>
      <c r="G76" s="935" t="s">
        <v>45</v>
      </c>
      <c r="H76" s="1138">
        <v>32.700000000000003</v>
      </c>
      <c r="I76" s="247">
        <v>12.8</v>
      </c>
      <c r="J76" s="1138">
        <v>12.8</v>
      </c>
      <c r="K76" s="1346"/>
      <c r="L76" s="382"/>
      <c r="M76" s="382"/>
      <c r="N76" s="371"/>
    </row>
    <row r="77" spans="1:14" ht="15" customHeight="1" x14ac:dyDescent="0.2">
      <c r="A77" s="1614"/>
      <c r="B77" s="1617"/>
      <c r="C77" s="1615"/>
      <c r="D77" s="1701"/>
      <c r="E77" s="1041"/>
      <c r="F77" s="1613"/>
      <c r="G77" s="1618" t="s">
        <v>125</v>
      </c>
      <c r="H77" s="1138">
        <v>4.5999999999999996</v>
      </c>
      <c r="I77" s="247"/>
      <c r="J77" s="1138"/>
      <c r="K77" s="1616"/>
      <c r="L77" s="1619"/>
      <c r="M77" s="1619"/>
      <c r="N77" s="371"/>
    </row>
    <row r="78" spans="1:14" ht="15.75" customHeight="1" x14ac:dyDescent="0.2">
      <c r="A78" s="915"/>
      <c r="B78" s="905"/>
      <c r="C78" s="939"/>
      <c r="D78" s="1702"/>
      <c r="E78" s="1049"/>
      <c r="F78" s="931"/>
      <c r="G78" s="105" t="s">
        <v>119</v>
      </c>
      <c r="H78" s="249">
        <v>6.3</v>
      </c>
      <c r="I78" s="245"/>
      <c r="J78" s="249"/>
      <c r="K78" s="928"/>
      <c r="L78" s="382"/>
      <c r="M78" s="382"/>
      <c r="N78" s="371"/>
    </row>
    <row r="79" spans="1:14" ht="20.25" customHeight="1" x14ac:dyDescent="0.2">
      <c r="A79" s="857"/>
      <c r="B79" s="820"/>
      <c r="C79" s="903"/>
      <c r="D79" s="1692" t="s">
        <v>191</v>
      </c>
      <c r="E79" s="1698" t="s">
        <v>81</v>
      </c>
      <c r="F79" s="859"/>
      <c r="G79" s="43"/>
      <c r="H79" s="871"/>
      <c r="I79" s="247"/>
      <c r="J79" s="1043"/>
      <c r="K79" s="1768" t="s">
        <v>383</v>
      </c>
      <c r="L79" s="673">
        <v>60</v>
      </c>
      <c r="M79" s="673">
        <v>80</v>
      </c>
      <c r="N79" s="1838">
        <v>100</v>
      </c>
    </row>
    <row r="80" spans="1:14" ht="33" customHeight="1" x14ac:dyDescent="0.2">
      <c r="A80" s="857"/>
      <c r="B80" s="820"/>
      <c r="C80" s="903"/>
      <c r="D80" s="1697"/>
      <c r="E80" s="1698"/>
      <c r="F80" s="859"/>
      <c r="G80" s="43"/>
      <c r="H80" s="924"/>
      <c r="I80" s="247"/>
      <c r="J80" s="924"/>
      <c r="K80" s="1721"/>
      <c r="L80" s="378"/>
      <c r="M80" s="378"/>
      <c r="N80" s="1839"/>
    </row>
    <row r="81" spans="1:14" ht="22.5" customHeight="1" x14ac:dyDescent="0.2">
      <c r="A81" s="857"/>
      <c r="B81" s="820"/>
      <c r="C81" s="903"/>
      <c r="D81" s="838"/>
      <c r="E81" s="205"/>
      <c r="F81" s="859"/>
      <c r="G81" s="43"/>
      <c r="H81" s="924"/>
      <c r="I81" s="247"/>
      <c r="J81" s="924"/>
      <c r="K81" s="1798" t="s">
        <v>384</v>
      </c>
      <c r="L81" s="1045">
        <v>60</v>
      </c>
      <c r="M81" s="1045">
        <v>80</v>
      </c>
      <c r="N81" s="1703">
        <v>100</v>
      </c>
    </row>
    <row r="82" spans="1:14" ht="18" customHeight="1" x14ac:dyDescent="0.2">
      <c r="A82" s="1440"/>
      <c r="B82" s="1441"/>
      <c r="C82" s="1438"/>
      <c r="D82" s="1439"/>
      <c r="E82" s="205"/>
      <c r="F82" s="1442"/>
      <c r="G82" s="43"/>
      <c r="H82" s="1138"/>
      <c r="I82" s="247"/>
      <c r="J82" s="1138"/>
      <c r="K82" s="1857"/>
      <c r="L82" s="378"/>
      <c r="M82" s="378"/>
      <c r="N82" s="1704"/>
    </row>
    <row r="83" spans="1:14" ht="41.25" customHeight="1" x14ac:dyDescent="0.2">
      <c r="A83" s="857"/>
      <c r="B83" s="820"/>
      <c r="C83" s="903"/>
      <c r="D83" s="838"/>
      <c r="E83" s="205"/>
      <c r="F83" s="859"/>
      <c r="G83" s="43"/>
      <c r="H83" s="924"/>
      <c r="I83" s="247"/>
      <c r="J83" s="924"/>
      <c r="K83" s="675" t="s">
        <v>465</v>
      </c>
      <c r="L83" s="378">
        <v>1</v>
      </c>
      <c r="M83" s="378"/>
      <c r="N83" s="1327"/>
    </row>
    <row r="84" spans="1:14" ht="19.5" customHeight="1" x14ac:dyDescent="0.2">
      <c r="A84" s="857"/>
      <c r="B84" s="820"/>
      <c r="C84" s="903"/>
      <c r="D84" s="838"/>
      <c r="E84" s="205"/>
      <c r="F84" s="859"/>
      <c r="G84" s="43"/>
      <c r="H84" s="924"/>
      <c r="I84" s="419"/>
      <c r="J84" s="924"/>
      <c r="K84" s="1798" t="s">
        <v>385</v>
      </c>
      <c r="L84" s="1045">
        <v>60</v>
      </c>
      <c r="M84" s="1045">
        <v>80</v>
      </c>
      <c r="N84" s="1046">
        <v>100</v>
      </c>
    </row>
    <row r="85" spans="1:14" ht="19.5" customHeight="1" x14ac:dyDescent="0.2">
      <c r="A85" s="857"/>
      <c r="B85" s="820"/>
      <c r="C85" s="903"/>
      <c r="D85" s="838"/>
      <c r="E85" s="205"/>
      <c r="F85" s="859"/>
      <c r="G85" s="43"/>
      <c r="H85" s="924"/>
      <c r="I85" s="419"/>
      <c r="J85" s="924"/>
      <c r="K85" s="1798"/>
      <c r="L85" s="677"/>
      <c r="M85" s="677"/>
      <c r="N85" s="1047"/>
    </row>
    <row r="86" spans="1:14" ht="13.5" customHeight="1" x14ac:dyDescent="0.2">
      <c r="A86" s="857"/>
      <c r="B86" s="820"/>
      <c r="C86" s="903"/>
      <c r="D86" s="838"/>
      <c r="E86" s="235"/>
      <c r="F86" s="859"/>
      <c r="G86" s="43"/>
      <c r="H86" s="924"/>
      <c r="I86" s="247"/>
      <c r="J86" s="924"/>
      <c r="K86" s="917" t="s">
        <v>386</v>
      </c>
      <c r="L86" s="378">
        <v>3</v>
      </c>
      <c r="M86" s="378">
        <v>3</v>
      </c>
      <c r="N86" s="926">
        <v>2</v>
      </c>
    </row>
    <row r="87" spans="1:14" ht="25.5" customHeight="1" x14ac:dyDescent="0.2">
      <c r="A87" s="857"/>
      <c r="B87" s="820"/>
      <c r="C87" s="903"/>
      <c r="D87" s="836"/>
      <c r="E87" s="281"/>
      <c r="F87" s="919"/>
      <c r="G87" s="43"/>
      <c r="H87" s="924"/>
      <c r="I87" s="247"/>
      <c r="J87" s="924"/>
      <c r="K87" s="1048" t="s">
        <v>149</v>
      </c>
      <c r="L87" s="379">
        <v>2</v>
      </c>
      <c r="M87" s="379">
        <v>2</v>
      </c>
      <c r="N87" s="927">
        <v>1</v>
      </c>
    </row>
    <row r="88" spans="1:14" ht="21" customHeight="1" x14ac:dyDescent="0.2">
      <c r="A88" s="857"/>
      <c r="B88" s="820"/>
      <c r="C88" s="826"/>
      <c r="D88" s="1697" t="s">
        <v>257</v>
      </c>
      <c r="E88" s="936"/>
      <c r="F88" s="919"/>
      <c r="G88" s="935"/>
      <c r="H88" s="924"/>
      <c r="I88" s="247"/>
      <c r="J88" s="924"/>
      <c r="K88" s="1768" t="s">
        <v>432</v>
      </c>
      <c r="L88" s="673">
        <v>1</v>
      </c>
      <c r="M88" s="673">
        <v>1</v>
      </c>
      <c r="N88" s="925">
        <v>1</v>
      </c>
    </row>
    <row r="89" spans="1:14" ht="19.5" customHeight="1" x14ac:dyDescent="0.2">
      <c r="A89" s="857"/>
      <c r="B89" s="820"/>
      <c r="C89" s="903"/>
      <c r="D89" s="1693"/>
      <c r="E89" s="866"/>
      <c r="F89" s="919"/>
      <c r="G89" s="12"/>
      <c r="H89" s="924"/>
      <c r="I89" s="419"/>
      <c r="J89" s="924"/>
      <c r="K89" s="1858"/>
      <c r="L89" s="168"/>
      <c r="M89" s="168"/>
      <c r="N89" s="374"/>
    </row>
    <row r="90" spans="1:14" ht="15.75" customHeight="1" x14ac:dyDescent="0.2">
      <c r="A90" s="1658"/>
      <c r="B90" s="1662"/>
      <c r="C90" s="1660"/>
      <c r="D90" s="1692" t="s">
        <v>118</v>
      </c>
      <c r="E90" s="1855" t="s">
        <v>81</v>
      </c>
      <c r="F90" s="1655"/>
      <c r="G90" s="1663"/>
      <c r="H90" s="425"/>
      <c r="I90" s="255"/>
      <c r="J90" s="425"/>
      <c r="K90" s="1657" t="s">
        <v>283</v>
      </c>
      <c r="L90" s="1665">
        <v>20.5</v>
      </c>
      <c r="M90" s="1665">
        <v>20.5</v>
      </c>
      <c r="N90" s="371">
        <v>20.5</v>
      </c>
    </row>
    <row r="91" spans="1:14" ht="15.75" customHeight="1" x14ac:dyDescent="0.2">
      <c r="A91" s="1658"/>
      <c r="B91" s="1662"/>
      <c r="C91" s="1660"/>
      <c r="D91" s="1697"/>
      <c r="E91" s="1856"/>
      <c r="F91" s="1655"/>
      <c r="G91" s="1663"/>
      <c r="H91" s="1138"/>
      <c r="I91" s="247"/>
      <c r="J91" s="1138"/>
      <c r="K91" s="65" t="s">
        <v>284</v>
      </c>
      <c r="L91" s="650">
        <v>109</v>
      </c>
      <c r="M91" s="650">
        <v>109</v>
      </c>
      <c r="N91" s="651">
        <v>109</v>
      </c>
    </row>
    <row r="92" spans="1:14" ht="15.75" customHeight="1" x14ac:dyDescent="0.2">
      <c r="A92" s="1658"/>
      <c r="B92" s="1659"/>
      <c r="C92" s="1661"/>
      <c r="D92" s="1697"/>
      <c r="E92" s="1856"/>
      <c r="F92" s="1655"/>
      <c r="G92" s="1663"/>
      <c r="H92" s="1138"/>
      <c r="I92" s="247"/>
      <c r="J92" s="1138"/>
      <c r="K92" s="61" t="s">
        <v>281</v>
      </c>
      <c r="L92" s="70">
        <v>5</v>
      </c>
      <c r="M92" s="70">
        <v>5</v>
      </c>
      <c r="N92" s="761">
        <v>5</v>
      </c>
    </row>
    <row r="93" spans="1:14" ht="27" customHeight="1" x14ac:dyDescent="0.2">
      <c r="A93" s="1658"/>
      <c r="B93" s="1662"/>
      <c r="C93" s="1660"/>
      <c r="D93" s="1697"/>
      <c r="E93" s="1856"/>
      <c r="F93" s="1655"/>
      <c r="G93" s="1663"/>
      <c r="H93" s="1138"/>
      <c r="I93" s="247"/>
      <c r="J93" s="1138"/>
      <c r="K93" s="58" t="s">
        <v>402</v>
      </c>
      <c r="L93" s="650">
        <v>1</v>
      </c>
      <c r="M93" s="650">
        <v>1</v>
      </c>
      <c r="N93" s="651">
        <v>1</v>
      </c>
    </row>
    <row r="94" spans="1:14" ht="39.75" customHeight="1" x14ac:dyDescent="0.2">
      <c r="A94" s="1658"/>
      <c r="B94" s="1662"/>
      <c r="C94" s="1660"/>
      <c r="D94" s="1697"/>
      <c r="E94" s="1856"/>
      <c r="F94" s="1655"/>
      <c r="G94" s="1663"/>
      <c r="H94" s="1138"/>
      <c r="I94" s="247"/>
      <c r="J94" s="1138"/>
      <c r="K94" s="1051" t="s">
        <v>397</v>
      </c>
      <c r="L94" s="650">
        <v>584</v>
      </c>
      <c r="M94" s="650">
        <v>28</v>
      </c>
      <c r="N94" s="651"/>
    </row>
    <row r="95" spans="1:14" ht="68.25" customHeight="1" x14ac:dyDescent="0.2">
      <c r="A95" s="1658"/>
      <c r="B95" s="1659"/>
      <c r="C95" s="1661"/>
      <c r="D95" s="1697"/>
      <c r="E95" s="1856"/>
      <c r="F95" s="1655"/>
      <c r="G95" s="1663"/>
      <c r="H95" s="1138"/>
      <c r="I95" s="247"/>
      <c r="J95" s="1138"/>
      <c r="K95" s="687" t="s">
        <v>433</v>
      </c>
      <c r="L95" s="70">
        <v>17</v>
      </c>
      <c r="M95" s="70">
        <v>2</v>
      </c>
      <c r="N95" s="100"/>
    </row>
    <row r="96" spans="1:14" ht="27" customHeight="1" x14ac:dyDescent="0.2">
      <c r="A96" s="1658"/>
      <c r="B96" s="1662"/>
      <c r="C96" s="1660"/>
      <c r="D96" s="1697"/>
      <c r="E96" s="1856"/>
      <c r="F96" s="1655"/>
      <c r="G96" s="1663"/>
      <c r="H96" s="1138"/>
      <c r="I96" s="247"/>
      <c r="J96" s="1138"/>
      <c r="K96" s="1158" t="s">
        <v>421</v>
      </c>
      <c r="L96" s="1022"/>
      <c r="M96" s="1022">
        <v>100</v>
      </c>
      <c r="N96" s="1023"/>
    </row>
    <row r="97" spans="1:15" ht="14.25" customHeight="1" x14ac:dyDescent="0.2">
      <c r="A97" s="1756"/>
      <c r="B97" s="1757"/>
      <c r="C97" s="1769"/>
      <c r="D97" s="1692" t="s">
        <v>134</v>
      </c>
      <c r="E97" s="1853"/>
      <c r="F97" s="1687"/>
      <c r="G97" s="1663"/>
      <c r="H97" s="1138"/>
      <c r="I97" s="247"/>
      <c r="J97" s="1138"/>
      <c r="K97" s="1657" t="s">
        <v>368</v>
      </c>
      <c r="L97" s="181">
        <v>1</v>
      </c>
      <c r="M97" s="181">
        <v>1</v>
      </c>
      <c r="N97" s="367">
        <v>1</v>
      </c>
    </row>
    <row r="98" spans="1:15" ht="18" customHeight="1" x14ac:dyDescent="0.2">
      <c r="A98" s="1848"/>
      <c r="B98" s="1851"/>
      <c r="C98" s="1852"/>
      <c r="D98" s="1693"/>
      <c r="E98" s="1854"/>
      <c r="F98" s="1792"/>
      <c r="G98" s="1664"/>
      <c r="H98" s="249"/>
      <c r="I98" s="245"/>
      <c r="J98" s="249"/>
      <c r="K98" s="1666" t="s">
        <v>367</v>
      </c>
      <c r="L98" s="1675">
        <v>3</v>
      </c>
      <c r="M98" s="1675">
        <v>3</v>
      </c>
      <c r="N98" s="1676">
        <v>3</v>
      </c>
      <c r="O98" s="1124"/>
    </row>
    <row r="99" spans="1:15" ht="18" customHeight="1" x14ac:dyDescent="0.2">
      <c r="A99" s="857"/>
      <c r="B99" s="820"/>
      <c r="C99" s="939"/>
      <c r="D99" s="1697" t="s">
        <v>78</v>
      </c>
      <c r="E99" s="459"/>
      <c r="F99" s="906"/>
      <c r="G99" s="105"/>
      <c r="H99" s="249"/>
      <c r="I99" s="245"/>
      <c r="J99" s="249"/>
      <c r="K99" s="1657" t="s">
        <v>283</v>
      </c>
      <c r="L99" s="1183">
        <v>2</v>
      </c>
      <c r="M99" s="1183">
        <v>2</v>
      </c>
      <c r="N99" s="1656">
        <v>2</v>
      </c>
    </row>
    <row r="100" spans="1:15" ht="16.5" customHeight="1" thickBot="1" x14ac:dyDescent="0.25">
      <c r="A100" s="47"/>
      <c r="B100" s="824"/>
      <c r="C100" s="1021"/>
      <c r="D100" s="1868"/>
      <c r="E100" s="1026"/>
      <c r="F100" s="1026"/>
      <c r="G100" s="76" t="s">
        <v>8</v>
      </c>
      <c r="H100" s="537">
        <f>SUM(H73:H99)</f>
        <v>1241.0999999999999</v>
      </c>
      <c r="I100" s="537">
        <f>SUM(I73:I99)</f>
        <v>1142.0999999999999</v>
      </c>
      <c r="J100" s="537">
        <f>SUM(J73:J99)</f>
        <v>753.6</v>
      </c>
      <c r="K100" s="1244"/>
      <c r="L100" s="1025"/>
      <c r="M100" s="1025"/>
      <c r="N100" s="1030"/>
    </row>
    <row r="101" spans="1:15" ht="18" customHeight="1" x14ac:dyDescent="0.2">
      <c r="A101" s="1826" t="s">
        <v>7</v>
      </c>
      <c r="B101" s="1828" t="s">
        <v>7</v>
      </c>
      <c r="C101" s="1782" t="s">
        <v>39</v>
      </c>
      <c r="D101" s="1785" t="s">
        <v>64</v>
      </c>
      <c r="E101" s="1788" t="s">
        <v>194</v>
      </c>
      <c r="F101" s="1791" t="s">
        <v>31</v>
      </c>
      <c r="G101" s="204" t="s">
        <v>28</v>
      </c>
      <c r="H101" s="318">
        <f>2569.7-0.3</f>
        <v>2569.4</v>
      </c>
      <c r="I101" s="318">
        <v>2548.8000000000002</v>
      </c>
      <c r="J101" s="333">
        <v>2467.1</v>
      </c>
      <c r="K101" s="1710"/>
      <c r="L101" s="94"/>
      <c r="M101" s="94"/>
      <c r="N101" s="1705"/>
    </row>
    <row r="102" spans="1:15" ht="18" customHeight="1" x14ac:dyDescent="0.2">
      <c r="A102" s="1756"/>
      <c r="B102" s="1849"/>
      <c r="C102" s="1783"/>
      <c r="D102" s="1786"/>
      <c r="E102" s="1789"/>
      <c r="F102" s="1687"/>
      <c r="G102" s="42" t="s">
        <v>72</v>
      </c>
      <c r="H102" s="1138">
        <v>159.19999999999999</v>
      </c>
      <c r="I102" s="1138"/>
      <c r="J102" s="1137"/>
      <c r="K102" s="1711"/>
      <c r="L102" s="181"/>
      <c r="M102" s="181"/>
      <c r="N102" s="1706"/>
    </row>
    <row r="103" spans="1:15" ht="18" customHeight="1" x14ac:dyDescent="0.2">
      <c r="A103" s="1848"/>
      <c r="B103" s="1850"/>
      <c r="C103" s="1784"/>
      <c r="D103" s="1787"/>
      <c r="E103" s="1790"/>
      <c r="F103" s="1792"/>
      <c r="G103" s="201" t="s">
        <v>83</v>
      </c>
      <c r="H103" s="249">
        <v>70.2</v>
      </c>
      <c r="I103" s="249"/>
      <c r="J103" s="185"/>
      <c r="K103" s="1712"/>
      <c r="L103" s="168"/>
      <c r="M103" s="168"/>
      <c r="N103" s="1707"/>
    </row>
    <row r="104" spans="1:15" ht="15.75" customHeight="1" x14ac:dyDescent="0.2">
      <c r="A104" s="1756"/>
      <c r="B104" s="1757"/>
      <c r="C104" s="1783"/>
      <c r="D104" s="1697" t="s">
        <v>150</v>
      </c>
      <c r="E104" s="1869" t="s">
        <v>84</v>
      </c>
      <c r="F104" s="1687"/>
      <c r="G104" s="42"/>
      <c r="H104" s="1138"/>
      <c r="I104" s="1138"/>
      <c r="J104" s="1137"/>
      <c r="K104" s="1425" t="s">
        <v>87</v>
      </c>
      <c r="L104" s="1429">
        <v>14.9</v>
      </c>
      <c r="M104" s="1429">
        <v>15.2</v>
      </c>
      <c r="N104" s="1430">
        <v>15.5</v>
      </c>
    </row>
    <row r="105" spans="1:15" ht="18" customHeight="1" x14ac:dyDescent="0.2">
      <c r="A105" s="1756"/>
      <c r="B105" s="1757"/>
      <c r="C105" s="1783"/>
      <c r="D105" s="1693"/>
      <c r="E105" s="1870"/>
      <c r="F105" s="1687"/>
      <c r="G105" s="42"/>
      <c r="H105" s="1138"/>
      <c r="I105" s="924"/>
      <c r="J105" s="923"/>
      <c r="K105" s="27" t="s">
        <v>58</v>
      </c>
      <c r="L105" s="901">
        <v>9.1</v>
      </c>
      <c r="M105" s="359">
        <v>9.3000000000000007</v>
      </c>
      <c r="N105" s="900">
        <v>9.5</v>
      </c>
    </row>
    <row r="106" spans="1:15" ht="21" customHeight="1" x14ac:dyDescent="0.2">
      <c r="A106" s="857"/>
      <c r="B106" s="820"/>
      <c r="C106" s="826"/>
      <c r="D106" s="1692" t="s">
        <v>232</v>
      </c>
      <c r="E106" s="867"/>
      <c r="F106" s="859"/>
      <c r="G106" s="42"/>
      <c r="H106" s="1138"/>
      <c r="I106" s="924"/>
      <c r="J106" s="924"/>
      <c r="K106" s="96" t="s">
        <v>58</v>
      </c>
      <c r="L106" s="360">
        <v>0.4</v>
      </c>
      <c r="M106" s="360">
        <v>0.4</v>
      </c>
      <c r="N106" s="99">
        <v>0.4</v>
      </c>
    </row>
    <row r="107" spans="1:15" ht="20.25" customHeight="1" x14ac:dyDescent="0.2">
      <c r="A107" s="857"/>
      <c r="B107" s="820"/>
      <c r="C107" s="826"/>
      <c r="D107" s="1693"/>
      <c r="E107" s="1057"/>
      <c r="F107" s="859"/>
      <c r="G107" s="42"/>
      <c r="H107" s="1138"/>
      <c r="I107" s="924"/>
      <c r="J107" s="924"/>
      <c r="K107" s="405" t="s">
        <v>141</v>
      </c>
      <c r="L107" s="361">
        <v>966</v>
      </c>
      <c r="M107" s="361">
        <f>966+26</f>
        <v>992</v>
      </c>
      <c r="N107" s="457">
        <f>966+26+26</f>
        <v>1018</v>
      </c>
    </row>
    <row r="108" spans="1:15" ht="27" customHeight="1" x14ac:dyDescent="0.2">
      <c r="A108" s="857"/>
      <c r="B108" s="820"/>
      <c r="C108" s="826"/>
      <c r="D108" s="836" t="s">
        <v>178</v>
      </c>
      <c r="E108" s="936"/>
      <c r="F108" s="919"/>
      <c r="G108" s="42"/>
      <c r="H108" s="1138"/>
      <c r="I108" s="924"/>
      <c r="J108" s="924"/>
      <c r="K108" s="30" t="s">
        <v>151</v>
      </c>
      <c r="L108" s="180">
        <v>37</v>
      </c>
      <c r="M108" s="344"/>
      <c r="N108" s="69"/>
    </row>
    <row r="109" spans="1:15" ht="27.75" customHeight="1" x14ac:dyDescent="0.2">
      <c r="A109" s="857"/>
      <c r="B109" s="820"/>
      <c r="C109" s="826"/>
      <c r="D109" s="840" t="s">
        <v>184</v>
      </c>
      <c r="E109" s="459"/>
      <c r="F109" s="919"/>
      <c r="G109" s="39"/>
      <c r="H109" s="579"/>
      <c r="I109" s="579"/>
      <c r="J109" s="579"/>
      <c r="K109" s="763" t="s">
        <v>404</v>
      </c>
      <c r="L109" s="31">
        <v>100</v>
      </c>
      <c r="M109" s="362"/>
      <c r="N109" s="32"/>
    </row>
    <row r="110" spans="1:15" ht="57.75" customHeight="1" x14ac:dyDescent="0.2">
      <c r="A110" s="857"/>
      <c r="B110" s="820"/>
      <c r="C110" s="826"/>
      <c r="D110" s="1681" t="s">
        <v>74</v>
      </c>
      <c r="E110" s="459"/>
      <c r="F110" s="1687"/>
      <c r="G110" s="42"/>
      <c r="H110" s="339"/>
      <c r="I110" s="339"/>
      <c r="J110" s="339"/>
      <c r="K110" s="585" t="s">
        <v>405</v>
      </c>
      <c r="L110" s="686">
        <v>100</v>
      </c>
      <c r="M110" s="688">
        <v>100</v>
      </c>
      <c r="N110" s="85">
        <v>100</v>
      </c>
    </row>
    <row r="111" spans="1:15" ht="43.5" customHeight="1" x14ac:dyDescent="0.2">
      <c r="A111" s="857"/>
      <c r="B111" s="820"/>
      <c r="C111" s="826"/>
      <c r="D111" s="1682"/>
      <c r="E111" s="459"/>
      <c r="F111" s="1687"/>
      <c r="G111" s="42"/>
      <c r="H111" s="1138"/>
      <c r="I111" s="924"/>
      <c r="J111" s="924"/>
      <c r="K111" s="97" t="s">
        <v>406</v>
      </c>
      <c r="L111" s="695" t="s">
        <v>331</v>
      </c>
      <c r="M111" s="696"/>
      <c r="N111" s="60"/>
    </row>
    <row r="112" spans="1:15" ht="129" customHeight="1" x14ac:dyDescent="0.2">
      <c r="A112" s="857"/>
      <c r="B112" s="820"/>
      <c r="C112" s="826"/>
      <c r="D112" s="1682"/>
      <c r="E112" s="459"/>
      <c r="F112" s="1687"/>
      <c r="G112" s="201"/>
      <c r="H112" s="341"/>
      <c r="I112" s="249"/>
      <c r="J112" s="249"/>
      <c r="K112" s="585" t="s">
        <v>481</v>
      </c>
      <c r="L112" s="686">
        <v>100</v>
      </c>
      <c r="M112" s="688">
        <v>100</v>
      </c>
      <c r="N112" s="80"/>
    </row>
    <row r="113" spans="1:15" ht="15.75" customHeight="1" thickBot="1" x14ac:dyDescent="0.25">
      <c r="A113" s="47"/>
      <c r="B113" s="824"/>
      <c r="C113" s="1021"/>
      <c r="D113" s="1055"/>
      <c r="E113" s="1104"/>
      <c r="F113" s="66"/>
      <c r="G113" s="76" t="s">
        <v>8</v>
      </c>
      <c r="H113" s="453">
        <f>SUM(H101:H112)</f>
        <v>2798.8</v>
      </c>
      <c r="I113" s="453">
        <f>SUM(I101:I112)</f>
        <v>2548.8000000000002</v>
      </c>
      <c r="J113" s="453">
        <f>SUM(J101:J112)</f>
        <v>2467.1</v>
      </c>
      <c r="K113" s="1052"/>
      <c r="L113" s="1053"/>
      <c r="M113" s="1053"/>
      <c r="N113" s="1054"/>
    </row>
    <row r="114" spans="1:15" ht="36" customHeight="1" x14ac:dyDescent="0.2">
      <c r="A114" s="1826" t="s">
        <v>7</v>
      </c>
      <c r="B114" s="1828" t="s">
        <v>7</v>
      </c>
      <c r="C114" s="1782" t="s">
        <v>40</v>
      </c>
      <c r="D114" s="1831" t="s">
        <v>111</v>
      </c>
      <c r="E114" s="1833"/>
      <c r="F114" s="1690" t="s">
        <v>57</v>
      </c>
      <c r="G114" s="466" t="s">
        <v>28</v>
      </c>
      <c r="H114" s="416">
        <f>227.8-1.2</f>
        <v>226.6</v>
      </c>
      <c r="I114" s="416">
        <v>236.5</v>
      </c>
      <c r="J114" s="241">
        <v>139.5</v>
      </c>
      <c r="K114" s="765" t="s">
        <v>290</v>
      </c>
      <c r="L114" s="94">
        <v>80</v>
      </c>
      <c r="M114" s="94">
        <v>95</v>
      </c>
      <c r="N114" s="367">
        <v>100</v>
      </c>
    </row>
    <row r="115" spans="1:15" ht="19.5" customHeight="1" thickBot="1" x14ac:dyDescent="0.25">
      <c r="A115" s="1827"/>
      <c r="B115" s="1829"/>
      <c r="C115" s="1830"/>
      <c r="D115" s="1832"/>
      <c r="E115" s="1834"/>
      <c r="F115" s="1691"/>
      <c r="G115" s="76" t="s">
        <v>8</v>
      </c>
      <c r="H115" s="453">
        <f>SUM(H114:H114)</f>
        <v>226.6</v>
      </c>
      <c r="I115" s="453">
        <f t="shared" ref="I115:J115" si="1">SUM(I114:I114)</f>
        <v>236.5</v>
      </c>
      <c r="J115" s="537">
        <f t="shared" si="1"/>
        <v>139.5</v>
      </c>
      <c r="K115" s="766"/>
      <c r="L115" s="92"/>
      <c r="M115" s="92"/>
      <c r="N115" s="465"/>
    </row>
    <row r="116" spans="1:15" ht="14.25" customHeight="1" x14ac:dyDescent="0.2">
      <c r="A116" s="885" t="s">
        <v>7</v>
      </c>
      <c r="B116" s="823" t="s">
        <v>7</v>
      </c>
      <c r="C116" s="909" t="s">
        <v>32</v>
      </c>
      <c r="D116" s="1845" t="s">
        <v>413</v>
      </c>
      <c r="E116" s="796" t="s">
        <v>54</v>
      </c>
      <c r="F116" s="1482" t="s">
        <v>53</v>
      </c>
      <c r="G116" s="155" t="s">
        <v>28</v>
      </c>
      <c r="H116" s="979">
        <v>186.4</v>
      </c>
      <c r="I116" s="318">
        <f>715+90.9</f>
        <v>805.9</v>
      </c>
      <c r="J116" s="333">
        <v>1283.4000000000001</v>
      </c>
      <c r="K116" s="1859"/>
      <c r="L116" s="316"/>
      <c r="M116" s="316"/>
      <c r="N116" s="642"/>
    </row>
    <row r="117" spans="1:15" ht="15.75" customHeight="1" x14ac:dyDescent="0.2">
      <c r="A117" s="1340"/>
      <c r="B117" s="1343"/>
      <c r="C117" s="1342"/>
      <c r="D117" s="1846"/>
      <c r="E117" s="1145"/>
      <c r="F117" s="1477"/>
      <c r="G117" s="156" t="s">
        <v>454</v>
      </c>
      <c r="H117" s="389">
        <v>124</v>
      </c>
      <c r="I117" s="1138"/>
      <c r="J117" s="1137"/>
      <c r="K117" s="1860"/>
      <c r="L117" s="317"/>
      <c r="M117" s="317"/>
      <c r="N117" s="643"/>
      <c r="O117" s="1027"/>
    </row>
    <row r="118" spans="1:15" ht="15.75" customHeight="1" x14ac:dyDescent="0.2">
      <c r="A118" s="1340"/>
      <c r="B118" s="1343"/>
      <c r="C118" s="1342"/>
      <c r="D118" s="1846"/>
      <c r="E118" s="1145"/>
      <c r="F118" s="1477"/>
      <c r="G118" s="156" t="s">
        <v>72</v>
      </c>
      <c r="H118" s="389">
        <v>44.8</v>
      </c>
      <c r="I118" s="1138"/>
      <c r="J118" s="1137"/>
      <c r="K118" s="1860"/>
      <c r="L118" s="317"/>
      <c r="M118" s="317"/>
      <c r="N118" s="643"/>
    </row>
    <row r="119" spans="1:15" ht="16.5" customHeight="1" x14ac:dyDescent="0.2">
      <c r="A119" s="1130"/>
      <c r="B119" s="1125"/>
      <c r="C119" s="1126"/>
      <c r="D119" s="1846"/>
      <c r="E119" s="1145"/>
      <c r="F119" s="1477"/>
      <c r="G119" s="156" t="s">
        <v>125</v>
      </c>
      <c r="H119" s="1137"/>
      <c r="I119" s="1138">
        <v>216.4</v>
      </c>
      <c r="J119" s="1137">
        <v>486.1</v>
      </c>
      <c r="K119" s="1860"/>
      <c r="L119" s="317"/>
      <c r="M119" s="317"/>
      <c r="N119" s="643"/>
    </row>
    <row r="120" spans="1:15" ht="15" customHeight="1" x14ac:dyDescent="0.2">
      <c r="A120" s="857"/>
      <c r="B120" s="820"/>
      <c r="C120" s="906"/>
      <c r="D120" s="1847"/>
      <c r="E120" s="1487"/>
      <c r="F120" s="1479"/>
      <c r="G120" s="1493" t="s">
        <v>55</v>
      </c>
      <c r="H120" s="185"/>
      <c r="I120" s="249">
        <v>2450.5</v>
      </c>
      <c r="J120" s="249">
        <v>5505</v>
      </c>
      <c r="K120" s="1861"/>
      <c r="L120" s="317"/>
      <c r="M120" s="317"/>
      <c r="N120" s="643"/>
    </row>
    <row r="121" spans="1:15" ht="22.5" customHeight="1" x14ac:dyDescent="0.2">
      <c r="A121" s="857"/>
      <c r="B121" s="820"/>
      <c r="C121" s="906"/>
      <c r="D121" s="1682" t="s">
        <v>497</v>
      </c>
      <c r="E121" s="1695" t="s">
        <v>139</v>
      </c>
      <c r="F121" s="1687"/>
      <c r="G121" s="935"/>
      <c r="H121" s="1137"/>
      <c r="I121" s="1138"/>
      <c r="J121" s="1137"/>
      <c r="K121" s="1485" t="s">
        <v>137</v>
      </c>
      <c r="L121" s="180">
        <v>1</v>
      </c>
      <c r="M121" s="180"/>
      <c r="N121" s="69"/>
    </row>
    <row r="122" spans="1:15" ht="17.25" customHeight="1" x14ac:dyDescent="0.2">
      <c r="A122" s="857"/>
      <c r="B122" s="820"/>
      <c r="C122" s="906"/>
      <c r="D122" s="1694"/>
      <c r="E122" s="1696"/>
      <c r="F122" s="1687"/>
      <c r="G122" s="852"/>
      <c r="H122" s="1137"/>
      <c r="I122" s="1138"/>
      <c r="J122" s="1137"/>
      <c r="K122" s="1132" t="s">
        <v>136</v>
      </c>
      <c r="L122" s="181">
        <v>1</v>
      </c>
      <c r="M122" s="181"/>
      <c r="N122" s="90"/>
    </row>
    <row r="123" spans="1:15" ht="28.5" customHeight="1" x14ac:dyDescent="0.2">
      <c r="A123" s="857"/>
      <c r="B123" s="820"/>
      <c r="C123" s="906"/>
      <c r="D123" s="1694"/>
      <c r="E123" s="1696"/>
      <c r="F123" s="1687"/>
      <c r="G123" s="935"/>
      <c r="H123" s="1137"/>
      <c r="I123" s="1138"/>
      <c r="J123" s="1137"/>
      <c r="K123" s="763" t="s">
        <v>291</v>
      </c>
      <c r="L123" s="168">
        <v>5</v>
      </c>
      <c r="M123" s="168">
        <v>45</v>
      </c>
      <c r="N123" s="644">
        <v>100</v>
      </c>
    </row>
    <row r="124" spans="1:15" ht="18" customHeight="1" x14ac:dyDescent="0.2">
      <c r="A124" s="857"/>
      <c r="B124" s="820"/>
      <c r="C124" s="906"/>
      <c r="D124" s="1692" t="s">
        <v>496</v>
      </c>
      <c r="E124" s="1842" t="s">
        <v>80</v>
      </c>
      <c r="F124" s="1687"/>
      <c r="G124" s="935"/>
      <c r="H124" s="1137"/>
      <c r="I124" s="470"/>
      <c r="J124" s="1138"/>
      <c r="K124" s="1132" t="s">
        <v>136</v>
      </c>
      <c r="L124" s="181">
        <v>1</v>
      </c>
      <c r="M124" s="181"/>
      <c r="N124" s="1129"/>
    </row>
    <row r="125" spans="1:15" ht="15.75" customHeight="1" x14ac:dyDescent="0.2">
      <c r="A125" s="857"/>
      <c r="B125" s="820"/>
      <c r="C125" s="906"/>
      <c r="D125" s="1840"/>
      <c r="E125" s="1843"/>
      <c r="F125" s="1687"/>
      <c r="G125" s="935"/>
      <c r="H125" s="1137"/>
      <c r="I125" s="470"/>
      <c r="J125" s="1138"/>
      <c r="K125" s="1721" t="s">
        <v>292</v>
      </c>
      <c r="L125" s="181"/>
      <c r="M125" s="181">
        <v>35</v>
      </c>
      <c r="N125" s="90">
        <v>70</v>
      </c>
    </row>
    <row r="126" spans="1:15" ht="16.5" customHeight="1" x14ac:dyDescent="0.2">
      <c r="A126" s="857"/>
      <c r="B126" s="820"/>
      <c r="C126" s="906"/>
      <c r="D126" s="1841"/>
      <c r="E126" s="1844"/>
      <c r="F126" s="1792"/>
      <c r="G126" s="935"/>
      <c r="H126" s="1137"/>
      <c r="I126" s="470"/>
      <c r="J126" s="1138"/>
      <c r="K126" s="1722"/>
      <c r="L126" s="168"/>
      <c r="M126" s="168"/>
      <c r="N126" s="644"/>
    </row>
    <row r="127" spans="1:15" ht="19.5" customHeight="1" x14ac:dyDescent="0.2">
      <c r="A127" s="857"/>
      <c r="B127" s="820"/>
      <c r="C127" s="906"/>
      <c r="D127" s="1697" t="s">
        <v>490</v>
      </c>
      <c r="E127" s="1685" t="s">
        <v>139</v>
      </c>
      <c r="F127" s="1687"/>
      <c r="G127" s="935"/>
      <c r="H127" s="1137"/>
      <c r="I127" s="470"/>
      <c r="J127" s="1138"/>
      <c r="K127" s="1132" t="s">
        <v>137</v>
      </c>
      <c r="L127" s="1127">
        <v>1</v>
      </c>
      <c r="M127" s="1127"/>
      <c r="N127" s="1129"/>
    </row>
    <row r="128" spans="1:15" ht="18.75" customHeight="1" x14ac:dyDescent="0.2">
      <c r="A128" s="857"/>
      <c r="B128" s="820"/>
      <c r="C128" s="906"/>
      <c r="D128" s="1697"/>
      <c r="E128" s="1685"/>
      <c r="F128" s="1687"/>
      <c r="G128" s="935"/>
      <c r="H128" s="1137"/>
      <c r="I128" s="470"/>
      <c r="J128" s="1138"/>
      <c r="K128" s="1132" t="s">
        <v>136</v>
      </c>
      <c r="L128" s="181"/>
      <c r="M128" s="181">
        <v>1</v>
      </c>
      <c r="N128" s="90"/>
    </row>
    <row r="129" spans="1:14" ht="18" customHeight="1" x14ac:dyDescent="0.2">
      <c r="A129" s="857"/>
      <c r="B129" s="820"/>
      <c r="C129" s="906"/>
      <c r="D129" s="1697"/>
      <c r="E129" s="1685"/>
      <c r="F129" s="1687"/>
      <c r="G129" s="935"/>
      <c r="H129" s="1137"/>
      <c r="I129" s="1138"/>
      <c r="J129" s="1138"/>
      <c r="K129" s="1721" t="s">
        <v>293</v>
      </c>
      <c r="L129" s="181"/>
      <c r="M129" s="181">
        <v>15</v>
      </c>
      <c r="N129" s="90">
        <v>85</v>
      </c>
    </row>
    <row r="130" spans="1:14" ht="12.75" customHeight="1" x14ac:dyDescent="0.2">
      <c r="A130" s="857"/>
      <c r="B130" s="820"/>
      <c r="C130" s="906"/>
      <c r="D130" s="1693"/>
      <c r="E130" s="1686"/>
      <c r="F130" s="1687"/>
      <c r="G130" s="12"/>
      <c r="H130" s="1137"/>
      <c r="I130" s="1138"/>
      <c r="J130" s="1138"/>
      <c r="K130" s="1722"/>
      <c r="L130" s="181"/>
      <c r="M130" s="181"/>
      <c r="N130" s="90"/>
    </row>
    <row r="131" spans="1:14" ht="19.5" customHeight="1" x14ac:dyDescent="0.2">
      <c r="A131" s="857"/>
      <c r="B131" s="820"/>
      <c r="C131" s="906"/>
      <c r="D131" s="1681" t="s">
        <v>138</v>
      </c>
      <c r="E131" s="1684" t="s">
        <v>139</v>
      </c>
      <c r="F131" s="1687"/>
      <c r="G131" s="935"/>
      <c r="H131" s="1137"/>
      <c r="I131" s="470"/>
      <c r="J131" s="1138"/>
      <c r="K131" s="1131" t="s">
        <v>136</v>
      </c>
      <c r="L131" s="75">
        <v>1</v>
      </c>
      <c r="M131" s="75"/>
      <c r="N131" s="645"/>
    </row>
    <row r="132" spans="1:14" ht="25.5" customHeight="1" x14ac:dyDescent="0.2">
      <c r="A132" s="857"/>
      <c r="B132" s="820"/>
      <c r="C132" s="906"/>
      <c r="D132" s="1682"/>
      <c r="E132" s="1685"/>
      <c r="F132" s="1687"/>
      <c r="G132" s="935"/>
      <c r="H132" s="1137"/>
      <c r="I132" s="470"/>
      <c r="J132" s="1138"/>
      <c r="K132" s="1132" t="s">
        <v>476</v>
      </c>
      <c r="L132" s="181"/>
      <c r="M132" s="181">
        <v>50</v>
      </c>
      <c r="N132" s="90">
        <v>100</v>
      </c>
    </row>
    <row r="133" spans="1:14" ht="7.5" customHeight="1" x14ac:dyDescent="0.2">
      <c r="A133" s="857"/>
      <c r="B133" s="820"/>
      <c r="C133" s="906"/>
      <c r="D133" s="1683"/>
      <c r="E133" s="1686"/>
      <c r="F133" s="1687"/>
      <c r="G133" s="935"/>
      <c r="H133" s="1137"/>
      <c r="I133" s="1138"/>
      <c r="J133" s="1138"/>
      <c r="K133" s="970"/>
      <c r="L133" s="168"/>
      <c r="M133" s="168"/>
      <c r="N133" s="644"/>
    </row>
    <row r="134" spans="1:14" ht="20.25" customHeight="1" x14ac:dyDescent="0.2">
      <c r="A134" s="1420"/>
      <c r="B134" s="1423"/>
      <c r="C134" s="1422"/>
      <c r="D134" s="1688" t="s">
        <v>502</v>
      </c>
      <c r="E134" s="1684" t="s">
        <v>139</v>
      </c>
      <c r="F134" s="1431"/>
      <c r="G134" s="475"/>
      <c r="H134" s="1137"/>
      <c r="I134" s="1138"/>
      <c r="J134" s="1138"/>
      <c r="K134" s="1424" t="s">
        <v>136</v>
      </c>
      <c r="L134" s="634">
        <v>1</v>
      </c>
      <c r="M134" s="635"/>
      <c r="N134" s="90"/>
    </row>
    <row r="135" spans="1:14" ht="17.25" customHeight="1" x14ac:dyDescent="0.2">
      <c r="A135" s="1420"/>
      <c r="B135" s="1423"/>
      <c r="C135" s="1422"/>
      <c r="D135" s="1688"/>
      <c r="E135" s="1685"/>
      <c r="F135" s="1431"/>
      <c r="G135" s="468"/>
      <c r="H135" s="1137"/>
      <c r="I135" s="1138"/>
      <c r="J135" s="1138"/>
      <c r="K135" s="1711" t="s">
        <v>294</v>
      </c>
      <c r="L135" s="634"/>
      <c r="M135" s="634">
        <v>25</v>
      </c>
      <c r="N135" s="90">
        <v>85</v>
      </c>
    </row>
    <row r="136" spans="1:14" ht="21.75" customHeight="1" x14ac:dyDescent="0.2">
      <c r="A136" s="1406"/>
      <c r="B136" s="1432"/>
      <c r="C136" s="1427"/>
      <c r="D136" s="1689"/>
      <c r="E136" s="1686"/>
      <c r="F136" s="1433"/>
      <c r="G136" s="469"/>
      <c r="H136" s="185"/>
      <c r="I136" s="249"/>
      <c r="J136" s="249"/>
      <c r="K136" s="1720"/>
      <c r="L136" s="636"/>
      <c r="M136" s="637"/>
      <c r="N136" s="644"/>
    </row>
    <row r="137" spans="1:14" ht="18.75" customHeight="1" x14ac:dyDescent="0.2">
      <c r="A137" s="857"/>
      <c r="B137" s="820"/>
      <c r="C137" s="906"/>
      <c r="D137" s="1683" t="s">
        <v>501</v>
      </c>
      <c r="E137" s="1685" t="s">
        <v>108</v>
      </c>
      <c r="F137" s="1431"/>
      <c r="G137" s="470"/>
      <c r="H137" s="1137"/>
      <c r="I137" s="1138"/>
      <c r="J137" s="470"/>
      <c r="K137" s="1132" t="s">
        <v>137</v>
      </c>
      <c r="L137" s="1127">
        <v>1</v>
      </c>
      <c r="M137" s="1136"/>
      <c r="N137" s="90"/>
    </row>
    <row r="138" spans="1:14" ht="15" customHeight="1" x14ac:dyDescent="0.2">
      <c r="A138" s="857"/>
      <c r="B138" s="820"/>
      <c r="C138" s="906"/>
      <c r="D138" s="1729"/>
      <c r="E138" s="1685"/>
      <c r="F138" s="1687"/>
      <c r="G138" s="470"/>
      <c r="H138" s="1137"/>
      <c r="I138" s="1138"/>
      <c r="J138" s="470"/>
      <c r="K138" s="1132" t="s">
        <v>136</v>
      </c>
      <c r="L138" s="181"/>
      <c r="M138" s="347">
        <v>1</v>
      </c>
      <c r="N138" s="90"/>
    </row>
    <row r="139" spans="1:14" ht="30" customHeight="1" x14ac:dyDescent="0.2">
      <c r="A139" s="857"/>
      <c r="B139" s="820"/>
      <c r="C139" s="906"/>
      <c r="D139" s="1729"/>
      <c r="E139" s="1723"/>
      <c r="F139" s="1687"/>
      <c r="G139" s="1147"/>
      <c r="H139" s="1137"/>
      <c r="I139" s="1138"/>
      <c r="J139" s="1138"/>
      <c r="K139" s="1135" t="s">
        <v>488</v>
      </c>
      <c r="L139" s="1128"/>
      <c r="M139" s="356"/>
      <c r="N139" s="644">
        <v>50</v>
      </c>
    </row>
    <row r="140" spans="1:14" ht="21.75" customHeight="1" x14ac:dyDescent="0.2">
      <c r="A140" s="857"/>
      <c r="B140" s="820"/>
      <c r="C140" s="906"/>
      <c r="D140" s="1681" t="s">
        <v>493</v>
      </c>
      <c r="E140" s="1684" t="s">
        <v>139</v>
      </c>
      <c r="F140" s="1687"/>
      <c r="G140" s="470"/>
      <c r="H140" s="1137"/>
      <c r="I140" s="1138"/>
      <c r="J140" s="470"/>
      <c r="K140" s="1132" t="s">
        <v>137</v>
      </c>
      <c r="L140" s="1127">
        <v>1</v>
      </c>
      <c r="M140" s="1136"/>
      <c r="N140" s="90"/>
    </row>
    <row r="141" spans="1:14" ht="18" customHeight="1" x14ac:dyDescent="0.2">
      <c r="A141" s="857"/>
      <c r="B141" s="820"/>
      <c r="C141" s="906"/>
      <c r="D141" s="1682"/>
      <c r="E141" s="1685"/>
      <c r="F141" s="1687"/>
      <c r="G141" s="470"/>
      <c r="H141" s="1137"/>
      <c r="I141" s="1138"/>
      <c r="J141" s="470"/>
      <c r="K141" s="1132" t="s">
        <v>136</v>
      </c>
      <c r="L141" s="181"/>
      <c r="M141" s="347">
        <v>1</v>
      </c>
      <c r="N141" s="90"/>
    </row>
    <row r="142" spans="1:14" ht="27.75" customHeight="1" x14ac:dyDescent="0.2">
      <c r="A142" s="857"/>
      <c r="B142" s="820"/>
      <c r="C142" s="906"/>
      <c r="D142" s="1682"/>
      <c r="E142" s="1685"/>
      <c r="F142" s="1687"/>
      <c r="G142" s="470"/>
      <c r="H142" s="1137"/>
      <c r="I142" s="1138"/>
      <c r="J142" s="1138"/>
      <c r="K142" s="1135" t="s">
        <v>479</v>
      </c>
      <c r="L142" s="1128"/>
      <c r="M142" s="356">
        <v>30</v>
      </c>
      <c r="N142" s="644">
        <v>100</v>
      </c>
    </row>
    <row r="143" spans="1:14" ht="21" customHeight="1" x14ac:dyDescent="0.2">
      <c r="A143" s="857"/>
      <c r="B143" s="820"/>
      <c r="C143" s="906"/>
      <c r="D143" s="1724" t="s">
        <v>499</v>
      </c>
      <c r="E143" s="1684" t="s">
        <v>139</v>
      </c>
      <c r="F143" s="1687"/>
      <c r="G143" s="470"/>
      <c r="H143" s="1137"/>
      <c r="I143" s="1138"/>
      <c r="J143" s="1138"/>
      <c r="K143" s="1132" t="s">
        <v>137</v>
      </c>
      <c r="L143" s="625"/>
      <c r="M143" s="641" t="s">
        <v>57</v>
      </c>
      <c r="N143" s="632"/>
    </row>
    <row r="144" spans="1:14" ht="14.25" customHeight="1" x14ac:dyDescent="0.2">
      <c r="A144" s="857"/>
      <c r="B144" s="820"/>
      <c r="C144" s="906"/>
      <c r="D144" s="1725"/>
      <c r="E144" s="1685"/>
      <c r="F144" s="1687"/>
      <c r="G144" s="470"/>
      <c r="H144" s="1137"/>
      <c r="I144" s="1138"/>
      <c r="J144" s="371"/>
      <c r="K144" s="1132" t="s">
        <v>136</v>
      </c>
      <c r="L144" s="592"/>
      <c r="M144" s="487"/>
      <c r="N144" s="90">
        <v>1</v>
      </c>
    </row>
    <row r="145" spans="1:17" ht="13.5" customHeight="1" x14ac:dyDescent="0.2">
      <c r="A145" s="857"/>
      <c r="B145" s="820"/>
      <c r="C145" s="906"/>
      <c r="D145" s="1762"/>
      <c r="E145" s="1686"/>
      <c r="F145" s="903"/>
      <c r="G145" s="470"/>
      <c r="H145" s="1137"/>
      <c r="I145" s="1138"/>
      <c r="J145" s="1138"/>
      <c r="K145" s="1146"/>
      <c r="L145" s="1142"/>
      <c r="M145" s="1143"/>
      <c r="N145" s="1144"/>
      <c r="O145" s="1124"/>
      <c r="P145" s="1027"/>
      <c r="Q145" s="1027"/>
    </row>
    <row r="146" spans="1:17" ht="15" customHeight="1" x14ac:dyDescent="0.2">
      <c r="A146" s="857"/>
      <c r="B146" s="820"/>
      <c r="C146" s="906"/>
      <c r="D146" s="1724" t="s">
        <v>427</v>
      </c>
      <c r="E146" s="1684"/>
      <c r="F146" s="158"/>
      <c r="G146" s="470"/>
      <c r="H146" s="1137"/>
      <c r="I146" s="1138"/>
      <c r="J146" s="1137"/>
      <c r="K146" s="1771" t="s">
        <v>434</v>
      </c>
      <c r="L146" s="625">
        <v>1</v>
      </c>
      <c r="M146" s="489"/>
      <c r="N146" s="645"/>
      <c r="O146" s="1808"/>
    </row>
    <row r="147" spans="1:17" ht="12" customHeight="1" x14ac:dyDescent="0.2">
      <c r="A147" s="857"/>
      <c r="B147" s="820"/>
      <c r="C147" s="906"/>
      <c r="D147" s="1725"/>
      <c r="E147" s="1685"/>
      <c r="F147" s="158"/>
      <c r="G147" s="470"/>
      <c r="H147" s="1137"/>
      <c r="I147" s="1138"/>
      <c r="J147" s="1148"/>
      <c r="K147" s="1772"/>
      <c r="L147" s="592"/>
      <c r="M147" s="487"/>
      <c r="N147" s="90"/>
      <c r="O147" s="1808"/>
    </row>
    <row r="148" spans="1:17" ht="12.75" customHeight="1" x14ac:dyDescent="0.2">
      <c r="A148" s="857"/>
      <c r="B148" s="820"/>
      <c r="C148" s="906"/>
      <c r="D148" s="1726"/>
      <c r="E148" s="1685"/>
      <c r="F148" s="903"/>
      <c r="G148" s="1570"/>
      <c r="H148" s="1137"/>
      <c r="I148" s="1138"/>
      <c r="J148" s="1138"/>
      <c r="K148" s="1722"/>
      <c r="L148" s="181"/>
      <c r="M148" s="347"/>
      <c r="N148" s="90"/>
      <c r="O148" s="1808"/>
    </row>
    <row r="149" spans="1:17" ht="15" customHeight="1" x14ac:dyDescent="0.2">
      <c r="A149" s="1561"/>
      <c r="B149" s="1563"/>
      <c r="C149" s="1562"/>
      <c r="D149" s="1724" t="s">
        <v>489</v>
      </c>
      <c r="E149" s="1684"/>
      <c r="F149" s="158"/>
      <c r="G149" s="470"/>
      <c r="H149" s="1137"/>
      <c r="I149" s="1138"/>
      <c r="J149" s="1137"/>
      <c r="K149" s="1560" t="s">
        <v>137</v>
      </c>
      <c r="L149" s="625"/>
      <c r="M149" s="489">
        <v>1</v>
      </c>
      <c r="N149" s="645"/>
      <c r="O149" s="1808"/>
    </row>
    <row r="150" spans="1:17" ht="17.25" customHeight="1" x14ac:dyDescent="0.2">
      <c r="A150" s="1561"/>
      <c r="B150" s="1563"/>
      <c r="C150" s="1562"/>
      <c r="D150" s="1725"/>
      <c r="E150" s="1685"/>
      <c r="F150" s="158"/>
      <c r="G150" s="470"/>
      <c r="H150" s="1137"/>
      <c r="I150" s="1138"/>
      <c r="J150" s="1148"/>
      <c r="K150" s="1565" t="s">
        <v>136</v>
      </c>
      <c r="L150" s="592"/>
      <c r="M150" s="487">
        <v>1</v>
      </c>
      <c r="N150" s="90"/>
      <c r="O150" s="1808"/>
    </row>
    <row r="151" spans="1:17" ht="18" customHeight="1" x14ac:dyDescent="0.2">
      <c r="A151" s="1561"/>
      <c r="B151" s="1563"/>
      <c r="C151" s="1562"/>
      <c r="D151" s="1726"/>
      <c r="E151" s="1685"/>
      <c r="F151" s="1564"/>
      <c r="G151" s="472"/>
      <c r="H151" s="185"/>
      <c r="I151" s="249"/>
      <c r="J151" s="185"/>
      <c r="K151" s="1571"/>
      <c r="L151" s="1572"/>
      <c r="M151" s="347"/>
      <c r="N151" s="90"/>
      <c r="O151" s="1808"/>
    </row>
    <row r="152" spans="1:17" ht="15.75" customHeight="1" thickBot="1" x14ac:dyDescent="0.25">
      <c r="A152" s="47"/>
      <c r="B152" s="908"/>
      <c r="C152" s="1021"/>
      <c r="D152" s="1055"/>
      <c r="E152" s="1056"/>
      <c r="F152" s="66"/>
      <c r="G152" s="76" t="s">
        <v>8</v>
      </c>
      <c r="H152" s="537">
        <f>SUM(H116:H148)</f>
        <v>355.2</v>
      </c>
      <c r="I152" s="453">
        <f t="shared" ref="I152:J152" si="2">SUM(I116:I148)</f>
        <v>3472.8</v>
      </c>
      <c r="J152" s="537">
        <f t="shared" si="2"/>
        <v>7274.5</v>
      </c>
      <c r="K152" s="1052"/>
      <c r="L152" s="1053"/>
      <c r="M152" s="1053"/>
      <c r="N152" s="1054"/>
    </row>
    <row r="153" spans="1:17" ht="31.5" customHeight="1" x14ac:dyDescent="0.2">
      <c r="A153" s="1826" t="s">
        <v>7</v>
      </c>
      <c r="B153" s="1828" t="s">
        <v>7</v>
      </c>
      <c r="C153" s="1782" t="s">
        <v>41</v>
      </c>
      <c r="D153" s="1831" t="s">
        <v>463</v>
      </c>
      <c r="E153" s="1833"/>
      <c r="F153" s="1690" t="s">
        <v>31</v>
      </c>
      <c r="G153" s="466" t="s">
        <v>28</v>
      </c>
      <c r="H153" s="416">
        <v>150</v>
      </c>
      <c r="I153" s="416"/>
      <c r="J153" s="241"/>
      <c r="K153" s="1417" t="s">
        <v>464</v>
      </c>
      <c r="L153" s="94">
        <v>100</v>
      </c>
      <c r="M153" s="94"/>
      <c r="N153" s="367"/>
    </row>
    <row r="154" spans="1:17" ht="19.5" customHeight="1" thickBot="1" x14ac:dyDescent="0.25">
      <c r="A154" s="1827"/>
      <c r="B154" s="1829"/>
      <c r="C154" s="1830"/>
      <c r="D154" s="1832"/>
      <c r="E154" s="1834"/>
      <c r="F154" s="1691"/>
      <c r="G154" s="76" t="s">
        <v>8</v>
      </c>
      <c r="H154" s="453">
        <f>SUM(H153:H153)</f>
        <v>150</v>
      </c>
      <c r="I154" s="453">
        <f t="shared" ref="I154:J154" si="3">SUM(I153:I153)</f>
        <v>0</v>
      </c>
      <c r="J154" s="537">
        <f t="shared" si="3"/>
        <v>0</v>
      </c>
      <c r="K154" s="766"/>
      <c r="L154" s="92"/>
      <c r="M154" s="92"/>
      <c r="N154" s="465"/>
    </row>
    <row r="155" spans="1:17" ht="14.25" customHeight="1" thickBot="1" x14ac:dyDescent="0.25">
      <c r="A155" s="48" t="s">
        <v>7</v>
      </c>
      <c r="B155" s="163" t="s">
        <v>7</v>
      </c>
      <c r="C155" s="1727" t="s">
        <v>10</v>
      </c>
      <c r="D155" s="1719"/>
      <c r="E155" s="1719"/>
      <c r="F155" s="1719"/>
      <c r="G155" s="1728"/>
      <c r="H155" s="253">
        <f>SUM(H152,H115,H113,H100,H72,H58,H154)</f>
        <v>10655.7</v>
      </c>
      <c r="I155" s="253">
        <f>SUM(I152,I115,I113,I100,I72,I58)</f>
        <v>12498</v>
      </c>
      <c r="J155" s="253">
        <f>SUM(J152,J115,J113,J100,J72,J58)</f>
        <v>15099.7</v>
      </c>
      <c r="K155" s="799"/>
      <c r="L155" s="799"/>
      <c r="M155" s="799"/>
      <c r="N155" s="800"/>
    </row>
    <row r="156" spans="1:17" ht="17.25" customHeight="1" thickBot="1" x14ac:dyDescent="0.25">
      <c r="A156" s="48" t="s">
        <v>7</v>
      </c>
      <c r="B156" s="163" t="s">
        <v>9</v>
      </c>
      <c r="C156" s="1773" t="s">
        <v>47</v>
      </c>
      <c r="D156" s="1774"/>
      <c r="E156" s="1774"/>
      <c r="F156" s="1774"/>
      <c r="G156" s="1774"/>
      <c r="H156" s="1774"/>
      <c r="I156" s="1774"/>
      <c r="J156" s="1774"/>
      <c r="K156" s="1774"/>
      <c r="L156" s="1774"/>
      <c r="M156" s="1774"/>
      <c r="N156" s="1775"/>
    </row>
    <row r="157" spans="1:17" ht="17.25" customHeight="1" x14ac:dyDescent="0.2">
      <c r="A157" s="182" t="s">
        <v>7</v>
      </c>
      <c r="B157" s="274" t="s">
        <v>9</v>
      </c>
      <c r="C157" s="938" t="s">
        <v>7</v>
      </c>
      <c r="D157" s="1822" t="s">
        <v>106</v>
      </c>
      <c r="E157" s="1060"/>
      <c r="F157" s="1061">
        <v>6</v>
      </c>
      <c r="G157" s="44" t="s">
        <v>28</v>
      </c>
      <c r="H157" s="1284">
        <f>442.6-12.6</f>
        <v>430</v>
      </c>
      <c r="I157" s="1121">
        <v>296.60000000000002</v>
      </c>
      <c r="J157" s="1122">
        <v>251.6</v>
      </c>
      <c r="K157" s="1062"/>
      <c r="L157" s="1063"/>
      <c r="M157" s="1064"/>
      <c r="N157" s="1065"/>
    </row>
    <row r="158" spans="1:17" ht="17.25" customHeight="1" x14ac:dyDescent="0.2">
      <c r="A158" s="183"/>
      <c r="B158" s="910"/>
      <c r="C158" s="939"/>
      <c r="D158" s="1823"/>
      <c r="E158" s="929"/>
      <c r="F158" s="1066"/>
      <c r="G158" s="125" t="s">
        <v>72</v>
      </c>
      <c r="H158" s="427">
        <v>12.6</v>
      </c>
      <c r="I158" s="425"/>
      <c r="J158" s="255"/>
      <c r="K158" s="215"/>
      <c r="L158" s="517"/>
      <c r="M158" s="554"/>
      <c r="N158" s="197"/>
    </row>
    <row r="159" spans="1:17" ht="18.75" customHeight="1" x14ac:dyDescent="0.2">
      <c r="A159" s="183"/>
      <c r="B159" s="821"/>
      <c r="C159" s="939"/>
      <c r="D159" s="1713" t="s">
        <v>59</v>
      </c>
      <c r="E159" s="844"/>
      <c r="F159" s="122"/>
      <c r="G159" s="124"/>
      <c r="H159" s="254"/>
      <c r="I159" s="540"/>
      <c r="J159" s="254"/>
      <c r="K159" s="213" t="s">
        <v>369</v>
      </c>
      <c r="L159" s="516">
        <v>350</v>
      </c>
      <c r="M159" s="553">
        <v>350</v>
      </c>
      <c r="N159" s="214">
        <v>350</v>
      </c>
    </row>
    <row r="160" spans="1:17" ht="28.5" customHeight="1" x14ac:dyDescent="0.2">
      <c r="A160" s="183"/>
      <c r="B160" s="821"/>
      <c r="C160" s="939"/>
      <c r="D160" s="1713"/>
      <c r="E160" s="844"/>
      <c r="F160" s="122"/>
      <c r="G160" s="125"/>
      <c r="H160" s="255"/>
      <c r="I160" s="425"/>
      <c r="J160" s="255"/>
      <c r="K160" s="215" t="s">
        <v>298</v>
      </c>
      <c r="L160" s="517">
        <v>300</v>
      </c>
      <c r="M160" s="554">
        <v>300</v>
      </c>
      <c r="N160" s="197">
        <v>300</v>
      </c>
    </row>
    <row r="161" spans="1:21" ht="30.75" customHeight="1" x14ac:dyDescent="0.2">
      <c r="A161" s="183"/>
      <c r="B161" s="821"/>
      <c r="C161" s="906"/>
      <c r="D161" s="1776"/>
      <c r="E161" s="459"/>
      <c r="F161" s="122"/>
      <c r="G161" s="125"/>
      <c r="H161" s="255"/>
      <c r="I161" s="425"/>
      <c r="J161" s="255"/>
      <c r="K161" s="216" t="s">
        <v>117</v>
      </c>
      <c r="L161" s="518">
        <v>36</v>
      </c>
      <c r="M161" s="555">
        <v>36</v>
      </c>
      <c r="N161" s="198">
        <v>36</v>
      </c>
    </row>
    <row r="162" spans="1:21" ht="14.25" customHeight="1" x14ac:dyDescent="0.2">
      <c r="A162" s="183"/>
      <c r="B162" s="821"/>
      <c r="C162" s="939"/>
      <c r="D162" s="1793" t="s">
        <v>185</v>
      </c>
      <c r="E162" s="844"/>
      <c r="F162" s="122"/>
      <c r="G162" s="125"/>
      <c r="H162" s="425"/>
      <c r="I162" s="425"/>
      <c r="J162" s="425"/>
      <c r="K162" s="1717" t="s">
        <v>179</v>
      </c>
      <c r="L162" s="519">
        <v>18</v>
      </c>
      <c r="M162" s="83">
        <v>18</v>
      </c>
      <c r="N162" s="277">
        <v>18</v>
      </c>
    </row>
    <row r="163" spans="1:21" ht="12.75" customHeight="1" x14ac:dyDescent="0.2">
      <c r="A163" s="183"/>
      <c r="B163" s="821"/>
      <c r="C163" s="939"/>
      <c r="D163" s="1794"/>
      <c r="E163" s="844"/>
      <c r="F163" s="122"/>
      <c r="G163" s="125"/>
      <c r="H163" s="425"/>
      <c r="I163" s="425"/>
      <c r="J163" s="425"/>
      <c r="K163" s="1718"/>
      <c r="L163" s="520"/>
      <c r="M163" s="483"/>
      <c r="N163" s="217"/>
    </row>
    <row r="164" spans="1:21" ht="26.25" customHeight="1" x14ac:dyDescent="0.2">
      <c r="A164" s="183"/>
      <c r="B164" s="821"/>
      <c r="C164" s="939"/>
      <c r="D164" s="1795"/>
      <c r="E164" s="844"/>
      <c r="F164" s="122"/>
      <c r="G164" s="125"/>
      <c r="H164" s="255"/>
      <c r="I164" s="425"/>
      <c r="J164" s="255"/>
      <c r="K164" s="218" t="s">
        <v>344</v>
      </c>
      <c r="L164" s="521">
        <v>80</v>
      </c>
      <c r="M164" s="521"/>
      <c r="N164" s="501"/>
    </row>
    <row r="165" spans="1:21" ht="26.25" customHeight="1" x14ac:dyDescent="0.2">
      <c r="A165" s="183"/>
      <c r="B165" s="821"/>
      <c r="C165" s="939"/>
      <c r="D165" s="1795"/>
      <c r="E165" s="844"/>
      <c r="F165" s="122"/>
      <c r="G165" s="125"/>
      <c r="H165" s="255"/>
      <c r="I165" s="425"/>
      <c r="J165" s="255"/>
      <c r="K165" s="218" t="s">
        <v>162</v>
      </c>
      <c r="L165" s="521">
        <v>13</v>
      </c>
      <c r="M165" s="521">
        <v>20</v>
      </c>
      <c r="N165" s="501">
        <v>10</v>
      </c>
    </row>
    <row r="166" spans="1:21" ht="30.75" customHeight="1" x14ac:dyDescent="0.2">
      <c r="A166" s="183"/>
      <c r="B166" s="821"/>
      <c r="C166" s="939"/>
      <c r="D166" s="1795"/>
      <c r="E166" s="844"/>
      <c r="F166" s="122"/>
      <c r="G166" s="125"/>
      <c r="H166" s="255"/>
      <c r="I166" s="425"/>
      <c r="J166" s="255"/>
      <c r="K166" s="315" t="s">
        <v>435</v>
      </c>
      <c r="L166" s="520">
        <v>500</v>
      </c>
      <c r="M166" s="520">
        <v>500</v>
      </c>
      <c r="N166" s="500">
        <v>500</v>
      </c>
    </row>
    <row r="167" spans="1:21" ht="31.5" customHeight="1" x14ac:dyDescent="0.2">
      <c r="A167" s="183"/>
      <c r="B167" s="821"/>
      <c r="C167" s="939"/>
      <c r="D167" s="849"/>
      <c r="E167" s="844"/>
      <c r="F167" s="122"/>
      <c r="G167" s="125"/>
      <c r="H167" s="255"/>
      <c r="I167" s="425"/>
      <c r="J167" s="255"/>
      <c r="K167" s="315" t="s">
        <v>388</v>
      </c>
      <c r="L167" s="520">
        <v>100</v>
      </c>
      <c r="M167" s="520"/>
      <c r="N167" s="500"/>
    </row>
    <row r="168" spans="1:21" ht="28.5" customHeight="1" x14ac:dyDescent="0.2">
      <c r="A168" s="183"/>
      <c r="B168" s="821"/>
      <c r="C168" s="939"/>
      <c r="D168" s="849"/>
      <c r="E168" s="844"/>
      <c r="F168" s="122"/>
      <c r="G168" s="125"/>
      <c r="H168" s="255"/>
      <c r="I168" s="425"/>
      <c r="J168" s="255"/>
      <c r="K168" s="315" t="s">
        <v>389</v>
      </c>
      <c r="L168" s="520">
        <v>100</v>
      </c>
      <c r="M168" s="520"/>
      <c r="N168" s="500"/>
    </row>
    <row r="169" spans="1:21" ht="18" customHeight="1" x14ac:dyDescent="0.2">
      <c r="A169" s="183"/>
      <c r="B169" s="821"/>
      <c r="C169" s="939"/>
      <c r="D169" s="849"/>
      <c r="E169" s="844"/>
      <c r="F169" s="122"/>
      <c r="G169" s="125"/>
      <c r="H169" s="255"/>
      <c r="I169" s="425"/>
      <c r="J169" s="255"/>
      <c r="K169" s="315" t="s">
        <v>436</v>
      </c>
      <c r="L169" s="520">
        <v>250</v>
      </c>
      <c r="M169" s="520"/>
      <c r="N169" s="500"/>
    </row>
    <row r="170" spans="1:21" ht="22.5" customHeight="1" x14ac:dyDescent="0.2">
      <c r="A170" s="183"/>
      <c r="B170" s="821"/>
      <c r="C170" s="939"/>
      <c r="D170" s="849"/>
      <c r="E170" s="844"/>
      <c r="F170" s="122"/>
      <c r="G170" s="125"/>
      <c r="H170" s="255"/>
      <c r="I170" s="425"/>
      <c r="J170" s="255"/>
      <c r="K170" s="315" t="s">
        <v>332</v>
      </c>
      <c r="L170" s="520">
        <v>61</v>
      </c>
      <c r="M170" s="520"/>
      <c r="N170" s="500"/>
    </row>
    <row r="171" spans="1:21" ht="24.75" customHeight="1" x14ac:dyDescent="0.2">
      <c r="A171" s="183"/>
      <c r="B171" s="821"/>
      <c r="C171" s="939"/>
      <c r="D171" s="849"/>
      <c r="E171" s="844"/>
      <c r="F171" s="122"/>
      <c r="G171" s="125"/>
      <c r="H171" s="255"/>
      <c r="I171" s="425"/>
      <c r="J171" s="255"/>
      <c r="K171" s="315" t="s">
        <v>417</v>
      </c>
      <c r="L171" s="520">
        <v>1</v>
      </c>
      <c r="M171" s="520"/>
      <c r="N171" s="500"/>
      <c r="O171" s="1150"/>
      <c r="P171" s="11"/>
      <c r="Q171" s="11"/>
      <c r="R171" s="11"/>
      <c r="S171" s="11"/>
      <c r="T171" s="11"/>
      <c r="U171" s="11"/>
    </row>
    <row r="172" spans="1:21" ht="33.75" customHeight="1" x14ac:dyDescent="0.2">
      <c r="A172" s="183"/>
      <c r="B172" s="821"/>
      <c r="C172" s="939"/>
      <c r="D172" s="209"/>
      <c r="E172" s="205"/>
      <c r="F172" s="178"/>
      <c r="G172" s="125"/>
      <c r="H172" s="422"/>
      <c r="I172" s="425"/>
      <c r="J172" s="255"/>
      <c r="K172" s="315" t="s">
        <v>393</v>
      </c>
      <c r="L172" s="707">
        <v>50</v>
      </c>
      <c r="M172" s="707">
        <v>50</v>
      </c>
      <c r="N172" s="708"/>
      <c r="O172" s="11"/>
      <c r="P172" s="11"/>
      <c r="Q172" s="11"/>
      <c r="R172" s="11"/>
      <c r="S172" s="11"/>
      <c r="T172" s="11"/>
      <c r="U172" s="11"/>
    </row>
    <row r="173" spans="1:21" ht="27" customHeight="1" x14ac:dyDescent="0.2">
      <c r="A173" s="183"/>
      <c r="B173" s="821"/>
      <c r="C173" s="939"/>
      <c r="D173" s="849"/>
      <c r="E173" s="205"/>
      <c r="F173" s="178"/>
      <c r="G173" s="126"/>
      <c r="H173" s="556"/>
      <c r="I173" s="541"/>
      <c r="J173" s="256"/>
      <c r="K173" s="1123" t="s">
        <v>156</v>
      </c>
      <c r="L173" s="1067">
        <v>2</v>
      </c>
      <c r="M173" s="1067"/>
      <c r="N173" s="1068"/>
      <c r="O173" s="11"/>
      <c r="P173" s="11"/>
      <c r="Q173" s="11"/>
    </row>
    <row r="174" spans="1:21" ht="15.75" customHeight="1" thickBot="1" x14ac:dyDescent="0.25">
      <c r="A174" s="47"/>
      <c r="B174" s="908"/>
      <c r="C174" s="1021"/>
      <c r="D174" s="1055"/>
      <c r="E174" s="1056"/>
      <c r="F174" s="66"/>
      <c r="G174" s="76" t="s">
        <v>8</v>
      </c>
      <c r="H174" s="453">
        <f>SUM(H157:H173)</f>
        <v>442.6</v>
      </c>
      <c r="I174" s="453">
        <f>SUM(I157:I173)</f>
        <v>296.60000000000002</v>
      </c>
      <c r="J174" s="453">
        <f>SUM(J157:J173)</f>
        <v>251.6</v>
      </c>
      <c r="K174" s="216"/>
      <c r="L174" s="1053"/>
      <c r="M174" s="1053"/>
      <c r="N174" s="1054"/>
    </row>
    <row r="175" spans="1:21" ht="15.75" customHeight="1" thickBot="1" x14ac:dyDescent="0.25">
      <c r="A175" s="49" t="s">
        <v>7</v>
      </c>
      <c r="B175" s="9" t="s">
        <v>9</v>
      </c>
      <c r="C175" s="1719" t="s">
        <v>10</v>
      </c>
      <c r="D175" s="1719"/>
      <c r="E175" s="1719"/>
      <c r="F175" s="1719"/>
      <c r="G175" s="1719"/>
      <c r="H175" s="259">
        <f>H174</f>
        <v>442.6</v>
      </c>
      <c r="I175" s="253">
        <f t="shared" ref="I175:J175" si="4">I174</f>
        <v>296.60000000000002</v>
      </c>
      <c r="J175" s="259">
        <f t="shared" si="4"/>
        <v>251.6</v>
      </c>
      <c r="K175" s="799"/>
      <c r="L175" s="799"/>
      <c r="M175" s="799"/>
      <c r="N175" s="800"/>
    </row>
    <row r="176" spans="1:21" ht="15.75" customHeight="1" thickBot="1" x14ac:dyDescent="0.25">
      <c r="A176" s="48" t="s">
        <v>7</v>
      </c>
      <c r="B176" s="9" t="s">
        <v>30</v>
      </c>
      <c r="C176" s="1777" t="s">
        <v>357</v>
      </c>
      <c r="D176" s="1778"/>
      <c r="E176" s="1778"/>
      <c r="F176" s="1778"/>
      <c r="G176" s="1778"/>
      <c r="H176" s="1779"/>
      <c r="I176" s="1779"/>
      <c r="J176" s="1780"/>
      <c r="K176" s="1780"/>
      <c r="L176" s="1780"/>
      <c r="M176" s="1780"/>
      <c r="N176" s="1781"/>
    </row>
    <row r="177" spans="1:25" ht="18" customHeight="1" x14ac:dyDescent="0.2">
      <c r="A177" s="50" t="s">
        <v>7</v>
      </c>
      <c r="B177" s="814" t="s">
        <v>30</v>
      </c>
      <c r="C177" s="914" t="s">
        <v>7</v>
      </c>
      <c r="D177" s="1812" t="s">
        <v>144</v>
      </c>
      <c r="E177" s="1367"/>
      <c r="F177" s="1235">
        <v>6</v>
      </c>
      <c r="G177" s="1368" t="s">
        <v>28</v>
      </c>
      <c r="H177" s="1370">
        <f>1282.8-613.6</f>
        <v>669.2</v>
      </c>
      <c r="I177" s="1377">
        <v>737.8</v>
      </c>
      <c r="J177" s="1377">
        <v>737.8</v>
      </c>
      <c r="K177" s="1044"/>
      <c r="L177" s="1372"/>
      <c r="M177" s="1373"/>
      <c r="N177" s="1374"/>
    </row>
    <row r="178" spans="1:25" ht="20.25" customHeight="1" x14ac:dyDescent="0.2">
      <c r="A178" s="1238"/>
      <c r="B178" s="1169"/>
      <c r="C178" s="1347"/>
      <c r="D178" s="1702"/>
      <c r="E178" s="1351"/>
      <c r="F178" s="795"/>
      <c r="G178" s="105" t="s">
        <v>72</v>
      </c>
      <c r="H178" s="445">
        <v>613.6</v>
      </c>
      <c r="I178" s="452"/>
      <c r="J178" s="560"/>
      <c r="K178" s="1348"/>
      <c r="L178" s="1359"/>
      <c r="M178" s="1360"/>
      <c r="N178" s="1378"/>
    </row>
    <row r="179" spans="1:25" ht="39.75" customHeight="1" x14ac:dyDescent="0.2">
      <c r="A179" s="898"/>
      <c r="B179" s="805"/>
      <c r="C179" s="913"/>
      <c r="D179" s="290" t="s">
        <v>145</v>
      </c>
      <c r="E179" s="724"/>
      <c r="F179" s="894"/>
      <c r="G179" s="172"/>
      <c r="H179" s="560"/>
      <c r="I179" s="260"/>
      <c r="J179" s="718"/>
      <c r="K179" s="71"/>
      <c r="L179" s="1073"/>
      <c r="M179" s="1074"/>
      <c r="N179" s="1075"/>
    </row>
    <row r="180" spans="1:25" ht="15.75" customHeight="1" x14ac:dyDescent="0.2">
      <c r="A180" s="898"/>
      <c r="B180" s="805"/>
      <c r="C180" s="913"/>
      <c r="D180" s="1464" t="s">
        <v>371</v>
      </c>
      <c r="E180" s="724"/>
      <c r="F180" s="894"/>
      <c r="G180" s="852"/>
      <c r="H180" s="870"/>
      <c r="I180" s="324"/>
      <c r="J180" s="324"/>
      <c r="K180" s="876" t="s">
        <v>159</v>
      </c>
      <c r="L180" s="525">
        <v>507</v>
      </c>
      <c r="M180" s="525">
        <v>250</v>
      </c>
      <c r="N180" s="504">
        <v>250</v>
      </c>
    </row>
    <row r="181" spans="1:25" ht="29.25" customHeight="1" x14ac:dyDescent="0.2">
      <c r="A181" s="1238"/>
      <c r="B181" s="1169"/>
      <c r="C181" s="1446"/>
      <c r="D181" s="1464" t="s">
        <v>471</v>
      </c>
      <c r="E181" s="724"/>
      <c r="F181" s="1236"/>
      <c r="G181" s="935"/>
      <c r="H181" s="1137"/>
      <c r="I181" s="324"/>
      <c r="J181" s="324"/>
      <c r="K181" s="1447" t="s">
        <v>161</v>
      </c>
      <c r="L181" s="525">
        <v>411</v>
      </c>
      <c r="M181" s="525">
        <v>358</v>
      </c>
      <c r="N181" s="504">
        <v>358</v>
      </c>
    </row>
    <row r="182" spans="1:25" ht="30" customHeight="1" x14ac:dyDescent="0.2">
      <c r="A182" s="1434"/>
      <c r="B182" s="1435"/>
      <c r="C182" s="1448"/>
      <c r="D182" s="1466" t="s">
        <v>472</v>
      </c>
      <c r="E182" s="1449"/>
      <c r="F182" s="795"/>
      <c r="G182" s="105"/>
      <c r="H182" s="185"/>
      <c r="I182" s="242"/>
      <c r="J182" s="242"/>
      <c r="K182" s="763" t="s">
        <v>473</v>
      </c>
      <c r="L182" s="388">
        <v>11.4</v>
      </c>
      <c r="M182" s="388">
        <v>6.2</v>
      </c>
      <c r="N182" s="420">
        <v>6.2</v>
      </c>
    </row>
    <row r="183" spans="1:25" s="22" customFormat="1" ht="70.5" customHeight="1" x14ac:dyDescent="0.2">
      <c r="A183" s="1416"/>
      <c r="B183" s="1421"/>
      <c r="C183" s="1422"/>
      <c r="D183" s="1467" t="s">
        <v>467</v>
      </c>
      <c r="E183" s="724"/>
      <c r="F183" s="1236"/>
      <c r="G183" s="371" t="s">
        <v>56</v>
      </c>
      <c r="H183" s="1338">
        <v>41.5</v>
      </c>
      <c r="I183" s="1043"/>
      <c r="J183" s="1043"/>
      <c r="K183" s="763" t="s">
        <v>474</v>
      </c>
      <c r="L183" s="490">
        <v>100</v>
      </c>
      <c r="M183" s="528"/>
      <c r="N183" s="749"/>
    </row>
    <row r="184" spans="1:25" ht="24.75" customHeight="1" x14ac:dyDescent="0.2">
      <c r="A184" s="1756"/>
      <c r="B184" s="1757"/>
      <c r="C184" s="1758"/>
      <c r="D184" s="1759" t="s">
        <v>135</v>
      </c>
      <c r="E184" s="1761"/>
      <c r="F184" s="940"/>
      <c r="G184" s="935"/>
      <c r="H184" s="923"/>
      <c r="I184" s="923"/>
      <c r="J184" s="924"/>
      <c r="K184" s="1415" t="s">
        <v>437</v>
      </c>
      <c r="L184" s="525">
        <v>19</v>
      </c>
      <c r="M184" s="525">
        <v>19</v>
      </c>
      <c r="N184" s="504">
        <v>19</v>
      </c>
    </row>
    <row r="185" spans="1:25" ht="27" customHeight="1" x14ac:dyDescent="0.2">
      <c r="A185" s="1756"/>
      <c r="B185" s="1757"/>
      <c r="C185" s="1758"/>
      <c r="D185" s="1760"/>
      <c r="E185" s="1761"/>
      <c r="F185" s="940"/>
      <c r="G185" s="935"/>
      <c r="H185" s="923"/>
      <c r="I185" s="923"/>
      <c r="J185" s="924"/>
      <c r="K185" s="184"/>
      <c r="L185" s="528"/>
      <c r="M185" s="528"/>
      <c r="N185" s="507"/>
    </row>
    <row r="186" spans="1:25" ht="18.75" customHeight="1" x14ac:dyDescent="0.2">
      <c r="A186" s="1756"/>
      <c r="B186" s="1757"/>
      <c r="C186" s="1758"/>
      <c r="D186" s="1824" t="s">
        <v>373</v>
      </c>
      <c r="E186" s="1761"/>
      <c r="F186" s="940"/>
      <c r="G186" s="935"/>
      <c r="H186" s="923"/>
      <c r="I186" s="923"/>
      <c r="J186" s="924"/>
      <c r="K186" s="1133" t="s">
        <v>453</v>
      </c>
      <c r="L186" s="527">
        <v>1</v>
      </c>
      <c r="M186" s="527">
        <v>1</v>
      </c>
      <c r="N186" s="506">
        <v>1</v>
      </c>
      <c r="O186" s="11"/>
      <c r="P186" s="11"/>
      <c r="Q186" s="11"/>
      <c r="R186" s="11"/>
      <c r="S186" s="11"/>
      <c r="T186" s="11"/>
      <c r="U186" s="11"/>
      <c r="V186" s="11"/>
      <c r="W186" s="11"/>
      <c r="X186" s="11"/>
      <c r="Y186" s="11"/>
    </row>
    <row r="187" spans="1:25" ht="20.25" customHeight="1" x14ac:dyDescent="0.2">
      <c r="A187" s="1756"/>
      <c r="B187" s="1757"/>
      <c r="C187" s="1758"/>
      <c r="D187" s="1825"/>
      <c r="E187" s="1761"/>
      <c r="F187" s="940"/>
      <c r="G187" s="935"/>
      <c r="H187" s="923"/>
      <c r="I187" s="923"/>
      <c r="J187" s="924"/>
      <c r="K187" s="325"/>
      <c r="L187" s="525"/>
      <c r="M187" s="525"/>
      <c r="N187" s="504"/>
      <c r="O187" s="11"/>
      <c r="P187" s="11"/>
      <c r="Q187" s="11"/>
      <c r="R187" s="11"/>
      <c r="S187" s="11"/>
      <c r="T187" s="11"/>
      <c r="U187" s="11"/>
      <c r="V187" s="11"/>
      <c r="W187" s="11"/>
      <c r="X187" s="11"/>
      <c r="Y187" s="11"/>
    </row>
    <row r="188" spans="1:25" ht="30.75" customHeight="1" x14ac:dyDescent="0.2">
      <c r="A188" s="915"/>
      <c r="B188" s="911"/>
      <c r="C188" s="913"/>
      <c r="D188" s="920" t="s">
        <v>340</v>
      </c>
      <c r="E188" s="725"/>
      <c r="F188" s="940"/>
      <c r="G188" s="935"/>
      <c r="H188" s="923"/>
      <c r="I188" s="923"/>
      <c r="J188" s="924"/>
      <c r="K188" s="325"/>
      <c r="L188" s="525"/>
      <c r="M188" s="525"/>
      <c r="N188" s="504"/>
      <c r="O188" s="1149"/>
      <c r="P188" s="1141"/>
      <c r="Q188" s="11"/>
      <c r="R188" s="11"/>
      <c r="S188" s="11"/>
      <c r="T188" s="11"/>
      <c r="U188" s="11"/>
      <c r="V188" s="11"/>
      <c r="W188" s="11"/>
      <c r="X188" s="11"/>
      <c r="Y188" s="11"/>
    </row>
    <row r="189" spans="1:25" ht="38.25" customHeight="1" x14ac:dyDescent="0.2">
      <c r="A189" s="915"/>
      <c r="B189" s="911"/>
      <c r="C189" s="913"/>
      <c r="D189" s="920" t="s">
        <v>428</v>
      </c>
      <c r="E189" s="725"/>
      <c r="F189" s="940"/>
      <c r="G189" s="105"/>
      <c r="H189" s="185"/>
      <c r="I189" s="185"/>
      <c r="J189" s="249"/>
      <c r="K189" s="839" t="s">
        <v>338</v>
      </c>
      <c r="L189" s="527">
        <v>1</v>
      </c>
      <c r="M189" s="527"/>
      <c r="N189" s="506"/>
      <c r="O189" s="1077"/>
      <c r="P189" s="1078"/>
      <c r="Q189" s="1078"/>
      <c r="R189" s="1078"/>
      <c r="S189" s="1078"/>
      <c r="T189" s="11"/>
      <c r="U189" s="1141"/>
      <c r="V189" s="11"/>
      <c r="W189" s="11"/>
      <c r="X189" s="11"/>
      <c r="Y189" s="11"/>
    </row>
    <row r="190" spans="1:25" ht="15.75" customHeight="1" thickBot="1" x14ac:dyDescent="0.25">
      <c r="A190" s="47"/>
      <c r="B190" s="908"/>
      <c r="C190" s="1021"/>
      <c r="D190" s="1055"/>
      <c r="E190" s="1056"/>
      <c r="F190" s="66"/>
      <c r="G190" s="537" t="s">
        <v>8</v>
      </c>
      <c r="H190" s="453">
        <f>SUM(H177:H189)</f>
        <v>1324.3</v>
      </c>
      <c r="I190" s="453">
        <f t="shared" ref="I190:J190" si="5">SUM(I177:I189)</f>
        <v>737.8</v>
      </c>
      <c r="J190" s="453">
        <f t="shared" si="5"/>
        <v>737.8</v>
      </c>
      <c r="K190" s="1052"/>
      <c r="L190" s="1053"/>
      <c r="M190" s="1053"/>
      <c r="N190" s="1054"/>
      <c r="O190" s="11"/>
      <c r="P190" s="11"/>
      <c r="Q190" s="11"/>
      <c r="R190" s="11"/>
      <c r="S190" s="11"/>
      <c r="T190" s="11"/>
      <c r="U190" s="11"/>
      <c r="V190" s="11"/>
      <c r="W190" s="11"/>
      <c r="X190" s="11"/>
      <c r="Y190" s="11"/>
    </row>
    <row r="191" spans="1:25" ht="26.25" customHeight="1" x14ac:dyDescent="0.2">
      <c r="A191" s="50" t="s">
        <v>7</v>
      </c>
      <c r="B191" s="814" t="s">
        <v>30</v>
      </c>
      <c r="C191" s="815" t="s">
        <v>9</v>
      </c>
      <c r="D191" s="1547" t="s">
        <v>523</v>
      </c>
      <c r="E191" s="1548"/>
      <c r="F191" s="1541" t="s">
        <v>57</v>
      </c>
      <c r="G191" s="140" t="s">
        <v>28</v>
      </c>
      <c r="H191" s="241">
        <v>11.4</v>
      </c>
      <c r="I191" s="241">
        <v>7.2</v>
      </c>
      <c r="J191" s="416">
        <v>3.6</v>
      </c>
      <c r="K191" s="1538"/>
      <c r="L191" s="1539"/>
      <c r="M191" s="1539"/>
      <c r="N191" s="1540"/>
      <c r="O191" s="11"/>
      <c r="P191" s="11"/>
      <c r="Q191" s="11"/>
      <c r="R191" s="11"/>
      <c r="S191" s="11"/>
      <c r="T191" s="11"/>
      <c r="U191" s="11"/>
      <c r="V191" s="11"/>
      <c r="W191" s="11"/>
      <c r="X191" s="11"/>
      <c r="Y191" s="11"/>
    </row>
    <row r="192" spans="1:25" ht="54" customHeight="1" x14ac:dyDescent="0.2">
      <c r="A192" s="1238"/>
      <c r="B192" s="1169"/>
      <c r="C192" s="1510"/>
      <c r="D192" s="605" t="s">
        <v>483</v>
      </c>
      <c r="E192" s="294"/>
      <c r="F192" s="1508"/>
      <c r="G192" s="935"/>
      <c r="H192" s="1137"/>
      <c r="I192" s="1137"/>
      <c r="J192" s="1138"/>
      <c r="K192" s="1409" t="s">
        <v>409</v>
      </c>
      <c r="L192" s="583"/>
      <c r="M192" s="525">
        <v>1</v>
      </c>
      <c r="N192" s="504"/>
      <c r="O192" s="11"/>
      <c r="P192" s="11"/>
      <c r="Q192" s="11"/>
      <c r="R192" s="11"/>
      <c r="S192" s="11"/>
      <c r="T192" s="11"/>
      <c r="U192" s="11"/>
      <c r="V192" s="11"/>
      <c r="W192" s="11"/>
      <c r="X192" s="11"/>
      <c r="Y192" s="11"/>
    </row>
    <row r="193" spans="1:25" ht="55.5" customHeight="1" x14ac:dyDescent="0.2">
      <c r="A193" s="1238"/>
      <c r="B193" s="1169"/>
      <c r="C193" s="1510"/>
      <c r="D193" s="1546" t="s">
        <v>484</v>
      </c>
      <c r="E193" s="294"/>
      <c r="F193" s="1508"/>
      <c r="G193" s="935"/>
      <c r="H193" s="1137"/>
      <c r="I193" s="1137"/>
      <c r="J193" s="1138"/>
      <c r="K193" s="65" t="s">
        <v>409</v>
      </c>
      <c r="L193" s="580"/>
      <c r="M193" s="580"/>
      <c r="N193" s="581">
        <v>1</v>
      </c>
      <c r="O193" s="11"/>
      <c r="P193" s="11"/>
      <c r="Q193" s="11"/>
      <c r="R193" s="11"/>
      <c r="S193" s="11"/>
      <c r="T193" s="11"/>
      <c r="U193" s="11"/>
      <c r="V193" s="11"/>
      <c r="W193" s="11"/>
      <c r="X193" s="11"/>
      <c r="Y193" s="11"/>
    </row>
    <row r="194" spans="1:25" ht="81" customHeight="1" x14ac:dyDescent="0.2">
      <c r="A194" s="1238"/>
      <c r="B194" s="1169"/>
      <c r="C194" s="1510"/>
      <c r="D194" s="1546" t="s">
        <v>485</v>
      </c>
      <c r="E194" s="294"/>
      <c r="F194" s="1508"/>
      <c r="G194" s="935"/>
      <c r="H194" s="1137"/>
      <c r="I194" s="1137"/>
      <c r="J194" s="1138"/>
      <c r="K194" s="65" t="s">
        <v>409</v>
      </c>
      <c r="L194" s="580">
        <v>1</v>
      </c>
      <c r="M194" s="580"/>
      <c r="N194" s="581"/>
      <c r="O194" s="11"/>
      <c r="P194" s="11"/>
      <c r="Q194" s="11"/>
      <c r="R194" s="11"/>
      <c r="S194" s="11"/>
      <c r="T194" s="11"/>
      <c r="U194" s="11"/>
      <c r="V194" s="11"/>
      <c r="W194" s="11"/>
      <c r="X194" s="11"/>
      <c r="Y194" s="11"/>
    </row>
    <row r="195" spans="1:25" ht="41.25" customHeight="1" x14ac:dyDescent="0.2">
      <c r="A195" s="1238"/>
      <c r="B195" s="1169"/>
      <c r="C195" s="1510"/>
      <c r="D195" s="1820" t="s">
        <v>530</v>
      </c>
      <c r="E195" s="294"/>
      <c r="F195" s="1508"/>
      <c r="G195" s="105"/>
      <c r="H195" s="185"/>
      <c r="I195" s="185"/>
      <c r="J195" s="249"/>
      <c r="K195" s="1816" t="s">
        <v>409</v>
      </c>
      <c r="L195" s="1545">
        <v>1</v>
      </c>
      <c r="M195" s="1545"/>
      <c r="N195" s="1532"/>
      <c r="O195" s="11"/>
      <c r="P195" s="11"/>
      <c r="Q195" s="11"/>
      <c r="R195" s="11"/>
      <c r="S195" s="11"/>
      <c r="T195" s="11"/>
      <c r="U195" s="11"/>
      <c r="V195" s="11"/>
      <c r="W195" s="11"/>
      <c r="X195" s="11"/>
      <c r="Y195" s="11"/>
    </row>
    <row r="196" spans="1:25" ht="18.75" customHeight="1" thickBot="1" x14ac:dyDescent="0.25">
      <c r="A196" s="886"/>
      <c r="B196" s="810"/>
      <c r="C196" s="141"/>
      <c r="D196" s="1821"/>
      <c r="E196" s="292"/>
      <c r="F196" s="66"/>
      <c r="G196" s="41" t="s">
        <v>8</v>
      </c>
      <c r="H196" s="334">
        <f t="shared" ref="H196:J196" si="6">H191</f>
        <v>11.4</v>
      </c>
      <c r="I196" s="334">
        <f t="shared" si="6"/>
        <v>7.2</v>
      </c>
      <c r="J196" s="334">
        <f t="shared" si="6"/>
        <v>3.6</v>
      </c>
      <c r="K196" s="1817"/>
      <c r="L196" s="596"/>
      <c r="M196" s="596"/>
      <c r="N196" s="1300"/>
      <c r="O196" s="11"/>
      <c r="P196" s="11"/>
      <c r="Q196" s="11"/>
      <c r="R196" s="11"/>
      <c r="S196" s="11"/>
      <c r="T196" s="11"/>
      <c r="U196" s="11"/>
      <c r="V196" s="11"/>
      <c r="W196" s="11"/>
      <c r="X196" s="11"/>
      <c r="Y196" s="11"/>
    </row>
    <row r="197" spans="1:25" ht="13.5" thickBot="1" x14ac:dyDescent="0.25">
      <c r="A197" s="48" t="s">
        <v>7</v>
      </c>
      <c r="B197" s="9" t="s">
        <v>30</v>
      </c>
      <c r="C197" s="1727" t="s">
        <v>10</v>
      </c>
      <c r="D197" s="1719"/>
      <c r="E197" s="1719"/>
      <c r="F197" s="1719"/>
      <c r="G197" s="1728"/>
      <c r="H197" s="259">
        <f>H196+H190</f>
        <v>1335.7</v>
      </c>
      <c r="I197" s="259">
        <f t="shared" ref="I197:J197" si="7">I196+I190</f>
        <v>745</v>
      </c>
      <c r="J197" s="259">
        <f t="shared" si="7"/>
        <v>741.4</v>
      </c>
      <c r="K197" s="224"/>
      <c r="L197" s="63"/>
      <c r="M197" s="63"/>
      <c r="N197" s="225"/>
      <c r="O197" s="11"/>
      <c r="P197" s="11"/>
      <c r="Q197" s="11"/>
      <c r="R197" s="11"/>
      <c r="S197" s="11"/>
      <c r="T197" s="11"/>
      <c r="U197" s="11"/>
      <c r="V197" s="11"/>
      <c r="W197" s="11"/>
      <c r="X197" s="11"/>
      <c r="Y197" s="11"/>
    </row>
    <row r="198" spans="1:25" ht="15.75" customHeight="1" thickBot="1" x14ac:dyDescent="0.25">
      <c r="A198" s="48" t="s">
        <v>7</v>
      </c>
      <c r="B198" s="9" t="s">
        <v>39</v>
      </c>
      <c r="C198" s="1777" t="s">
        <v>48</v>
      </c>
      <c r="D198" s="1778"/>
      <c r="E198" s="1778"/>
      <c r="F198" s="1778"/>
      <c r="G198" s="1778"/>
      <c r="H198" s="856"/>
      <c r="I198" s="856"/>
      <c r="J198" s="856"/>
      <c r="K198" s="811"/>
      <c r="L198" s="912"/>
      <c r="M198" s="912"/>
      <c r="N198" s="812"/>
      <c r="O198" s="11"/>
      <c r="P198" s="11"/>
      <c r="Q198" s="11"/>
      <c r="R198" s="11"/>
      <c r="S198" s="11"/>
      <c r="T198" s="11"/>
      <c r="U198" s="11"/>
      <c r="V198" s="11"/>
      <c r="W198" s="11"/>
      <c r="X198" s="11"/>
      <c r="Y198" s="11"/>
    </row>
    <row r="199" spans="1:25" s="113" customFormat="1" ht="36.75" customHeight="1" x14ac:dyDescent="0.2">
      <c r="A199" s="1084" t="s">
        <v>7</v>
      </c>
      <c r="B199" s="1085" t="s">
        <v>39</v>
      </c>
      <c r="C199" s="1086" t="s">
        <v>7</v>
      </c>
      <c r="D199" s="1087" t="s">
        <v>425</v>
      </c>
      <c r="E199" s="918" t="s">
        <v>54</v>
      </c>
      <c r="F199" s="930" t="s">
        <v>31</v>
      </c>
      <c r="G199" s="1088" t="s">
        <v>28</v>
      </c>
      <c r="H199" s="1090">
        <v>200</v>
      </c>
      <c r="I199" s="1089">
        <v>200</v>
      </c>
      <c r="J199" s="1089">
        <v>200</v>
      </c>
      <c r="K199" s="1763" t="s">
        <v>510</v>
      </c>
      <c r="L199" s="94">
        <f>280+300+141</f>
        <v>721</v>
      </c>
      <c r="M199" s="1247">
        <f>260+137+320</f>
        <v>717</v>
      </c>
      <c r="N199" s="1248">
        <f>132+230+96+50+67</f>
        <v>575</v>
      </c>
      <c r="O199" s="1080"/>
      <c r="P199" s="1080"/>
      <c r="Q199" s="1080"/>
      <c r="R199" s="1081"/>
      <c r="S199" s="1081"/>
      <c r="T199" s="1081"/>
      <c r="U199" s="1081"/>
      <c r="V199" s="1081"/>
      <c r="W199" s="1081"/>
      <c r="X199" s="1081"/>
      <c r="Y199" s="1081"/>
    </row>
    <row r="200" spans="1:25" s="113" customFormat="1" ht="19.5" customHeight="1" thickBot="1" x14ac:dyDescent="0.25">
      <c r="A200" s="921"/>
      <c r="B200" s="922"/>
      <c r="C200" s="932"/>
      <c r="D200" s="933"/>
      <c r="E200" s="934"/>
      <c r="F200" s="937"/>
      <c r="G200" s="114" t="s">
        <v>8</v>
      </c>
      <c r="H200" s="576">
        <f>SUM(H199:H199)</f>
        <v>200</v>
      </c>
      <c r="I200" s="576">
        <f>SUM(I199:I199)</f>
        <v>200</v>
      </c>
      <c r="J200" s="599">
        <f>SUM(J199:J199)</f>
        <v>200</v>
      </c>
      <c r="K200" s="1764"/>
      <c r="L200" s="92"/>
      <c r="M200" s="464"/>
      <c r="N200" s="93"/>
    </row>
    <row r="201" spans="1:25" ht="15.75" customHeight="1" x14ac:dyDescent="0.2">
      <c r="A201" s="857" t="s">
        <v>7</v>
      </c>
      <c r="B201" s="809" t="s">
        <v>39</v>
      </c>
      <c r="C201" s="903" t="s">
        <v>9</v>
      </c>
      <c r="D201" s="1713" t="s">
        <v>304</v>
      </c>
      <c r="E201" s="1076" t="s">
        <v>54</v>
      </c>
      <c r="F201" s="919" t="s">
        <v>53</v>
      </c>
      <c r="G201" s="42" t="s">
        <v>28</v>
      </c>
      <c r="H201" s="924">
        <v>45</v>
      </c>
      <c r="I201" s="871">
        <v>100</v>
      </c>
      <c r="J201" s="619">
        <v>400</v>
      </c>
      <c r="K201" s="1091" t="s">
        <v>136</v>
      </c>
      <c r="L201" s="1092"/>
      <c r="M201" s="1093" t="s">
        <v>57</v>
      </c>
      <c r="N201" s="1094"/>
    </row>
    <row r="202" spans="1:25" ht="18.75" customHeight="1" x14ac:dyDescent="0.2">
      <c r="A202" s="46"/>
      <c r="B202" s="809"/>
      <c r="C202" s="158"/>
      <c r="D202" s="1713"/>
      <c r="E202" s="1076"/>
      <c r="F202" s="919"/>
      <c r="G202" s="201"/>
      <c r="H202" s="249"/>
      <c r="I202" s="249"/>
      <c r="J202" s="249"/>
      <c r="K202" s="1818" t="s">
        <v>330</v>
      </c>
      <c r="L202" s="525"/>
      <c r="M202" s="1095"/>
      <c r="N202" s="1096">
        <v>20</v>
      </c>
    </row>
    <row r="203" spans="1:25" s="113" customFormat="1" ht="17.25" customHeight="1" thickBot="1" x14ac:dyDescent="0.25">
      <c r="A203" s="47"/>
      <c r="B203" s="143"/>
      <c r="C203" s="760"/>
      <c r="D203" s="1714"/>
      <c r="E203" s="1083"/>
      <c r="F203" s="66"/>
      <c r="G203" s="114" t="s">
        <v>8</v>
      </c>
      <c r="H203" s="576">
        <f>H201</f>
        <v>45</v>
      </c>
      <c r="I203" s="576">
        <f>I201</f>
        <v>100</v>
      </c>
      <c r="J203" s="576">
        <f>J201</f>
        <v>400</v>
      </c>
      <c r="K203" s="1819"/>
      <c r="L203" s="596"/>
      <c r="M203" s="1097"/>
      <c r="N203" s="597"/>
    </row>
    <row r="204" spans="1:25" ht="13.5" thickBot="1" x14ac:dyDescent="0.25">
      <c r="A204" s="886" t="s">
        <v>7</v>
      </c>
      <c r="B204" s="810" t="s">
        <v>39</v>
      </c>
      <c r="C204" s="1715" t="s">
        <v>10</v>
      </c>
      <c r="D204" s="1716"/>
      <c r="E204" s="1716"/>
      <c r="F204" s="1716"/>
      <c r="G204" s="1716"/>
      <c r="H204" s="1082">
        <f>H203+H200</f>
        <v>245</v>
      </c>
      <c r="I204" s="1082">
        <f t="shared" ref="I204:J204" si="8">I203+I200</f>
        <v>300</v>
      </c>
      <c r="J204" s="1082">
        <f t="shared" si="8"/>
        <v>600</v>
      </c>
      <c r="K204" s="577"/>
      <c r="L204" s="531"/>
      <c r="M204" s="531"/>
      <c r="N204" s="226"/>
    </row>
    <row r="205" spans="1:25" ht="14.25" customHeight="1" thickBot="1" x14ac:dyDescent="0.25">
      <c r="A205" s="49" t="s">
        <v>7</v>
      </c>
      <c r="B205" s="1745" t="s">
        <v>11</v>
      </c>
      <c r="C205" s="1746"/>
      <c r="D205" s="1746"/>
      <c r="E205" s="1746"/>
      <c r="F205" s="1746"/>
      <c r="G205" s="1747"/>
      <c r="H205" s="272">
        <f>SUM(H204,H197,H175,H155)</f>
        <v>12679</v>
      </c>
      <c r="I205" s="272">
        <f>SUM(I204,I197,I175,I155)</f>
        <v>13839.6</v>
      </c>
      <c r="J205" s="272">
        <f>SUM(J204,J197,J175,J155)</f>
        <v>16692.7</v>
      </c>
      <c r="K205" s="895"/>
      <c r="L205" s="536"/>
      <c r="M205" s="536"/>
      <c r="N205" s="897"/>
    </row>
    <row r="206" spans="1:25" ht="14.25" customHeight="1" thickBot="1" x14ac:dyDescent="0.25">
      <c r="A206" s="37" t="s">
        <v>41</v>
      </c>
      <c r="B206" s="1748" t="s">
        <v>70</v>
      </c>
      <c r="C206" s="1749"/>
      <c r="D206" s="1749"/>
      <c r="E206" s="1749"/>
      <c r="F206" s="1749"/>
      <c r="G206" s="1750"/>
      <c r="H206" s="273">
        <f t="shared" ref="H206:J206" si="9">SUM(H205)</f>
        <v>12679</v>
      </c>
      <c r="I206" s="273">
        <f t="shared" si="9"/>
        <v>13839.6</v>
      </c>
      <c r="J206" s="273">
        <f t="shared" si="9"/>
        <v>16692.7</v>
      </c>
      <c r="K206" s="1751"/>
      <c r="L206" s="1752"/>
      <c r="M206" s="1752"/>
      <c r="N206" s="1753"/>
    </row>
    <row r="207" spans="1:25" s="14" customFormat="1" ht="17.25" customHeight="1" x14ac:dyDescent="0.2">
      <c r="A207" s="1754"/>
      <c r="B207" s="1754"/>
      <c r="C207" s="1754"/>
      <c r="D207" s="1754"/>
      <c r="E207" s="1754"/>
      <c r="F207" s="1754"/>
      <c r="G207" s="1754"/>
      <c r="H207" s="1754"/>
      <c r="I207" s="1754"/>
      <c r="J207" s="1754"/>
      <c r="K207" s="1754"/>
      <c r="L207" s="1754"/>
      <c r="M207" s="1754"/>
      <c r="N207" s="1754"/>
      <c r="O207" s="13"/>
      <c r="P207" s="13"/>
      <c r="Q207" s="13"/>
    </row>
    <row r="208" spans="1:25" s="14" customFormat="1" ht="14.25" customHeight="1" thickBot="1" x14ac:dyDescent="0.25">
      <c r="A208" s="1755" t="s">
        <v>16</v>
      </c>
      <c r="B208" s="1755"/>
      <c r="C208" s="1755"/>
      <c r="D208" s="1755"/>
      <c r="E208" s="1755"/>
      <c r="F208" s="1755"/>
      <c r="G208" s="1755"/>
      <c r="H208" s="887"/>
      <c r="I208" s="887"/>
      <c r="J208" s="887"/>
      <c r="K208" s="28"/>
      <c r="L208" s="28"/>
      <c r="M208" s="28"/>
      <c r="N208" s="28"/>
      <c r="O208" s="13"/>
      <c r="P208" s="13"/>
      <c r="Q208" s="13"/>
    </row>
    <row r="209" spans="1:14" ht="54" customHeight="1" thickBot="1" x14ac:dyDescent="0.25">
      <c r="A209" s="1736" t="s">
        <v>12</v>
      </c>
      <c r="B209" s="1737"/>
      <c r="C209" s="1737"/>
      <c r="D209" s="1737"/>
      <c r="E209" s="1737"/>
      <c r="F209" s="1737"/>
      <c r="G209" s="1738"/>
      <c r="H209" s="1349" t="s">
        <v>363</v>
      </c>
      <c r="I209" s="1017" t="s">
        <v>266</v>
      </c>
      <c r="J209" s="1017" t="s">
        <v>267</v>
      </c>
      <c r="K209" s="2"/>
      <c r="L209" s="2"/>
      <c r="M209" s="2"/>
      <c r="N209" s="2"/>
    </row>
    <row r="210" spans="1:14" ht="14.25" customHeight="1" x14ac:dyDescent="0.2">
      <c r="A210" s="1739" t="s">
        <v>17</v>
      </c>
      <c r="B210" s="1740"/>
      <c r="C210" s="1740"/>
      <c r="D210" s="1740"/>
      <c r="E210" s="1740"/>
      <c r="F210" s="1740"/>
      <c r="G210" s="1741"/>
      <c r="H210" s="1388">
        <f>H211+H219+H220+H221+H222</f>
        <v>12547.4</v>
      </c>
      <c r="I210" s="1460">
        <f t="shared" ref="I210:J210" si="10">I211+I219+I220+I221+I222</f>
        <v>11268.1</v>
      </c>
      <c r="J210" s="228">
        <f t="shared" si="10"/>
        <v>11187.7</v>
      </c>
    </row>
    <row r="211" spans="1:14" ht="14.25" customHeight="1" x14ac:dyDescent="0.2">
      <c r="A211" s="1742" t="s">
        <v>122</v>
      </c>
      <c r="B211" s="1743"/>
      <c r="C211" s="1743"/>
      <c r="D211" s="1743"/>
      <c r="E211" s="1743"/>
      <c r="F211" s="1743"/>
      <c r="G211" s="1744"/>
      <c r="H211" s="1383">
        <f>H212+H213+H214+H215+H216+H217+H218</f>
        <v>10814.2</v>
      </c>
      <c r="I211" s="1456">
        <f t="shared" ref="I211:J211" si="11">I212+I213+I214+I215+I216+I217+I218</f>
        <v>11268.1</v>
      </c>
      <c r="J211" s="229">
        <f t="shared" si="11"/>
        <v>11187.7</v>
      </c>
      <c r="K211" s="23"/>
    </row>
    <row r="212" spans="1:14" ht="14.25" customHeight="1" x14ac:dyDescent="0.2">
      <c r="A212" s="1730" t="s">
        <v>22</v>
      </c>
      <c r="B212" s="1731"/>
      <c r="C212" s="1731"/>
      <c r="D212" s="1731"/>
      <c r="E212" s="1731"/>
      <c r="F212" s="1731"/>
      <c r="G212" s="1732"/>
      <c r="H212" s="1384">
        <f>SUMIF(G14:G206,"SB",H14:H206)</f>
        <v>10391.6</v>
      </c>
      <c r="I212" s="249">
        <f>SUMIF(G11:G206,"SB",I11:I206)</f>
        <v>10773.8</v>
      </c>
      <c r="J212" s="249">
        <f>SUMIF(G11:G206,"SB",J11:J206)</f>
        <v>10338</v>
      </c>
      <c r="K212" s="23"/>
    </row>
    <row r="213" spans="1:14" ht="26.25" customHeight="1" x14ac:dyDescent="0.2">
      <c r="A213" s="1733" t="s">
        <v>23</v>
      </c>
      <c r="B213" s="1734"/>
      <c r="C213" s="1734"/>
      <c r="D213" s="1734"/>
      <c r="E213" s="1734"/>
      <c r="F213" s="1734"/>
      <c r="G213" s="1735"/>
      <c r="H213" s="1385">
        <f>SUMIF(G11:G206,"SB(SP)",H11:H206)</f>
        <v>33.5</v>
      </c>
      <c r="I213" s="341">
        <f>SUMIF(G11:G206,"SB(SP)",I11:I206)</f>
        <v>13.6</v>
      </c>
      <c r="J213" s="341">
        <f>SUMIF(G11:G206,"SB(SP)",J11:J206)</f>
        <v>13.6</v>
      </c>
      <c r="K213" s="35"/>
    </row>
    <row r="214" spans="1:14" ht="12.75" customHeight="1" x14ac:dyDescent="0.2">
      <c r="A214" s="1733" t="s">
        <v>82</v>
      </c>
      <c r="B214" s="1734"/>
      <c r="C214" s="1734"/>
      <c r="D214" s="1734"/>
      <c r="E214" s="1734"/>
      <c r="F214" s="1734"/>
      <c r="G214" s="1735"/>
      <c r="H214" s="1385">
        <f>SUMIF(G11:G204,"SB(VR)",H11:H204)</f>
        <v>84.5</v>
      </c>
      <c r="I214" s="341">
        <f>SUMIF(G11:G206,"SB(VR)",I11:I206)</f>
        <v>14.3</v>
      </c>
      <c r="J214" s="341">
        <f>SUMIF(G11:G206,"SB(VR)",J11:J206)</f>
        <v>0</v>
      </c>
      <c r="K214" s="25"/>
      <c r="L214" s="1"/>
      <c r="M214" s="1"/>
      <c r="N214" s="1"/>
    </row>
    <row r="215" spans="1:14" x14ac:dyDescent="0.2">
      <c r="A215" s="1733" t="s">
        <v>24</v>
      </c>
      <c r="B215" s="1734"/>
      <c r="C215" s="1734"/>
      <c r="D215" s="1734"/>
      <c r="E215" s="1734"/>
      <c r="F215" s="1734"/>
      <c r="G215" s="1735"/>
      <c r="H215" s="1385">
        <f>SUMIF(G11:G206,"SB(P)",H11:H206)</f>
        <v>0</v>
      </c>
      <c r="I215" s="341">
        <f>SUMIF(G11:G206,"SB(P)",I11:I206)</f>
        <v>0</v>
      </c>
      <c r="J215" s="341">
        <f>SUMIF(G11:G206,"SB(P)",J11:J206)</f>
        <v>0</v>
      </c>
      <c r="K215" s="25"/>
      <c r="L215" s="1"/>
      <c r="M215" s="1"/>
      <c r="N215" s="1"/>
    </row>
    <row r="216" spans="1:14" x14ac:dyDescent="0.2">
      <c r="A216" s="1733" t="s">
        <v>126</v>
      </c>
      <c r="B216" s="1734"/>
      <c r="C216" s="1734"/>
      <c r="D216" s="1734"/>
      <c r="E216" s="1734"/>
      <c r="F216" s="1734"/>
      <c r="G216" s="1735"/>
      <c r="H216" s="1385">
        <f>SUMIF(G13:G206,"SB(VB)",H13:H206)</f>
        <v>4.5999999999999996</v>
      </c>
      <c r="I216" s="341">
        <f>SUMIF(G13:G206,"SB(VB)",I13:I206)</f>
        <v>216.4</v>
      </c>
      <c r="J216" s="341">
        <f>SUMIF(G13:G206,"SB(VB)",J13:J206)</f>
        <v>486.1</v>
      </c>
    </row>
    <row r="217" spans="1:14" ht="27.75" customHeight="1" x14ac:dyDescent="0.2">
      <c r="A217" s="1805" t="s">
        <v>455</v>
      </c>
      <c r="B217" s="1806"/>
      <c r="C217" s="1806"/>
      <c r="D217" s="1806"/>
      <c r="E217" s="1806"/>
      <c r="F217" s="1806"/>
      <c r="G217" s="1807"/>
      <c r="H217" s="1385">
        <f>SUMIF(G9:G204,"SB(ES)",H9:H204)</f>
        <v>0</v>
      </c>
      <c r="I217" s="1385">
        <f>SUMIF(G9:G204,"SB(ES)",I9:I204)</f>
        <v>0</v>
      </c>
      <c r="J217" s="231">
        <f>SUMIF(G9:G204,"SB(ES)",J9:J204)</f>
        <v>0</v>
      </c>
    </row>
    <row r="218" spans="1:14" x14ac:dyDescent="0.2">
      <c r="A218" s="1813" t="s">
        <v>147</v>
      </c>
      <c r="B218" s="1814"/>
      <c r="C218" s="1814"/>
      <c r="D218" s="1814"/>
      <c r="E218" s="1814"/>
      <c r="F218" s="1814"/>
      <c r="G218" s="1815"/>
      <c r="H218" s="1457">
        <f>SUMIF(G7:G204,"SB(KPP)",H7:H204)</f>
        <v>300</v>
      </c>
      <c r="I218" s="1457">
        <f>SUMIF(G7:G204,"SB(KPP)",I7:I204)</f>
        <v>250</v>
      </c>
      <c r="J218" s="230">
        <f>SUMIF(G7:G204,"SB(KPP)",J7:J204)</f>
        <v>350</v>
      </c>
      <c r="K218" s="103"/>
      <c r="L218" s="103"/>
      <c r="M218" s="103"/>
      <c r="N218" s="103"/>
    </row>
    <row r="219" spans="1:14" ht="12.75" customHeight="1" x14ac:dyDescent="0.2">
      <c r="A219" s="1799" t="s">
        <v>73</v>
      </c>
      <c r="B219" s="1800"/>
      <c r="C219" s="1800"/>
      <c r="D219" s="1800"/>
      <c r="E219" s="1800"/>
      <c r="F219" s="1800"/>
      <c r="G219" s="1801"/>
      <c r="H219" s="1386">
        <f>SUMIF(G9:G206,"SB(L)",H9:H206)</f>
        <v>1002.7</v>
      </c>
      <c r="I219" s="1386">
        <f>SUMIF(G9:G206,"SB(L)",I9:I206)</f>
        <v>0</v>
      </c>
      <c r="J219" s="232">
        <f>SUMIF(G9:G206,"SB(L)",J9:J206)</f>
        <v>0</v>
      </c>
    </row>
    <row r="220" spans="1:14" x14ac:dyDescent="0.2">
      <c r="A220" s="1799" t="s">
        <v>123</v>
      </c>
      <c r="B220" s="1800"/>
      <c r="C220" s="1800"/>
      <c r="D220" s="1800"/>
      <c r="E220" s="1800"/>
      <c r="F220" s="1800"/>
      <c r="G220" s="1801"/>
      <c r="H220" s="1386">
        <f>SUMIF(G10:G206,"SB(SPL)",H10:H206)</f>
        <v>6.5</v>
      </c>
      <c r="I220" s="1386">
        <f>SUMIF(G10:G206,"SB(SPL)",I10:I206)</f>
        <v>0</v>
      </c>
      <c r="J220" s="232">
        <f>SUMIF(G10:G206,"SB(SPL)",J10:J206)</f>
        <v>0</v>
      </c>
    </row>
    <row r="221" spans="1:14" x14ac:dyDescent="0.2">
      <c r="A221" s="1799" t="s">
        <v>127</v>
      </c>
      <c r="B221" s="1800"/>
      <c r="C221" s="1800"/>
      <c r="D221" s="1800"/>
      <c r="E221" s="1800"/>
      <c r="F221" s="1800"/>
      <c r="G221" s="1801"/>
      <c r="H221" s="1386">
        <f>SUMIF(G11:G206,"SB(ŽPL)",H11:H206)</f>
        <v>724</v>
      </c>
      <c r="I221" s="1386">
        <f>SUMIF(G11:G206,"SB(ŽPL)",I11:I206)</f>
        <v>0</v>
      </c>
      <c r="J221" s="232">
        <f>SUMIF(G11:G206,"SB(ŽPL)",J11:J206)</f>
        <v>0</v>
      </c>
    </row>
    <row r="222" spans="1:14" x14ac:dyDescent="0.2">
      <c r="A222" s="1799" t="s">
        <v>124</v>
      </c>
      <c r="B222" s="1800"/>
      <c r="C222" s="1800"/>
      <c r="D222" s="1800"/>
      <c r="E222" s="1800"/>
      <c r="F222" s="1800"/>
      <c r="G222" s="1801"/>
      <c r="H222" s="1386">
        <f>SUMIF(G10:G206,"SB(VRL)",H10:H206)</f>
        <v>0</v>
      </c>
      <c r="I222" s="1245">
        <f>SUMIF(G11:G206,"SB(VRL)",I11:I206)</f>
        <v>0</v>
      </c>
      <c r="J222" s="1245">
        <f>SUMIF(G11:G206,"SB(VRL)",J11:J206)</f>
        <v>0</v>
      </c>
    </row>
    <row r="223" spans="1:14" x14ac:dyDescent="0.2">
      <c r="A223" s="1802" t="s">
        <v>18</v>
      </c>
      <c r="B223" s="1803"/>
      <c r="C223" s="1803"/>
      <c r="D223" s="1803"/>
      <c r="E223" s="1803"/>
      <c r="F223" s="1803"/>
      <c r="G223" s="1804"/>
      <c r="H223" s="1389">
        <f>SUM(H224:H227)</f>
        <v>131.6</v>
      </c>
      <c r="I223" s="1389">
        <f>SUM(I224:I227)</f>
        <v>2571.5</v>
      </c>
      <c r="J223" s="233">
        <f>SUM(J224:J227)</f>
        <v>5505</v>
      </c>
    </row>
    <row r="224" spans="1:14" ht="12.75" customHeight="1" x14ac:dyDescent="0.2">
      <c r="A224" s="1805" t="s">
        <v>25</v>
      </c>
      <c r="B224" s="1806"/>
      <c r="C224" s="1806"/>
      <c r="D224" s="1806"/>
      <c r="E224" s="1806"/>
      <c r="F224" s="1806"/>
      <c r="G224" s="1807"/>
      <c r="H224" s="1385">
        <f>SUMIF(G9:G203,"ES",H9:H203)</f>
        <v>0</v>
      </c>
      <c r="I224" s="1385">
        <f>SUMIF(G9:G203,"ES",I9:I203)</f>
        <v>2450.5</v>
      </c>
      <c r="J224" s="231">
        <f>SUMIF(G9:G203,"ES",J9:J203)</f>
        <v>5505</v>
      </c>
    </row>
    <row r="225" spans="1:14" x14ac:dyDescent="0.2">
      <c r="A225" s="1835" t="s">
        <v>342</v>
      </c>
      <c r="B225" s="1836"/>
      <c r="C225" s="1836"/>
      <c r="D225" s="1836"/>
      <c r="E225" s="1836"/>
      <c r="F225" s="1836"/>
      <c r="G225" s="1837"/>
      <c r="H225" s="1385">
        <f>SUMIF(G14:G206,"KVJUD",H14:H206)</f>
        <v>0</v>
      </c>
      <c r="I225" s="341">
        <f>SUMIF(G14:G208,"KVJUD",I14:I208)</f>
        <v>0</v>
      </c>
      <c r="J225" s="341">
        <f>SUMIF(G14:G208,"KVJUD",J14:J208)</f>
        <v>0</v>
      </c>
    </row>
    <row r="226" spans="1:14" ht="13.5" customHeight="1" x14ac:dyDescent="0.2">
      <c r="A226" s="1733" t="s">
        <v>26</v>
      </c>
      <c r="B226" s="1734"/>
      <c r="C226" s="1734"/>
      <c r="D226" s="1734"/>
      <c r="E226" s="1734"/>
      <c r="F226" s="1734"/>
      <c r="G226" s="1735"/>
      <c r="H226" s="1385">
        <f>SUMIF(G11:G206,"LRVB",H11:H206)</f>
        <v>0</v>
      </c>
      <c r="I226" s="341">
        <f>SUMIF(G11:G206,"LRVB",I11:I206)</f>
        <v>0</v>
      </c>
      <c r="J226" s="341">
        <f>SUMIF(G11:G206,"LRVB",J11:J206)</f>
        <v>0</v>
      </c>
    </row>
    <row r="227" spans="1:14" ht="15.75" customHeight="1" x14ac:dyDescent="0.2">
      <c r="A227" s="1733" t="s">
        <v>27</v>
      </c>
      <c r="B227" s="1734"/>
      <c r="C227" s="1734"/>
      <c r="D227" s="1734"/>
      <c r="E227" s="1734"/>
      <c r="F227" s="1734"/>
      <c r="G227" s="1735"/>
      <c r="H227" s="1385">
        <f>SUMIF(G10:G206,"Kt",H10:H206)</f>
        <v>131.6</v>
      </c>
      <c r="I227" s="341">
        <f>SUMIF(G11:G206,"Kt",I11:I206)</f>
        <v>121</v>
      </c>
      <c r="J227" s="341">
        <f>SUMIF(G11:G206,"Kt",J11:J206)</f>
        <v>0</v>
      </c>
    </row>
    <row r="228" spans="1:14" ht="15" customHeight="1" thickBot="1" x14ac:dyDescent="0.25">
      <c r="A228" s="1809" t="s">
        <v>19</v>
      </c>
      <c r="B228" s="1810"/>
      <c r="C228" s="1810"/>
      <c r="D228" s="1810"/>
      <c r="E228" s="1810"/>
      <c r="F228" s="1810"/>
      <c r="G228" s="1811"/>
      <c r="H228" s="1382">
        <f>SUM(H210,H223)</f>
        <v>12679</v>
      </c>
      <c r="I228" s="1246">
        <f>SUM(I210,I223)</f>
        <v>13839.6</v>
      </c>
      <c r="J228" s="1246">
        <f>SUM(J210,J223)</f>
        <v>16692.7</v>
      </c>
      <c r="L228" s="3"/>
      <c r="M228" s="3"/>
      <c r="N228" s="3"/>
    </row>
    <row r="229" spans="1:14" x14ac:dyDescent="0.2">
      <c r="H229" s="13"/>
      <c r="I229" s="13"/>
      <c r="J229" s="13"/>
      <c r="K229" s="13"/>
      <c r="L229" s="11"/>
      <c r="M229" s="11"/>
      <c r="N229" s="11"/>
    </row>
    <row r="230" spans="1:14" x14ac:dyDescent="0.2">
      <c r="H230" s="748"/>
      <c r="I230" s="13"/>
      <c r="J230" s="13"/>
      <c r="K230" s="147"/>
      <c r="L230" s="11"/>
      <c r="M230" s="11"/>
      <c r="N230" s="11"/>
    </row>
    <row r="231" spans="1:14" x14ac:dyDescent="0.2">
      <c r="H231" s="169"/>
      <c r="I231" s="169"/>
      <c r="J231" s="169"/>
      <c r="K231" s="13"/>
      <c r="L231" s="13"/>
      <c r="M231" s="13"/>
      <c r="N231" s="13"/>
    </row>
    <row r="234" spans="1:14" x14ac:dyDescent="0.2">
      <c r="H234" s="103"/>
      <c r="I234" s="103"/>
      <c r="J234" s="103"/>
    </row>
  </sheetData>
  <mergeCells count="210">
    <mergeCell ref="A3:N3"/>
    <mergeCell ref="A4:N4"/>
    <mergeCell ref="A5:N5"/>
    <mergeCell ref="K6:N6"/>
    <mergeCell ref="A7:A9"/>
    <mergeCell ref="B7:B9"/>
    <mergeCell ref="C7:C9"/>
    <mergeCell ref="D7:D9"/>
    <mergeCell ref="K54:K56"/>
    <mergeCell ref="D14:D16"/>
    <mergeCell ref="A10:N10"/>
    <mergeCell ref="A11:N11"/>
    <mergeCell ref="B12:N12"/>
    <mergeCell ref="C13:N13"/>
    <mergeCell ref="D17:D18"/>
    <mergeCell ref="I7:I9"/>
    <mergeCell ref="J7:J9"/>
    <mergeCell ref="K7:N7"/>
    <mergeCell ref="K8:K9"/>
    <mergeCell ref="L8:N8"/>
    <mergeCell ref="E7:E9"/>
    <mergeCell ref="F7:F9"/>
    <mergeCell ref="G7:G9"/>
    <mergeCell ref="D35:D36"/>
    <mergeCell ref="K48:K49"/>
    <mergeCell ref="D50:D51"/>
    <mergeCell ref="E50:E53"/>
    <mergeCell ref="F50:F51"/>
    <mergeCell ref="D52:D53"/>
    <mergeCell ref="D46:D47"/>
    <mergeCell ref="E46:E49"/>
    <mergeCell ref="F46:F47"/>
    <mergeCell ref="D48:D49"/>
    <mergeCell ref="A20:A22"/>
    <mergeCell ref="B20:B22"/>
    <mergeCell ref="C20:C22"/>
    <mergeCell ref="D20:D22"/>
    <mergeCell ref="E20:E22"/>
    <mergeCell ref="F20:F22"/>
    <mergeCell ref="D59:D62"/>
    <mergeCell ref="D71:D72"/>
    <mergeCell ref="E71:E72"/>
    <mergeCell ref="F71:F72"/>
    <mergeCell ref="D42:D43"/>
    <mergeCell ref="F42:F43"/>
    <mergeCell ref="F35:F36"/>
    <mergeCell ref="D37:D39"/>
    <mergeCell ref="E37:E43"/>
    <mergeCell ref="D40:D41"/>
    <mergeCell ref="F52:F53"/>
    <mergeCell ref="D44:D45"/>
    <mergeCell ref="F44:F45"/>
    <mergeCell ref="D54:D56"/>
    <mergeCell ref="D57:D58"/>
    <mergeCell ref="A63:A64"/>
    <mergeCell ref="B63:B64"/>
    <mergeCell ref="C63:C64"/>
    <mergeCell ref="E63:E64"/>
    <mergeCell ref="F63:F64"/>
    <mergeCell ref="A23:A29"/>
    <mergeCell ref="B23:B29"/>
    <mergeCell ref="C23:C29"/>
    <mergeCell ref="D23:D29"/>
    <mergeCell ref="E23:E29"/>
    <mergeCell ref="F23:F29"/>
    <mergeCell ref="A114:A115"/>
    <mergeCell ref="B114:B115"/>
    <mergeCell ref="C114:C115"/>
    <mergeCell ref="D114:D115"/>
    <mergeCell ref="E114:E115"/>
    <mergeCell ref="A65:A67"/>
    <mergeCell ref="B65:B67"/>
    <mergeCell ref="C65:C67"/>
    <mergeCell ref="D65:D67"/>
    <mergeCell ref="D88:D89"/>
    <mergeCell ref="D99:D100"/>
    <mergeCell ref="A104:A105"/>
    <mergeCell ref="B104:B105"/>
    <mergeCell ref="C104:C105"/>
    <mergeCell ref="D104:D105"/>
    <mergeCell ref="E104:E105"/>
    <mergeCell ref="K79:K80"/>
    <mergeCell ref="N79:N80"/>
    <mergeCell ref="D124:D126"/>
    <mergeCell ref="E124:E126"/>
    <mergeCell ref="F124:F126"/>
    <mergeCell ref="D116:D120"/>
    <mergeCell ref="A101:A103"/>
    <mergeCell ref="B101:B103"/>
    <mergeCell ref="A97:A98"/>
    <mergeCell ref="B97:B98"/>
    <mergeCell ref="C97:C98"/>
    <mergeCell ref="D97:D98"/>
    <mergeCell ref="E97:E98"/>
    <mergeCell ref="F97:F98"/>
    <mergeCell ref="D90:D96"/>
    <mergeCell ref="E90:E96"/>
    <mergeCell ref="K81:K82"/>
    <mergeCell ref="K88:K89"/>
    <mergeCell ref="K116:K120"/>
    <mergeCell ref="O146:O148"/>
    <mergeCell ref="A228:G228"/>
    <mergeCell ref="A186:A187"/>
    <mergeCell ref="B186:B187"/>
    <mergeCell ref="D177:D178"/>
    <mergeCell ref="A219:G219"/>
    <mergeCell ref="C197:G197"/>
    <mergeCell ref="C198:G198"/>
    <mergeCell ref="A218:G218"/>
    <mergeCell ref="K195:K196"/>
    <mergeCell ref="K202:K203"/>
    <mergeCell ref="D195:D196"/>
    <mergeCell ref="D157:D158"/>
    <mergeCell ref="C186:C187"/>
    <mergeCell ref="D186:D187"/>
    <mergeCell ref="E186:E187"/>
    <mergeCell ref="O149:O151"/>
    <mergeCell ref="A153:A154"/>
    <mergeCell ref="B153:B154"/>
    <mergeCell ref="C153:C154"/>
    <mergeCell ref="D153:D154"/>
    <mergeCell ref="E153:E154"/>
    <mergeCell ref="F153:F154"/>
    <mergeCell ref="A225:G225"/>
    <mergeCell ref="A226:G226"/>
    <mergeCell ref="A227:G227"/>
    <mergeCell ref="A221:G221"/>
    <mergeCell ref="A222:G222"/>
    <mergeCell ref="A223:G223"/>
    <mergeCell ref="A217:G217"/>
    <mergeCell ref="A220:G220"/>
    <mergeCell ref="A214:G214"/>
    <mergeCell ref="A215:G215"/>
    <mergeCell ref="A216:G216"/>
    <mergeCell ref="A224:G224"/>
    <mergeCell ref="A184:A185"/>
    <mergeCell ref="B184:B185"/>
    <mergeCell ref="C184:C185"/>
    <mergeCell ref="D184:D185"/>
    <mergeCell ref="E184:E185"/>
    <mergeCell ref="D143:D145"/>
    <mergeCell ref="K199:K200"/>
    <mergeCell ref="H7:H9"/>
    <mergeCell ref="K50:K51"/>
    <mergeCell ref="F54:F58"/>
    <mergeCell ref="D146:D148"/>
    <mergeCell ref="E146:E148"/>
    <mergeCell ref="K146:K148"/>
    <mergeCell ref="C156:N156"/>
    <mergeCell ref="D159:D161"/>
    <mergeCell ref="F142:F144"/>
    <mergeCell ref="C176:N176"/>
    <mergeCell ref="C101:C103"/>
    <mergeCell ref="D101:D103"/>
    <mergeCell ref="E101:E103"/>
    <mergeCell ref="F101:F103"/>
    <mergeCell ref="D162:D166"/>
    <mergeCell ref="D68:D70"/>
    <mergeCell ref="K84:K85"/>
    <mergeCell ref="A212:G212"/>
    <mergeCell ref="A213:G213"/>
    <mergeCell ref="A209:G209"/>
    <mergeCell ref="A210:G210"/>
    <mergeCell ref="A211:G211"/>
    <mergeCell ref="B205:G205"/>
    <mergeCell ref="B206:G206"/>
    <mergeCell ref="K206:N206"/>
    <mergeCell ref="A207:N207"/>
    <mergeCell ref="A208:G208"/>
    <mergeCell ref="D201:D203"/>
    <mergeCell ref="C204:G204"/>
    <mergeCell ref="K162:K163"/>
    <mergeCell ref="C175:G175"/>
    <mergeCell ref="K135:K136"/>
    <mergeCell ref="K125:K126"/>
    <mergeCell ref="E137:E139"/>
    <mergeCell ref="F138:F141"/>
    <mergeCell ref="D140:D142"/>
    <mergeCell ref="E140:E142"/>
    <mergeCell ref="D149:D151"/>
    <mergeCell ref="E149:E151"/>
    <mergeCell ref="E143:E145"/>
    <mergeCell ref="C155:G155"/>
    <mergeCell ref="E134:E136"/>
    <mergeCell ref="D137:D139"/>
    <mergeCell ref="K129:K130"/>
    <mergeCell ref="E54:E56"/>
    <mergeCell ref="K1:N1"/>
    <mergeCell ref="D131:D133"/>
    <mergeCell ref="E131:E133"/>
    <mergeCell ref="F131:F133"/>
    <mergeCell ref="D134:D136"/>
    <mergeCell ref="F114:F115"/>
    <mergeCell ref="D106:D107"/>
    <mergeCell ref="D110:D112"/>
    <mergeCell ref="F110:F112"/>
    <mergeCell ref="D121:D123"/>
    <mergeCell ref="E121:E123"/>
    <mergeCell ref="F121:F123"/>
    <mergeCell ref="D127:D130"/>
    <mergeCell ref="E127:E130"/>
    <mergeCell ref="F127:F130"/>
    <mergeCell ref="D79:D80"/>
    <mergeCell ref="E79:E80"/>
    <mergeCell ref="D73:D78"/>
    <mergeCell ref="N81:N82"/>
    <mergeCell ref="N101:N103"/>
    <mergeCell ref="K71:K72"/>
    <mergeCell ref="F104:F105"/>
    <mergeCell ref="K101:K103"/>
  </mergeCells>
  <printOptions horizontalCentered="1"/>
  <pageMargins left="0.59055118110236227" right="0" top="0.59055118110236227" bottom="0" header="0" footer="0"/>
  <pageSetup paperSize="9" scale="70" orientation="portrait" r:id="rId1"/>
  <rowBreaks count="4" manualBreakCount="4">
    <brk id="53" max="13" man="1"/>
    <brk id="98" max="13" man="1"/>
    <brk id="136" max="13" man="1"/>
    <brk id="207"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9"/>
  <sheetViews>
    <sheetView view="pageBreakPreview" zoomScaleNormal="100" zoomScaleSheetLayoutView="100" workbookViewId="0"/>
  </sheetViews>
  <sheetFormatPr defaultRowHeight="12.75" x14ac:dyDescent="0.2"/>
  <cols>
    <col min="1" max="3" width="2.7109375" style="8" customWidth="1"/>
    <col min="4" max="4" width="30" style="8" customWidth="1"/>
    <col min="5" max="5" width="3.28515625" style="20" customWidth="1"/>
    <col min="6" max="6" width="4" style="29" customWidth="1"/>
    <col min="7" max="7" width="7.42578125" style="36" customWidth="1"/>
    <col min="8" max="9" width="8.85546875" style="8" customWidth="1"/>
    <col min="10" max="10" width="7.5703125" style="8" customWidth="1"/>
    <col min="11" max="11" width="8.42578125" style="8" customWidth="1"/>
    <col min="12" max="12" width="8.5703125" style="8" customWidth="1"/>
    <col min="13" max="13" width="7.28515625" style="8" customWidth="1"/>
    <col min="14" max="14" width="7.7109375" style="8" customWidth="1"/>
    <col min="15" max="15" width="8.42578125" style="8" customWidth="1"/>
    <col min="16" max="16" width="7" style="8" customWidth="1"/>
    <col min="17" max="17" width="35.28515625" style="8" customWidth="1"/>
    <col min="18" max="18" width="5.140625" style="8" customWidth="1"/>
    <col min="19" max="19" width="4.7109375" style="8" customWidth="1"/>
    <col min="20" max="20" width="5" style="8" customWidth="1"/>
    <col min="21" max="21" width="36.140625" style="3" customWidth="1"/>
    <col min="22" max="25" width="9.140625" style="11"/>
    <col min="26" max="16384" width="9.140625" style="3"/>
  </cols>
  <sheetData>
    <row r="1" spans="1:25" s="103" customFormat="1" ht="33" customHeight="1" x14ac:dyDescent="0.2">
      <c r="A1" s="1162"/>
      <c r="B1" s="1163"/>
      <c r="C1" s="1162"/>
      <c r="E1" s="1164"/>
      <c r="F1" s="95"/>
      <c r="G1" s="95"/>
      <c r="H1" s="1165"/>
      <c r="I1" s="1165"/>
      <c r="J1" s="1165"/>
      <c r="K1" s="24"/>
      <c r="L1" s="24"/>
      <c r="M1" s="24"/>
      <c r="N1" s="24"/>
      <c r="O1" s="24"/>
      <c r="P1" s="24"/>
      <c r="Q1" s="1680"/>
      <c r="R1" s="1680"/>
      <c r="S1" s="1680"/>
      <c r="T1" s="1680"/>
      <c r="U1" s="1249" t="s">
        <v>89</v>
      </c>
      <c r="V1" s="169"/>
      <c r="W1" s="169"/>
      <c r="X1" s="169"/>
      <c r="Y1" s="169"/>
    </row>
    <row r="2" spans="1:25" s="113" customFormat="1" ht="15.75" x14ac:dyDescent="0.2">
      <c r="A2" s="1887" t="s">
        <v>423</v>
      </c>
      <c r="B2" s="1887"/>
      <c r="C2" s="1887"/>
      <c r="D2" s="1887"/>
      <c r="E2" s="1887"/>
      <c r="F2" s="1887"/>
      <c r="G2" s="1887"/>
      <c r="H2" s="1887"/>
      <c r="I2" s="1887"/>
      <c r="J2" s="1887"/>
      <c r="K2" s="1887"/>
      <c r="L2" s="1887"/>
      <c r="M2" s="1887"/>
      <c r="N2" s="1887"/>
      <c r="O2" s="1887"/>
      <c r="P2" s="1887"/>
      <c r="Q2" s="1887"/>
      <c r="R2" s="1887"/>
      <c r="S2" s="1887"/>
      <c r="T2" s="1887"/>
      <c r="V2" s="1081"/>
      <c r="W2" s="1081"/>
      <c r="X2" s="1081"/>
      <c r="Y2" s="1081"/>
    </row>
    <row r="3" spans="1:25" ht="15.75" x14ac:dyDescent="0.2">
      <c r="A3" s="1888" t="s">
        <v>29</v>
      </c>
      <c r="B3" s="1888"/>
      <c r="C3" s="1888"/>
      <c r="D3" s="1888"/>
      <c r="E3" s="1888"/>
      <c r="F3" s="1888"/>
      <c r="G3" s="1888"/>
      <c r="H3" s="1888"/>
      <c r="I3" s="1888"/>
      <c r="J3" s="1888"/>
      <c r="K3" s="1888"/>
      <c r="L3" s="1888"/>
      <c r="M3" s="1888"/>
      <c r="N3" s="1888"/>
      <c r="O3" s="1888"/>
      <c r="P3" s="1888"/>
      <c r="Q3" s="1888"/>
      <c r="R3" s="1888"/>
      <c r="S3" s="1888"/>
      <c r="T3" s="1888"/>
      <c r="U3" s="113"/>
    </row>
    <row r="4" spans="1:25" ht="15.75" x14ac:dyDescent="0.2">
      <c r="A4" s="1889" t="s">
        <v>182</v>
      </c>
      <c r="B4" s="1889"/>
      <c r="C4" s="1889"/>
      <c r="D4" s="1889"/>
      <c r="E4" s="1889"/>
      <c r="F4" s="1889"/>
      <c r="G4" s="1889"/>
      <c r="H4" s="1889"/>
      <c r="I4" s="1889"/>
      <c r="J4" s="1889"/>
      <c r="K4" s="1889"/>
      <c r="L4" s="1889"/>
      <c r="M4" s="1889"/>
      <c r="N4" s="1889"/>
      <c r="O4" s="1889"/>
      <c r="P4" s="1889"/>
      <c r="Q4" s="1889"/>
      <c r="R4" s="1889"/>
      <c r="S4" s="1889"/>
      <c r="T4" s="1889"/>
      <c r="U4" s="113"/>
    </row>
    <row r="5" spans="1:25" ht="13.5" thickBot="1" x14ac:dyDescent="0.25">
      <c r="Q5" s="1890"/>
      <c r="R5" s="1890"/>
      <c r="S5" s="1890"/>
      <c r="T5" s="1891"/>
      <c r="U5" s="1250" t="s">
        <v>174</v>
      </c>
    </row>
    <row r="6" spans="1:25" s="113" customFormat="1" ht="28.5" customHeight="1" x14ac:dyDescent="0.2">
      <c r="A6" s="1892" t="s">
        <v>21</v>
      </c>
      <c r="B6" s="1895" t="s">
        <v>0</v>
      </c>
      <c r="C6" s="1895" t="s">
        <v>1</v>
      </c>
      <c r="D6" s="1898" t="s">
        <v>14</v>
      </c>
      <c r="E6" s="1924" t="s">
        <v>2</v>
      </c>
      <c r="F6" s="1927" t="s">
        <v>3</v>
      </c>
      <c r="G6" s="1930" t="s">
        <v>4</v>
      </c>
      <c r="H6" s="1968" t="s">
        <v>363</v>
      </c>
      <c r="I6" s="1956" t="s">
        <v>445</v>
      </c>
      <c r="J6" s="1974" t="s">
        <v>446</v>
      </c>
      <c r="K6" s="1968" t="s">
        <v>120</v>
      </c>
      <c r="L6" s="1956" t="s">
        <v>461</v>
      </c>
      <c r="M6" s="1974" t="s">
        <v>446</v>
      </c>
      <c r="N6" s="1971" t="s">
        <v>242</v>
      </c>
      <c r="O6" s="1956" t="s">
        <v>462</v>
      </c>
      <c r="P6" s="1974" t="s">
        <v>446</v>
      </c>
      <c r="Q6" s="1917" t="s">
        <v>13</v>
      </c>
      <c r="R6" s="1918"/>
      <c r="S6" s="1918"/>
      <c r="T6" s="1919"/>
      <c r="U6" s="1251"/>
      <c r="V6" s="1081"/>
      <c r="W6" s="1081"/>
      <c r="X6" s="1081"/>
      <c r="Y6" s="1081"/>
    </row>
    <row r="7" spans="1:25" s="113" customFormat="1" ht="18.75" customHeight="1" x14ac:dyDescent="0.2">
      <c r="A7" s="1893"/>
      <c r="B7" s="1896"/>
      <c r="C7" s="1896"/>
      <c r="D7" s="1899"/>
      <c r="E7" s="1925"/>
      <c r="F7" s="1928"/>
      <c r="G7" s="1931"/>
      <c r="H7" s="1969"/>
      <c r="I7" s="1957"/>
      <c r="J7" s="1975"/>
      <c r="K7" s="1969"/>
      <c r="L7" s="1957"/>
      <c r="M7" s="1975"/>
      <c r="N7" s="1972"/>
      <c r="O7" s="1957"/>
      <c r="P7" s="1975"/>
      <c r="Q7" s="1920" t="s">
        <v>14</v>
      </c>
      <c r="R7" s="1922" t="s">
        <v>116</v>
      </c>
      <c r="S7" s="1922"/>
      <c r="T7" s="1923"/>
      <c r="U7" s="1252" t="s">
        <v>444</v>
      </c>
      <c r="V7" s="1081"/>
      <c r="W7" s="1081"/>
      <c r="X7" s="1081"/>
      <c r="Y7" s="1081"/>
    </row>
    <row r="8" spans="1:25" s="113" customFormat="1" ht="72" customHeight="1" thickBot="1" x14ac:dyDescent="0.25">
      <c r="A8" s="1894"/>
      <c r="B8" s="1897"/>
      <c r="C8" s="1897"/>
      <c r="D8" s="1900"/>
      <c r="E8" s="1926"/>
      <c r="F8" s="1929"/>
      <c r="G8" s="1932"/>
      <c r="H8" s="1970"/>
      <c r="I8" s="1958"/>
      <c r="J8" s="1976"/>
      <c r="K8" s="1970"/>
      <c r="L8" s="1958"/>
      <c r="M8" s="1976"/>
      <c r="N8" s="1973"/>
      <c r="O8" s="1958"/>
      <c r="P8" s="1976"/>
      <c r="Q8" s="1921"/>
      <c r="R8" s="6" t="s">
        <v>100</v>
      </c>
      <c r="S8" s="338" t="s">
        <v>121</v>
      </c>
      <c r="T8" s="7" t="s">
        <v>243</v>
      </c>
      <c r="U8" s="1253"/>
      <c r="V8" s="1081"/>
      <c r="W8" s="1081"/>
      <c r="X8" s="1081"/>
      <c r="Y8" s="1081"/>
    </row>
    <row r="9" spans="1:25" s="16" customFormat="1" ht="15" customHeight="1" x14ac:dyDescent="0.2">
      <c r="A9" s="1902" t="s">
        <v>75</v>
      </c>
      <c r="B9" s="1903"/>
      <c r="C9" s="1903"/>
      <c r="D9" s="1903"/>
      <c r="E9" s="1903"/>
      <c r="F9" s="1903"/>
      <c r="G9" s="1903"/>
      <c r="H9" s="1903"/>
      <c r="I9" s="1903"/>
      <c r="J9" s="1903"/>
      <c r="K9" s="1903"/>
      <c r="L9" s="1903"/>
      <c r="M9" s="1903"/>
      <c r="N9" s="1903"/>
      <c r="O9" s="1903"/>
      <c r="P9" s="1903"/>
      <c r="Q9" s="1903"/>
      <c r="R9" s="1903"/>
      <c r="S9" s="1903"/>
      <c r="T9" s="1903"/>
      <c r="U9" s="1254"/>
      <c r="V9" s="1557"/>
      <c r="W9" s="1557"/>
      <c r="X9" s="1557"/>
      <c r="Y9" s="1557"/>
    </row>
    <row r="10" spans="1:25" s="16" customFormat="1" ht="14.25" customHeight="1" x14ac:dyDescent="0.2">
      <c r="A10" s="1905" t="s">
        <v>52</v>
      </c>
      <c r="B10" s="1906"/>
      <c r="C10" s="1906"/>
      <c r="D10" s="1906"/>
      <c r="E10" s="1906"/>
      <c r="F10" s="1906"/>
      <c r="G10" s="1906"/>
      <c r="H10" s="1906"/>
      <c r="I10" s="1906"/>
      <c r="J10" s="1906"/>
      <c r="K10" s="1906"/>
      <c r="L10" s="1906"/>
      <c r="M10" s="1906"/>
      <c r="N10" s="1906"/>
      <c r="O10" s="1906"/>
      <c r="P10" s="1906"/>
      <c r="Q10" s="1906"/>
      <c r="R10" s="1906"/>
      <c r="S10" s="1906"/>
      <c r="T10" s="1906"/>
      <c r="U10" s="1255"/>
      <c r="V10" s="1557"/>
      <c r="W10" s="1557"/>
      <c r="X10" s="1557"/>
      <c r="Y10" s="1557"/>
    </row>
    <row r="11" spans="1:25" ht="15" customHeight="1" x14ac:dyDescent="0.2">
      <c r="A11" s="45" t="s">
        <v>7</v>
      </c>
      <c r="B11" s="1908" t="s">
        <v>76</v>
      </c>
      <c r="C11" s="1909"/>
      <c r="D11" s="1909"/>
      <c r="E11" s="1909"/>
      <c r="F11" s="1909"/>
      <c r="G11" s="1909"/>
      <c r="H11" s="1909"/>
      <c r="I11" s="1909"/>
      <c r="J11" s="1909"/>
      <c r="K11" s="1909"/>
      <c r="L11" s="1909"/>
      <c r="M11" s="1909"/>
      <c r="N11" s="1909"/>
      <c r="O11" s="1909"/>
      <c r="P11" s="1909"/>
      <c r="Q11" s="1909"/>
      <c r="R11" s="1909"/>
      <c r="S11" s="1909"/>
      <c r="T11" s="1909"/>
      <c r="U11" s="1256"/>
    </row>
    <row r="12" spans="1:25" ht="15.75" customHeight="1" x14ac:dyDescent="0.2">
      <c r="A12" s="88" t="s">
        <v>7</v>
      </c>
      <c r="B12" s="89" t="s">
        <v>7</v>
      </c>
      <c r="C12" s="1911" t="s">
        <v>46</v>
      </c>
      <c r="D12" s="1912"/>
      <c r="E12" s="1912"/>
      <c r="F12" s="1912"/>
      <c r="G12" s="1912"/>
      <c r="H12" s="1912"/>
      <c r="I12" s="1912"/>
      <c r="J12" s="1912"/>
      <c r="K12" s="1912"/>
      <c r="L12" s="1912"/>
      <c r="M12" s="1912"/>
      <c r="N12" s="1912"/>
      <c r="O12" s="1912"/>
      <c r="P12" s="1912"/>
      <c r="Q12" s="1912"/>
      <c r="R12" s="1912"/>
      <c r="S12" s="1912"/>
      <c r="T12" s="1912"/>
      <c r="U12" s="1257"/>
    </row>
    <row r="13" spans="1:25" ht="15" customHeight="1" x14ac:dyDescent="0.2">
      <c r="A13" s="1195" t="s">
        <v>7</v>
      </c>
      <c r="B13" s="1170" t="s">
        <v>7</v>
      </c>
      <c r="C13" s="1182" t="s">
        <v>7</v>
      </c>
      <c r="D13" s="1846" t="s">
        <v>366</v>
      </c>
      <c r="E13" s="459"/>
      <c r="F13" s="1194" t="s">
        <v>31</v>
      </c>
      <c r="G13" s="43" t="s">
        <v>28</v>
      </c>
      <c r="H13" s="387">
        <f>1851.1-107.5</f>
        <v>1743.6</v>
      </c>
      <c r="I13" s="387">
        <f>1851.1-107.5</f>
        <v>1743.6</v>
      </c>
      <c r="J13" s="247">
        <f>I13-H13</f>
        <v>0</v>
      </c>
      <c r="K13" s="1137">
        <v>1604.8</v>
      </c>
      <c r="L13" s="387">
        <v>1604.8</v>
      </c>
      <c r="M13" s="419"/>
      <c r="N13" s="247">
        <f>410.8+633</f>
        <v>1043.8</v>
      </c>
      <c r="O13" s="387">
        <f>410.8+633</f>
        <v>1043.8</v>
      </c>
      <c r="P13" s="247"/>
      <c r="Q13" s="1179"/>
      <c r="R13" s="1188"/>
      <c r="S13" s="1188"/>
      <c r="T13" s="408"/>
      <c r="U13" s="1500"/>
    </row>
    <row r="14" spans="1:25" ht="14.25" customHeight="1" x14ac:dyDescent="0.2">
      <c r="A14" s="1340"/>
      <c r="B14" s="1341"/>
      <c r="C14" s="1342"/>
      <c r="D14" s="1846"/>
      <c r="E14" s="1345"/>
      <c r="F14" s="1339"/>
      <c r="G14" s="43" t="s">
        <v>72</v>
      </c>
      <c r="H14" s="387">
        <v>107.5</v>
      </c>
      <c r="I14" s="387">
        <v>107.5</v>
      </c>
      <c r="J14" s="419">
        <f>I14-H14</f>
        <v>0</v>
      </c>
      <c r="K14" s="1137"/>
      <c r="L14" s="387"/>
      <c r="M14" s="419"/>
      <c r="N14" s="247"/>
      <c r="O14" s="387"/>
      <c r="P14" s="247"/>
      <c r="Q14" s="1179"/>
      <c r="R14" s="1188"/>
      <c r="S14" s="1188"/>
      <c r="T14" s="408"/>
      <c r="U14" s="1499"/>
    </row>
    <row r="15" spans="1:25" ht="18.75" customHeight="1" x14ac:dyDescent="0.2">
      <c r="A15" s="1195"/>
      <c r="B15" s="1170"/>
      <c r="C15" s="1182"/>
      <c r="D15" s="1702"/>
      <c r="E15" s="196"/>
      <c r="F15" s="1194"/>
      <c r="G15" s="43" t="s">
        <v>128</v>
      </c>
      <c r="H15" s="247"/>
      <c r="I15" s="387"/>
      <c r="J15" s="247"/>
      <c r="K15" s="1137">
        <v>250</v>
      </c>
      <c r="L15" s="387">
        <v>250</v>
      </c>
      <c r="M15" s="419"/>
      <c r="N15" s="247">
        <v>350</v>
      </c>
      <c r="O15" s="387">
        <v>350</v>
      </c>
      <c r="P15" s="247"/>
      <c r="Q15" s="1179"/>
      <c r="R15" s="1188"/>
      <c r="S15" s="1188"/>
      <c r="T15" s="408"/>
      <c r="U15" s="1506"/>
    </row>
    <row r="16" spans="1:25" ht="16.5" customHeight="1" x14ac:dyDescent="0.2">
      <c r="A16" s="1195"/>
      <c r="B16" s="1170"/>
      <c r="C16" s="1182"/>
      <c r="D16" s="1692" t="s">
        <v>192</v>
      </c>
      <c r="E16" s="1214"/>
      <c r="F16" s="1194"/>
      <c r="G16" s="135"/>
      <c r="H16" s="327"/>
      <c r="I16" s="386"/>
      <c r="J16" s="327"/>
      <c r="K16" s="261"/>
      <c r="L16" s="386"/>
      <c r="M16" s="421"/>
      <c r="N16" s="327"/>
      <c r="O16" s="386"/>
      <c r="P16" s="327"/>
      <c r="Q16" s="104" t="s">
        <v>527</v>
      </c>
      <c r="R16" s="342">
        <v>3.4</v>
      </c>
      <c r="S16" s="377">
        <v>3.4</v>
      </c>
      <c r="T16" s="363">
        <v>3.4</v>
      </c>
      <c r="U16" s="1454"/>
    </row>
    <row r="17" spans="1:21" ht="27" customHeight="1" x14ac:dyDescent="0.2">
      <c r="A17" s="1494"/>
      <c r="B17" s="1495"/>
      <c r="C17" s="1496"/>
      <c r="D17" s="1697"/>
      <c r="E17" s="1501"/>
      <c r="F17" s="1498"/>
      <c r="G17" s="43"/>
      <c r="H17" s="247"/>
      <c r="I17" s="387"/>
      <c r="J17" s="247"/>
      <c r="K17" s="1137"/>
      <c r="L17" s="387"/>
      <c r="M17" s="419"/>
      <c r="N17" s="247"/>
      <c r="O17" s="387"/>
      <c r="P17" s="247"/>
      <c r="Q17" s="58" t="s">
        <v>130</v>
      </c>
      <c r="R17" s="1505" t="s">
        <v>449</v>
      </c>
      <c r="S17" s="695" t="s">
        <v>448</v>
      </c>
      <c r="T17" s="1504" t="s">
        <v>447</v>
      </c>
      <c r="U17" s="1941" t="s">
        <v>511</v>
      </c>
    </row>
    <row r="18" spans="1:21" ht="15.75" customHeight="1" x14ac:dyDescent="0.2">
      <c r="A18" s="1195"/>
      <c r="B18" s="1170"/>
      <c r="C18" s="1182"/>
      <c r="D18" s="1914"/>
      <c r="E18" s="1214"/>
      <c r="F18" s="1194"/>
      <c r="G18" s="77"/>
      <c r="H18" s="247"/>
      <c r="I18" s="387"/>
      <c r="J18" s="247"/>
      <c r="K18" s="1137"/>
      <c r="L18" s="387"/>
      <c r="M18" s="419"/>
      <c r="N18" s="247"/>
      <c r="O18" s="387"/>
      <c r="P18" s="247"/>
      <c r="Q18" s="1515" t="s">
        <v>528</v>
      </c>
      <c r="R18" s="1516">
        <v>300</v>
      </c>
      <c r="S18" s="1270"/>
      <c r="T18" s="1271"/>
      <c r="U18" s="1941"/>
    </row>
    <row r="19" spans="1:21" ht="16.5" customHeight="1" x14ac:dyDescent="0.2">
      <c r="A19" s="1756"/>
      <c r="B19" s="1757"/>
      <c r="C19" s="1783"/>
      <c r="D19" s="1692" t="s">
        <v>35</v>
      </c>
      <c r="E19" s="1871" t="s">
        <v>140</v>
      </c>
      <c r="F19" s="1769"/>
      <c r="G19" s="935"/>
      <c r="H19" s="247"/>
      <c r="I19" s="387"/>
      <c r="J19" s="247"/>
      <c r="K19" s="1137"/>
      <c r="L19" s="387"/>
      <c r="M19" s="419"/>
      <c r="N19" s="247"/>
      <c r="O19" s="387"/>
      <c r="P19" s="247"/>
      <c r="Q19" s="1185" t="s">
        <v>37</v>
      </c>
      <c r="R19" s="344">
        <v>4</v>
      </c>
      <c r="S19" s="1503">
        <v>4</v>
      </c>
      <c r="T19" s="364">
        <v>4</v>
      </c>
      <c r="U19" s="1259"/>
    </row>
    <row r="20" spans="1:21" ht="16.5" customHeight="1" x14ac:dyDescent="0.2">
      <c r="A20" s="1756"/>
      <c r="B20" s="1757"/>
      <c r="C20" s="1783"/>
      <c r="D20" s="1697"/>
      <c r="E20" s="1872"/>
      <c r="F20" s="1769"/>
      <c r="G20" s="935"/>
      <c r="H20" s="247"/>
      <c r="I20" s="387"/>
      <c r="J20" s="247"/>
      <c r="K20" s="1137"/>
      <c r="L20" s="387"/>
      <c r="M20" s="419"/>
      <c r="N20" s="247"/>
      <c r="O20" s="387"/>
      <c r="P20" s="247"/>
      <c r="Q20" s="58" t="s">
        <v>114</v>
      </c>
      <c r="R20" s="59">
        <v>3</v>
      </c>
      <c r="S20" s="59">
        <v>3</v>
      </c>
      <c r="T20" s="365">
        <v>3</v>
      </c>
      <c r="U20" s="1260"/>
    </row>
    <row r="21" spans="1:21" ht="38.25" customHeight="1" x14ac:dyDescent="0.2">
      <c r="A21" s="1756"/>
      <c r="B21" s="1757"/>
      <c r="C21" s="1783"/>
      <c r="D21" s="1693"/>
      <c r="E21" s="1873"/>
      <c r="F21" s="1769"/>
      <c r="G21" s="935" t="s">
        <v>56</v>
      </c>
      <c r="H21" s="247">
        <v>64.099999999999994</v>
      </c>
      <c r="I21" s="387">
        <v>64.099999999999994</v>
      </c>
      <c r="J21" s="247"/>
      <c r="K21" s="1137"/>
      <c r="L21" s="387"/>
      <c r="M21" s="419"/>
      <c r="N21" s="247"/>
      <c r="O21" s="387"/>
      <c r="P21" s="247"/>
      <c r="Q21" s="1186" t="s">
        <v>431</v>
      </c>
      <c r="R21" s="1187">
        <v>100</v>
      </c>
      <c r="S21" s="1187"/>
      <c r="T21" s="649"/>
      <c r="U21" s="1354"/>
    </row>
    <row r="22" spans="1:21" ht="15" customHeight="1" x14ac:dyDescent="0.2">
      <c r="A22" s="1756"/>
      <c r="B22" s="1757"/>
      <c r="C22" s="1783"/>
      <c r="D22" s="1693" t="s">
        <v>36</v>
      </c>
      <c r="E22" s="1864"/>
      <c r="F22" s="1769"/>
      <c r="G22" s="12"/>
      <c r="H22" s="247"/>
      <c r="I22" s="387"/>
      <c r="J22" s="247"/>
      <c r="K22" s="1137"/>
      <c r="L22" s="387"/>
      <c r="M22" s="419"/>
      <c r="N22" s="247"/>
      <c r="O22" s="387"/>
      <c r="P22" s="247"/>
      <c r="Q22" s="1173" t="s">
        <v>177</v>
      </c>
      <c r="R22" s="1183">
        <v>18</v>
      </c>
      <c r="S22" s="1183">
        <v>18</v>
      </c>
      <c r="T22" s="1206">
        <v>18</v>
      </c>
      <c r="U22" s="1258"/>
    </row>
    <row r="23" spans="1:21" ht="26.25" customHeight="1" x14ac:dyDescent="0.2">
      <c r="A23" s="1756"/>
      <c r="B23" s="1757"/>
      <c r="C23" s="1783"/>
      <c r="D23" s="1863"/>
      <c r="E23" s="1865"/>
      <c r="F23" s="1769"/>
      <c r="G23" s="935"/>
      <c r="H23" s="247"/>
      <c r="I23" s="387"/>
      <c r="J23" s="247"/>
      <c r="K23" s="1137"/>
      <c r="L23" s="387"/>
      <c r="M23" s="419"/>
      <c r="N23" s="247"/>
      <c r="O23" s="387"/>
      <c r="P23" s="247"/>
      <c r="Q23" s="58" t="s">
        <v>398</v>
      </c>
      <c r="R23" s="59">
        <v>60</v>
      </c>
      <c r="S23" s="59">
        <v>60</v>
      </c>
      <c r="T23" s="365">
        <v>60</v>
      </c>
      <c r="U23" s="1258"/>
    </row>
    <row r="24" spans="1:21" ht="19.5" customHeight="1" x14ac:dyDescent="0.2">
      <c r="A24" s="1756"/>
      <c r="B24" s="1757"/>
      <c r="C24" s="1783"/>
      <c r="D24" s="1863"/>
      <c r="E24" s="1865"/>
      <c r="F24" s="1769"/>
      <c r="G24" s="935"/>
      <c r="H24" s="247"/>
      <c r="I24" s="387"/>
      <c r="J24" s="247"/>
      <c r="K24" s="1137"/>
      <c r="L24" s="387"/>
      <c r="M24" s="419"/>
      <c r="N24" s="247"/>
      <c r="O24" s="387"/>
      <c r="P24" s="247"/>
      <c r="Q24" s="61" t="s">
        <v>403</v>
      </c>
      <c r="R24" s="59">
        <v>1</v>
      </c>
      <c r="S24" s="59">
        <v>1</v>
      </c>
      <c r="T24" s="365">
        <v>1</v>
      </c>
      <c r="U24" s="1258"/>
    </row>
    <row r="25" spans="1:21" ht="18" customHeight="1" x14ac:dyDescent="0.2">
      <c r="A25" s="1756"/>
      <c r="B25" s="1757"/>
      <c r="C25" s="1783"/>
      <c r="D25" s="1863"/>
      <c r="E25" s="1865"/>
      <c r="F25" s="1769"/>
      <c r="G25" s="935"/>
      <c r="H25" s="247"/>
      <c r="I25" s="387"/>
      <c r="J25" s="247"/>
      <c r="K25" s="1137"/>
      <c r="L25" s="387"/>
      <c r="M25" s="419"/>
      <c r="N25" s="247"/>
      <c r="O25" s="387"/>
      <c r="P25" s="247"/>
      <c r="Q25" s="61" t="s">
        <v>110</v>
      </c>
      <c r="R25" s="87" t="s">
        <v>315</v>
      </c>
      <c r="S25" s="87" t="s">
        <v>315</v>
      </c>
      <c r="T25" s="366" t="s">
        <v>315</v>
      </c>
      <c r="U25" s="1258"/>
    </row>
    <row r="26" spans="1:21" ht="15.75" customHeight="1" x14ac:dyDescent="0.2">
      <c r="A26" s="1756"/>
      <c r="B26" s="1757"/>
      <c r="C26" s="1783"/>
      <c r="D26" s="1863"/>
      <c r="E26" s="1865"/>
      <c r="F26" s="1769"/>
      <c r="G26" s="935"/>
      <c r="H26" s="247"/>
      <c r="I26" s="387"/>
      <c r="J26" s="247"/>
      <c r="K26" s="1137"/>
      <c r="L26" s="387"/>
      <c r="M26" s="419"/>
      <c r="N26" s="247"/>
      <c r="O26" s="387"/>
      <c r="P26" s="247"/>
      <c r="Q26" s="61" t="s">
        <v>399</v>
      </c>
      <c r="R26" s="87" t="s">
        <v>314</v>
      </c>
      <c r="S26" s="87" t="s">
        <v>314</v>
      </c>
      <c r="T26" s="366" t="s">
        <v>314</v>
      </c>
      <c r="U26" s="1258"/>
    </row>
    <row r="27" spans="1:21" ht="15" customHeight="1" x14ac:dyDescent="0.2">
      <c r="A27" s="1756"/>
      <c r="B27" s="1757"/>
      <c r="C27" s="1783"/>
      <c r="D27" s="1863"/>
      <c r="E27" s="1865"/>
      <c r="F27" s="1769"/>
      <c r="G27" s="935"/>
      <c r="H27" s="247"/>
      <c r="I27" s="387"/>
      <c r="J27" s="247"/>
      <c r="K27" s="1137"/>
      <c r="L27" s="387"/>
      <c r="M27" s="419"/>
      <c r="N27" s="247"/>
      <c r="O27" s="387"/>
      <c r="P27" s="247"/>
      <c r="Q27" s="61" t="s">
        <v>38</v>
      </c>
      <c r="R27" s="87" t="s">
        <v>313</v>
      </c>
      <c r="S27" s="87" t="s">
        <v>313</v>
      </c>
      <c r="T27" s="366" t="s">
        <v>313</v>
      </c>
      <c r="U27" s="1258"/>
    </row>
    <row r="28" spans="1:21" ht="20.25" customHeight="1" x14ac:dyDescent="0.2">
      <c r="A28" s="1756"/>
      <c r="B28" s="1757"/>
      <c r="C28" s="1783"/>
      <c r="D28" s="1692"/>
      <c r="E28" s="1866"/>
      <c r="F28" s="1769"/>
      <c r="G28" s="12"/>
      <c r="H28" s="265"/>
      <c r="I28" s="426"/>
      <c r="J28" s="244"/>
      <c r="K28" s="265"/>
      <c r="L28" s="426"/>
      <c r="M28" s="1153"/>
      <c r="N28" s="244"/>
      <c r="O28" s="426"/>
      <c r="P28" s="244"/>
      <c r="Q28" s="84" t="s">
        <v>400</v>
      </c>
      <c r="R28" s="1019" t="s">
        <v>313</v>
      </c>
      <c r="S28" s="1019" t="s">
        <v>313</v>
      </c>
      <c r="T28" s="1020" t="s">
        <v>313</v>
      </c>
      <c r="U28" s="1258"/>
    </row>
    <row r="29" spans="1:21" ht="25.5" customHeight="1" x14ac:dyDescent="0.2">
      <c r="A29" s="1195"/>
      <c r="B29" s="1170"/>
      <c r="C29" s="1182"/>
      <c r="D29" s="1200"/>
      <c r="E29" s="1214"/>
      <c r="F29" s="1194"/>
      <c r="G29" s="935"/>
      <c r="H29" s="247"/>
      <c r="I29" s="387"/>
      <c r="J29" s="247"/>
      <c r="K29" s="1137"/>
      <c r="L29" s="387"/>
      <c r="M29" s="419"/>
      <c r="N29" s="247"/>
      <c r="O29" s="387"/>
      <c r="P29" s="247"/>
      <c r="Q29" s="98" t="s">
        <v>316</v>
      </c>
      <c r="R29" s="656">
        <v>2</v>
      </c>
      <c r="S29" s="656">
        <v>2</v>
      </c>
      <c r="T29" s="657">
        <v>2</v>
      </c>
      <c r="U29" s="1258"/>
    </row>
    <row r="30" spans="1:21" ht="27" customHeight="1" x14ac:dyDescent="0.2">
      <c r="A30" s="1195"/>
      <c r="B30" s="1170"/>
      <c r="C30" s="1182"/>
      <c r="D30" s="1200"/>
      <c r="E30" s="1214"/>
      <c r="F30" s="1194"/>
      <c r="G30" s="935"/>
      <c r="H30" s="247"/>
      <c r="I30" s="387"/>
      <c r="J30" s="247"/>
      <c r="K30" s="1137"/>
      <c r="L30" s="387"/>
      <c r="M30" s="419"/>
      <c r="N30" s="247"/>
      <c r="O30" s="387"/>
      <c r="P30" s="247"/>
      <c r="Q30" s="84" t="s">
        <v>418</v>
      </c>
      <c r="R30" s="1154">
        <v>10</v>
      </c>
      <c r="S30" s="1154">
        <v>10</v>
      </c>
      <c r="T30" s="1155">
        <v>10</v>
      </c>
      <c r="U30" s="1272"/>
    </row>
    <row r="31" spans="1:21" ht="15" customHeight="1" x14ac:dyDescent="0.2">
      <c r="A31" s="1195"/>
      <c r="B31" s="1170"/>
      <c r="C31" s="1182"/>
      <c r="D31" s="1200"/>
      <c r="E31" s="1214"/>
      <c r="F31" s="1194"/>
      <c r="G31" s="935"/>
      <c r="H31" s="247"/>
      <c r="I31" s="387"/>
      <c r="J31" s="247"/>
      <c r="K31" s="1137"/>
      <c r="L31" s="387"/>
      <c r="M31" s="419"/>
      <c r="N31" s="247"/>
      <c r="O31" s="387"/>
      <c r="P31" s="247"/>
      <c r="Q31" s="585" t="s">
        <v>378</v>
      </c>
      <c r="R31" s="653">
        <v>170</v>
      </c>
      <c r="S31" s="653">
        <v>26</v>
      </c>
      <c r="T31" s="654">
        <v>26</v>
      </c>
      <c r="U31" s="1258"/>
    </row>
    <row r="32" spans="1:21" ht="24.75" customHeight="1" x14ac:dyDescent="0.2">
      <c r="A32" s="1628"/>
      <c r="B32" s="1629"/>
      <c r="C32" s="1630"/>
      <c r="D32" s="1627"/>
      <c r="E32" s="1654"/>
      <c r="F32" s="1626"/>
      <c r="G32" s="1645"/>
      <c r="H32" s="247"/>
      <c r="I32" s="1649"/>
      <c r="J32" s="247"/>
      <c r="K32" s="1137"/>
      <c r="L32" s="1649"/>
      <c r="M32" s="419"/>
      <c r="N32" s="247"/>
      <c r="O32" s="1649"/>
      <c r="P32" s="247"/>
      <c r="Q32" s="1651" t="s">
        <v>379</v>
      </c>
      <c r="R32" s="653">
        <v>900</v>
      </c>
      <c r="S32" s="653">
        <v>350</v>
      </c>
      <c r="T32" s="654">
        <v>350</v>
      </c>
      <c r="U32" s="1258"/>
    </row>
    <row r="33" spans="1:21" ht="37.5" customHeight="1" x14ac:dyDescent="0.2">
      <c r="A33" s="1637"/>
      <c r="B33" s="1407"/>
      <c r="C33" s="1641"/>
      <c r="D33" s="1631"/>
      <c r="E33" s="1634"/>
      <c r="F33" s="1103"/>
      <c r="G33" s="1646"/>
      <c r="H33" s="245"/>
      <c r="I33" s="1650"/>
      <c r="J33" s="245"/>
      <c r="K33" s="185"/>
      <c r="L33" s="1650"/>
      <c r="M33" s="420"/>
      <c r="N33" s="245"/>
      <c r="O33" s="1650"/>
      <c r="P33" s="245"/>
      <c r="Q33" s="702" t="s">
        <v>359</v>
      </c>
      <c r="R33" s="1022">
        <v>2</v>
      </c>
      <c r="S33" s="1022"/>
      <c r="T33" s="1023">
        <v>2</v>
      </c>
      <c r="U33" s="1408"/>
    </row>
    <row r="34" spans="1:21" ht="14.25" customHeight="1" x14ac:dyDescent="0.2">
      <c r="A34" s="1398"/>
      <c r="B34" s="1399"/>
      <c r="C34" s="158"/>
      <c r="D34" s="1682" t="s">
        <v>320</v>
      </c>
      <c r="E34" s="1884"/>
      <c r="F34" s="1966"/>
      <c r="G34" s="43"/>
      <c r="H34" s="247"/>
      <c r="I34" s="387"/>
      <c r="J34" s="247"/>
      <c r="K34" s="1137"/>
      <c r="L34" s="387"/>
      <c r="M34" s="419"/>
      <c r="N34" s="247"/>
      <c r="O34" s="387"/>
      <c r="P34" s="247"/>
      <c r="Q34" s="1585" t="s">
        <v>318</v>
      </c>
      <c r="R34" s="1586">
        <v>1</v>
      </c>
      <c r="S34" s="347"/>
      <c r="T34" s="34"/>
      <c r="U34" s="1980" t="s">
        <v>512</v>
      </c>
    </row>
    <row r="35" spans="1:21" ht="26.25" customHeight="1" x14ac:dyDescent="0.2">
      <c r="A35" s="1473"/>
      <c r="B35" s="1476"/>
      <c r="C35" s="1481"/>
      <c r="D35" s="1683"/>
      <c r="E35" s="1885"/>
      <c r="F35" s="1966"/>
      <c r="G35" s="935"/>
      <c r="H35" s="247"/>
      <c r="I35" s="387"/>
      <c r="J35" s="247"/>
      <c r="K35" s="1137"/>
      <c r="L35" s="387"/>
      <c r="M35" s="419"/>
      <c r="N35" s="247"/>
      <c r="O35" s="387"/>
      <c r="P35" s="419"/>
      <c r="Q35" s="397" t="s">
        <v>412</v>
      </c>
      <c r="R35" s="1142">
        <v>10</v>
      </c>
      <c r="S35" s="1611" t="s">
        <v>509</v>
      </c>
      <c r="T35" s="154"/>
      <c r="U35" s="1980"/>
    </row>
    <row r="36" spans="1:21" ht="15.75" customHeight="1" x14ac:dyDescent="0.2">
      <c r="A36" s="1473"/>
      <c r="B36" s="1476"/>
      <c r="C36" s="1475"/>
      <c r="D36" s="1697" t="s">
        <v>355</v>
      </c>
      <c r="E36" s="1878" t="s">
        <v>360</v>
      </c>
      <c r="F36" s="1194"/>
      <c r="G36" s="43" t="s">
        <v>56</v>
      </c>
      <c r="H36" s="247">
        <v>16</v>
      </c>
      <c r="I36" s="387">
        <v>16</v>
      </c>
      <c r="J36" s="247"/>
      <c r="K36" s="1137">
        <v>121</v>
      </c>
      <c r="L36" s="387">
        <v>121</v>
      </c>
      <c r="M36" s="419"/>
      <c r="N36" s="247"/>
      <c r="O36" s="387"/>
      <c r="P36" s="247"/>
      <c r="Q36" s="1478" t="s">
        <v>136</v>
      </c>
      <c r="R36" s="380">
        <v>1</v>
      </c>
      <c r="S36" s="380"/>
      <c r="T36" s="368"/>
      <c r="U36" s="1980"/>
    </row>
    <row r="37" spans="1:21" ht="12.75" customHeight="1" x14ac:dyDescent="0.2">
      <c r="A37" s="1473"/>
      <c r="B37" s="1476"/>
      <c r="C37" s="1475"/>
      <c r="D37" s="1697"/>
      <c r="E37" s="1879"/>
      <c r="F37" s="1194"/>
      <c r="G37" s="43"/>
      <c r="H37" s="247"/>
      <c r="I37" s="387"/>
      <c r="J37" s="247"/>
      <c r="K37" s="1137"/>
      <c r="L37" s="387"/>
      <c r="M37" s="419"/>
      <c r="N37" s="247"/>
      <c r="O37" s="387"/>
      <c r="P37" s="247"/>
      <c r="Q37" s="1492" t="s">
        <v>358</v>
      </c>
      <c r="R37" s="33"/>
      <c r="S37" s="33">
        <v>1</v>
      </c>
      <c r="T37" s="794"/>
      <c r="U37" s="1258"/>
    </row>
    <row r="38" spans="1:21" ht="27" customHeight="1" x14ac:dyDescent="0.2">
      <c r="A38" s="1628"/>
      <c r="B38" s="1629"/>
      <c r="C38" s="1630"/>
      <c r="D38" s="1693"/>
      <c r="E38" s="1879"/>
      <c r="F38" s="1194"/>
      <c r="G38" s="136"/>
      <c r="H38" s="245"/>
      <c r="I38" s="388"/>
      <c r="J38" s="245"/>
      <c r="K38" s="185"/>
      <c r="L38" s="388"/>
      <c r="M38" s="420"/>
      <c r="N38" s="245"/>
      <c r="O38" s="388"/>
      <c r="P38" s="245"/>
      <c r="Q38" s="616" t="s">
        <v>439</v>
      </c>
      <c r="R38" s="168"/>
      <c r="S38" s="168">
        <v>100</v>
      </c>
      <c r="T38" s="369"/>
      <c r="U38" s="1258"/>
    </row>
    <row r="39" spans="1:21" ht="16.5" customHeight="1" x14ac:dyDescent="0.2">
      <c r="A39" s="1195"/>
      <c r="B39" s="1170"/>
      <c r="C39" s="1194"/>
      <c r="D39" s="1692" t="s">
        <v>354</v>
      </c>
      <c r="E39" s="1879"/>
      <c r="F39" s="1194"/>
      <c r="G39" s="43" t="s">
        <v>56</v>
      </c>
      <c r="H39" s="247">
        <v>10</v>
      </c>
      <c r="I39" s="387">
        <v>10</v>
      </c>
      <c r="J39" s="247"/>
      <c r="K39" s="1137"/>
      <c r="L39" s="387"/>
      <c r="M39" s="419"/>
      <c r="N39" s="247"/>
      <c r="O39" s="387"/>
      <c r="P39" s="247"/>
      <c r="Q39" s="1488" t="s">
        <v>136</v>
      </c>
      <c r="R39" s="33">
        <v>1</v>
      </c>
      <c r="S39" s="33"/>
      <c r="T39" s="794"/>
      <c r="U39" s="1258"/>
    </row>
    <row r="40" spans="1:21" ht="24" customHeight="1" x14ac:dyDescent="0.2">
      <c r="A40" s="1195"/>
      <c r="B40" s="1170"/>
      <c r="C40" s="1194"/>
      <c r="D40" s="1693"/>
      <c r="E40" s="1879"/>
      <c r="F40" s="1194"/>
      <c r="G40" s="43"/>
      <c r="H40" s="247"/>
      <c r="I40" s="387"/>
      <c r="J40" s="247"/>
      <c r="K40" s="1137"/>
      <c r="L40" s="387"/>
      <c r="M40" s="419"/>
      <c r="N40" s="247"/>
      <c r="O40" s="387"/>
      <c r="P40" s="247"/>
      <c r="Q40" s="616" t="s">
        <v>438</v>
      </c>
      <c r="R40" s="168"/>
      <c r="S40" s="168">
        <v>100</v>
      </c>
      <c r="T40" s="369"/>
      <c r="U40" s="1258"/>
    </row>
    <row r="41" spans="1:21" ht="15.75" customHeight="1" x14ac:dyDescent="0.2">
      <c r="A41" s="1195"/>
      <c r="B41" s="1170"/>
      <c r="C41" s="158"/>
      <c r="D41" s="1692" t="s">
        <v>305</v>
      </c>
      <c r="E41" s="1879"/>
      <c r="F41" s="1876"/>
      <c r="G41" s="43"/>
      <c r="H41" s="1137"/>
      <c r="I41" s="387"/>
      <c r="J41" s="247"/>
      <c r="K41" s="1137"/>
      <c r="L41" s="387"/>
      <c r="M41" s="419"/>
      <c r="N41" s="247"/>
      <c r="O41" s="387"/>
      <c r="P41" s="247"/>
      <c r="Q41" s="1198" t="s">
        <v>136</v>
      </c>
      <c r="R41" s="527">
        <v>1</v>
      </c>
      <c r="S41" s="527"/>
      <c r="T41" s="506"/>
      <c r="U41" s="1258"/>
    </row>
    <row r="42" spans="1:21" ht="24.75" customHeight="1" x14ac:dyDescent="0.2">
      <c r="A42" s="1195"/>
      <c r="B42" s="1170"/>
      <c r="C42" s="1182"/>
      <c r="D42" s="1693"/>
      <c r="E42" s="1879"/>
      <c r="F42" s="1876"/>
      <c r="G42" s="935"/>
      <c r="H42" s="247"/>
      <c r="I42" s="387"/>
      <c r="J42" s="247"/>
      <c r="K42" s="1137"/>
      <c r="L42" s="387"/>
      <c r="M42" s="419"/>
      <c r="N42" s="247"/>
      <c r="O42" s="387"/>
      <c r="P42" s="247"/>
      <c r="Q42" s="616" t="s">
        <v>439</v>
      </c>
      <c r="R42" s="168"/>
      <c r="S42" s="168"/>
      <c r="T42" s="507">
        <v>100</v>
      </c>
      <c r="U42" s="1258"/>
    </row>
    <row r="43" spans="1:21" ht="16.5" customHeight="1" x14ac:dyDescent="0.2">
      <c r="A43" s="1195"/>
      <c r="B43" s="1170"/>
      <c r="C43" s="158"/>
      <c r="D43" s="1681" t="s">
        <v>317</v>
      </c>
      <c r="E43" s="1113"/>
      <c r="F43" s="1877"/>
      <c r="G43" s="43"/>
      <c r="H43" s="247"/>
      <c r="I43" s="387"/>
      <c r="J43" s="247"/>
      <c r="K43" s="1137"/>
      <c r="L43" s="387"/>
      <c r="M43" s="419"/>
      <c r="N43" s="247"/>
      <c r="O43" s="387"/>
      <c r="P43" s="247"/>
      <c r="Q43" s="1208" t="s">
        <v>318</v>
      </c>
      <c r="R43" s="181"/>
      <c r="S43" s="353">
        <v>1</v>
      </c>
      <c r="T43" s="946"/>
      <c r="U43" s="1258"/>
    </row>
    <row r="44" spans="1:21" ht="28.5" customHeight="1" x14ac:dyDescent="0.2">
      <c r="A44" s="1195"/>
      <c r="B44" s="1170"/>
      <c r="C44" s="1182"/>
      <c r="D44" s="1683"/>
      <c r="E44" s="1113"/>
      <c r="F44" s="1877"/>
      <c r="G44" s="935"/>
      <c r="H44" s="247"/>
      <c r="I44" s="387"/>
      <c r="J44" s="247"/>
      <c r="K44" s="1137"/>
      <c r="L44" s="387"/>
      <c r="M44" s="419"/>
      <c r="N44" s="247"/>
      <c r="O44" s="387"/>
      <c r="P44" s="247"/>
      <c r="Q44" s="397" t="s">
        <v>275</v>
      </c>
      <c r="R44" s="168"/>
      <c r="S44" s="356">
        <v>100</v>
      </c>
      <c r="T44" s="154"/>
      <c r="U44" s="1258"/>
    </row>
    <row r="45" spans="1:21" ht="15" customHeight="1" x14ac:dyDescent="0.2">
      <c r="A45" s="1195"/>
      <c r="B45" s="1170"/>
      <c r="C45" s="158"/>
      <c r="D45" s="1681" t="s">
        <v>248</v>
      </c>
      <c r="E45" s="1677" t="s">
        <v>173</v>
      </c>
      <c r="F45" s="1769"/>
      <c r="G45" s="43"/>
      <c r="H45" s="247"/>
      <c r="I45" s="387"/>
      <c r="J45" s="247"/>
      <c r="K45" s="1137"/>
      <c r="L45" s="387"/>
      <c r="M45" s="419"/>
      <c r="N45" s="247"/>
      <c r="O45" s="387"/>
      <c r="P45" s="247"/>
      <c r="Q45" s="1198" t="s">
        <v>136</v>
      </c>
      <c r="R45" s="527">
        <v>1</v>
      </c>
      <c r="S45" s="527"/>
      <c r="T45" s="506"/>
      <c r="U45" s="1258"/>
    </row>
    <row r="46" spans="1:21" ht="28.5" customHeight="1" x14ac:dyDescent="0.2">
      <c r="A46" s="1195"/>
      <c r="B46" s="1170"/>
      <c r="C46" s="1182"/>
      <c r="D46" s="1683"/>
      <c r="E46" s="1886"/>
      <c r="F46" s="1769"/>
      <c r="G46" s="43"/>
      <c r="H46" s="247"/>
      <c r="I46" s="387"/>
      <c r="J46" s="247"/>
      <c r="K46" s="1137"/>
      <c r="L46" s="387"/>
      <c r="M46" s="419"/>
      <c r="N46" s="247"/>
      <c r="O46" s="387"/>
      <c r="P46" s="247"/>
      <c r="Q46" s="616" t="s">
        <v>440</v>
      </c>
      <c r="R46" s="168"/>
      <c r="S46" s="168">
        <v>30</v>
      </c>
      <c r="T46" s="507">
        <v>100</v>
      </c>
      <c r="U46" s="1258"/>
    </row>
    <row r="47" spans="1:21" ht="18" customHeight="1" x14ac:dyDescent="0.2">
      <c r="A47" s="1195"/>
      <c r="B47" s="1170"/>
      <c r="C47" s="1182"/>
      <c r="D47" s="1697" t="s">
        <v>424</v>
      </c>
      <c r="E47" s="1884"/>
      <c r="F47" s="1194"/>
      <c r="G47" s="1352"/>
      <c r="H47" s="1137"/>
      <c r="I47" s="387"/>
      <c r="J47" s="1335"/>
      <c r="K47" s="1137"/>
      <c r="L47" s="387"/>
      <c r="M47" s="419"/>
      <c r="N47" s="247"/>
      <c r="O47" s="387"/>
      <c r="P47" s="419"/>
      <c r="Q47" s="1768" t="s">
        <v>441</v>
      </c>
      <c r="R47" s="673">
        <v>100</v>
      </c>
      <c r="S47" s="673"/>
      <c r="T47" s="1209"/>
      <c r="U47" s="1258"/>
    </row>
    <row r="48" spans="1:21" ht="24" customHeight="1" x14ac:dyDescent="0.2">
      <c r="A48" s="1195"/>
      <c r="B48" s="1170"/>
      <c r="C48" s="1182"/>
      <c r="D48" s="1697"/>
      <c r="E48" s="1884"/>
      <c r="F48" s="1194"/>
      <c r="G48" s="1352"/>
      <c r="H48" s="1137"/>
      <c r="I48" s="387"/>
      <c r="J48" s="1335"/>
      <c r="K48" s="1137"/>
      <c r="L48" s="387"/>
      <c r="M48" s="419"/>
      <c r="N48" s="247"/>
      <c r="O48" s="387"/>
      <c r="P48" s="419"/>
      <c r="Q48" s="1882"/>
      <c r="R48" s="378"/>
      <c r="S48" s="378"/>
      <c r="T48" s="1210"/>
      <c r="U48" s="1258"/>
    </row>
    <row r="49" spans="1:21" ht="17.25" customHeight="1" x14ac:dyDescent="0.2">
      <c r="A49" s="1195"/>
      <c r="B49" s="1170"/>
      <c r="C49" s="158"/>
      <c r="D49" s="1681" t="s">
        <v>112</v>
      </c>
      <c r="E49" s="1883" t="s">
        <v>173</v>
      </c>
      <c r="F49" s="1877"/>
      <c r="G49" s="43"/>
      <c r="H49" s="247"/>
      <c r="I49" s="387"/>
      <c r="J49" s="247"/>
      <c r="K49" s="1137"/>
      <c r="L49" s="387"/>
      <c r="M49" s="419"/>
      <c r="N49" s="247"/>
      <c r="O49" s="387"/>
      <c r="P49" s="247"/>
      <c r="Q49" s="1768" t="s">
        <v>274</v>
      </c>
      <c r="R49" s="527">
        <v>100</v>
      </c>
      <c r="S49" s="527"/>
      <c r="T49" s="662"/>
      <c r="U49" s="1258"/>
    </row>
    <row r="50" spans="1:21" ht="21" customHeight="1" x14ac:dyDescent="0.2">
      <c r="A50" s="1195"/>
      <c r="B50" s="1170"/>
      <c r="C50" s="1182"/>
      <c r="D50" s="1683"/>
      <c r="E50" s="1878"/>
      <c r="F50" s="1877"/>
      <c r="G50" s="935"/>
      <c r="H50" s="247"/>
      <c r="I50" s="387"/>
      <c r="J50" s="247"/>
      <c r="K50" s="1137"/>
      <c r="L50" s="387"/>
      <c r="M50" s="419"/>
      <c r="N50" s="247"/>
      <c r="O50" s="387"/>
      <c r="P50" s="247"/>
      <c r="Q50" s="1722"/>
      <c r="R50" s="528"/>
      <c r="S50" s="528"/>
      <c r="T50" s="749"/>
      <c r="U50" s="1269"/>
    </row>
    <row r="51" spans="1:21" ht="15.75" customHeight="1" x14ac:dyDescent="0.2">
      <c r="A51" s="1195"/>
      <c r="B51" s="1170"/>
      <c r="C51" s="158"/>
      <c r="D51" s="1681" t="s">
        <v>246</v>
      </c>
      <c r="E51" s="1884"/>
      <c r="F51" s="1877"/>
      <c r="G51" s="43"/>
      <c r="H51" s="247"/>
      <c r="I51" s="387"/>
      <c r="J51" s="247"/>
      <c r="K51" s="1137"/>
      <c r="L51" s="387"/>
      <c r="M51" s="419"/>
      <c r="N51" s="247"/>
      <c r="O51" s="387"/>
      <c r="P51" s="247"/>
      <c r="Q51" s="1208" t="s">
        <v>247</v>
      </c>
      <c r="R51" s="181">
        <v>1</v>
      </c>
      <c r="S51" s="353"/>
      <c r="T51" s="946"/>
      <c r="U51" s="1258"/>
    </row>
    <row r="52" spans="1:21" ht="26.25" customHeight="1" x14ac:dyDescent="0.2">
      <c r="A52" s="1195"/>
      <c r="B52" s="1170"/>
      <c r="C52" s="1182"/>
      <c r="D52" s="1683"/>
      <c r="E52" s="1885"/>
      <c r="F52" s="1880"/>
      <c r="G52" s="105"/>
      <c r="H52" s="245"/>
      <c r="I52" s="388"/>
      <c r="J52" s="245"/>
      <c r="K52" s="185"/>
      <c r="L52" s="388"/>
      <c r="M52" s="420"/>
      <c r="N52" s="245"/>
      <c r="O52" s="388"/>
      <c r="P52" s="245"/>
      <c r="Q52" s="397" t="s">
        <v>274</v>
      </c>
      <c r="R52" s="168">
        <v>100</v>
      </c>
      <c r="S52" s="356"/>
      <c r="T52" s="154"/>
      <c r="U52" s="1408"/>
    </row>
    <row r="53" spans="1:21" ht="15.75" customHeight="1" x14ac:dyDescent="0.2">
      <c r="A53" s="1195"/>
      <c r="B53" s="1170"/>
      <c r="C53" s="1194"/>
      <c r="D53" s="1692" t="s">
        <v>175</v>
      </c>
      <c r="E53" s="1677" t="s">
        <v>173</v>
      </c>
      <c r="F53" s="1769" t="s">
        <v>53</v>
      </c>
      <c r="G53" s="1609" t="s">
        <v>128</v>
      </c>
      <c r="H53" s="1584">
        <v>400</v>
      </c>
      <c r="I53" s="1588">
        <v>300</v>
      </c>
      <c r="J53" s="1589">
        <f>I53-H53</f>
        <v>-100</v>
      </c>
      <c r="K53" s="1584"/>
      <c r="L53" s="1588"/>
      <c r="M53" s="1590"/>
      <c r="N53" s="327"/>
      <c r="O53" s="386"/>
      <c r="P53" s="421"/>
      <c r="Q53" s="1717" t="s">
        <v>442</v>
      </c>
      <c r="R53" s="1593" t="s">
        <v>507</v>
      </c>
      <c r="S53" s="75">
        <v>100</v>
      </c>
      <c r="T53" s="645"/>
      <c r="U53" s="1937" t="s">
        <v>513</v>
      </c>
    </row>
    <row r="54" spans="1:21" ht="17.25" customHeight="1" x14ac:dyDescent="0.2">
      <c r="A54" s="1340"/>
      <c r="B54" s="1341"/>
      <c r="C54" s="1339"/>
      <c r="D54" s="1701"/>
      <c r="E54" s="1678"/>
      <c r="F54" s="1769"/>
      <c r="G54" s="935" t="s">
        <v>454</v>
      </c>
      <c r="H54" s="382">
        <v>600</v>
      </c>
      <c r="I54" s="382">
        <v>600</v>
      </c>
      <c r="J54" s="1353"/>
      <c r="K54" s="400"/>
      <c r="L54" s="1591"/>
      <c r="M54" s="1592"/>
      <c r="N54" s="247"/>
      <c r="O54" s="387"/>
      <c r="P54" s="419"/>
      <c r="Q54" s="1818"/>
      <c r="R54" s="181"/>
      <c r="S54" s="181"/>
      <c r="T54" s="367"/>
      <c r="U54" s="1943"/>
    </row>
    <row r="55" spans="1:21" ht="21.75" customHeight="1" x14ac:dyDescent="0.2">
      <c r="A55" s="1195"/>
      <c r="B55" s="1170"/>
      <c r="C55" s="1194"/>
      <c r="D55" s="1702"/>
      <c r="E55" s="1679"/>
      <c r="F55" s="1769"/>
      <c r="G55" s="1981" t="s">
        <v>28</v>
      </c>
      <c r="H55" s="1983"/>
      <c r="I55" s="1985"/>
      <c r="J55" s="1987"/>
      <c r="K55" s="1989">
        <v>344.2</v>
      </c>
      <c r="L55" s="1991">
        <v>147.69999999999999</v>
      </c>
      <c r="M55" s="1993">
        <f>L55-K55</f>
        <v>-196.5</v>
      </c>
      <c r="N55" s="1989"/>
      <c r="O55" s="1995"/>
      <c r="P55" s="1997"/>
      <c r="Q55" s="1858"/>
      <c r="R55" s="168"/>
      <c r="S55" s="168"/>
      <c r="T55" s="374"/>
      <c r="U55" s="1964"/>
    </row>
    <row r="56" spans="1:21" ht="39.75" customHeight="1" x14ac:dyDescent="0.2">
      <c r="A56" s="1579"/>
      <c r="B56" s="1580"/>
      <c r="C56" s="1581"/>
      <c r="D56" s="1697" t="s">
        <v>506</v>
      </c>
      <c r="E56" s="1605"/>
      <c r="F56" s="1769"/>
      <c r="G56" s="1982"/>
      <c r="H56" s="1984"/>
      <c r="I56" s="1986"/>
      <c r="J56" s="1988"/>
      <c r="K56" s="1990"/>
      <c r="L56" s="1992"/>
      <c r="M56" s="1994"/>
      <c r="N56" s="1990"/>
      <c r="O56" s="1996"/>
      <c r="P56" s="1998"/>
      <c r="Q56" s="1587"/>
      <c r="R56" s="181"/>
      <c r="S56" s="181"/>
      <c r="T56" s="367"/>
      <c r="U56" s="1608"/>
    </row>
    <row r="57" spans="1:21" ht="16.5" customHeight="1" thickBot="1" x14ac:dyDescent="0.25">
      <c r="A57" s="1204"/>
      <c r="B57" s="1171"/>
      <c r="C57" s="72"/>
      <c r="D57" s="1881"/>
      <c r="E57" s="1606"/>
      <c r="F57" s="1770"/>
      <c r="G57" s="76" t="s">
        <v>8</v>
      </c>
      <c r="H57" s="537">
        <f t="shared" ref="H57:P57" si="0">SUM(H13:H55)</f>
        <v>2941.2</v>
      </c>
      <c r="I57" s="1265">
        <f t="shared" si="0"/>
        <v>2841.2</v>
      </c>
      <c r="J57" s="1265">
        <f t="shared" si="0"/>
        <v>-100</v>
      </c>
      <c r="K57" s="537">
        <f t="shared" si="0"/>
        <v>2320</v>
      </c>
      <c r="L57" s="1265">
        <f t="shared" si="0"/>
        <v>2123.5</v>
      </c>
      <c r="M57" s="1355">
        <f t="shared" si="0"/>
        <v>-196.5</v>
      </c>
      <c r="N57" s="1262">
        <f t="shared" si="0"/>
        <v>1393.8</v>
      </c>
      <c r="O57" s="1265">
        <f t="shared" si="0"/>
        <v>1393.8</v>
      </c>
      <c r="P57" s="1265">
        <f t="shared" si="0"/>
        <v>0</v>
      </c>
      <c r="Q57" s="1610"/>
      <c r="R57" s="1025"/>
      <c r="S57" s="1025"/>
      <c r="T57" s="1030"/>
      <c r="U57" s="1607"/>
    </row>
    <row r="58" spans="1:21" ht="13.5" customHeight="1" x14ac:dyDescent="0.2">
      <c r="A58" s="1195" t="s">
        <v>7</v>
      </c>
      <c r="B58" s="1177" t="s">
        <v>7</v>
      </c>
      <c r="C58" s="1182" t="s">
        <v>9</v>
      </c>
      <c r="D58" s="1874" t="s">
        <v>62</v>
      </c>
      <c r="E58" s="1029"/>
      <c r="F58" s="1207" t="s">
        <v>31</v>
      </c>
      <c r="G58" s="578" t="s">
        <v>28</v>
      </c>
      <c r="H58" s="446">
        <f>3041.8-64.6</f>
        <v>2977.2</v>
      </c>
      <c r="I58" s="446">
        <f>3041.8-64.6</f>
        <v>2977.2</v>
      </c>
      <c r="J58" s="331">
        <f>I58-H58</f>
        <v>0</v>
      </c>
      <c r="K58" s="333">
        <v>2973.5</v>
      </c>
      <c r="L58" s="446">
        <v>2973.5</v>
      </c>
      <c r="M58" s="619"/>
      <c r="N58" s="333">
        <v>3070.4</v>
      </c>
      <c r="O58" s="446">
        <v>3070.4</v>
      </c>
      <c r="P58" s="619"/>
      <c r="Q58" s="1274"/>
      <c r="R58" s="1032"/>
      <c r="S58" s="1032"/>
      <c r="T58" s="1033"/>
      <c r="U58" s="1942"/>
    </row>
    <row r="59" spans="1:21" ht="13.5" customHeight="1" x14ac:dyDescent="0.2">
      <c r="A59" s="1340"/>
      <c r="B59" s="1343"/>
      <c r="C59" s="1342"/>
      <c r="D59" s="1875"/>
      <c r="E59" s="187"/>
      <c r="F59" s="1344"/>
      <c r="G59" s="935" t="s">
        <v>72</v>
      </c>
      <c r="H59" s="387">
        <v>64.599999999999994</v>
      </c>
      <c r="I59" s="387">
        <v>64.599999999999994</v>
      </c>
      <c r="J59" s="247">
        <f>I59-H59</f>
        <v>0</v>
      </c>
      <c r="K59" s="1137"/>
      <c r="L59" s="387"/>
      <c r="M59" s="419"/>
      <c r="N59" s="1137"/>
      <c r="O59" s="387"/>
      <c r="P59" s="419"/>
      <c r="Q59" s="1357"/>
      <c r="R59" s="382"/>
      <c r="S59" s="382"/>
      <c r="T59" s="371"/>
      <c r="U59" s="1943"/>
    </row>
    <row r="60" spans="1:21" ht="14.25" customHeight="1" x14ac:dyDescent="0.2">
      <c r="A60" s="1340"/>
      <c r="B60" s="1343"/>
      <c r="C60" s="1342"/>
      <c r="D60" s="1875"/>
      <c r="E60" s="187"/>
      <c r="F60" s="1344"/>
      <c r="G60" s="935" t="s">
        <v>45</v>
      </c>
      <c r="H60" s="387">
        <v>0.8</v>
      </c>
      <c r="I60" s="387">
        <v>0.8</v>
      </c>
      <c r="J60" s="247"/>
      <c r="K60" s="1137">
        <v>0.8</v>
      </c>
      <c r="L60" s="387">
        <v>0.8</v>
      </c>
      <c r="M60" s="419"/>
      <c r="N60" s="1137">
        <v>0.8</v>
      </c>
      <c r="O60" s="387">
        <v>0.8</v>
      </c>
      <c r="P60" s="419"/>
      <c r="Q60" s="1357"/>
      <c r="R60" s="382"/>
      <c r="S60" s="382"/>
      <c r="T60" s="371"/>
      <c r="U60" s="1943"/>
    </row>
    <row r="61" spans="1:21" ht="18" customHeight="1" x14ac:dyDescent="0.2">
      <c r="A61" s="1195"/>
      <c r="B61" s="1177"/>
      <c r="C61" s="1182"/>
      <c r="D61" s="1702"/>
      <c r="E61" s="1028"/>
      <c r="F61" s="1202"/>
      <c r="G61" s="105" t="s">
        <v>119</v>
      </c>
      <c r="H61" s="388">
        <v>0.2</v>
      </c>
      <c r="I61" s="388">
        <v>0.2</v>
      </c>
      <c r="J61" s="245">
        <f>I61-H61</f>
        <v>0</v>
      </c>
      <c r="K61" s="185"/>
      <c r="L61" s="388"/>
      <c r="M61" s="420"/>
      <c r="N61" s="185"/>
      <c r="O61" s="388"/>
      <c r="P61" s="420"/>
      <c r="Q61" s="1275"/>
      <c r="R61" s="1035"/>
      <c r="S61" s="1035"/>
      <c r="T61" s="1036"/>
      <c r="U61" s="1943"/>
    </row>
    <row r="62" spans="1:21" ht="49.5" customHeight="1" x14ac:dyDescent="0.2">
      <c r="A62" s="1756"/>
      <c r="B62" s="1849"/>
      <c r="C62" s="1783"/>
      <c r="D62" s="1627" t="s">
        <v>85</v>
      </c>
      <c r="E62" s="1862"/>
      <c r="F62" s="1687"/>
      <c r="G62" s="12"/>
      <c r="H62" s="389"/>
      <c r="I62" s="1649"/>
      <c r="J62" s="247"/>
      <c r="K62" s="1137"/>
      <c r="L62" s="1649"/>
      <c r="M62" s="419"/>
      <c r="N62" s="1137"/>
      <c r="O62" s="1649"/>
      <c r="P62" s="419"/>
      <c r="Q62" s="405" t="s">
        <v>380</v>
      </c>
      <c r="R62" s="1647">
        <v>8.6</v>
      </c>
      <c r="S62" s="1647">
        <v>8.6</v>
      </c>
      <c r="T62" s="371">
        <v>8.6</v>
      </c>
      <c r="U62" s="1258"/>
    </row>
    <row r="63" spans="1:21" ht="17.25" customHeight="1" x14ac:dyDescent="0.2">
      <c r="A63" s="1848"/>
      <c r="B63" s="1850"/>
      <c r="C63" s="1784"/>
      <c r="D63" s="1625" t="s">
        <v>324</v>
      </c>
      <c r="E63" s="1977"/>
      <c r="F63" s="1792"/>
      <c r="G63" s="1646"/>
      <c r="H63" s="185"/>
      <c r="I63" s="1650"/>
      <c r="J63" s="245"/>
      <c r="K63" s="185"/>
      <c r="L63" s="1650"/>
      <c r="M63" s="420"/>
      <c r="N63" s="185"/>
      <c r="O63" s="1650"/>
      <c r="P63" s="420"/>
      <c r="Q63" s="763" t="s">
        <v>419</v>
      </c>
      <c r="R63" s="168">
        <v>646</v>
      </c>
      <c r="S63" s="356"/>
      <c r="T63" s="644"/>
      <c r="U63" s="1408"/>
    </row>
    <row r="64" spans="1:21" ht="18" customHeight="1" x14ac:dyDescent="0.2">
      <c r="A64" s="1756"/>
      <c r="B64" s="1849"/>
      <c r="C64" s="1783"/>
      <c r="D64" s="1697" t="s">
        <v>42</v>
      </c>
      <c r="E64" s="1553"/>
      <c r="F64" s="1552"/>
      <c r="G64" s="935"/>
      <c r="H64" s="1137"/>
      <c r="I64" s="387"/>
      <c r="J64" s="247"/>
      <c r="K64" s="1137"/>
      <c r="L64" s="387"/>
      <c r="M64" s="419"/>
      <c r="N64" s="1137"/>
      <c r="O64" s="387"/>
      <c r="P64" s="419"/>
      <c r="Q64" s="1642" t="s">
        <v>44</v>
      </c>
      <c r="R64" s="181">
        <v>55</v>
      </c>
      <c r="S64" s="181">
        <v>55</v>
      </c>
      <c r="T64" s="367">
        <v>55</v>
      </c>
      <c r="U64" s="1258"/>
    </row>
    <row r="65" spans="1:21" ht="26.25" customHeight="1" x14ac:dyDescent="0.2">
      <c r="A65" s="1756"/>
      <c r="B65" s="1849"/>
      <c r="C65" s="1783"/>
      <c r="D65" s="1697"/>
      <c r="E65" s="1553"/>
      <c r="F65" s="1552"/>
      <c r="G65" s="935"/>
      <c r="H65" s="1137"/>
      <c r="I65" s="387"/>
      <c r="J65" s="247"/>
      <c r="K65" s="1137"/>
      <c r="L65" s="387"/>
      <c r="M65" s="419"/>
      <c r="N65" s="1137"/>
      <c r="O65" s="387"/>
      <c r="P65" s="419"/>
      <c r="Q65" s="65" t="s">
        <v>86</v>
      </c>
      <c r="R65" s="650">
        <v>1985</v>
      </c>
      <c r="S65" s="650">
        <v>1985</v>
      </c>
      <c r="T65" s="651">
        <v>1985</v>
      </c>
      <c r="U65" s="1258"/>
    </row>
    <row r="66" spans="1:21" ht="29.25" customHeight="1" x14ac:dyDescent="0.2">
      <c r="A66" s="1756"/>
      <c r="B66" s="1849"/>
      <c r="C66" s="1783"/>
      <c r="D66" s="1979"/>
      <c r="E66" s="1553"/>
      <c r="F66" s="1552"/>
      <c r="G66" s="935"/>
      <c r="H66" s="1137"/>
      <c r="I66" s="387"/>
      <c r="J66" s="247"/>
      <c r="K66" s="1137"/>
      <c r="L66" s="387"/>
      <c r="M66" s="419"/>
      <c r="N66" s="1137"/>
      <c r="O66" s="387"/>
      <c r="P66" s="419"/>
      <c r="Q66" s="1558" t="s">
        <v>420</v>
      </c>
      <c r="R66" s="1022">
        <v>1</v>
      </c>
      <c r="S66" s="1022"/>
      <c r="T66" s="1023"/>
      <c r="U66" s="1258"/>
    </row>
    <row r="67" spans="1:21" ht="19.5" customHeight="1" x14ac:dyDescent="0.2">
      <c r="A67" s="1195"/>
      <c r="B67" s="1177"/>
      <c r="C67" s="1182"/>
      <c r="D67" s="1682" t="s">
        <v>269</v>
      </c>
      <c r="E67" s="459"/>
      <c r="F67" s="1197"/>
      <c r="G67" s="935"/>
      <c r="H67" s="1137"/>
      <c r="I67" s="387"/>
      <c r="J67" s="247"/>
      <c r="K67" s="1137"/>
      <c r="L67" s="387"/>
      <c r="M67" s="419"/>
      <c r="N67" s="1137"/>
      <c r="O67" s="387"/>
      <c r="P67" s="419"/>
      <c r="Q67" s="1401" t="s">
        <v>381</v>
      </c>
      <c r="R67" s="627" t="s">
        <v>254</v>
      </c>
      <c r="S67" s="655" t="s">
        <v>254</v>
      </c>
      <c r="T67" s="629" t="s">
        <v>254</v>
      </c>
      <c r="U67" s="1258"/>
    </row>
    <row r="68" spans="1:21" ht="19.5" customHeight="1" x14ac:dyDescent="0.2">
      <c r="A68" s="1195"/>
      <c r="B68" s="1177"/>
      <c r="C68" s="1182"/>
      <c r="D68" s="1796"/>
      <c r="E68" s="459"/>
      <c r="F68" s="1197"/>
      <c r="G68" s="935"/>
      <c r="H68" s="1137"/>
      <c r="I68" s="387"/>
      <c r="J68" s="247"/>
      <c r="K68" s="1137"/>
      <c r="L68" s="387"/>
      <c r="M68" s="419"/>
      <c r="N68" s="1137"/>
      <c r="O68" s="387"/>
      <c r="P68" s="419"/>
      <c r="Q68" s="1276" t="s">
        <v>382</v>
      </c>
      <c r="R68" s="627" t="s">
        <v>250</v>
      </c>
      <c r="S68" s="628" t="s">
        <v>250</v>
      </c>
      <c r="T68" s="629" t="s">
        <v>250</v>
      </c>
      <c r="U68" s="1258"/>
    </row>
    <row r="69" spans="1:21" ht="25.5" customHeight="1" x14ac:dyDescent="0.2">
      <c r="A69" s="1195"/>
      <c r="B69" s="1177"/>
      <c r="C69" s="1182"/>
      <c r="D69" s="1797"/>
      <c r="E69" s="459"/>
      <c r="F69" s="1197"/>
      <c r="G69" s="935"/>
      <c r="H69" s="1137"/>
      <c r="I69" s="387"/>
      <c r="J69" s="247"/>
      <c r="K69" s="1137"/>
      <c r="L69" s="387"/>
      <c r="M69" s="419"/>
      <c r="N69" s="1137"/>
      <c r="O69" s="387"/>
      <c r="P69" s="419"/>
      <c r="Q69" s="916" t="s">
        <v>364</v>
      </c>
      <c r="R69" s="67" t="s">
        <v>322</v>
      </c>
      <c r="S69" s="443" t="s">
        <v>323</v>
      </c>
      <c r="T69" s="412" t="s">
        <v>323</v>
      </c>
      <c r="U69" s="1258"/>
    </row>
    <row r="70" spans="1:21" ht="12.75" customHeight="1" x14ac:dyDescent="0.2">
      <c r="A70" s="1195"/>
      <c r="B70" s="1177"/>
      <c r="C70" s="1194"/>
      <c r="D70" s="1681" t="s">
        <v>71</v>
      </c>
      <c r="E70" s="1862"/>
      <c r="F70" s="1769"/>
      <c r="G70" s="105"/>
      <c r="H70" s="185"/>
      <c r="I70" s="388"/>
      <c r="J70" s="245"/>
      <c r="K70" s="185"/>
      <c r="L70" s="388"/>
      <c r="M70" s="420"/>
      <c r="N70" s="185"/>
      <c r="O70" s="388"/>
      <c r="P70" s="420"/>
      <c r="Q70" s="1708" t="s">
        <v>43</v>
      </c>
      <c r="R70" s="75">
        <v>8</v>
      </c>
      <c r="S70" s="353">
        <v>8</v>
      </c>
      <c r="T70" s="645">
        <v>8</v>
      </c>
      <c r="U70" s="1258"/>
    </row>
    <row r="71" spans="1:21" ht="18.75" customHeight="1" thickBot="1" x14ac:dyDescent="0.25">
      <c r="A71" s="47"/>
      <c r="B71" s="1181"/>
      <c r="C71" s="1021"/>
      <c r="D71" s="1770"/>
      <c r="E71" s="1770"/>
      <c r="F71" s="1770"/>
      <c r="G71" s="76" t="s">
        <v>8</v>
      </c>
      <c r="H71" s="537">
        <f>SUM(H58:H70)</f>
        <v>3042.8</v>
      </c>
      <c r="I71" s="1265">
        <f>SUM(I58:I70)</f>
        <v>3042.8</v>
      </c>
      <c r="J71" s="1265">
        <f>SUM(J58:J70)</f>
        <v>0</v>
      </c>
      <c r="K71" s="537">
        <f t="shared" ref="K71:N71" si="1">SUM(K58:K70)</f>
        <v>2974.3</v>
      </c>
      <c r="L71" s="1265">
        <f t="shared" ref="L71:M71" si="2">SUM(L58:L70)</f>
        <v>2974.3</v>
      </c>
      <c r="M71" s="1265">
        <f t="shared" si="2"/>
        <v>0</v>
      </c>
      <c r="N71" s="537">
        <f t="shared" si="1"/>
        <v>3071.2</v>
      </c>
      <c r="O71" s="1265">
        <f t="shared" ref="O71:P71" si="3">SUM(O58:O70)</f>
        <v>3071.2</v>
      </c>
      <c r="P71" s="1265">
        <f t="shared" si="3"/>
        <v>0</v>
      </c>
      <c r="Q71" s="1709"/>
      <c r="R71" s="1025"/>
      <c r="S71" s="1025"/>
      <c r="T71" s="1030"/>
      <c r="U71" s="1273"/>
    </row>
    <row r="72" spans="1:21" ht="15" customHeight="1" x14ac:dyDescent="0.2">
      <c r="A72" s="1203" t="s">
        <v>7</v>
      </c>
      <c r="B72" s="1180" t="s">
        <v>7</v>
      </c>
      <c r="C72" s="1241" t="s">
        <v>30</v>
      </c>
      <c r="D72" s="1699" t="s">
        <v>63</v>
      </c>
      <c r="E72" s="1042"/>
      <c r="F72" s="1207" t="s">
        <v>31</v>
      </c>
      <c r="G72" s="578" t="s">
        <v>28</v>
      </c>
      <c r="H72" s="446">
        <v>1182.8</v>
      </c>
      <c r="I72" s="446">
        <v>1182.8</v>
      </c>
      <c r="J72" s="331"/>
      <c r="K72" s="333">
        <v>1115</v>
      </c>
      <c r="L72" s="446">
        <v>1115</v>
      </c>
      <c r="M72" s="331"/>
      <c r="N72" s="333">
        <v>740.8</v>
      </c>
      <c r="O72" s="446">
        <v>740.8</v>
      </c>
      <c r="P72" s="619"/>
      <c r="Q72" s="1226"/>
      <c r="R72" s="382"/>
      <c r="S72" s="382"/>
      <c r="T72" s="371"/>
      <c r="U72" s="1443"/>
    </row>
    <row r="73" spans="1:21" ht="15" customHeight="1" x14ac:dyDescent="0.2">
      <c r="A73" s="1330"/>
      <c r="B73" s="1332"/>
      <c r="C73" s="1329"/>
      <c r="D73" s="1700"/>
      <c r="E73" s="1041"/>
      <c r="F73" s="1331"/>
      <c r="G73" s="935" t="s">
        <v>72</v>
      </c>
      <c r="H73" s="387">
        <v>0.4</v>
      </c>
      <c r="I73" s="387">
        <v>0.4</v>
      </c>
      <c r="J73" s="1335"/>
      <c r="K73" s="1137"/>
      <c r="L73" s="387"/>
      <c r="M73" s="247"/>
      <c r="N73" s="1137"/>
      <c r="O73" s="387"/>
      <c r="P73" s="419"/>
      <c r="Q73" s="1333"/>
      <c r="R73" s="382"/>
      <c r="S73" s="382"/>
      <c r="T73" s="371"/>
      <c r="U73" s="1444"/>
    </row>
    <row r="74" spans="1:21" ht="15" customHeight="1" x14ac:dyDescent="0.2">
      <c r="A74" s="1195"/>
      <c r="B74" s="1177"/>
      <c r="C74" s="1194"/>
      <c r="D74" s="1701"/>
      <c r="E74" s="1041"/>
      <c r="F74" s="1197"/>
      <c r="G74" s="935" t="s">
        <v>83</v>
      </c>
      <c r="H74" s="387">
        <v>14.3</v>
      </c>
      <c r="I74" s="387">
        <v>14.3</v>
      </c>
      <c r="J74" s="247"/>
      <c r="K74" s="1137">
        <v>14.3</v>
      </c>
      <c r="L74" s="387">
        <v>14.3</v>
      </c>
      <c r="M74" s="247"/>
      <c r="N74" s="1137"/>
      <c r="O74" s="387"/>
      <c r="P74" s="419"/>
      <c r="Q74" s="1226"/>
      <c r="R74" s="382"/>
      <c r="S74" s="382"/>
      <c r="T74" s="371"/>
      <c r="U74" s="1454"/>
    </row>
    <row r="75" spans="1:21" ht="13.5" customHeight="1" x14ac:dyDescent="0.2">
      <c r="A75" s="1340"/>
      <c r="B75" s="1343"/>
      <c r="C75" s="1339"/>
      <c r="D75" s="1701"/>
      <c r="E75" s="1041"/>
      <c r="F75" s="1344"/>
      <c r="G75" s="935" t="s">
        <v>45</v>
      </c>
      <c r="H75" s="387">
        <v>32.700000000000003</v>
      </c>
      <c r="I75" s="387">
        <v>32.700000000000003</v>
      </c>
      <c r="J75" s="247"/>
      <c r="K75" s="1137">
        <v>12.8</v>
      </c>
      <c r="L75" s="387">
        <v>12.8</v>
      </c>
      <c r="M75" s="247"/>
      <c r="N75" s="1137">
        <v>12.8</v>
      </c>
      <c r="O75" s="387">
        <v>12.8</v>
      </c>
      <c r="P75" s="419"/>
      <c r="Q75" s="1346"/>
      <c r="R75" s="382"/>
      <c r="S75" s="382"/>
      <c r="T75" s="371"/>
      <c r="U75" s="1454"/>
    </row>
    <row r="76" spans="1:21" ht="13.5" customHeight="1" x14ac:dyDescent="0.2">
      <c r="A76" s="1614"/>
      <c r="B76" s="1617"/>
      <c r="C76" s="1615"/>
      <c r="D76" s="1701"/>
      <c r="E76" s="1041"/>
      <c r="F76" s="1613"/>
      <c r="G76" s="1618" t="s">
        <v>125</v>
      </c>
      <c r="H76" s="1621"/>
      <c r="I76" s="1620">
        <v>4.5999999999999996</v>
      </c>
      <c r="J76" s="1335">
        <f>I76-H76</f>
        <v>4.5999999999999996</v>
      </c>
      <c r="K76" s="1137"/>
      <c r="L76" s="1621"/>
      <c r="M76" s="247"/>
      <c r="N76" s="1137"/>
      <c r="O76" s="1621"/>
      <c r="P76" s="419"/>
      <c r="Q76" s="1616"/>
      <c r="R76" s="1619"/>
      <c r="S76" s="1619"/>
      <c r="T76" s="371"/>
      <c r="U76" s="1454"/>
    </row>
    <row r="77" spans="1:21" ht="17.25" customHeight="1" x14ac:dyDescent="0.2">
      <c r="A77" s="1195"/>
      <c r="B77" s="1177"/>
      <c r="C77" s="1194"/>
      <c r="D77" s="1702"/>
      <c r="E77" s="1049"/>
      <c r="F77" s="1202"/>
      <c r="G77" s="105" t="s">
        <v>119</v>
      </c>
      <c r="H77" s="388">
        <v>6.3</v>
      </c>
      <c r="I77" s="388">
        <v>6.3</v>
      </c>
      <c r="J77" s="245">
        <f>I77-H77</f>
        <v>0</v>
      </c>
      <c r="K77" s="185"/>
      <c r="L77" s="388"/>
      <c r="M77" s="245"/>
      <c r="N77" s="185"/>
      <c r="O77" s="388"/>
      <c r="P77" s="420"/>
      <c r="Q77" s="763"/>
      <c r="R77" s="1035"/>
      <c r="S77" s="1035"/>
      <c r="T77" s="1036"/>
      <c r="U77" s="1454"/>
    </row>
    <row r="78" spans="1:21" ht="20.25" customHeight="1" x14ac:dyDescent="0.2">
      <c r="A78" s="1195"/>
      <c r="B78" s="1177"/>
      <c r="C78" s="1194"/>
      <c r="D78" s="1692" t="s">
        <v>191</v>
      </c>
      <c r="E78" s="1698" t="s">
        <v>81</v>
      </c>
      <c r="F78" s="1197"/>
      <c r="G78" s="43"/>
      <c r="H78" s="1137"/>
      <c r="I78" s="387"/>
      <c r="J78" s="247"/>
      <c r="K78" s="1137"/>
      <c r="L78" s="387"/>
      <c r="M78" s="247"/>
      <c r="N78" s="1338"/>
      <c r="O78" s="1267"/>
      <c r="P78" s="431"/>
      <c r="Q78" s="1721" t="s">
        <v>383</v>
      </c>
      <c r="R78" s="378">
        <v>60</v>
      </c>
      <c r="S78" s="378">
        <v>80</v>
      </c>
      <c r="T78" s="1839">
        <v>100</v>
      </c>
      <c r="U78" s="1356"/>
    </row>
    <row r="79" spans="1:21" ht="33" customHeight="1" x14ac:dyDescent="0.2">
      <c r="A79" s="1195"/>
      <c r="B79" s="1177"/>
      <c r="C79" s="1194"/>
      <c r="D79" s="1697"/>
      <c r="E79" s="1698"/>
      <c r="F79" s="1197"/>
      <c r="G79" s="43"/>
      <c r="H79" s="1137"/>
      <c r="I79" s="387"/>
      <c r="J79" s="247"/>
      <c r="K79" s="1137"/>
      <c r="L79" s="387"/>
      <c r="M79" s="247"/>
      <c r="N79" s="1137"/>
      <c r="O79" s="387"/>
      <c r="P79" s="419"/>
      <c r="Q79" s="1721"/>
      <c r="R79" s="378"/>
      <c r="S79" s="378"/>
      <c r="T79" s="1839"/>
      <c r="U79" s="1356"/>
    </row>
    <row r="80" spans="1:21" ht="19.5" customHeight="1" x14ac:dyDescent="0.2">
      <c r="A80" s="1195"/>
      <c r="B80" s="1177"/>
      <c r="C80" s="1194"/>
      <c r="D80" s="1200"/>
      <c r="E80" s="205"/>
      <c r="F80" s="1197"/>
      <c r="G80" s="43"/>
      <c r="H80" s="1137"/>
      <c r="I80" s="387"/>
      <c r="J80" s="247"/>
      <c r="K80" s="1137"/>
      <c r="L80" s="387"/>
      <c r="M80" s="247"/>
      <c r="N80" s="1137"/>
      <c r="O80" s="387"/>
      <c r="P80" s="419"/>
      <c r="Q80" s="1798" t="s">
        <v>384</v>
      </c>
      <c r="R80" s="1045">
        <v>60</v>
      </c>
      <c r="S80" s="1045">
        <v>80</v>
      </c>
      <c r="T80" s="1703">
        <v>100</v>
      </c>
      <c r="U80" s="1938" t="s">
        <v>514</v>
      </c>
    </row>
    <row r="81" spans="1:21" ht="21" customHeight="1" x14ac:dyDescent="0.2">
      <c r="A81" s="1195"/>
      <c r="B81" s="1177"/>
      <c r="C81" s="1194"/>
      <c r="D81" s="1200"/>
      <c r="E81" s="205"/>
      <c r="F81" s="1197"/>
      <c r="G81" s="43"/>
      <c r="H81" s="1137"/>
      <c r="I81" s="387"/>
      <c r="J81" s="247"/>
      <c r="K81" s="1137"/>
      <c r="L81" s="387"/>
      <c r="M81" s="247"/>
      <c r="N81" s="1137"/>
      <c r="O81" s="387"/>
      <c r="P81" s="419"/>
      <c r="Q81" s="1857"/>
      <c r="R81" s="378"/>
      <c r="S81" s="378"/>
      <c r="T81" s="1704"/>
      <c r="U81" s="1944"/>
    </row>
    <row r="82" spans="1:21" ht="47.25" customHeight="1" x14ac:dyDescent="0.2">
      <c r="A82" s="1440"/>
      <c r="B82" s="1441"/>
      <c r="C82" s="1438"/>
      <c r="D82" s="1439"/>
      <c r="E82" s="205"/>
      <c r="F82" s="1442"/>
      <c r="G82" s="43"/>
      <c r="H82" s="1137"/>
      <c r="I82" s="387"/>
      <c r="J82" s="247"/>
      <c r="K82" s="1137"/>
      <c r="L82" s="387"/>
      <c r="M82" s="247"/>
      <c r="N82" s="1137"/>
      <c r="O82" s="387"/>
      <c r="P82" s="419"/>
      <c r="Q82" s="1452" t="s">
        <v>515</v>
      </c>
      <c r="R82" s="1453">
        <v>1</v>
      </c>
      <c r="S82" s="378"/>
      <c r="T82" s="1327"/>
      <c r="U82" s="1944"/>
    </row>
    <row r="83" spans="1:21" ht="19.5" customHeight="1" x14ac:dyDescent="0.2">
      <c r="A83" s="1195"/>
      <c r="B83" s="1177"/>
      <c r="C83" s="1194"/>
      <c r="D83" s="1200"/>
      <c r="E83" s="205"/>
      <c r="F83" s="1197"/>
      <c r="G83" s="43"/>
      <c r="H83" s="1137"/>
      <c r="I83" s="387"/>
      <c r="J83" s="247"/>
      <c r="K83" s="1137"/>
      <c r="L83" s="387"/>
      <c r="M83" s="247"/>
      <c r="N83" s="1137"/>
      <c r="O83" s="387"/>
      <c r="P83" s="419"/>
      <c r="Q83" s="1798" t="s">
        <v>385</v>
      </c>
      <c r="R83" s="1045">
        <v>60</v>
      </c>
      <c r="S83" s="1045">
        <v>80</v>
      </c>
      <c r="T83" s="1046">
        <v>100</v>
      </c>
      <c r="U83" s="1944"/>
    </row>
    <row r="84" spans="1:21" ht="19.5" customHeight="1" x14ac:dyDescent="0.2">
      <c r="A84" s="1195"/>
      <c r="B84" s="1177"/>
      <c r="C84" s="1194"/>
      <c r="D84" s="1200"/>
      <c r="E84" s="205"/>
      <c r="F84" s="1197"/>
      <c r="G84" s="43"/>
      <c r="H84" s="1137"/>
      <c r="I84" s="387"/>
      <c r="J84" s="247"/>
      <c r="K84" s="1137"/>
      <c r="L84" s="387"/>
      <c r="M84" s="247"/>
      <c r="N84" s="1137"/>
      <c r="O84" s="387"/>
      <c r="P84" s="419"/>
      <c r="Q84" s="1798"/>
      <c r="R84" s="677"/>
      <c r="S84" s="677"/>
      <c r="T84" s="1047"/>
      <c r="U84" s="1258"/>
    </row>
    <row r="85" spans="1:21" ht="13.5" customHeight="1" x14ac:dyDescent="0.2">
      <c r="A85" s="1195"/>
      <c r="B85" s="1177"/>
      <c r="C85" s="1194"/>
      <c r="D85" s="1200"/>
      <c r="E85" s="235"/>
      <c r="F85" s="1197"/>
      <c r="G85" s="43"/>
      <c r="H85" s="1137"/>
      <c r="I85" s="387"/>
      <c r="J85" s="247"/>
      <c r="K85" s="1137"/>
      <c r="L85" s="387"/>
      <c r="M85" s="247"/>
      <c r="N85" s="1137"/>
      <c r="O85" s="387"/>
      <c r="P85" s="419"/>
      <c r="Q85" s="1208" t="s">
        <v>386</v>
      </c>
      <c r="R85" s="378">
        <v>3</v>
      </c>
      <c r="S85" s="378">
        <v>3</v>
      </c>
      <c r="T85" s="1210">
        <v>2</v>
      </c>
      <c r="U85" s="1258"/>
    </row>
    <row r="86" spans="1:21" ht="25.5" customHeight="1" x14ac:dyDescent="0.2">
      <c r="A86" s="1195"/>
      <c r="B86" s="1177"/>
      <c r="C86" s="1194"/>
      <c r="D86" s="1201"/>
      <c r="E86" s="281"/>
      <c r="F86" s="1197"/>
      <c r="G86" s="43"/>
      <c r="H86" s="1137"/>
      <c r="I86" s="387"/>
      <c r="J86" s="247"/>
      <c r="K86" s="1137"/>
      <c r="L86" s="387"/>
      <c r="M86" s="247"/>
      <c r="N86" s="1137"/>
      <c r="O86" s="387"/>
      <c r="P86" s="419"/>
      <c r="Q86" s="1048" t="s">
        <v>149</v>
      </c>
      <c r="R86" s="379">
        <v>2</v>
      </c>
      <c r="S86" s="379">
        <v>2</v>
      </c>
      <c r="T86" s="1225">
        <v>1</v>
      </c>
      <c r="U86" s="1258"/>
    </row>
    <row r="87" spans="1:21" ht="21" customHeight="1" x14ac:dyDescent="0.2">
      <c r="A87" s="1195"/>
      <c r="B87" s="1177"/>
      <c r="C87" s="1182"/>
      <c r="D87" s="1697" t="s">
        <v>257</v>
      </c>
      <c r="E87" s="1214"/>
      <c r="F87" s="1197"/>
      <c r="G87" s="935"/>
      <c r="H87" s="1137"/>
      <c r="I87" s="387"/>
      <c r="J87" s="247"/>
      <c r="K87" s="1137"/>
      <c r="L87" s="387"/>
      <c r="M87" s="247"/>
      <c r="N87" s="1137"/>
      <c r="O87" s="387"/>
      <c r="P87" s="419"/>
      <c r="Q87" s="1768" t="s">
        <v>432</v>
      </c>
      <c r="R87" s="673">
        <v>1</v>
      </c>
      <c r="S87" s="673">
        <v>1</v>
      </c>
      <c r="T87" s="1209">
        <v>1</v>
      </c>
      <c r="U87" s="1258"/>
    </row>
    <row r="88" spans="1:21" ht="19.5" customHeight="1" x14ac:dyDescent="0.2">
      <c r="A88" s="1195"/>
      <c r="B88" s="1177"/>
      <c r="C88" s="1194"/>
      <c r="D88" s="1693"/>
      <c r="E88" s="1211"/>
      <c r="F88" s="1197"/>
      <c r="G88" s="12"/>
      <c r="H88" s="1137"/>
      <c r="I88" s="387"/>
      <c r="J88" s="247"/>
      <c r="K88" s="1137"/>
      <c r="L88" s="387"/>
      <c r="M88" s="247"/>
      <c r="N88" s="1137"/>
      <c r="O88" s="387"/>
      <c r="P88" s="419"/>
      <c r="Q88" s="1858"/>
      <c r="R88" s="168"/>
      <c r="S88" s="168"/>
      <c r="T88" s="374"/>
      <c r="U88" s="1258"/>
    </row>
    <row r="89" spans="1:21" ht="15.75" customHeight="1" x14ac:dyDescent="0.2">
      <c r="A89" s="1628"/>
      <c r="B89" s="1632"/>
      <c r="C89" s="1626"/>
      <c r="D89" s="1692" t="s">
        <v>118</v>
      </c>
      <c r="E89" s="1855" t="s">
        <v>81</v>
      </c>
      <c r="F89" s="1633"/>
      <c r="G89" s="1645"/>
      <c r="H89" s="422"/>
      <c r="I89" s="427"/>
      <c r="J89" s="255"/>
      <c r="K89" s="422"/>
      <c r="L89" s="427"/>
      <c r="M89" s="255"/>
      <c r="N89" s="422"/>
      <c r="O89" s="427"/>
      <c r="P89" s="423"/>
      <c r="Q89" s="1642" t="s">
        <v>283</v>
      </c>
      <c r="R89" s="1647">
        <v>20.5</v>
      </c>
      <c r="S89" s="1647">
        <v>20.5</v>
      </c>
      <c r="T89" s="371">
        <v>20.5</v>
      </c>
      <c r="U89" s="1258"/>
    </row>
    <row r="90" spans="1:21" ht="15.75" customHeight="1" x14ac:dyDescent="0.2">
      <c r="A90" s="1628"/>
      <c r="B90" s="1632"/>
      <c r="C90" s="1626"/>
      <c r="D90" s="1697"/>
      <c r="E90" s="1856"/>
      <c r="F90" s="1633"/>
      <c r="G90" s="1645"/>
      <c r="H90" s="1137"/>
      <c r="I90" s="1649"/>
      <c r="J90" s="247"/>
      <c r="K90" s="1137"/>
      <c r="L90" s="1649"/>
      <c r="M90" s="247"/>
      <c r="N90" s="1137"/>
      <c r="O90" s="1649"/>
      <c r="P90" s="419"/>
      <c r="Q90" s="65" t="s">
        <v>284</v>
      </c>
      <c r="R90" s="650">
        <v>109</v>
      </c>
      <c r="S90" s="650">
        <v>109</v>
      </c>
      <c r="T90" s="651">
        <v>109</v>
      </c>
      <c r="U90" s="1258"/>
    </row>
    <row r="91" spans="1:21" ht="15.75" customHeight="1" x14ac:dyDescent="0.2">
      <c r="A91" s="1628"/>
      <c r="B91" s="1629"/>
      <c r="C91" s="1630"/>
      <c r="D91" s="1697"/>
      <c r="E91" s="1856"/>
      <c r="F91" s="1633"/>
      <c r="G91" s="1645"/>
      <c r="H91" s="1137"/>
      <c r="I91" s="1649"/>
      <c r="J91" s="247"/>
      <c r="K91" s="1137"/>
      <c r="L91" s="1649"/>
      <c r="M91" s="247"/>
      <c r="N91" s="1137"/>
      <c r="O91" s="1649"/>
      <c r="P91" s="419"/>
      <c r="Q91" s="61" t="s">
        <v>281</v>
      </c>
      <c r="R91" s="70">
        <v>5</v>
      </c>
      <c r="S91" s="70">
        <v>5</v>
      </c>
      <c r="T91" s="761">
        <v>5</v>
      </c>
      <c r="U91" s="1258"/>
    </row>
    <row r="92" spans="1:21" ht="27" customHeight="1" x14ac:dyDescent="0.2">
      <c r="A92" s="1628"/>
      <c r="B92" s="1632"/>
      <c r="C92" s="1626"/>
      <c r="D92" s="1697"/>
      <c r="E92" s="1856"/>
      <c r="F92" s="1633"/>
      <c r="G92" s="1645"/>
      <c r="H92" s="1137"/>
      <c r="I92" s="1649"/>
      <c r="J92" s="247"/>
      <c r="K92" s="1137"/>
      <c r="L92" s="1649"/>
      <c r="M92" s="247"/>
      <c r="N92" s="1137"/>
      <c r="O92" s="1649"/>
      <c r="P92" s="419"/>
      <c r="Q92" s="58" t="s">
        <v>402</v>
      </c>
      <c r="R92" s="650">
        <v>1</v>
      </c>
      <c r="S92" s="650">
        <v>1</v>
      </c>
      <c r="T92" s="651">
        <v>1</v>
      </c>
      <c r="U92" s="1258"/>
    </row>
    <row r="93" spans="1:21" ht="39.75" customHeight="1" x14ac:dyDescent="0.2">
      <c r="A93" s="1637"/>
      <c r="B93" s="1638"/>
      <c r="C93" s="1103"/>
      <c r="D93" s="1693"/>
      <c r="E93" s="1967"/>
      <c r="F93" s="1636"/>
      <c r="G93" s="1646"/>
      <c r="H93" s="185"/>
      <c r="I93" s="1650"/>
      <c r="J93" s="245"/>
      <c r="K93" s="185"/>
      <c r="L93" s="1650"/>
      <c r="M93" s="245"/>
      <c r="N93" s="185"/>
      <c r="O93" s="1650"/>
      <c r="P93" s="420"/>
      <c r="Q93" s="1670" t="s">
        <v>397</v>
      </c>
      <c r="R93" s="1022">
        <v>584</v>
      </c>
      <c r="S93" s="1022">
        <v>28</v>
      </c>
      <c r="T93" s="1023"/>
      <c r="U93" s="1408"/>
    </row>
    <row r="94" spans="1:21" ht="68.25" customHeight="1" x14ac:dyDescent="0.2">
      <c r="A94" s="1195"/>
      <c r="B94" s="1170"/>
      <c r="C94" s="1182"/>
      <c r="D94" s="1640"/>
      <c r="E94" s="1667"/>
      <c r="F94" s="1334"/>
      <c r="G94" s="935"/>
      <c r="H94" s="1137"/>
      <c r="I94" s="387"/>
      <c r="J94" s="247"/>
      <c r="K94" s="1137"/>
      <c r="L94" s="387"/>
      <c r="M94" s="247"/>
      <c r="N94" s="1137"/>
      <c r="O94" s="387"/>
      <c r="P94" s="419"/>
      <c r="Q94" s="1276" t="s">
        <v>433</v>
      </c>
      <c r="R94" s="1668">
        <v>17</v>
      </c>
      <c r="S94" s="1668">
        <v>2</v>
      </c>
      <c r="T94" s="1669"/>
      <c r="U94" s="1258"/>
    </row>
    <row r="95" spans="1:21" ht="29.25" customHeight="1" x14ac:dyDescent="0.2">
      <c r="A95" s="1195"/>
      <c r="B95" s="1177"/>
      <c r="C95" s="1194"/>
      <c r="D95" s="1640"/>
      <c r="E95" s="1667"/>
      <c r="F95" s="1334"/>
      <c r="G95" s="935"/>
      <c r="H95" s="1137"/>
      <c r="I95" s="387"/>
      <c r="J95" s="247"/>
      <c r="K95" s="1137"/>
      <c r="L95" s="387"/>
      <c r="M95" s="247"/>
      <c r="N95" s="1137"/>
      <c r="O95" s="387"/>
      <c r="P95" s="419"/>
      <c r="Q95" s="1158" t="s">
        <v>421</v>
      </c>
      <c r="R95" s="1022"/>
      <c r="S95" s="1022">
        <v>100</v>
      </c>
      <c r="T95" s="1023"/>
      <c r="U95" s="1258"/>
    </row>
    <row r="96" spans="1:21" ht="14.25" customHeight="1" x14ac:dyDescent="0.2">
      <c r="A96" s="1756"/>
      <c r="B96" s="1757"/>
      <c r="C96" s="1769"/>
      <c r="D96" s="1692" t="s">
        <v>134</v>
      </c>
      <c r="E96" s="1853"/>
      <c r="F96" s="1687"/>
      <c r="G96" s="935"/>
      <c r="H96" s="1137"/>
      <c r="I96" s="387"/>
      <c r="J96" s="247"/>
      <c r="K96" s="1137"/>
      <c r="L96" s="387"/>
      <c r="M96" s="247"/>
      <c r="N96" s="1137"/>
      <c r="O96" s="387"/>
      <c r="P96" s="419"/>
      <c r="Q96" s="325" t="s">
        <v>368</v>
      </c>
      <c r="R96" s="181">
        <v>1</v>
      </c>
      <c r="S96" s="181">
        <v>1</v>
      </c>
      <c r="T96" s="367">
        <v>1</v>
      </c>
      <c r="U96" s="1258"/>
    </row>
    <row r="97" spans="1:21" ht="18" customHeight="1" x14ac:dyDescent="0.2">
      <c r="A97" s="1756"/>
      <c r="B97" s="1757"/>
      <c r="C97" s="1769"/>
      <c r="D97" s="1697"/>
      <c r="E97" s="1853"/>
      <c r="F97" s="1687"/>
      <c r="G97" s="935"/>
      <c r="H97" s="1137"/>
      <c r="I97" s="387"/>
      <c r="J97" s="247"/>
      <c r="K97" s="1137"/>
      <c r="L97" s="387"/>
      <c r="M97" s="247"/>
      <c r="N97" s="1137"/>
      <c r="O97" s="387"/>
      <c r="P97" s="419"/>
      <c r="Q97" s="1173" t="s">
        <v>367</v>
      </c>
      <c r="R97" s="1156">
        <v>3</v>
      </c>
      <c r="S97" s="1156">
        <v>3</v>
      </c>
      <c r="T97" s="1157">
        <v>3</v>
      </c>
      <c r="U97" s="1272"/>
    </row>
    <row r="98" spans="1:21" ht="18.75" customHeight="1" x14ac:dyDescent="0.2">
      <c r="A98" s="1195"/>
      <c r="B98" s="1177"/>
      <c r="C98" s="1194"/>
      <c r="D98" s="1692" t="s">
        <v>78</v>
      </c>
      <c r="E98" s="459"/>
      <c r="F98" s="1182"/>
      <c r="G98" s="105"/>
      <c r="H98" s="185"/>
      <c r="I98" s="388"/>
      <c r="J98" s="245"/>
      <c r="K98" s="185"/>
      <c r="L98" s="388"/>
      <c r="M98" s="245"/>
      <c r="N98" s="185"/>
      <c r="O98" s="388"/>
      <c r="P98" s="420"/>
      <c r="Q98" s="1185" t="s">
        <v>283</v>
      </c>
      <c r="R98" s="180">
        <v>2</v>
      </c>
      <c r="S98" s="180">
        <v>2</v>
      </c>
      <c r="T98" s="364">
        <v>2</v>
      </c>
      <c r="U98" s="1938"/>
    </row>
    <row r="99" spans="1:21" ht="16.5" customHeight="1" thickBot="1" x14ac:dyDescent="0.25">
      <c r="A99" s="47"/>
      <c r="B99" s="1181"/>
      <c r="C99" s="1021"/>
      <c r="D99" s="1868"/>
      <c r="E99" s="1193"/>
      <c r="F99" s="1193"/>
      <c r="G99" s="76" t="s">
        <v>8</v>
      </c>
      <c r="H99" s="537">
        <f t="shared" ref="H99:P99" si="4">SUM(H72:H98)</f>
        <v>1236.5</v>
      </c>
      <c r="I99" s="1265">
        <f t="shared" si="4"/>
        <v>1241.0999999999999</v>
      </c>
      <c r="J99" s="1265">
        <f t="shared" si="4"/>
        <v>4.5999999999999996</v>
      </c>
      <c r="K99" s="537">
        <f t="shared" si="4"/>
        <v>1142.0999999999999</v>
      </c>
      <c r="L99" s="1265">
        <f t="shared" si="4"/>
        <v>1142.0999999999999</v>
      </c>
      <c r="M99" s="1411">
        <f t="shared" si="4"/>
        <v>0</v>
      </c>
      <c r="N99" s="537">
        <f t="shared" si="4"/>
        <v>753.6</v>
      </c>
      <c r="O99" s="1265">
        <f t="shared" si="4"/>
        <v>753.6</v>
      </c>
      <c r="P99" s="1355">
        <f t="shared" si="4"/>
        <v>0</v>
      </c>
      <c r="Q99" s="1213"/>
      <c r="R99" s="1025"/>
      <c r="S99" s="1025"/>
      <c r="T99" s="1030"/>
      <c r="U99" s="1939"/>
    </row>
    <row r="100" spans="1:21" ht="15.75" customHeight="1" x14ac:dyDescent="0.2">
      <c r="A100" s="1826" t="s">
        <v>7</v>
      </c>
      <c r="B100" s="1828" t="s">
        <v>7</v>
      </c>
      <c r="C100" s="1782" t="s">
        <v>39</v>
      </c>
      <c r="D100" s="1785" t="s">
        <v>64</v>
      </c>
      <c r="E100" s="1788" t="s">
        <v>194</v>
      </c>
      <c r="F100" s="1791" t="s">
        <v>31</v>
      </c>
      <c r="G100" s="204" t="s">
        <v>28</v>
      </c>
      <c r="H100" s="1549">
        <v>2569.6999999999998</v>
      </c>
      <c r="I100" s="1554">
        <f>2569.7-0.3</f>
        <v>2569.4</v>
      </c>
      <c r="J100" s="1578">
        <f>I100-H100</f>
        <v>-0.3</v>
      </c>
      <c r="K100" s="333">
        <v>2548.8000000000002</v>
      </c>
      <c r="L100" s="446">
        <v>2548.8000000000002</v>
      </c>
      <c r="M100" s="619"/>
      <c r="N100" s="331">
        <v>2467.1</v>
      </c>
      <c r="O100" s="446">
        <v>2467.1</v>
      </c>
      <c r="P100" s="331"/>
      <c r="Q100" s="1710"/>
      <c r="R100" s="94"/>
      <c r="S100" s="94"/>
      <c r="T100" s="1705"/>
      <c r="U100" s="1942"/>
    </row>
    <row r="101" spans="1:21" ht="15.75" customHeight="1" x14ac:dyDescent="0.2">
      <c r="A101" s="1756"/>
      <c r="B101" s="1849"/>
      <c r="C101" s="1783"/>
      <c r="D101" s="1786"/>
      <c r="E101" s="1789"/>
      <c r="F101" s="1687"/>
      <c r="G101" s="42" t="s">
        <v>72</v>
      </c>
      <c r="H101" s="324">
        <v>159.19999999999999</v>
      </c>
      <c r="I101" s="387">
        <v>159.19999999999999</v>
      </c>
      <c r="J101" s="419"/>
      <c r="K101" s="1137"/>
      <c r="L101" s="387"/>
      <c r="M101" s="419"/>
      <c r="N101" s="247"/>
      <c r="O101" s="387"/>
      <c r="P101" s="247"/>
      <c r="Q101" s="1711"/>
      <c r="R101" s="181"/>
      <c r="S101" s="181"/>
      <c r="T101" s="1706"/>
      <c r="U101" s="1943"/>
    </row>
    <row r="102" spans="1:21" ht="18" customHeight="1" x14ac:dyDescent="0.2">
      <c r="A102" s="1756"/>
      <c r="B102" s="1849"/>
      <c r="C102" s="1783"/>
      <c r="D102" s="1786"/>
      <c r="E102" s="1789"/>
      <c r="F102" s="1687"/>
      <c r="G102" s="201" t="s">
        <v>83</v>
      </c>
      <c r="H102" s="242">
        <v>70.2</v>
      </c>
      <c r="I102" s="388">
        <v>70.2</v>
      </c>
      <c r="J102" s="420"/>
      <c r="K102" s="185"/>
      <c r="L102" s="388"/>
      <c r="M102" s="420"/>
      <c r="N102" s="245"/>
      <c r="O102" s="388"/>
      <c r="P102" s="245"/>
      <c r="Q102" s="1712"/>
      <c r="R102" s="181"/>
      <c r="S102" s="181"/>
      <c r="T102" s="1706"/>
      <c r="U102" s="1943"/>
    </row>
    <row r="103" spans="1:21" ht="15.75" customHeight="1" x14ac:dyDescent="0.2">
      <c r="A103" s="1756"/>
      <c r="B103" s="1757"/>
      <c r="C103" s="1783"/>
      <c r="D103" s="1692" t="s">
        <v>150</v>
      </c>
      <c r="E103" s="1965" t="s">
        <v>84</v>
      </c>
      <c r="F103" s="1687"/>
      <c r="G103" s="200"/>
      <c r="H103" s="261"/>
      <c r="I103" s="386"/>
      <c r="J103" s="421"/>
      <c r="K103" s="261"/>
      <c r="L103" s="386"/>
      <c r="M103" s="421"/>
      <c r="N103" s="327"/>
      <c r="O103" s="386"/>
      <c r="P103" s="327"/>
      <c r="Q103" s="1198" t="s">
        <v>87</v>
      </c>
      <c r="R103" s="385">
        <v>14.9</v>
      </c>
      <c r="S103" s="385">
        <v>15.2</v>
      </c>
      <c r="T103" s="376">
        <v>15.5</v>
      </c>
      <c r="U103" s="1258"/>
    </row>
    <row r="104" spans="1:21" ht="18" customHeight="1" x14ac:dyDescent="0.2">
      <c r="A104" s="1756"/>
      <c r="B104" s="1757"/>
      <c r="C104" s="1783"/>
      <c r="D104" s="1693"/>
      <c r="E104" s="1870"/>
      <c r="F104" s="1687"/>
      <c r="G104" s="42"/>
      <c r="H104" s="1137"/>
      <c r="I104" s="387"/>
      <c r="J104" s="419"/>
      <c r="K104" s="1137"/>
      <c r="L104" s="387"/>
      <c r="M104" s="419"/>
      <c r="N104" s="247"/>
      <c r="O104" s="387"/>
      <c r="P104" s="247"/>
      <c r="Q104" s="27" t="s">
        <v>58</v>
      </c>
      <c r="R104" s="1240">
        <v>9.1</v>
      </c>
      <c r="S104" s="359">
        <v>9.3000000000000007</v>
      </c>
      <c r="T104" s="1239">
        <v>9.5</v>
      </c>
      <c r="U104" s="1258"/>
    </row>
    <row r="105" spans="1:21" ht="21" customHeight="1" x14ac:dyDescent="0.2">
      <c r="A105" s="1195"/>
      <c r="B105" s="1177"/>
      <c r="C105" s="1182"/>
      <c r="D105" s="1692" t="s">
        <v>232</v>
      </c>
      <c r="E105" s="1212"/>
      <c r="F105" s="1197"/>
      <c r="G105" s="42"/>
      <c r="H105" s="1137"/>
      <c r="I105" s="387"/>
      <c r="J105" s="419"/>
      <c r="K105" s="1137"/>
      <c r="L105" s="387"/>
      <c r="M105" s="419"/>
      <c r="N105" s="247"/>
      <c r="O105" s="387"/>
      <c r="P105" s="247"/>
      <c r="Q105" s="96" t="s">
        <v>58</v>
      </c>
      <c r="R105" s="360">
        <v>0.4</v>
      </c>
      <c r="S105" s="360">
        <v>0.4</v>
      </c>
      <c r="T105" s="99">
        <v>0.4</v>
      </c>
      <c r="U105" s="1258"/>
    </row>
    <row r="106" spans="1:21" ht="20.25" customHeight="1" x14ac:dyDescent="0.2">
      <c r="A106" s="1195"/>
      <c r="B106" s="1177"/>
      <c r="C106" s="1182"/>
      <c r="D106" s="1693"/>
      <c r="E106" s="1057"/>
      <c r="F106" s="1197"/>
      <c r="G106" s="42"/>
      <c r="H106" s="1137"/>
      <c r="I106" s="387"/>
      <c r="J106" s="419"/>
      <c r="K106" s="1137"/>
      <c r="L106" s="387"/>
      <c r="M106" s="419"/>
      <c r="N106" s="247"/>
      <c r="O106" s="387"/>
      <c r="P106" s="247"/>
      <c r="Q106" s="405" t="s">
        <v>141</v>
      </c>
      <c r="R106" s="361">
        <v>966</v>
      </c>
      <c r="S106" s="361">
        <f>966+26</f>
        <v>992</v>
      </c>
      <c r="T106" s="457">
        <f>966+26+26</f>
        <v>1018</v>
      </c>
      <c r="U106" s="1258"/>
    </row>
    <row r="107" spans="1:21" ht="31.5" customHeight="1" x14ac:dyDescent="0.2">
      <c r="A107" s="1195"/>
      <c r="B107" s="1177"/>
      <c r="C107" s="1182"/>
      <c r="D107" s="1201" t="s">
        <v>178</v>
      </c>
      <c r="E107" s="1214"/>
      <c r="F107" s="1197"/>
      <c r="G107" s="1392"/>
      <c r="H107" s="1137"/>
      <c r="I107" s="387"/>
      <c r="J107" s="419"/>
      <c r="K107" s="1137"/>
      <c r="L107" s="387"/>
      <c r="M107" s="419"/>
      <c r="N107" s="247"/>
      <c r="O107" s="387"/>
      <c r="P107" s="247"/>
      <c r="Q107" s="30" t="s">
        <v>151</v>
      </c>
      <c r="R107" s="180">
        <v>37</v>
      </c>
      <c r="S107" s="344"/>
      <c r="T107" s="69"/>
      <c r="U107" s="1938"/>
    </row>
    <row r="108" spans="1:21" ht="27.75" customHeight="1" x14ac:dyDescent="0.2">
      <c r="A108" s="1195"/>
      <c r="B108" s="1177"/>
      <c r="C108" s="1182"/>
      <c r="D108" s="1199" t="s">
        <v>184</v>
      </c>
      <c r="E108" s="459"/>
      <c r="F108" s="1197"/>
      <c r="G108" s="39"/>
      <c r="H108" s="560"/>
      <c r="I108" s="458"/>
      <c r="J108" s="1263"/>
      <c r="K108" s="560"/>
      <c r="L108" s="458"/>
      <c r="M108" s="1263"/>
      <c r="N108" s="1266"/>
      <c r="O108" s="458"/>
      <c r="P108" s="1266"/>
      <c r="Q108" s="763" t="s">
        <v>404</v>
      </c>
      <c r="R108" s="31">
        <v>100</v>
      </c>
      <c r="S108" s="362"/>
      <c r="T108" s="32"/>
      <c r="U108" s="1943"/>
    </row>
    <row r="109" spans="1:21" ht="57.75" customHeight="1" x14ac:dyDescent="0.2">
      <c r="A109" s="1195"/>
      <c r="B109" s="1177"/>
      <c r="C109" s="1182"/>
      <c r="D109" s="1681" t="s">
        <v>74</v>
      </c>
      <c r="E109" s="459"/>
      <c r="F109" s="1687"/>
      <c r="G109" s="42"/>
      <c r="H109" s="265"/>
      <c r="I109" s="426"/>
      <c r="J109" s="1153"/>
      <c r="K109" s="265"/>
      <c r="L109" s="426"/>
      <c r="M109" s="1153"/>
      <c r="N109" s="244"/>
      <c r="O109" s="426"/>
      <c r="P109" s="244"/>
      <c r="Q109" s="585" t="s">
        <v>405</v>
      </c>
      <c r="R109" s="686">
        <v>100</v>
      </c>
      <c r="S109" s="688">
        <v>100</v>
      </c>
      <c r="T109" s="85">
        <v>100</v>
      </c>
      <c r="U109" s="1258"/>
    </row>
    <row r="110" spans="1:21" ht="43.5" customHeight="1" x14ac:dyDescent="0.2">
      <c r="A110" s="1195"/>
      <c r="B110" s="1177"/>
      <c r="C110" s="1182"/>
      <c r="D110" s="1682"/>
      <c r="E110" s="459"/>
      <c r="F110" s="1687"/>
      <c r="G110" s="42"/>
      <c r="H110" s="1137"/>
      <c r="I110" s="387"/>
      <c r="J110" s="419"/>
      <c r="K110" s="1137"/>
      <c r="L110" s="387"/>
      <c r="M110" s="419"/>
      <c r="N110" s="247"/>
      <c r="O110" s="387"/>
      <c r="P110" s="247"/>
      <c r="Q110" s="97" t="s">
        <v>452</v>
      </c>
      <c r="R110" s="695" t="s">
        <v>331</v>
      </c>
      <c r="S110" s="696"/>
      <c r="T110" s="60"/>
      <c r="U110" s="1258"/>
    </row>
    <row r="111" spans="1:21" ht="128.25" customHeight="1" x14ac:dyDescent="0.2">
      <c r="A111" s="1195"/>
      <c r="B111" s="1177"/>
      <c r="C111" s="1182"/>
      <c r="D111" s="1682"/>
      <c r="E111" s="459"/>
      <c r="F111" s="1687"/>
      <c r="G111" s="201"/>
      <c r="H111" s="269"/>
      <c r="I111" s="447"/>
      <c r="J111" s="1550"/>
      <c r="K111" s="185"/>
      <c r="L111" s="388"/>
      <c r="M111" s="420"/>
      <c r="N111" s="245"/>
      <c r="O111" s="388"/>
      <c r="P111" s="420"/>
      <c r="Q111" s="1999" t="s">
        <v>482</v>
      </c>
      <c r="R111" s="686">
        <v>100</v>
      </c>
      <c r="S111" s="688">
        <v>100</v>
      </c>
      <c r="T111" s="80"/>
      <c r="U111" s="1514" t="s">
        <v>516</v>
      </c>
    </row>
    <row r="112" spans="1:21" ht="15.75" customHeight="1" thickBot="1" x14ac:dyDescent="0.25">
      <c r="A112" s="47"/>
      <c r="B112" s="1181"/>
      <c r="C112" s="1021"/>
      <c r="D112" s="1055"/>
      <c r="E112" s="1104"/>
      <c r="F112" s="66"/>
      <c r="G112" s="76" t="s">
        <v>8</v>
      </c>
      <c r="H112" s="537">
        <f t="shared" ref="H112:P112" si="5">SUM(H100:H111)</f>
        <v>2799.1</v>
      </c>
      <c r="I112" s="1265">
        <f t="shared" si="5"/>
        <v>2798.8</v>
      </c>
      <c r="J112" s="1355">
        <f t="shared" si="5"/>
        <v>-0.3</v>
      </c>
      <c r="K112" s="537">
        <f t="shared" si="5"/>
        <v>2548.8000000000002</v>
      </c>
      <c r="L112" s="1265">
        <f t="shared" si="5"/>
        <v>2548.8000000000002</v>
      </c>
      <c r="M112" s="1355">
        <f t="shared" si="5"/>
        <v>0</v>
      </c>
      <c r="N112" s="1262">
        <f t="shared" si="5"/>
        <v>2467.1</v>
      </c>
      <c r="O112" s="1265">
        <f t="shared" si="5"/>
        <v>2467.1</v>
      </c>
      <c r="P112" s="1265">
        <f t="shared" si="5"/>
        <v>0</v>
      </c>
      <c r="Q112" s="1819"/>
      <c r="R112" s="634"/>
      <c r="S112" s="634"/>
      <c r="T112" s="1543"/>
      <c r="U112" s="1258"/>
    </row>
    <row r="113" spans="1:21" ht="28.5" customHeight="1" x14ac:dyDescent="0.2">
      <c r="A113" s="1826" t="s">
        <v>7</v>
      </c>
      <c r="B113" s="1828" t="s">
        <v>7</v>
      </c>
      <c r="C113" s="1782" t="s">
        <v>40</v>
      </c>
      <c r="D113" s="1831" t="s">
        <v>111</v>
      </c>
      <c r="E113" s="1833"/>
      <c r="F113" s="1690" t="s">
        <v>57</v>
      </c>
      <c r="G113" s="466" t="s">
        <v>28</v>
      </c>
      <c r="H113" s="241">
        <v>227.8</v>
      </c>
      <c r="I113" s="403">
        <f>227.8-1.2</f>
        <v>226.6</v>
      </c>
      <c r="J113" s="1450">
        <f>I113-H113</f>
        <v>-1.2</v>
      </c>
      <c r="K113" s="241">
        <v>236.5</v>
      </c>
      <c r="L113" s="403">
        <v>236.5</v>
      </c>
      <c r="M113" s="418"/>
      <c r="N113" s="243">
        <v>139.5</v>
      </c>
      <c r="O113" s="403">
        <v>139.5</v>
      </c>
      <c r="P113" s="418"/>
      <c r="Q113" s="1511" t="s">
        <v>290</v>
      </c>
      <c r="R113" s="94">
        <v>80</v>
      </c>
      <c r="S113" s="94">
        <v>95</v>
      </c>
      <c r="T113" s="1544">
        <v>100</v>
      </c>
      <c r="U113" s="1942" t="s">
        <v>517</v>
      </c>
    </row>
    <row r="114" spans="1:21" ht="24" customHeight="1" thickBot="1" x14ac:dyDescent="0.25">
      <c r="A114" s="1827"/>
      <c r="B114" s="1829"/>
      <c r="C114" s="1830"/>
      <c r="D114" s="1832"/>
      <c r="E114" s="1834"/>
      <c r="F114" s="1691"/>
      <c r="G114" s="76" t="s">
        <v>8</v>
      </c>
      <c r="H114" s="537">
        <f>SUM(H113:H113)</f>
        <v>227.8</v>
      </c>
      <c r="I114" s="1265">
        <f>SUM(I113:I113)</f>
        <v>226.6</v>
      </c>
      <c r="J114" s="1451">
        <f>SUM(J113:J113)</f>
        <v>-1.2</v>
      </c>
      <c r="K114" s="537">
        <f t="shared" ref="K114:N114" si="6">SUM(K113:K113)</f>
        <v>236.5</v>
      </c>
      <c r="L114" s="1265">
        <f t="shared" ref="L114:M114" si="7">SUM(L113:L113)</f>
        <v>236.5</v>
      </c>
      <c r="M114" s="1355">
        <f t="shared" si="7"/>
        <v>0</v>
      </c>
      <c r="N114" s="1262">
        <f t="shared" si="6"/>
        <v>139.5</v>
      </c>
      <c r="O114" s="1265">
        <f>SUM(O113:O113)</f>
        <v>139.5</v>
      </c>
      <c r="P114" s="1265">
        <f>SUM(P113:P113)</f>
        <v>0</v>
      </c>
      <c r="Q114" s="766"/>
      <c r="R114" s="92"/>
      <c r="S114" s="92"/>
      <c r="T114" s="465"/>
      <c r="U114" s="1939"/>
    </row>
    <row r="115" spans="1:21" ht="17.25" customHeight="1" x14ac:dyDescent="0.2">
      <c r="A115" s="1483" t="s">
        <v>7</v>
      </c>
      <c r="B115" s="1484" t="s">
        <v>7</v>
      </c>
      <c r="C115" s="1480" t="s">
        <v>32</v>
      </c>
      <c r="D115" s="1845" t="s">
        <v>413</v>
      </c>
      <c r="E115" s="796" t="s">
        <v>54</v>
      </c>
      <c r="F115" s="1482" t="s">
        <v>53</v>
      </c>
      <c r="G115" s="155" t="s">
        <v>28</v>
      </c>
      <c r="H115" s="446">
        <f>455.6-110-68.3</f>
        <v>277.3</v>
      </c>
      <c r="I115" s="1554">
        <v>186.4</v>
      </c>
      <c r="J115" s="1336">
        <f>I115-H115</f>
        <v>-90.9</v>
      </c>
      <c r="K115" s="333">
        <v>715</v>
      </c>
      <c r="L115" s="1554">
        <f>715+90.9</f>
        <v>805.9</v>
      </c>
      <c r="M115" s="1578">
        <f>L115-K115</f>
        <v>90.9</v>
      </c>
      <c r="N115" s="331">
        <v>1283.4000000000001</v>
      </c>
      <c r="O115" s="446">
        <v>1283.4000000000001</v>
      </c>
      <c r="P115" s="1336"/>
      <c r="Q115" s="1859"/>
      <c r="R115" s="316"/>
      <c r="S115" s="316"/>
      <c r="T115" s="642"/>
      <c r="U115" s="1942" t="s">
        <v>518</v>
      </c>
    </row>
    <row r="116" spans="1:21" ht="16.5" customHeight="1" x14ac:dyDescent="0.2">
      <c r="A116" s="1473"/>
      <c r="B116" s="1486"/>
      <c r="C116" s="1481"/>
      <c r="D116" s="1846"/>
      <c r="E116" s="1145"/>
      <c r="F116" s="1477"/>
      <c r="G116" s="156" t="s">
        <v>454</v>
      </c>
      <c r="H116" s="387">
        <v>124</v>
      </c>
      <c r="I116" s="387">
        <v>124</v>
      </c>
      <c r="J116" s="247"/>
      <c r="K116" s="1137"/>
      <c r="L116" s="387"/>
      <c r="M116" s="419"/>
      <c r="N116" s="247"/>
      <c r="O116" s="387"/>
      <c r="P116" s="1335"/>
      <c r="Q116" s="1860"/>
      <c r="R116" s="317"/>
      <c r="S116" s="317"/>
      <c r="T116" s="643"/>
      <c r="U116" s="1944"/>
    </row>
    <row r="117" spans="1:21" ht="16.5" customHeight="1" x14ac:dyDescent="0.2">
      <c r="A117" s="1473"/>
      <c r="B117" s="1486"/>
      <c r="C117" s="1481"/>
      <c r="D117" s="1846"/>
      <c r="E117" s="1145"/>
      <c r="F117" s="1477"/>
      <c r="G117" s="156" t="s">
        <v>72</v>
      </c>
      <c r="H117" s="387">
        <v>44.8</v>
      </c>
      <c r="I117" s="387">
        <v>44.8</v>
      </c>
      <c r="J117" s="247"/>
      <c r="K117" s="1137"/>
      <c r="L117" s="387"/>
      <c r="M117" s="419"/>
      <c r="N117" s="247"/>
      <c r="O117" s="387"/>
      <c r="P117" s="1335"/>
      <c r="Q117" s="1860"/>
      <c r="R117" s="317"/>
      <c r="S117" s="317"/>
      <c r="T117" s="643"/>
      <c r="U117" s="1944"/>
    </row>
    <row r="118" spans="1:21" ht="14.25" customHeight="1" x14ac:dyDescent="0.2">
      <c r="A118" s="1473"/>
      <c r="B118" s="1486"/>
      <c r="C118" s="1481"/>
      <c r="D118" s="1846"/>
      <c r="E118" s="1145"/>
      <c r="F118" s="1477"/>
      <c r="G118" s="156" t="s">
        <v>125</v>
      </c>
      <c r="H118" s="1137"/>
      <c r="I118" s="387"/>
      <c r="J118" s="247"/>
      <c r="K118" s="1137">
        <v>216.4</v>
      </c>
      <c r="L118" s="387">
        <v>216.4</v>
      </c>
      <c r="M118" s="419"/>
      <c r="N118" s="247">
        <v>486.1</v>
      </c>
      <c r="O118" s="387">
        <v>486.1</v>
      </c>
      <c r="P118" s="1335"/>
      <c r="Q118" s="1860"/>
      <c r="R118" s="317"/>
      <c r="S118" s="317"/>
      <c r="T118" s="643"/>
      <c r="U118" s="1944"/>
    </row>
    <row r="119" spans="1:21" ht="19.5" customHeight="1" x14ac:dyDescent="0.2">
      <c r="A119" s="1473"/>
      <c r="B119" s="1486"/>
      <c r="C119" s="1481"/>
      <c r="D119" s="1846"/>
      <c r="E119" s="1489"/>
      <c r="F119" s="1477"/>
      <c r="G119" s="1493" t="s">
        <v>55</v>
      </c>
      <c r="H119" s="185"/>
      <c r="I119" s="1623"/>
      <c r="J119" s="245"/>
      <c r="K119" s="185">
        <v>2450.5</v>
      </c>
      <c r="L119" s="1623">
        <v>2450.5</v>
      </c>
      <c r="M119" s="420"/>
      <c r="N119" s="245">
        <v>5505</v>
      </c>
      <c r="O119" s="1623">
        <v>5505</v>
      </c>
      <c r="P119" s="1624"/>
      <c r="Q119" s="1860"/>
      <c r="R119" s="317"/>
      <c r="S119" s="317"/>
      <c r="T119" s="643"/>
      <c r="U119" s="1944"/>
    </row>
    <row r="120" spans="1:21" ht="22.5" customHeight="1" x14ac:dyDescent="0.2">
      <c r="A120" s="1195"/>
      <c r="B120" s="1177"/>
      <c r="C120" s="1182"/>
      <c r="D120" s="1692" t="s">
        <v>500</v>
      </c>
      <c r="E120" s="1695" t="s">
        <v>139</v>
      </c>
      <c r="F120" s="1687"/>
      <c r="G120" s="935"/>
      <c r="H120" s="1137"/>
      <c r="I120" s="387"/>
      <c r="J120" s="247"/>
      <c r="K120" s="1137"/>
      <c r="L120" s="387"/>
      <c r="M120" s="419"/>
      <c r="N120" s="247"/>
      <c r="O120" s="387"/>
      <c r="P120" s="247"/>
      <c r="Q120" s="1474" t="s">
        <v>137</v>
      </c>
      <c r="R120" s="180">
        <v>1</v>
      </c>
      <c r="S120" s="180"/>
      <c r="T120" s="69"/>
      <c r="U120" s="1941" t="s">
        <v>524</v>
      </c>
    </row>
    <row r="121" spans="1:21" ht="24" customHeight="1" x14ac:dyDescent="0.2">
      <c r="A121" s="1195"/>
      <c r="B121" s="1177"/>
      <c r="C121" s="1182"/>
      <c r="D121" s="1840"/>
      <c r="E121" s="1696"/>
      <c r="F121" s="1687"/>
      <c r="G121" s="935"/>
      <c r="H121" s="1137"/>
      <c r="I121" s="387"/>
      <c r="J121" s="247"/>
      <c r="K121" s="1137"/>
      <c r="L121" s="387"/>
      <c r="M121" s="419"/>
      <c r="N121" s="247"/>
      <c r="O121" s="387"/>
      <c r="P121" s="247"/>
      <c r="Q121" s="1485" t="s">
        <v>136</v>
      </c>
      <c r="R121" s="181">
        <v>1</v>
      </c>
      <c r="S121" s="181"/>
      <c r="T121" s="90"/>
      <c r="U121" s="1941"/>
    </row>
    <row r="122" spans="1:21" ht="45.75" customHeight="1" x14ac:dyDescent="0.2">
      <c r="A122" s="1195"/>
      <c r="B122" s="1177"/>
      <c r="C122" s="1182"/>
      <c r="D122" s="1841"/>
      <c r="E122" s="1696"/>
      <c r="F122" s="1687"/>
      <c r="G122" s="935"/>
      <c r="H122" s="1137"/>
      <c r="I122" s="387"/>
      <c r="J122" s="247"/>
      <c r="K122" s="1137"/>
      <c r="L122" s="387"/>
      <c r="M122" s="419"/>
      <c r="N122" s="247"/>
      <c r="O122" s="387"/>
      <c r="P122" s="247"/>
      <c r="Q122" s="763" t="s">
        <v>291</v>
      </c>
      <c r="R122" s="1142" t="s">
        <v>503</v>
      </c>
      <c r="S122" s="1142" t="s">
        <v>504</v>
      </c>
      <c r="T122" s="644">
        <v>100</v>
      </c>
      <c r="U122" s="1941"/>
    </row>
    <row r="123" spans="1:21" ht="21" customHeight="1" x14ac:dyDescent="0.2">
      <c r="A123" s="1195"/>
      <c r="B123" s="1177"/>
      <c r="C123" s="1182"/>
      <c r="D123" s="1978" t="s">
        <v>529</v>
      </c>
      <c r="E123" s="1842" t="s">
        <v>80</v>
      </c>
      <c r="F123" s="1687"/>
      <c r="G123" s="935"/>
      <c r="H123" s="1137"/>
      <c r="I123" s="1555"/>
      <c r="J123" s="1335"/>
      <c r="K123" s="400"/>
      <c r="L123" s="382"/>
      <c r="M123" s="371"/>
      <c r="N123" s="247"/>
      <c r="O123" s="387"/>
      <c r="P123" s="247"/>
      <c r="Q123" s="1208" t="s">
        <v>136</v>
      </c>
      <c r="R123" s="181">
        <v>1</v>
      </c>
      <c r="S123" s="181"/>
      <c r="T123" s="1184"/>
      <c r="U123" s="1941"/>
    </row>
    <row r="124" spans="1:21" ht="31.5" customHeight="1" x14ac:dyDescent="0.2">
      <c r="A124" s="1195"/>
      <c r="B124" s="1177"/>
      <c r="C124" s="1182"/>
      <c r="D124" s="1840"/>
      <c r="E124" s="1843"/>
      <c r="F124" s="1687"/>
      <c r="G124" s="935"/>
      <c r="H124" s="1137"/>
      <c r="I124" s="387"/>
      <c r="J124" s="247"/>
      <c r="K124" s="400"/>
      <c r="L124" s="382"/>
      <c r="M124" s="371"/>
      <c r="N124" s="247"/>
      <c r="O124" s="387"/>
      <c r="P124" s="247"/>
      <c r="Q124" s="1208" t="s">
        <v>292</v>
      </c>
      <c r="R124" s="181"/>
      <c r="S124" s="181">
        <v>35</v>
      </c>
      <c r="T124" s="90">
        <v>70</v>
      </c>
      <c r="U124" s="1941"/>
    </row>
    <row r="125" spans="1:21" ht="55.5" customHeight="1" x14ac:dyDescent="0.2">
      <c r="A125" s="1195"/>
      <c r="B125" s="1177"/>
      <c r="C125" s="1182"/>
      <c r="D125" s="1841"/>
      <c r="E125" s="1844"/>
      <c r="F125" s="1687"/>
      <c r="G125" s="935"/>
      <c r="H125" s="1137"/>
      <c r="I125" s="387"/>
      <c r="J125" s="247"/>
      <c r="K125" s="400"/>
      <c r="L125" s="382"/>
      <c r="M125" s="371"/>
      <c r="N125" s="247"/>
      <c r="O125" s="387"/>
      <c r="P125" s="247"/>
      <c r="Q125" s="1227"/>
      <c r="R125" s="168"/>
      <c r="S125" s="168"/>
      <c r="T125" s="644"/>
      <c r="U125" s="1941"/>
    </row>
    <row r="126" spans="1:21" ht="30.75" customHeight="1" x14ac:dyDescent="0.2">
      <c r="A126" s="1195"/>
      <c r="B126" s="1177"/>
      <c r="C126" s="1182"/>
      <c r="D126" s="1697" t="s">
        <v>491</v>
      </c>
      <c r="E126" s="1685" t="s">
        <v>139</v>
      </c>
      <c r="F126" s="1687"/>
      <c r="G126" s="935"/>
      <c r="H126" s="1137"/>
      <c r="I126" s="1555"/>
      <c r="J126" s="1335"/>
      <c r="K126" s="400"/>
      <c r="L126" s="382"/>
      <c r="M126" s="371"/>
      <c r="N126" s="247"/>
      <c r="O126" s="387"/>
      <c r="P126" s="247"/>
      <c r="Q126" s="1208" t="s">
        <v>137</v>
      </c>
      <c r="R126" s="1183">
        <v>1</v>
      </c>
      <c r="S126" s="1183"/>
      <c r="T126" s="1184"/>
      <c r="U126" s="1938"/>
    </row>
    <row r="127" spans="1:21" ht="30" customHeight="1" x14ac:dyDescent="0.2">
      <c r="A127" s="1195"/>
      <c r="B127" s="1177"/>
      <c r="C127" s="1182"/>
      <c r="D127" s="1697"/>
      <c r="E127" s="1685"/>
      <c r="F127" s="1687"/>
      <c r="G127" s="935"/>
      <c r="H127" s="1137"/>
      <c r="I127" s="387"/>
      <c r="J127" s="247"/>
      <c r="K127" s="400"/>
      <c r="L127" s="382"/>
      <c r="M127" s="371"/>
      <c r="N127" s="247"/>
      <c r="O127" s="387"/>
      <c r="P127" s="247"/>
      <c r="Q127" s="1208" t="s">
        <v>136</v>
      </c>
      <c r="R127" s="181"/>
      <c r="S127" s="181">
        <v>1</v>
      </c>
      <c r="T127" s="90"/>
      <c r="U127" s="1940"/>
    </row>
    <row r="128" spans="1:21" ht="30" customHeight="1" x14ac:dyDescent="0.2">
      <c r="A128" s="1195"/>
      <c r="B128" s="1177"/>
      <c r="C128" s="1182"/>
      <c r="D128" s="1697"/>
      <c r="E128" s="1685"/>
      <c r="F128" s="1687"/>
      <c r="G128" s="935"/>
      <c r="H128" s="1137"/>
      <c r="I128" s="387"/>
      <c r="J128" s="247"/>
      <c r="K128" s="1137"/>
      <c r="L128" s="387"/>
      <c r="M128" s="419"/>
      <c r="N128" s="247"/>
      <c r="O128" s="387"/>
      <c r="P128" s="247"/>
      <c r="Q128" s="1208" t="s">
        <v>293</v>
      </c>
      <c r="R128" s="181"/>
      <c r="S128" s="181">
        <v>15</v>
      </c>
      <c r="T128" s="90">
        <v>85</v>
      </c>
      <c r="U128" s="1940"/>
    </row>
    <row r="129" spans="1:21" ht="21" customHeight="1" x14ac:dyDescent="0.2">
      <c r="A129" s="1195"/>
      <c r="B129" s="1177"/>
      <c r="C129" s="1182"/>
      <c r="D129" s="1693"/>
      <c r="E129" s="1686"/>
      <c r="F129" s="1687"/>
      <c r="G129" s="12"/>
      <c r="H129" s="1137"/>
      <c r="I129" s="387"/>
      <c r="J129" s="247"/>
      <c r="K129" s="1137"/>
      <c r="L129" s="387"/>
      <c r="M129" s="419"/>
      <c r="N129" s="247"/>
      <c r="O129" s="387"/>
      <c r="P129" s="247"/>
      <c r="Q129" s="1208"/>
      <c r="R129" s="181"/>
      <c r="S129" s="181"/>
      <c r="T129" s="90"/>
      <c r="U129" s="1940"/>
    </row>
    <row r="130" spans="1:21" ht="19.5" customHeight="1" x14ac:dyDescent="0.2">
      <c r="A130" s="1195"/>
      <c r="B130" s="1177"/>
      <c r="C130" s="1182"/>
      <c r="D130" s="1681" t="s">
        <v>138</v>
      </c>
      <c r="E130" s="1684" t="s">
        <v>139</v>
      </c>
      <c r="F130" s="1687"/>
      <c r="G130" s="935"/>
      <c r="H130" s="1137"/>
      <c r="I130" s="387"/>
      <c r="J130" s="247"/>
      <c r="K130" s="400"/>
      <c r="L130" s="382"/>
      <c r="M130" s="371"/>
      <c r="N130" s="247"/>
      <c r="O130" s="387"/>
      <c r="P130" s="247"/>
      <c r="Q130" s="1192" t="s">
        <v>136</v>
      </c>
      <c r="R130" s="75">
        <v>1</v>
      </c>
      <c r="S130" s="75"/>
      <c r="T130" s="645"/>
      <c r="U130" s="1938"/>
    </row>
    <row r="131" spans="1:21" ht="15.75" customHeight="1" x14ac:dyDescent="0.2">
      <c r="A131" s="1195"/>
      <c r="B131" s="1177"/>
      <c r="C131" s="1182"/>
      <c r="D131" s="1682"/>
      <c r="E131" s="1685"/>
      <c r="F131" s="1687"/>
      <c r="G131" s="935"/>
      <c r="H131" s="1137"/>
      <c r="I131" s="387"/>
      <c r="J131" s="247"/>
      <c r="K131" s="400"/>
      <c r="L131" s="382"/>
      <c r="M131" s="371"/>
      <c r="N131" s="247"/>
      <c r="O131" s="387"/>
      <c r="P131" s="247"/>
      <c r="Q131" s="1721" t="s">
        <v>477</v>
      </c>
      <c r="R131" s="181"/>
      <c r="S131" s="181">
        <v>50</v>
      </c>
      <c r="T131" s="90">
        <v>100</v>
      </c>
      <c r="U131" s="1940"/>
    </row>
    <row r="132" spans="1:21" ht="15.75" customHeight="1" x14ac:dyDescent="0.2">
      <c r="A132" s="1195"/>
      <c r="B132" s="1177"/>
      <c r="C132" s="1182"/>
      <c r="D132" s="1683"/>
      <c r="E132" s="1686"/>
      <c r="F132" s="1687"/>
      <c r="G132" s="935"/>
      <c r="H132" s="1137"/>
      <c r="I132" s="387"/>
      <c r="J132" s="247"/>
      <c r="K132" s="1137"/>
      <c r="L132" s="387"/>
      <c r="M132" s="419"/>
      <c r="N132" s="247"/>
      <c r="O132" s="387"/>
      <c r="P132" s="247"/>
      <c r="Q132" s="1722"/>
      <c r="R132" s="168"/>
      <c r="S132" s="168"/>
      <c r="T132" s="644"/>
      <c r="U132" s="1258"/>
    </row>
    <row r="133" spans="1:21" ht="20.25" customHeight="1" x14ac:dyDescent="0.2">
      <c r="A133" s="1628"/>
      <c r="B133" s="1632"/>
      <c r="C133" s="1630"/>
      <c r="D133" s="1688" t="s">
        <v>495</v>
      </c>
      <c r="E133" s="1684" t="s">
        <v>139</v>
      </c>
      <c r="F133" s="1687"/>
      <c r="G133" s="475"/>
      <c r="H133" s="1137"/>
      <c r="I133" s="1649"/>
      <c r="J133" s="247"/>
      <c r="K133" s="1137"/>
      <c r="L133" s="1649"/>
      <c r="M133" s="419"/>
      <c r="N133" s="247"/>
      <c r="O133" s="1649"/>
      <c r="P133" s="247"/>
      <c r="Q133" s="1635" t="s">
        <v>136</v>
      </c>
      <c r="R133" s="634">
        <v>1</v>
      </c>
      <c r="S133" s="635"/>
      <c r="T133" s="90"/>
      <c r="U133" s="1938"/>
    </row>
    <row r="134" spans="1:21" ht="27.75" customHeight="1" x14ac:dyDescent="0.2">
      <c r="A134" s="1628"/>
      <c r="B134" s="1632"/>
      <c r="C134" s="1630"/>
      <c r="D134" s="1688"/>
      <c r="E134" s="1685"/>
      <c r="F134" s="1687"/>
      <c r="G134" s="468"/>
      <c r="H134" s="1137"/>
      <c r="I134" s="1649"/>
      <c r="J134" s="247"/>
      <c r="K134" s="1137"/>
      <c r="L134" s="1649"/>
      <c r="M134" s="419"/>
      <c r="N134" s="247"/>
      <c r="O134" s="1649"/>
      <c r="P134" s="247"/>
      <c r="Q134" s="1642" t="s">
        <v>294</v>
      </c>
      <c r="R134" s="634"/>
      <c r="S134" s="634">
        <v>25</v>
      </c>
      <c r="T134" s="90">
        <v>85</v>
      </c>
      <c r="U134" s="1943"/>
    </row>
    <row r="135" spans="1:21" ht="21.75" customHeight="1" x14ac:dyDescent="0.2">
      <c r="A135" s="1628"/>
      <c r="B135" s="1632"/>
      <c r="C135" s="1630"/>
      <c r="D135" s="1689"/>
      <c r="E135" s="1686"/>
      <c r="F135" s="1687"/>
      <c r="G135" s="475"/>
      <c r="H135" s="1137"/>
      <c r="I135" s="1649"/>
      <c r="J135" s="247"/>
      <c r="K135" s="1137"/>
      <c r="L135" s="1649"/>
      <c r="M135" s="419"/>
      <c r="N135" s="247"/>
      <c r="O135" s="1649"/>
      <c r="P135" s="247"/>
      <c r="Q135" s="998"/>
      <c r="R135" s="636"/>
      <c r="S135" s="637"/>
      <c r="T135" s="644"/>
      <c r="U135" s="1943"/>
    </row>
    <row r="136" spans="1:21" ht="23.25" customHeight="1" x14ac:dyDescent="0.2">
      <c r="A136" s="1628"/>
      <c r="B136" s="1632"/>
      <c r="C136" s="1630"/>
      <c r="D136" s="1947" t="s">
        <v>494</v>
      </c>
      <c r="E136" s="1685" t="s">
        <v>108</v>
      </c>
      <c r="F136" s="1687"/>
      <c r="G136" s="470"/>
      <c r="H136" s="1137"/>
      <c r="I136" s="1648"/>
      <c r="J136" s="1335"/>
      <c r="K136" s="1137"/>
      <c r="L136" s="1648"/>
      <c r="M136" s="1556"/>
      <c r="N136" s="1148"/>
      <c r="O136" s="1647"/>
      <c r="P136" s="1148"/>
      <c r="Q136" s="1635" t="s">
        <v>170</v>
      </c>
      <c r="R136" s="1183">
        <v>1</v>
      </c>
      <c r="S136" s="1653"/>
      <c r="T136" s="90"/>
      <c r="U136" s="1938"/>
    </row>
    <row r="137" spans="1:21" ht="28.5" customHeight="1" x14ac:dyDescent="0.2">
      <c r="A137" s="1628"/>
      <c r="B137" s="1632"/>
      <c r="C137" s="1630"/>
      <c r="D137" s="1729"/>
      <c r="E137" s="1685"/>
      <c r="F137" s="1431"/>
      <c r="G137" s="470"/>
      <c r="H137" s="1137"/>
      <c r="I137" s="1649"/>
      <c r="J137" s="247"/>
      <c r="K137" s="1137"/>
      <c r="L137" s="1649"/>
      <c r="M137" s="419"/>
      <c r="N137" s="1148"/>
      <c r="O137" s="1647"/>
      <c r="P137" s="1148"/>
      <c r="Q137" s="1635" t="s">
        <v>136</v>
      </c>
      <c r="R137" s="181"/>
      <c r="S137" s="347">
        <v>1</v>
      </c>
      <c r="T137" s="90"/>
      <c r="U137" s="1943"/>
    </row>
    <row r="138" spans="1:21" ht="38.25" customHeight="1" x14ac:dyDescent="0.2">
      <c r="A138" s="1637"/>
      <c r="B138" s="1638"/>
      <c r="C138" s="1641"/>
      <c r="D138" s="1729"/>
      <c r="E138" s="1723"/>
      <c r="F138" s="1433"/>
      <c r="G138" s="471"/>
      <c r="H138" s="185"/>
      <c r="I138" s="1650"/>
      <c r="J138" s="245"/>
      <c r="K138" s="185"/>
      <c r="L138" s="1650"/>
      <c r="M138" s="420"/>
      <c r="N138" s="245"/>
      <c r="O138" s="1650"/>
      <c r="P138" s="245"/>
      <c r="Q138" s="1652" t="s">
        <v>487</v>
      </c>
      <c r="R138" s="1187"/>
      <c r="S138" s="356"/>
      <c r="T138" s="644">
        <v>50</v>
      </c>
      <c r="U138" s="1964"/>
    </row>
    <row r="139" spans="1:21" ht="21.75" customHeight="1" x14ac:dyDescent="0.2">
      <c r="A139" s="1473"/>
      <c r="B139" s="1486"/>
      <c r="C139" s="1481"/>
      <c r="D139" s="1682" t="s">
        <v>492</v>
      </c>
      <c r="E139" s="1685" t="s">
        <v>139</v>
      </c>
      <c r="F139" s="1431"/>
      <c r="G139" s="470"/>
      <c r="H139" s="1137"/>
      <c r="I139" s="1555"/>
      <c r="J139" s="1335"/>
      <c r="K139" s="1137"/>
      <c r="L139" s="1555"/>
      <c r="M139" s="1556"/>
      <c r="N139" s="1148"/>
      <c r="O139" s="382"/>
      <c r="P139" s="1148"/>
      <c r="Q139" s="1485" t="s">
        <v>137</v>
      </c>
      <c r="R139" s="1183">
        <v>1</v>
      </c>
      <c r="S139" s="1491"/>
      <c r="T139" s="90"/>
      <c r="U139" s="1938"/>
    </row>
    <row r="140" spans="1:21" ht="21" customHeight="1" x14ac:dyDescent="0.2">
      <c r="A140" s="1473"/>
      <c r="B140" s="1486"/>
      <c r="C140" s="1481"/>
      <c r="D140" s="1682"/>
      <c r="E140" s="1685"/>
      <c r="F140" s="1431"/>
      <c r="G140" s="470"/>
      <c r="H140" s="1137"/>
      <c r="I140" s="387"/>
      <c r="J140" s="247"/>
      <c r="K140" s="1137"/>
      <c r="L140" s="387"/>
      <c r="M140" s="419"/>
      <c r="N140" s="1148"/>
      <c r="O140" s="382"/>
      <c r="P140" s="1148"/>
      <c r="Q140" s="1485" t="s">
        <v>136</v>
      </c>
      <c r="R140" s="181"/>
      <c r="S140" s="347">
        <v>1</v>
      </c>
      <c r="T140" s="90"/>
      <c r="U140" s="1943"/>
    </row>
    <row r="141" spans="1:21" ht="36.75" customHeight="1" x14ac:dyDescent="0.2">
      <c r="A141" s="1473"/>
      <c r="B141" s="1486"/>
      <c r="C141" s="1481"/>
      <c r="D141" s="1683"/>
      <c r="E141" s="1685"/>
      <c r="F141" s="1477"/>
      <c r="G141" s="470"/>
      <c r="H141" s="1137"/>
      <c r="I141" s="387"/>
      <c r="J141" s="247"/>
      <c r="K141" s="1137"/>
      <c r="L141" s="387"/>
      <c r="M141" s="419"/>
      <c r="N141" s="247"/>
      <c r="O141" s="387"/>
      <c r="P141" s="247"/>
      <c r="Q141" s="1490" t="s">
        <v>478</v>
      </c>
      <c r="R141" s="1187"/>
      <c r="S141" s="356">
        <v>30</v>
      </c>
      <c r="T141" s="644">
        <v>100</v>
      </c>
      <c r="U141" s="1943"/>
    </row>
    <row r="142" spans="1:21" ht="21" customHeight="1" x14ac:dyDescent="0.2">
      <c r="A142" s="1195"/>
      <c r="B142" s="1177"/>
      <c r="C142" s="1182"/>
      <c r="D142" s="1933" t="s">
        <v>498</v>
      </c>
      <c r="E142" s="1685" t="s">
        <v>139</v>
      </c>
      <c r="F142" s="1400"/>
      <c r="G142" s="470"/>
      <c r="H142" s="1137"/>
      <c r="I142" s="1555"/>
      <c r="J142" s="1335"/>
      <c r="K142" s="1137"/>
      <c r="L142" s="387"/>
      <c r="M142" s="419"/>
      <c r="N142" s="247"/>
      <c r="O142" s="387"/>
      <c r="P142" s="247"/>
      <c r="Q142" s="1208" t="s">
        <v>137</v>
      </c>
      <c r="R142" s="1566"/>
      <c r="S142" s="1567" t="s">
        <v>57</v>
      </c>
      <c r="T142" s="1568" t="s">
        <v>57</v>
      </c>
      <c r="U142" s="1938"/>
    </row>
    <row r="143" spans="1:21" ht="17.25" customHeight="1" x14ac:dyDescent="0.2">
      <c r="A143" s="1195"/>
      <c r="B143" s="1177"/>
      <c r="C143" s="1182"/>
      <c r="D143" s="1725"/>
      <c r="E143" s="1685"/>
      <c r="F143" s="1400"/>
      <c r="G143" s="470"/>
      <c r="H143" s="1137"/>
      <c r="I143" s="387"/>
      <c r="J143" s="247"/>
      <c r="K143" s="1137"/>
      <c r="L143" s="387"/>
      <c r="M143" s="419"/>
      <c r="N143" s="1148"/>
      <c r="O143" s="382"/>
      <c r="P143" s="1148"/>
      <c r="Q143" s="1208" t="s">
        <v>136</v>
      </c>
      <c r="R143" s="592"/>
      <c r="S143" s="1569"/>
      <c r="T143" s="1328" t="s">
        <v>57</v>
      </c>
      <c r="U143" s="1943"/>
    </row>
    <row r="144" spans="1:21" ht="58.5" customHeight="1" x14ac:dyDescent="0.2">
      <c r="A144" s="1195"/>
      <c r="B144" s="1177"/>
      <c r="C144" s="1182"/>
      <c r="D144" s="1762"/>
      <c r="E144" s="1686"/>
      <c r="F144" s="1194"/>
      <c r="G144" s="470"/>
      <c r="H144" s="1137"/>
      <c r="I144" s="387"/>
      <c r="J144" s="247"/>
      <c r="K144" s="1137"/>
      <c r="L144" s="387"/>
      <c r="M144" s="419"/>
      <c r="N144" s="247"/>
      <c r="O144" s="387"/>
      <c r="P144" s="247"/>
      <c r="Q144" s="1146"/>
      <c r="R144" s="1142"/>
      <c r="S144" s="1143"/>
      <c r="T144" s="1144"/>
      <c r="U144" s="1943"/>
    </row>
    <row r="145" spans="1:21" ht="17.25" customHeight="1" x14ac:dyDescent="0.2">
      <c r="A145" s="1195"/>
      <c r="B145" s="1177"/>
      <c r="C145" s="1182"/>
      <c r="D145" s="1724" t="s">
        <v>427</v>
      </c>
      <c r="E145" s="1684"/>
      <c r="F145" s="158"/>
      <c r="G145" s="470"/>
      <c r="H145" s="1137"/>
      <c r="I145" s="387"/>
      <c r="J145" s="247"/>
      <c r="K145" s="1137"/>
      <c r="L145" s="387"/>
      <c r="M145" s="419"/>
      <c r="N145" s="247"/>
      <c r="O145" s="387"/>
      <c r="P145" s="247"/>
      <c r="Q145" s="1771" t="s">
        <v>434</v>
      </c>
      <c r="R145" s="625">
        <v>1</v>
      </c>
      <c r="S145" s="527"/>
      <c r="T145" s="645"/>
      <c r="U145" s="1945"/>
    </row>
    <row r="146" spans="1:21" ht="12" customHeight="1" x14ac:dyDescent="0.2">
      <c r="A146" s="1195"/>
      <c r="B146" s="1177"/>
      <c r="C146" s="1182"/>
      <c r="D146" s="1725"/>
      <c r="E146" s="1685"/>
      <c r="F146" s="158"/>
      <c r="G146" s="470"/>
      <c r="H146" s="1137"/>
      <c r="I146" s="1555"/>
      <c r="J146" s="1335"/>
      <c r="K146" s="1137"/>
      <c r="L146" s="387"/>
      <c r="M146" s="419"/>
      <c r="N146" s="1148"/>
      <c r="O146" s="382"/>
      <c r="P146" s="371"/>
      <c r="Q146" s="1772"/>
      <c r="R146" s="592"/>
      <c r="S146" s="525"/>
      <c r="T146" s="90"/>
      <c r="U146" s="1945"/>
    </row>
    <row r="147" spans="1:21" ht="12.75" customHeight="1" x14ac:dyDescent="0.2">
      <c r="A147" s="1195"/>
      <c r="B147" s="1177"/>
      <c r="C147" s="1182"/>
      <c r="D147" s="1726"/>
      <c r="E147" s="1685"/>
      <c r="F147" s="1194"/>
      <c r="G147" s="1570"/>
      <c r="H147" s="1137"/>
      <c r="I147" s="387"/>
      <c r="J147" s="247"/>
      <c r="K147" s="1137"/>
      <c r="L147" s="387"/>
      <c r="M147" s="419"/>
      <c r="N147" s="247"/>
      <c r="O147" s="387"/>
      <c r="P147" s="419"/>
      <c r="Q147" s="1722"/>
      <c r="R147" s="168"/>
      <c r="S147" s="168"/>
      <c r="T147" s="90"/>
      <c r="U147" s="1946"/>
    </row>
    <row r="148" spans="1:21" ht="95.25" customHeight="1" x14ac:dyDescent="0.2">
      <c r="A148" s="1561"/>
      <c r="B148" s="1563"/>
      <c r="C148" s="1562"/>
      <c r="D148" s="1934" t="s">
        <v>489</v>
      </c>
      <c r="E148" s="1684"/>
      <c r="F148" s="158"/>
      <c r="G148" s="470"/>
      <c r="H148" s="1137"/>
      <c r="I148" s="387"/>
      <c r="J148" s="247"/>
      <c r="K148" s="1137"/>
      <c r="L148" s="387"/>
      <c r="M148" s="419"/>
      <c r="N148" s="247"/>
      <c r="O148" s="387"/>
      <c r="P148" s="247"/>
      <c r="Q148" s="1571" t="s">
        <v>137</v>
      </c>
      <c r="R148" s="1566"/>
      <c r="S148" s="1573">
        <v>1</v>
      </c>
      <c r="T148" s="1574"/>
      <c r="U148" s="1937" t="s">
        <v>519</v>
      </c>
    </row>
    <row r="149" spans="1:21" ht="59.25" customHeight="1" x14ac:dyDescent="0.2">
      <c r="A149" s="1561"/>
      <c r="B149" s="1563"/>
      <c r="C149" s="1562"/>
      <c r="D149" s="1935"/>
      <c r="E149" s="1685"/>
      <c r="F149" s="158"/>
      <c r="G149" s="1576"/>
      <c r="H149" s="1577"/>
      <c r="I149" s="1555"/>
      <c r="J149" s="1335"/>
      <c r="K149" s="1137"/>
      <c r="L149" s="387"/>
      <c r="M149" s="419"/>
      <c r="N149" s="1148"/>
      <c r="O149" s="382"/>
      <c r="P149" s="1148"/>
      <c r="Q149" s="1571" t="s">
        <v>136</v>
      </c>
      <c r="R149" s="1566"/>
      <c r="S149" s="1573">
        <v>1</v>
      </c>
      <c r="T149" s="1575"/>
      <c r="U149" s="1938"/>
    </row>
    <row r="150" spans="1:21" ht="65.25" customHeight="1" x14ac:dyDescent="0.2">
      <c r="A150" s="1561"/>
      <c r="B150" s="1563"/>
      <c r="C150" s="1562"/>
      <c r="D150" s="1936"/>
      <c r="E150" s="1685"/>
      <c r="F150" s="1564"/>
      <c r="G150" s="472"/>
      <c r="H150" s="185"/>
      <c r="I150" s="388"/>
      <c r="J150" s="245"/>
      <c r="K150" s="185"/>
      <c r="L150" s="388"/>
      <c r="M150" s="420"/>
      <c r="N150" s="245"/>
      <c r="O150" s="388"/>
      <c r="P150" s="420"/>
      <c r="Q150" s="1582" t="s">
        <v>505</v>
      </c>
      <c r="R150" s="1572"/>
      <c r="S150" s="1583">
        <v>30</v>
      </c>
      <c r="T150" s="1575">
        <v>100</v>
      </c>
      <c r="U150" s="1938"/>
    </row>
    <row r="151" spans="1:21" ht="42" customHeight="1" thickBot="1" x14ac:dyDescent="0.25">
      <c r="A151" s="47"/>
      <c r="B151" s="1181"/>
      <c r="C151" s="1021"/>
      <c r="D151" s="1055"/>
      <c r="E151" s="1056"/>
      <c r="F151" s="66"/>
      <c r="G151" s="76" t="s">
        <v>8</v>
      </c>
      <c r="H151" s="537">
        <f t="shared" ref="H151:P151" si="8">SUM(H115:H147)</f>
        <v>446.1</v>
      </c>
      <c r="I151" s="1265">
        <f>SUM(I115:I150)</f>
        <v>355.2</v>
      </c>
      <c r="J151" s="1265">
        <f>SUM(J115:J150)</f>
        <v>-90.9</v>
      </c>
      <c r="K151" s="1413">
        <f t="shared" si="8"/>
        <v>3381.9</v>
      </c>
      <c r="L151" s="1376">
        <f t="shared" si="8"/>
        <v>3472.8</v>
      </c>
      <c r="M151" s="1414">
        <f>SUM(M115:M147)</f>
        <v>90.9</v>
      </c>
      <c r="N151" s="1413">
        <f t="shared" si="8"/>
        <v>7274.5</v>
      </c>
      <c r="O151" s="1376">
        <f t="shared" si="8"/>
        <v>7274.5</v>
      </c>
      <c r="P151" s="1414">
        <f t="shared" si="8"/>
        <v>0</v>
      </c>
      <c r="Q151" s="1412"/>
      <c r="R151" s="1053"/>
      <c r="S151" s="1053"/>
      <c r="T151" s="1054"/>
      <c r="U151" s="1939"/>
    </row>
    <row r="152" spans="1:21" ht="27" customHeight="1" x14ac:dyDescent="0.2">
      <c r="A152" s="1826" t="s">
        <v>7</v>
      </c>
      <c r="B152" s="1828" t="s">
        <v>7</v>
      </c>
      <c r="C152" s="1782" t="s">
        <v>41</v>
      </c>
      <c r="D152" s="1831" t="s">
        <v>463</v>
      </c>
      <c r="E152" s="1833"/>
      <c r="F152" s="1690" t="s">
        <v>31</v>
      </c>
      <c r="G152" s="466" t="s">
        <v>28</v>
      </c>
      <c r="H152" s="241">
        <v>150</v>
      </c>
      <c r="I152" s="403">
        <v>150</v>
      </c>
      <c r="J152" s="243">
        <f>I152-H152</f>
        <v>0</v>
      </c>
      <c r="K152" s="241"/>
      <c r="L152" s="403"/>
      <c r="M152" s="418"/>
      <c r="N152" s="243"/>
      <c r="O152" s="403"/>
      <c r="P152" s="418"/>
      <c r="Q152" s="1437" t="s">
        <v>464</v>
      </c>
      <c r="R152" s="94">
        <v>100</v>
      </c>
      <c r="S152" s="94"/>
      <c r="T152" s="367"/>
      <c r="U152" s="1942"/>
    </row>
    <row r="153" spans="1:21" ht="19.5" customHeight="1" thickBot="1" x14ac:dyDescent="0.25">
      <c r="A153" s="1827"/>
      <c r="B153" s="1829"/>
      <c r="C153" s="1830"/>
      <c r="D153" s="1832"/>
      <c r="E153" s="1834"/>
      <c r="F153" s="1691"/>
      <c r="G153" s="76" t="s">
        <v>8</v>
      </c>
      <c r="H153" s="537">
        <f>SUM(H152:H152)</f>
        <v>150</v>
      </c>
      <c r="I153" s="1265">
        <f>SUM(I152:I152)</f>
        <v>150</v>
      </c>
      <c r="J153" s="1265">
        <f>SUM(J152:J152)</f>
        <v>0</v>
      </c>
      <c r="K153" s="537">
        <f t="shared" ref="K153:N153" si="9">SUM(K152:K152)</f>
        <v>0</v>
      </c>
      <c r="L153" s="1265">
        <f t="shared" si="9"/>
        <v>0</v>
      </c>
      <c r="M153" s="1355">
        <f t="shared" si="9"/>
        <v>0</v>
      </c>
      <c r="N153" s="1262">
        <f t="shared" si="9"/>
        <v>0</v>
      </c>
      <c r="O153" s="1265">
        <f>SUM(O152:O152)</f>
        <v>0</v>
      </c>
      <c r="P153" s="1265">
        <f>SUM(P152:P152)</f>
        <v>0</v>
      </c>
      <c r="Q153" s="766"/>
      <c r="R153" s="92"/>
      <c r="S153" s="92"/>
      <c r="T153" s="465"/>
      <c r="U153" s="1939"/>
    </row>
    <row r="154" spans="1:21" ht="14.25" customHeight="1" thickBot="1" x14ac:dyDescent="0.25">
      <c r="A154" s="48" t="s">
        <v>7</v>
      </c>
      <c r="B154" s="163" t="s">
        <v>7</v>
      </c>
      <c r="C154" s="1727" t="s">
        <v>10</v>
      </c>
      <c r="D154" s="1719"/>
      <c r="E154" s="1719"/>
      <c r="F154" s="1719"/>
      <c r="G154" s="1728"/>
      <c r="H154" s="253">
        <f>SUM(H151,H114,H112,H99,H71,H57,H152)</f>
        <v>10843.5</v>
      </c>
      <c r="I154" s="1072">
        <f>SUM(I151,I114,I112,I99,I71,I57,I153)</f>
        <v>10655.7</v>
      </c>
      <c r="J154" s="1070">
        <f>SUM(J151,J114,J112,J99,J71,J57,J153)</f>
        <v>-187.8</v>
      </c>
      <c r="K154" s="538">
        <f t="shared" ref="K154:P154" si="10">SUM(K151,K114,K112,K99,K71,K57)</f>
        <v>12603.6</v>
      </c>
      <c r="L154" s="1072">
        <f t="shared" si="10"/>
        <v>12498</v>
      </c>
      <c r="M154" s="1397">
        <f t="shared" si="10"/>
        <v>-105.6</v>
      </c>
      <c r="N154" s="538">
        <f t="shared" si="10"/>
        <v>15099.7</v>
      </c>
      <c r="O154" s="1072">
        <f t="shared" si="10"/>
        <v>15099.7</v>
      </c>
      <c r="P154" s="1397">
        <f t="shared" si="10"/>
        <v>0</v>
      </c>
      <c r="Q154" s="1168"/>
      <c r="R154" s="1168"/>
      <c r="S154" s="1168"/>
      <c r="T154" s="1168"/>
      <c r="U154" s="1294"/>
    </row>
    <row r="155" spans="1:21" ht="17.25" customHeight="1" thickBot="1" x14ac:dyDescent="0.25">
      <c r="A155" s="48" t="s">
        <v>7</v>
      </c>
      <c r="B155" s="163" t="s">
        <v>9</v>
      </c>
      <c r="C155" s="1773" t="s">
        <v>47</v>
      </c>
      <c r="D155" s="1774"/>
      <c r="E155" s="1774"/>
      <c r="F155" s="1774"/>
      <c r="G155" s="1774"/>
      <c r="H155" s="1774"/>
      <c r="I155" s="1774"/>
      <c r="J155" s="1774"/>
      <c r="K155" s="1774"/>
      <c r="L155" s="1774"/>
      <c r="M155" s="1774"/>
      <c r="N155" s="1774"/>
      <c r="O155" s="1774"/>
      <c r="P155" s="1774"/>
      <c r="Q155" s="1774"/>
      <c r="R155" s="1774"/>
      <c r="S155" s="1774"/>
      <c r="T155" s="1774"/>
      <c r="U155" s="1295"/>
    </row>
    <row r="156" spans="1:21" ht="14.25" customHeight="1" x14ac:dyDescent="0.2">
      <c r="A156" s="182" t="s">
        <v>7</v>
      </c>
      <c r="B156" s="274" t="s">
        <v>9</v>
      </c>
      <c r="C156" s="1241" t="s">
        <v>7</v>
      </c>
      <c r="D156" s="1822" t="s">
        <v>106</v>
      </c>
      <c r="E156" s="1060"/>
      <c r="F156" s="1061">
        <v>6</v>
      </c>
      <c r="G156" s="44" t="s">
        <v>28</v>
      </c>
      <c r="H156" s="1284">
        <f>442.6-12.6</f>
        <v>430</v>
      </c>
      <c r="I156" s="1284">
        <f>442.6-12.6</f>
        <v>430</v>
      </c>
      <c r="J156" s="1120">
        <f>I156-H156</f>
        <v>0</v>
      </c>
      <c r="K156" s="1282">
        <v>296.60000000000002</v>
      </c>
      <c r="L156" s="1284">
        <v>296.60000000000002</v>
      </c>
      <c r="M156" s="1120"/>
      <c r="N156" s="1282">
        <v>251.6</v>
      </c>
      <c r="O156" s="1284">
        <v>251.6</v>
      </c>
      <c r="P156" s="1122"/>
      <c r="Q156" s="1285"/>
      <c r="R156" s="1063"/>
      <c r="S156" s="1064"/>
      <c r="T156" s="1065"/>
      <c r="U156" s="1942"/>
    </row>
    <row r="157" spans="1:21" ht="16.5" customHeight="1" x14ac:dyDescent="0.2">
      <c r="A157" s="183"/>
      <c r="B157" s="1178"/>
      <c r="C157" s="1626"/>
      <c r="D157" s="1823"/>
      <c r="E157" s="1634"/>
      <c r="F157" s="1066"/>
      <c r="G157" s="125" t="s">
        <v>72</v>
      </c>
      <c r="H157" s="427">
        <v>12.6</v>
      </c>
      <c r="I157" s="427">
        <v>12.6</v>
      </c>
      <c r="J157" s="255">
        <f>I157-H157</f>
        <v>0</v>
      </c>
      <c r="K157" s="422"/>
      <c r="L157" s="427"/>
      <c r="M157" s="255"/>
      <c r="N157" s="422"/>
      <c r="O157" s="427"/>
      <c r="P157" s="423"/>
      <c r="Q157" s="1286"/>
      <c r="R157" s="517"/>
      <c r="S157" s="554"/>
      <c r="T157" s="197"/>
      <c r="U157" s="1943"/>
    </row>
    <row r="158" spans="1:21" ht="18.75" customHeight="1" x14ac:dyDescent="0.2">
      <c r="A158" s="183"/>
      <c r="B158" s="1178"/>
      <c r="C158" s="1626"/>
      <c r="D158" s="1713" t="s">
        <v>59</v>
      </c>
      <c r="E158" s="1654"/>
      <c r="F158" s="122"/>
      <c r="G158" s="124"/>
      <c r="H158" s="254"/>
      <c r="I158" s="546"/>
      <c r="J158" s="254"/>
      <c r="K158" s="1283"/>
      <c r="L158" s="546"/>
      <c r="M158" s="254"/>
      <c r="N158" s="1283"/>
      <c r="O158" s="546"/>
      <c r="P158" s="1291"/>
      <c r="Q158" s="1287" t="s">
        <v>369</v>
      </c>
      <c r="R158" s="516">
        <v>350</v>
      </c>
      <c r="S158" s="553">
        <v>350</v>
      </c>
      <c r="T158" s="214">
        <v>350</v>
      </c>
      <c r="U158" s="1944"/>
    </row>
    <row r="159" spans="1:21" ht="28.5" customHeight="1" x14ac:dyDescent="0.2">
      <c r="A159" s="183"/>
      <c r="B159" s="1178"/>
      <c r="C159" s="1626"/>
      <c r="D159" s="1713"/>
      <c r="E159" s="1654"/>
      <c r="F159" s="122"/>
      <c r="G159" s="125"/>
      <c r="H159" s="255"/>
      <c r="I159" s="427"/>
      <c r="J159" s="255"/>
      <c r="K159" s="422"/>
      <c r="L159" s="427"/>
      <c r="M159" s="255"/>
      <c r="N159" s="422"/>
      <c r="O159" s="427"/>
      <c r="P159" s="423"/>
      <c r="Q159" s="1286" t="s">
        <v>298</v>
      </c>
      <c r="R159" s="517">
        <v>300</v>
      </c>
      <c r="S159" s="554">
        <v>300</v>
      </c>
      <c r="T159" s="197">
        <v>300</v>
      </c>
      <c r="U159" s="1258"/>
    </row>
    <row r="160" spans="1:21" ht="30.75" customHeight="1" x14ac:dyDescent="0.2">
      <c r="A160" s="1671"/>
      <c r="B160" s="1672"/>
      <c r="C160" s="1641"/>
      <c r="D160" s="1776"/>
      <c r="E160" s="196"/>
      <c r="F160" s="1066"/>
      <c r="G160" s="126"/>
      <c r="H160" s="256"/>
      <c r="I160" s="549"/>
      <c r="J160" s="256"/>
      <c r="K160" s="556"/>
      <c r="L160" s="549"/>
      <c r="M160" s="256"/>
      <c r="N160" s="556"/>
      <c r="O160" s="549"/>
      <c r="P160" s="1293"/>
      <c r="Q160" s="1288" t="s">
        <v>117</v>
      </c>
      <c r="R160" s="518">
        <v>36</v>
      </c>
      <c r="S160" s="555">
        <v>36</v>
      </c>
      <c r="T160" s="198">
        <v>36</v>
      </c>
      <c r="U160" s="1408"/>
    </row>
    <row r="161" spans="1:21" ht="14.25" customHeight="1" x14ac:dyDescent="0.2">
      <c r="A161" s="183"/>
      <c r="B161" s="1178"/>
      <c r="C161" s="1419"/>
      <c r="D161" s="1713" t="s">
        <v>185</v>
      </c>
      <c r="E161" s="1428"/>
      <c r="F161" s="122"/>
      <c r="G161" s="125"/>
      <c r="H161" s="422"/>
      <c r="I161" s="427"/>
      <c r="J161" s="423"/>
      <c r="K161" s="422"/>
      <c r="L161" s="427"/>
      <c r="M161" s="255"/>
      <c r="N161" s="422"/>
      <c r="O161" s="427"/>
      <c r="P161" s="423"/>
      <c r="Q161" s="1950" t="s">
        <v>179</v>
      </c>
      <c r="R161" s="519">
        <v>18</v>
      </c>
      <c r="S161" s="83">
        <v>18</v>
      </c>
      <c r="T161" s="277">
        <v>18</v>
      </c>
      <c r="U161" s="1258"/>
    </row>
    <row r="162" spans="1:21" ht="13.5" customHeight="1" x14ac:dyDescent="0.2">
      <c r="A162" s="183"/>
      <c r="B162" s="1178"/>
      <c r="C162" s="1419"/>
      <c r="D162" s="1795"/>
      <c r="E162" s="1428"/>
      <c r="F162" s="122"/>
      <c r="G162" s="125"/>
      <c r="H162" s="422"/>
      <c r="I162" s="427"/>
      <c r="J162" s="423"/>
      <c r="K162" s="422"/>
      <c r="L162" s="427"/>
      <c r="M162" s="255"/>
      <c r="N162" s="422"/>
      <c r="O162" s="427"/>
      <c r="P162" s="423"/>
      <c r="Q162" s="1951"/>
      <c r="R162" s="520"/>
      <c r="S162" s="483"/>
      <c r="T162" s="217"/>
      <c r="U162" s="1258"/>
    </row>
    <row r="163" spans="1:21" ht="36" customHeight="1" x14ac:dyDescent="0.2">
      <c r="A163" s="183"/>
      <c r="B163" s="1178"/>
      <c r="C163" s="1419"/>
      <c r="D163" s="1795"/>
      <c r="E163" s="1428"/>
      <c r="F163" s="122"/>
      <c r="G163" s="125"/>
      <c r="H163" s="255"/>
      <c r="I163" s="427"/>
      <c r="J163" s="255"/>
      <c r="K163" s="422"/>
      <c r="L163" s="427"/>
      <c r="M163" s="255"/>
      <c r="N163" s="422"/>
      <c r="O163" s="427"/>
      <c r="P163" s="423"/>
      <c r="Q163" s="1289" t="s">
        <v>344</v>
      </c>
      <c r="R163" s="521">
        <v>80</v>
      </c>
      <c r="S163" s="521"/>
      <c r="T163" s="501"/>
      <c r="U163" s="1258"/>
    </row>
    <row r="164" spans="1:21" ht="26.25" customHeight="1" x14ac:dyDescent="0.2">
      <c r="A164" s="183"/>
      <c r="B164" s="1178"/>
      <c r="C164" s="1419"/>
      <c r="D164" s="1795"/>
      <c r="E164" s="1428"/>
      <c r="F164" s="122"/>
      <c r="G164" s="125"/>
      <c r="H164" s="255"/>
      <c r="I164" s="427"/>
      <c r="J164" s="255"/>
      <c r="K164" s="422"/>
      <c r="L164" s="427"/>
      <c r="M164" s="255"/>
      <c r="N164" s="422"/>
      <c r="O164" s="427"/>
      <c r="P164" s="423"/>
      <c r="Q164" s="1289" t="s">
        <v>162</v>
      </c>
      <c r="R164" s="521">
        <v>13</v>
      </c>
      <c r="S164" s="521">
        <v>20</v>
      </c>
      <c r="T164" s="501">
        <v>10</v>
      </c>
      <c r="U164" s="1258"/>
    </row>
    <row r="165" spans="1:21" ht="30.75" customHeight="1" x14ac:dyDescent="0.2">
      <c r="A165" s="183"/>
      <c r="B165" s="1178"/>
      <c r="C165" s="1419"/>
      <c r="D165" s="1622"/>
      <c r="E165" s="1428"/>
      <c r="F165" s="122"/>
      <c r="G165" s="125"/>
      <c r="H165" s="255"/>
      <c r="I165" s="427"/>
      <c r="J165" s="255"/>
      <c r="K165" s="422"/>
      <c r="L165" s="427"/>
      <c r="M165" s="255"/>
      <c r="N165" s="422"/>
      <c r="O165" s="427"/>
      <c r="P165" s="423"/>
      <c r="Q165" s="1290" t="s">
        <v>435</v>
      </c>
      <c r="R165" s="520">
        <v>500</v>
      </c>
      <c r="S165" s="520">
        <v>500</v>
      </c>
      <c r="T165" s="500">
        <v>500</v>
      </c>
      <c r="U165" s="1258"/>
    </row>
    <row r="166" spans="1:21" ht="27.75" customHeight="1" x14ac:dyDescent="0.2">
      <c r="A166" s="183"/>
      <c r="B166" s="1178"/>
      <c r="C166" s="1419"/>
      <c r="D166" s="1426"/>
      <c r="E166" s="1428"/>
      <c r="F166" s="122"/>
      <c r="G166" s="125"/>
      <c r="H166" s="255"/>
      <c r="I166" s="427"/>
      <c r="J166" s="255"/>
      <c r="K166" s="422"/>
      <c r="L166" s="427"/>
      <c r="M166" s="255"/>
      <c r="N166" s="422"/>
      <c r="O166" s="427"/>
      <c r="P166" s="423"/>
      <c r="Q166" s="1290" t="s">
        <v>388</v>
      </c>
      <c r="R166" s="520">
        <v>100</v>
      </c>
      <c r="S166" s="520"/>
      <c r="T166" s="500"/>
      <c r="U166" s="1258"/>
    </row>
    <row r="167" spans="1:21" ht="28.5" customHeight="1" x14ac:dyDescent="0.2">
      <c r="A167" s="183"/>
      <c r="B167" s="1178"/>
      <c r="C167" s="1419"/>
      <c r="D167" s="1426"/>
      <c r="E167" s="1428"/>
      <c r="F167" s="122"/>
      <c r="G167" s="125"/>
      <c r="H167" s="255"/>
      <c r="I167" s="427"/>
      <c r="J167" s="255"/>
      <c r="K167" s="422"/>
      <c r="L167" s="427"/>
      <c r="M167" s="255"/>
      <c r="N167" s="422"/>
      <c r="O167" s="427"/>
      <c r="P167" s="423"/>
      <c r="Q167" s="1290" t="s">
        <v>389</v>
      </c>
      <c r="R167" s="520">
        <v>100</v>
      </c>
      <c r="S167" s="520"/>
      <c r="T167" s="500"/>
      <c r="U167" s="1258"/>
    </row>
    <row r="168" spans="1:21" ht="18" customHeight="1" x14ac:dyDescent="0.2">
      <c r="A168" s="183"/>
      <c r="B168" s="1178"/>
      <c r="C168" s="1419"/>
      <c r="D168" s="1426"/>
      <c r="E168" s="1428"/>
      <c r="F168" s="122"/>
      <c r="G168" s="125"/>
      <c r="H168" s="255"/>
      <c r="I168" s="427"/>
      <c r="J168" s="255"/>
      <c r="K168" s="422"/>
      <c r="L168" s="427"/>
      <c r="M168" s="255"/>
      <c r="N168" s="422"/>
      <c r="O168" s="427"/>
      <c r="P168" s="423"/>
      <c r="Q168" s="1290" t="s">
        <v>436</v>
      </c>
      <c r="R168" s="520">
        <v>250</v>
      </c>
      <c r="S168" s="520"/>
      <c r="T168" s="500"/>
      <c r="U168" s="1258"/>
    </row>
    <row r="169" spans="1:21" ht="22.5" customHeight="1" x14ac:dyDescent="0.2">
      <c r="A169" s="183"/>
      <c r="B169" s="1178"/>
      <c r="C169" s="1419"/>
      <c r="D169" s="1426"/>
      <c r="E169" s="1428"/>
      <c r="F169" s="122"/>
      <c r="G169" s="125"/>
      <c r="H169" s="255"/>
      <c r="I169" s="427"/>
      <c r="J169" s="255"/>
      <c r="K169" s="422"/>
      <c r="L169" s="427"/>
      <c r="M169" s="255"/>
      <c r="N169" s="422"/>
      <c r="O169" s="427"/>
      <c r="P169" s="423"/>
      <c r="Q169" s="1290" t="s">
        <v>332</v>
      </c>
      <c r="R169" s="520">
        <v>61</v>
      </c>
      <c r="S169" s="520"/>
      <c r="T169" s="500"/>
      <c r="U169" s="1258"/>
    </row>
    <row r="170" spans="1:21" ht="24.75" customHeight="1" x14ac:dyDescent="0.2">
      <c r="A170" s="183"/>
      <c r="B170" s="1178"/>
      <c r="C170" s="1419"/>
      <c r="D170" s="1426"/>
      <c r="E170" s="1428"/>
      <c r="F170" s="122"/>
      <c r="G170" s="125"/>
      <c r="H170" s="255"/>
      <c r="I170" s="427"/>
      <c r="J170" s="255"/>
      <c r="K170" s="422"/>
      <c r="L170" s="427"/>
      <c r="M170" s="255"/>
      <c r="N170" s="422"/>
      <c r="O170" s="427"/>
      <c r="P170" s="423"/>
      <c r="Q170" s="1290" t="s">
        <v>417</v>
      </c>
      <c r="R170" s="520">
        <v>1</v>
      </c>
      <c r="S170" s="520">
        <v>1</v>
      </c>
      <c r="T170" s="500">
        <v>1</v>
      </c>
      <c r="U170" s="1272"/>
    </row>
    <row r="171" spans="1:21" ht="27" customHeight="1" x14ac:dyDescent="0.2">
      <c r="A171" s="183"/>
      <c r="B171" s="1178"/>
      <c r="C171" s="1419"/>
      <c r="D171" s="209"/>
      <c r="E171" s="205"/>
      <c r="F171" s="178"/>
      <c r="G171" s="125"/>
      <c r="H171" s="422"/>
      <c r="I171" s="427"/>
      <c r="J171" s="255"/>
      <c r="K171" s="422"/>
      <c r="L171" s="427"/>
      <c r="M171" s="255"/>
      <c r="N171" s="422"/>
      <c r="O171" s="427"/>
      <c r="P171" s="423"/>
      <c r="Q171" s="1290" t="s">
        <v>393</v>
      </c>
      <c r="R171" s="707">
        <v>50</v>
      </c>
      <c r="S171" s="707">
        <v>50</v>
      </c>
      <c r="T171" s="708"/>
      <c r="U171" s="1258"/>
    </row>
    <row r="172" spans="1:21" ht="19.5" customHeight="1" x14ac:dyDescent="0.2">
      <c r="A172" s="183"/>
      <c r="B172" s="1178"/>
      <c r="C172" s="1419"/>
      <c r="D172" s="1426"/>
      <c r="E172" s="205"/>
      <c r="F172" s="178"/>
      <c r="G172" s="126"/>
      <c r="H172" s="556"/>
      <c r="I172" s="549"/>
      <c r="J172" s="256"/>
      <c r="K172" s="556"/>
      <c r="L172" s="549"/>
      <c r="M172" s="256"/>
      <c r="N172" s="556"/>
      <c r="O172" s="549"/>
      <c r="P172" s="1293"/>
      <c r="Q172" s="1948" t="s">
        <v>156</v>
      </c>
      <c r="R172" s="1067">
        <v>2</v>
      </c>
      <c r="S172" s="1067"/>
      <c r="T172" s="1068"/>
      <c r="U172" s="1258"/>
    </row>
    <row r="173" spans="1:21" ht="15.75" customHeight="1" thickBot="1" x14ac:dyDescent="0.25">
      <c r="A173" s="47"/>
      <c r="B173" s="1418"/>
      <c r="C173" s="1021"/>
      <c r="D173" s="1055"/>
      <c r="E173" s="1056"/>
      <c r="F173" s="66"/>
      <c r="G173" s="76" t="s">
        <v>8</v>
      </c>
      <c r="H173" s="537">
        <f t="shared" ref="H173:P173" si="11">SUM(H156:H172)</f>
        <v>442.6</v>
      </c>
      <c r="I173" s="1265">
        <f t="shared" si="11"/>
        <v>442.6</v>
      </c>
      <c r="J173" s="1265">
        <f t="shared" si="11"/>
        <v>0</v>
      </c>
      <c r="K173" s="537">
        <f t="shared" si="11"/>
        <v>296.60000000000002</v>
      </c>
      <c r="L173" s="1265">
        <f t="shared" si="11"/>
        <v>296.60000000000002</v>
      </c>
      <c r="M173" s="1265">
        <f t="shared" si="11"/>
        <v>0</v>
      </c>
      <c r="N173" s="537">
        <f t="shared" si="11"/>
        <v>251.6</v>
      </c>
      <c r="O173" s="1265">
        <f t="shared" si="11"/>
        <v>251.6</v>
      </c>
      <c r="P173" s="1355">
        <f t="shared" si="11"/>
        <v>0</v>
      </c>
      <c r="Q173" s="1949"/>
      <c r="R173" s="1053"/>
      <c r="S173" s="1053"/>
      <c r="T173" s="1054"/>
      <c r="U173" s="1273"/>
    </row>
    <row r="174" spans="1:21" ht="15.75" customHeight="1" thickBot="1" x14ac:dyDescent="0.25">
      <c r="A174" s="49" t="s">
        <v>7</v>
      </c>
      <c r="B174" s="9" t="s">
        <v>9</v>
      </c>
      <c r="C174" s="1719" t="s">
        <v>10</v>
      </c>
      <c r="D174" s="1719"/>
      <c r="E174" s="1719"/>
      <c r="F174" s="1719"/>
      <c r="G174" s="1719"/>
      <c r="H174" s="538">
        <f>H173</f>
        <v>442.6</v>
      </c>
      <c r="I174" s="1072">
        <f>I173</f>
        <v>442.6</v>
      </c>
      <c r="J174" s="1072">
        <f>J173</f>
        <v>0</v>
      </c>
      <c r="K174" s="253">
        <f t="shared" ref="K174:N174" si="12">K173</f>
        <v>296.60000000000002</v>
      </c>
      <c r="L174" s="1072">
        <f t="shared" ref="L174:M174" si="13">L173</f>
        <v>296.60000000000002</v>
      </c>
      <c r="M174" s="1072">
        <f t="shared" si="13"/>
        <v>0</v>
      </c>
      <c r="N174" s="538">
        <f t="shared" si="12"/>
        <v>251.6</v>
      </c>
      <c r="O174" s="1072">
        <f>O173</f>
        <v>251.6</v>
      </c>
      <c r="P174" s="1397">
        <f>P173</f>
        <v>0</v>
      </c>
      <c r="Q174" s="1168"/>
      <c r="R174" s="1168"/>
      <c r="S174" s="1168"/>
      <c r="T174" s="1168"/>
      <c r="U174" s="1294"/>
    </row>
    <row r="175" spans="1:21" ht="15.75" customHeight="1" thickBot="1" x14ac:dyDescent="0.25">
      <c r="A175" s="48" t="s">
        <v>7</v>
      </c>
      <c r="B175" s="9" t="s">
        <v>30</v>
      </c>
      <c r="C175" s="1777" t="s">
        <v>357</v>
      </c>
      <c r="D175" s="1778"/>
      <c r="E175" s="1778"/>
      <c r="F175" s="1778"/>
      <c r="G175" s="1778"/>
      <c r="H175" s="1952"/>
      <c r="I175" s="1952"/>
      <c r="J175" s="1952"/>
      <c r="K175" s="1779"/>
      <c r="L175" s="1779"/>
      <c r="M175" s="1779"/>
      <c r="N175" s="1780"/>
      <c r="O175" s="1780"/>
      <c r="P175" s="1780"/>
      <c r="Q175" s="1780"/>
      <c r="R175" s="1780"/>
      <c r="S175" s="1780"/>
      <c r="T175" s="1780"/>
      <c r="U175" s="1295"/>
    </row>
    <row r="176" spans="1:21" ht="18" customHeight="1" x14ac:dyDescent="0.2">
      <c r="A176" s="50" t="s">
        <v>7</v>
      </c>
      <c r="B176" s="1174" t="s">
        <v>30</v>
      </c>
      <c r="C176" s="1175" t="s">
        <v>7</v>
      </c>
      <c r="D176" s="1812" t="s">
        <v>144</v>
      </c>
      <c r="E176" s="1367"/>
      <c r="F176" s="1235">
        <v>6</v>
      </c>
      <c r="G176" s="1368" t="s">
        <v>28</v>
      </c>
      <c r="H176" s="1370">
        <f>1282.8-613.6</f>
        <v>669.2</v>
      </c>
      <c r="I176" s="1370">
        <f>1282.8-613.6</f>
        <v>669.2</v>
      </c>
      <c r="J176" s="1445">
        <f>I176-H176</f>
        <v>0</v>
      </c>
      <c r="K176" s="1369">
        <v>737.8</v>
      </c>
      <c r="L176" s="1370">
        <v>737.8</v>
      </c>
      <c r="M176" s="1371"/>
      <c r="N176" s="1369">
        <v>737.8</v>
      </c>
      <c r="O176" s="1370">
        <v>737.8</v>
      </c>
      <c r="P176" s="1371"/>
      <c r="Q176" s="1044"/>
      <c r="R176" s="1372"/>
      <c r="S176" s="1373"/>
      <c r="T176" s="1374"/>
      <c r="U176" s="1942"/>
    </row>
    <row r="177" spans="1:29" ht="19.5" customHeight="1" x14ac:dyDescent="0.2">
      <c r="A177" s="1238"/>
      <c r="B177" s="1169"/>
      <c r="C177" s="1347"/>
      <c r="D177" s="1702"/>
      <c r="E177" s="1351"/>
      <c r="F177" s="795"/>
      <c r="G177" s="853" t="s">
        <v>72</v>
      </c>
      <c r="H177" s="445">
        <v>613.6</v>
      </c>
      <c r="I177" s="445">
        <v>613.6</v>
      </c>
      <c r="J177" s="329">
        <f>I177-H177</f>
        <v>0</v>
      </c>
      <c r="K177" s="462"/>
      <c r="L177" s="445"/>
      <c r="M177" s="329"/>
      <c r="N177" s="462"/>
      <c r="O177" s="445"/>
      <c r="P177" s="329"/>
      <c r="Q177" s="763"/>
      <c r="R177" s="1365"/>
      <c r="S177" s="1366"/>
      <c r="T177" s="1375"/>
      <c r="U177" s="1943"/>
    </row>
    <row r="178" spans="1:29" ht="39.75" customHeight="1" x14ac:dyDescent="0.2">
      <c r="A178" s="1238"/>
      <c r="B178" s="1169"/>
      <c r="C178" s="1176"/>
      <c r="D178" s="290" t="s">
        <v>145</v>
      </c>
      <c r="E178" s="724"/>
      <c r="F178" s="1236"/>
      <c r="G178" s="172"/>
      <c r="H178" s="560"/>
      <c r="I178" s="458"/>
      <c r="J178" s="1266"/>
      <c r="K178" s="560"/>
      <c r="L178" s="458"/>
      <c r="M178" s="1266"/>
      <c r="N178" s="560"/>
      <c r="O178" s="458"/>
      <c r="P178" s="1266"/>
      <c r="Q178" s="1361"/>
      <c r="R178" s="1362"/>
      <c r="S178" s="1363"/>
      <c r="T178" s="1364"/>
      <c r="U178" s="1944"/>
    </row>
    <row r="179" spans="1:29" ht="14.25" customHeight="1" x14ac:dyDescent="0.2">
      <c r="A179" s="1238"/>
      <c r="B179" s="1169"/>
      <c r="C179" s="1176"/>
      <c r="D179" s="1464" t="s">
        <v>371</v>
      </c>
      <c r="E179" s="724"/>
      <c r="F179" s="1236"/>
      <c r="G179" s="935"/>
      <c r="H179" s="1137"/>
      <c r="I179" s="387"/>
      <c r="J179" s="247"/>
      <c r="K179" s="1137"/>
      <c r="L179" s="387"/>
      <c r="M179" s="238"/>
      <c r="N179" s="1137"/>
      <c r="O179" s="387"/>
      <c r="P179" s="238"/>
      <c r="Q179" s="1226" t="s">
        <v>159</v>
      </c>
      <c r="R179" s="525">
        <v>507</v>
      </c>
      <c r="S179" s="525">
        <v>250</v>
      </c>
      <c r="T179" s="504">
        <v>250</v>
      </c>
      <c r="U179" s="1938" t="s">
        <v>520</v>
      </c>
    </row>
    <row r="180" spans="1:29" ht="27.75" customHeight="1" x14ac:dyDescent="0.2">
      <c r="A180" s="1238"/>
      <c r="B180" s="1169"/>
      <c r="C180" s="1176"/>
      <c r="D180" s="1464" t="s">
        <v>468</v>
      </c>
      <c r="E180" s="724"/>
      <c r="F180" s="1236"/>
      <c r="G180" s="935"/>
      <c r="H180" s="1137"/>
      <c r="I180" s="387"/>
      <c r="J180" s="247"/>
      <c r="K180" s="1137"/>
      <c r="L180" s="387"/>
      <c r="M180" s="238"/>
      <c r="N180" s="1137"/>
      <c r="O180" s="387"/>
      <c r="P180" s="238"/>
      <c r="Q180" s="97" t="s">
        <v>161</v>
      </c>
      <c r="R180" s="580">
        <v>411</v>
      </c>
      <c r="S180" s="580">
        <v>358</v>
      </c>
      <c r="T180" s="581">
        <v>358</v>
      </c>
      <c r="U180" s="1943"/>
    </row>
    <row r="181" spans="1:29" ht="26.25" customHeight="1" x14ac:dyDescent="0.2">
      <c r="A181" s="1238"/>
      <c r="B181" s="1169"/>
      <c r="C181" s="1176"/>
      <c r="D181" s="1464" t="s">
        <v>466</v>
      </c>
      <c r="E181" s="724"/>
      <c r="F181" s="1236"/>
      <c r="G181" s="935"/>
      <c r="H181" s="1137"/>
      <c r="I181" s="387"/>
      <c r="J181" s="247"/>
      <c r="K181" s="1137"/>
      <c r="L181" s="387"/>
      <c r="M181" s="238"/>
      <c r="N181" s="1137"/>
      <c r="O181" s="387"/>
      <c r="P181" s="238"/>
      <c r="Q181" s="1190" t="s">
        <v>469</v>
      </c>
      <c r="R181" s="404">
        <v>11.4</v>
      </c>
      <c r="S181" s="404">
        <v>6.2</v>
      </c>
      <c r="T181" s="424">
        <v>6.2</v>
      </c>
      <c r="U181" s="1258"/>
    </row>
    <row r="182" spans="1:29" ht="78" customHeight="1" x14ac:dyDescent="0.2">
      <c r="A182" s="1238"/>
      <c r="B182" s="1169"/>
      <c r="C182" s="1337"/>
      <c r="D182" s="1465" t="s">
        <v>508</v>
      </c>
      <c r="E182" s="724"/>
      <c r="F182" s="1236"/>
      <c r="G182" s="935" t="s">
        <v>56</v>
      </c>
      <c r="H182" s="1137">
        <v>41.5</v>
      </c>
      <c r="I182" s="387">
        <v>41.5</v>
      </c>
      <c r="J182" s="247"/>
      <c r="K182" s="1137"/>
      <c r="L182" s="387"/>
      <c r="M182" s="247"/>
      <c r="N182" s="1137"/>
      <c r="O182" s="387"/>
      <c r="P182" s="247"/>
      <c r="Q182" s="1436" t="s">
        <v>470</v>
      </c>
      <c r="R182" s="582">
        <v>100</v>
      </c>
      <c r="S182" s="387"/>
      <c r="T182" s="419"/>
      <c r="U182" s="1644"/>
    </row>
    <row r="183" spans="1:29" ht="24.75" customHeight="1" x14ac:dyDescent="0.2">
      <c r="A183" s="1756"/>
      <c r="B183" s="1757"/>
      <c r="C183" s="1758"/>
      <c r="D183" s="1824" t="s">
        <v>135</v>
      </c>
      <c r="E183" s="1761"/>
      <c r="F183" s="1236"/>
      <c r="G183" s="935"/>
      <c r="H183" s="1137"/>
      <c r="I183" s="387"/>
      <c r="J183" s="247"/>
      <c r="K183" s="1137"/>
      <c r="L183" s="387"/>
      <c r="M183" s="247"/>
      <c r="N183" s="1137"/>
      <c r="O183" s="387"/>
      <c r="P183" s="247"/>
      <c r="Q183" s="1198" t="s">
        <v>437</v>
      </c>
      <c r="R183" s="527">
        <v>19</v>
      </c>
      <c r="S183" s="527">
        <v>19</v>
      </c>
      <c r="T183" s="506">
        <v>19</v>
      </c>
      <c r="U183" s="1644"/>
    </row>
    <row r="184" spans="1:29" ht="27" customHeight="1" x14ac:dyDescent="0.2">
      <c r="A184" s="1756"/>
      <c r="B184" s="1757"/>
      <c r="C184" s="1758"/>
      <c r="D184" s="1825"/>
      <c r="E184" s="1761"/>
      <c r="F184" s="1236"/>
      <c r="G184" s="935"/>
      <c r="H184" s="1137"/>
      <c r="I184" s="387"/>
      <c r="J184" s="247"/>
      <c r="K184" s="1137"/>
      <c r="L184" s="387"/>
      <c r="M184" s="247"/>
      <c r="N184" s="1137"/>
      <c r="O184" s="387"/>
      <c r="P184" s="247"/>
      <c r="Q184" s="1205"/>
      <c r="R184" s="528"/>
      <c r="S184" s="528"/>
      <c r="T184" s="507"/>
      <c r="U184" s="1644"/>
    </row>
    <row r="185" spans="1:29" ht="18.75" customHeight="1" x14ac:dyDescent="0.2">
      <c r="A185" s="1756"/>
      <c r="B185" s="1757"/>
      <c r="C185" s="1758"/>
      <c r="D185" s="1824" t="s">
        <v>373</v>
      </c>
      <c r="E185" s="1761"/>
      <c r="F185" s="1236"/>
      <c r="G185" s="1645"/>
      <c r="H185" s="1137"/>
      <c r="I185" s="1649"/>
      <c r="J185" s="247"/>
      <c r="K185" s="1137"/>
      <c r="L185" s="1649"/>
      <c r="M185" s="247"/>
      <c r="N185" s="1137"/>
      <c r="O185" s="1649"/>
      <c r="P185" s="247"/>
      <c r="Q185" s="1639" t="s">
        <v>453</v>
      </c>
      <c r="R185" s="527">
        <v>1</v>
      </c>
      <c r="S185" s="527">
        <v>1</v>
      </c>
      <c r="T185" s="506">
        <v>1</v>
      </c>
      <c r="U185" s="1644"/>
      <c r="Z185" s="11"/>
      <c r="AA185" s="11"/>
      <c r="AB185" s="11"/>
      <c r="AC185" s="11"/>
    </row>
    <row r="186" spans="1:29" ht="20.25" customHeight="1" x14ac:dyDescent="0.2">
      <c r="A186" s="1848"/>
      <c r="B186" s="1851"/>
      <c r="C186" s="1962"/>
      <c r="D186" s="1825"/>
      <c r="E186" s="1963"/>
      <c r="F186" s="795"/>
      <c r="G186" s="1646"/>
      <c r="H186" s="185"/>
      <c r="I186" s="1650"/>
      <c r="J186" s="245"/>
      <c r="K186" s="185"/>
      <c r="L186" s="1650"/>
      <c r="M186" s="245"/>
      <c r="N186" s="185"/>
      <c r="O186" s="1650"/>
      <c r="P186" s="245"/>
      <c r="Q186" s="1643"/>
      <c r="R186" s="528"/>
      <c r="S186" s="528"/>
      <c r="T186" s="507"/>
      <c r="U186" s="1674"/>
      <c r="Z186" s="11"/>
      <c r="AA186" s="11"/>
      <c r="AB186" s="11"/>
      <c r="AC186" s="11"/>
    </row>
    <row r="187" spans="1:29" ht="30.75" customHeight="1" x14ac:dyDescent="0.2">
      <c r="A187" s="1195"/>
      <c r="B187" s="1170"/>
      <c r="C187" s="1176"/>
      <c r="D187" s="1673" t="s">
        <v>340</v>
      </c>
      <c r="E187" s="1196"/>
      <c r="F187" s="1236"/>
      <c r="G187" s="935"/>
      <c r="H187" s="1137"/>
      <c r="I187" s="387"/>
      <c r="J187" s="247"/>
      <c r="K187" s="1137"/>
      <c r="L187" s="387"/>
      <c r="M187" s="247"/>
      <c r="N187" s="1137"/>
      <c r="O187" s="387"/>
      <c r="P187" s="247"/>
      <c r="Q187" s="325"/>
      <c r="R187" s="525"/>
      <c r="S187" s="525"/>
      <c r="T187" s="504"/>
      <c r="U187" s="1644"/>
      <c r="Z187" s="11"/>
      <c r="AA187" s="11"/>
      <c r="AB187" s="11"/>
      <c r="AC187" s="11"/>
    </row>
    <row r="188" spans="1:29" ht="35.25" customHeight="1" x14ac:dyDescent="0.2">
      <c r="A188" s="1195"/>
      <c r="B188" s="1170"/>
      <c r="C188" s="1176"/>
      <c r="D188" s="1824" t="s">
        <v>428</v>
      </c>
      <c r="E188" s="1196"/>
      <c r="F188" s="1236"/>
      <c r="G188" s="105"/>
      <c r="H188" s="185"/>
      <c r="I188" s="388"/>
      <c r="J188" s="245"/>
      <c r="K188" s="185"/>
      <c r="L188" s="388"/>
      <c r="M188" s="245"/>
      <c r="N188" s="185"/>
      <c r="O188" s="388"/>
      <c r="P188" s="420"/>
      <c r="Q188" s="1198" t="s">
        <v>338</v>
      </c>
      <c r="R188" s="527">
        <v>1</v>
      </c>
      <c r="S188" s="527"/>
      <c r="T188" s="506"/>
      <c r="U188" s="1258"/>
      <c r="V188" s="1078"/>
      <c r="W188" s="1078"/>
      <c r="Z188" s="11"/>
      <c r="AA188" s="11"/>
      <c r="AB188" s="11"/>
      <c r="AC188" s="11"/>
    </row>
    <row r="189" spans="1:29" ht="18.75" customHeight="1" thickBot="1" x14ac:dyDescent="0.25">
      <c r="A189" s="47"/>
      <c r="B189" s="1181"/>
      <c r="C189" s="1021"/>
      <c r="D189" s="1821"/>
      <c r="E189" s="1056"/>
      <c r="F189" s="66"/>
      <c r="G189" s="537" t="s">
        <v>8</v>
      </c>
      <c r="H189" s="537">
        <f>SUM(H176:H188)</f>
        <v>1324.3</v>
      </c>
      <c r="I189" s="1376">
        <f t="shared" ref="I189:J189" si="14">SUM(I176:I188)</f>
        <v>1324.3</v>
      </c>
      <c r="J189" s="1262">
        <f t="shared" si="14"/>
        <v>0</v>
      </c>
      <c r="K189" s="537">
        <f>K176</f>
        <v>737.8</v>
      </c>
      <c r="L189" s="1265">
        <f>L176</f>
        <v>737.8</v>
      </c>
      <c r="M189" s="1264"/>
      <c r="N189" s="537">
        <f>N176</f>
        <v>737.8</v>
      </c>
      <c r="O189" s="1265">
        <f>O176</f>
        <v>737.8</v>
      </c>
      <c r="P189" s="1265">
        <f>P176</f>
        <v>0</v>
      </c>
      <c r="Q189" s="1052"/>
      <c r="R189" s="1053"/>
      <c r="S189" s="1053"/>
      <c r="T189" s="1054"/>
      <c r="U189" s="1273"/>
      <c r="Z189" s="11"/>
      <c r="AA189" s="11"/>
      <c r="AB189" s="11"/>
      <c r="AC189" s="11"/>
    </row>
    <row r="190" spans="1:29" ht="34.5" customHeight="1" x14ac:dyDescent="0.2">
      <c r="A190" s="50" t="s">
        <v>7</v>
      </c>
      <c r="B190" s="1174" t="s">
        <v>30</v>
      </c>
      <c r="C190" s="1175" t="s">
        <v>9</v>
      </c>
      <c r="D190" s="1547" t="s">
        <v>521</v>
      </c>
      <c r="E190" s="291"/>
      <c r="F190" s="1541" t="s">
        <v>57</v>
      </c>
      <c r="G190" s="140" t="s">
        <v>28</v>
      </c>
      <c r="H190" s="241">
        <v>10.199999999999999</v>
      </c>
      <c r="I190" s="467">
        <f>3.6+3.6+3</f>
        <v>10.199999999999999</v>
      </c>
      <c r="J190" s="771"/>
      <c r="K190" s="241">
        <v>7.2</v>
      </c>
      <c r="L190" s="403">
        <f>3.6+3.6</f>
        <v>7.2</v>
      </c>
      <c r="M190" s="243"/>
      <c r="N190" s="241">
        <v>3.6</v>
      </c>
      <c r="O190" s="403">
        <f>3.6</f>
        <v>3.6</v>
      </c>
      <c r="P190" s="418"/>
      <c r="Q190" s="1538"/>
      <c r="R190" s="1539"/>
      <c r="S190" s="1539"/>
      <c r="T190" s="1540"/>
      <c r="U190" s="1542"/>
      <c r="Z190" s="11"/>
      <c r="AA190" s="11"/>
      <c r="AB190" s="11"/>
      <c r="AC190" s="11"/>
    </row>
    <row r="191" spans="1:29" ht="39.75" customHeight="1" x14ac:dyDescent="0.2">
      <c r="A191" s="1238"/>
      <c r="B191" s="1169"/>
      <c r="C191" s="1510"/>
      <c r="D191" s="605" t="s">
        <v>429</v>
      </c>
      <c r="E191" s="294"/>
      <c r="F191" s="1508"/>
      <c r="G191" s="935"/>
      <c r="H191" s="1137"/>
      <c r="I191" s="389"/>
      <c r="J191" s="112"/>
      <c r="K191" s="1137"/>
      <c r="L191" s="387"/>
      <c r="M191" s="247"/>
      <c r="N191" s="1137"/>
      <c r="O191" s="387"/>
      <c r="P191" s="419"/>
      <c r="Q191" s="1512" t="s">
        <v>409</v>
      </c>
      <c r="R191" s="525"/>
      <c r="S191" s="525">
        <v>1</v>
      </c>
      <c r="T191" s="504"/>
      <c r="U191" s="1514" t="s">
        <v>486</v>
      </c>
      <c r="Z191" s="11"/>
      <c r="AA191" s="11"/>
      <c r="AB191" s="11"/>
      <c r="AC191" s="11"/>
    </row>
    <row r="192" spans="1:29" ht="56.25" customHeight="1" x14ac:dyDescent="0.2">
      <c r="A192" s="1238"/>
      <c r="B192" s="1169"/>
      <c r="C192" s="1510"/>
      <c r="D192" s="1546" t="s">
        <v>376</v>
      </c>
      <c r="E192" s="294"/>
      <c r="F192" s="1508"/>
      <c r="G192" s="935"/>
      <c r="H192" s="1137"/>
      <c r="I192" s="389"/>
      <c r="J192" s="112"/>
      <c r="K192" s="1137"/>
      <c r="L192" s="387"/>
      <c r="M192" s="247"/>
      <c r="N192" s="1137"/>
      <c r="O192" s="387"/>
      <c r="P192" s="419"/>
      <c r="Q192" s="65" t="s">
        <v>409</v>
      </c>
      <c r="R192" s="580"/>
      <c r="S192" s="580"/>
      <c r="T192" s="581">
        <v>1</v>
      </c>
      <c r="U192" s="1258"/>
      <c r="Z192" s="11"/>
      <c r="AA192" s="11"/>
      <c r="AB192" s="11"/>
      <c r="AC192" s="11"/>
    </row>
    <row r="193" spans="1:29" ht="75.75" customHeight="1" x14ac:dyDescent="0.2">
      <c r="A193" s="1238"/>
      <c r="B193" s="1169"/>
      <c r="C193" s="1510"/>
      <c r="D193" s="1546" t="s">
        <v>430</v>
      </c>
      <c r="E193" s="294"/>
      <c r="F193" s="1508"/>
      <c r="G193" s="935"/>
      <c r="H193" s="1137"/>
      <c r="I193" s="389"/>
      <c r="J193" s="112"/>
      <c r="K193" s="1137"/>
      <c r="L193" s="387"/>
      <c r="M193" s="247"/>
      <c r="N193" s="1137"/>
      <c r="O193" s="387"/>
      <c r="P193" s="419"/>
      <c r="Q193" s="65" t="s">
        <v>409</v>
      </c>
      <c r="R193" s="580">
        <v>1</v>
      </c>
      <c r="S193" s="580"/>
      <c r="T193" s="1551"/>
      <c r="U193" s="1410"/>
      <c r="Z193" s="11"/>
      <c r="AA193" s="11"/>
      <c r="AB193" s="11"/>
      <c r="AC193" s="11"/>
    </row>
    <row r="194" spans="1:29" ht="225" customHeight="1" x14ac:dyDescent="0.2">
      <c r="A194" s="1238"/>
      <c r="B194" s="1169"/>
      <c r="C194" s="1510"/>
      <c r="D194" s="1465" t="s">
        <v>530</v>
      </c>
      <c r="E194" s="294"/>
      <c r="F194" s="1508"/>
      <c r="G194" s="105" t="s">
        <v>28</v>
      </c>
      <c r="H194" s="185"/>
      <c r="I194" s="1535">
        <v>1.2</v>
      </c>
      <c r="J194" s="1536">
        <f>I194-H194</f>
        <v>1.2</v>
      </c>
      <c r="K194" s="185"/>
      <c r="L194" s="388"/>
      <c r="M194" s="245"/>
      <c r="N194" s="185"/>
      <c r="O194" s="388"/>
      <c r="P194" s="420"/>
      <c r="Q194" s="1530" t="s">
        <v>409</v>
      </c>
      <c r="R194" s="1531">
        <v>1</v>
      </c>
      <c r="S194" s="1531"/>
      <c r="T194" s="504"/>
      <c r="U194" s="1938" t="s">
        <v>531</v>
      </c>
      <c r="Z194" s="11"/>
      <c r="AA194" s="11"/>
      <c r="AB194" s="11"/>
      <c r="AC194" s="11"/>
    </row>
    <row r="195" spans="1:29" ht="18.75" customHeight="1" thickBot="1" x14ac:dyDescent="0.25">
      <c r="A195" s="1509"/>
      <c r="B195" s="1171"/>
      <c r="C195" s="141"/>
      <c r="D195" s="1559"/>
      <c r="E195" s="292"/>
      <c r="F195" s="66"/>
      <c r="G195" s="41" t="s">
        <v>8</v>
      </c>
      <c r="H195" s="1533">
        <f>SUM(H190:H194)</f>
        <v>10.199999999999999</v>
      </c>
      <c r="I195" s="1533">
        <f>SUM(I190:I194)</f>
        <v>11.4</v>
      </c>
      <c r="J195" s="1537">
        <f>SUM(J190:J194)</f>
        <v>1.2</v>
      </c>
      <c r="K195" s="334">
        <f t="shared" ref="K195:P195" si="15">SUM(K190)</f>
        <v>7.2</v>
      </c>
      <c r="L195" s="1533">
        <f t="shared" si="15"/>
        <v>7.2</v>
      </c>
      <c r="M195" s="563">
        <f t="shared" si="15"/>
        <v>0</v>
      </c>
      <c r="N195" s="334">
        <f t="shared" si="15"/>
        <v>3.6</v>
      </c>
      <c r="O195" s="1533">
        <f t="shared" si="15"/>
        <v>3.6</v>
      </c>
      <c r="P195" s="563">
        <f t="shared" si="15"/>
        <v>0</v>
      </c>
      <c r="Q195" s="1513"/>
      <c r="R195" s="596"/>
      <c r="S195" s="596"/>
      <c r="T195" s="1300"/>
      <c r="U195" s="1961"/>
      <c r="V195" s="1078"/>
      <c r="W195" s="1078"/>
      <c r="Z195" s="11"/>
      <c r="AA195" s="11"/>
      <c r="AB195" s="11"/>
      <c r="AC195" s="11"/>
    </row>
    <row r="196" spans="1:29" ht="38.25" customHeight="1" x14ac:dyDescent="0.2">
      <c r="A196" s="1524" t="s">
        <v>7</v>
      </c>
      <c r="B196" s="1525" t="s">
        <v>30</v>
      </c>
      <c r="C196" s="1526" t="s">
        <v>9</v>
      </c>
      <c r="D196" s="1594" t="s">
        <v>429</v>
      </c>
      <c r="E196" s="294"/>
      <c r="F196" s="1508"/>
      <c r="G196" s="105" t="s">
        <v>28</v>
      </c>
      <c r="H196" s="185"/>
      <c r="I196" s="1520"/>
      <c r="J196" s="393"/>
      <c r="K196" s="185"/>
      <c r="L196" s="1520"/>
      <c r="M196" s="393"/>
      <c r="N196" s="185"/>
      <c r="O196" s="388"/>
      <c r="P196" s="420"/>
      <c r="Q196" s="1596" t="s">
        <v>480</v>
      </c>
      <c r="R196" s="1597"/>
      <c r="S196" s="1597">
        <v>1</v>
      </c>
      <c r="T196" s="1598"/>
      <c r="U196" s="1258"/>
      <c r="Z196" s="11"/>
      <c r="AA196" s="11"/>
      <c r="AB196" s="11"/>
      <c r="AC196" s="11"/>
    </row>
    <row r="197" spans="1:29" ht="18.75" customHeight="1" thickBot="1" x14ac:dyDescent="0.25">
      <c r="A197" s="1527"/>
      <c r="B197" s="1528"/>
      <c r="C197" s="1529"/>
      <c r="D197" s="1595"/>
      <c r="E197" s="292"/>
      <c r="F197" s="66"/>
      <c r="G197" s="41" t="s">
        <v>8</v>
      </c>
      <c r="H197" s="334"/>
      <c r="I197" s="1521"/>
      <c r="J197" s="1523"/>
      <c r="K197" s="334"/>
      <c r="L197" s="1521"/>
      <c r="M197" s="772"/>
      <c r="N197" s="334"/>
      <c r="O197" s="565"/>
      <c r="P197" s="565"/>
      <c r="Q197" s="1599"/>
      <c r="R197" s="1600"/>
      <c r="S197" s="1600"/>
      <c r="T197" s="1601"/>
      <c r="U197" s="1258"/>
      <c r="Z197" s="11"/>
      <c r="AA197" s="11"/>
      <c r="AB197" s="11"/>
      <c r="AC197" s="11"/>
    </row>
    <row r="198" spans="1:29" ht="28.5" customHeight="1" x14ac:dyDescent="0.2">
      <c r="A198" s="1524" t="s">
        <v>7</v>
      </c>
      <c r="B198" s="1525" t="s">
        <v>30</v>
      </c>
      <c r="C198" s="1526" t="s">
        <v>30</v>
      </c>
      <c r="D198" s="1953" t="s">
        <v>376</v>
      </c>
      <c r="E198" s="291"/>
      <c r="F198" s="1207" t="s">
        <v>57</v>
      </c>
      <c r="G198" s="140" t="s">
        <v>28</v>
      </c>
      <c r="H198" s="241"/>
      <c r="I198" s="1522"/>
      <c r="J198" s="771"/>
      <c r="K198" s="241"/>
      <c r="L198" s="1517"/>
      <c r="M198" s="243"/>
      <c r="N198" s="241"/>
      <c r="O198" s="1517"/>
      <c r="P198" s="418"/>
      <c r="Q198" s="1602" t="s">
        <v>409</v>
      </c>
      <c r="R198" s="1603"/>
      <c r="S198" s="1603"/>
      <c r="T198" s="1604">
        <v>1</v>
      </c>
      <c r="U198" s="1268"/>
      <c r="V198" s="1078"/>
      <c r="W198" s="1078"/>
      <c r="Z198" s="11"/>
      <c r="AA198" s="11"/>
      <c r="AB198" s="11"/>
      <c r="AC198" s="11"/>
    </row>
    <row r="199" spans="1:29" ht="27.75" customHeight="1" thickBot="1" x14ac:dyDescent="0.25">
      <c r="A199" s="1527"/>
      <c r="B199" s="1528"/>
      <c r="C199" s="1529"/>
      <c r="D199" s="1954"/>
      <c r="E199" s="292"/>
      <c r="F199" s="66"/>
      <c r="G199" s="41" t="s">
        <v>8</v>
      </c>
      <c r="H199" s="334"/>
      <c r="I199" s="1519"/>
      <c r="J199" s="563"/>
      <c r="K199" s="334"/>
      <c r="L199" s="1519"/>
      <c r="M199" s="563"/>
      <c r="N199" s="1518"/>
      <c r="O199" s="1519"/>
      <c r="P199" s="565"/>
      <c r="Q199" s="1599"/>
      <c r="R199" s="1600"/>
      <c r="S199" s="1600"/>
      <c r="T199" s="1601"/>
      <c r="U199" s="1296"/>
      <c r="V199" s="1078"/>
      <c r="W199" s="1078"/>
      <c r="Z199" s="11"/>
      <c r="AA199" s="11"/>
      <c r="AB199" s="11"/>
      <c r="AC199" s="11"/>
    </row>
    <row r="200" spans="1:29" ht="53.25" customHeight="1" x14ac:dyDescent="0.2">
      <c r="A200" s="1524" t="s">
        <v>7</v>
      </c>
      <c r="B200" s="1525" t="s">
        <v>30</v>
      </c>
      <c r="C200" s="1526" t="s">
        <v>39</v>
      </c>
      <c r="D200" s="1953" t="s">
        <v>430</v>
      </c>
      <c r="E200" s="291"/>
      <c r="F200" s="1207" t="s">
        <v>57</v>
      </c>
      <c r="G200" s="140" t="s">
        <v>28</v>
      </c>
      <c r="H200" s="241"/>
      <c r="I200" s="1517"/>
      <c r="J200" s="243"/>
      <c r="K200" s="241"/>
      <c r="L200" s="403"/>
      <c r="M200" s="243"/>
      <c r="N200" s="241"/>
      <c r="O200" s="403"/>
      <c r="P200" s="418"/>
      <c r="Q200" s="1602" t="s">
        <v>409</v>
      </c>
      <c r="R200" s="1603">
        <v>1</v>
      </c>
      <c r="S200" s="1603"/>
      <c r="T200" s="1604"/>
      <c r="U200" s="1268"/>
      <c r="V200" s="1078"/>
      <c r="W200" s="1078"/>
      <c r="Z200" s="11"/>
      <c r="AA200" s="11"/>
      <c r="AB200" s="11"/>
      <c r="AC200" s="11"/>
    </row>
    <row r="201" spans="1:29" ht="26.25" customHeight="1" thickBot="1" x14ac:dyDescent="0.25">
      <c r="A201" s="1204"/>
      <c r="B201" s="1171"/>
      <c r="C201" s="141"/>
      <c r="D201" s="1954"/>
      <c r="E201" s="292"/>
      <c r="F201" s="66"/>
      <c r="G201" s="41" t="s">
        <v>8</v>
      </c>
      <c r="H201" s="334"/>
      <c r="I201" s="1519"/>
      <c r="J201" s="565"/>
      <c r="K201" s="334"/>
      <c r="L201" s="565"/>
      <c r="M201" s="565"/>
      <c r="N201" s="334"/>
      <c r="O201" s="565"/>
      <c r="P201" s="565"/>
      <c r="Q201" s="1513"/>
      <c r="R201" s="596"/>
      <c r="S201" s="596"/>
      <c r="T201" s="1300"/>
      <c r="U201" s="1297"/>
      <c r="V201" s="1078"/>
      <c r="W201" s="1078"/>
      <c r="Z201" s="11"/>
      <c r="AA201" s="11"/>
      <c r="AB201" s="11"/>
      <c r="AC201" s="11"/>
    </row>
    <row r="202" spans="1:29" ht="13.5" thickBot="1" x14ac:dyDescent="0.25">
      <c r="A202" s="48" t="s">
        <v>7</v>
      </c>
      <c r="B202" s="9" t="s">
        <v>30</v>
      </c>
      <c r="C202" s="1727" t="s">
        <v>10</v>
      </c>
      <c r="D202" s="1719"/>
      <c r="E202" s="1719"/>
      <c r="F202" s="1719"/>
      <c r="G202" s="1728"/>
      <c r="H202" s="538">
        <f>H189+H197+H199+H201+H195</f>
        <v>1334.5</v>
      </c>
      <c r="I202" s="538">
        <f>I189+I197+I199+I201+I195</f>
        <v>1335.7</v>
      </c>
      <c r="J202" s="1534">
        <f t="shared" ref="J202:P202" si="16">J189+J197+J199+J201+J195</f>
        <v>1.2</v>
      </c>
      <c r="K202" s="538">
        <f t="shared" si="16"/>
        <v>745</v>
      </c>
      <c r="L202" s="538">
        <f t="shared" si="16"/>
        <v>745</v>
      </c>
      <c r="M202" s="538">
        <f t="shared" si="16"/>
        <v>0</v>
      </c>
      <c r="N202" s="538">
        <f t="shared" si="16"/>
        <v>741.4</v>
      </c>
      <c r="O202" s="538">
        <f t="shared" si="16"/>
        <v>741.4</v>
      </c>
      <c r="P202" s="538">
        <f t="shared" si="16"/>
        <v>0</v>
      </c>
      <c r="Q202" s="224"/>
      <c r="R202" s="63"/>
      <c r="S202" s="63"/>
      <c r="T202" s="63"/>
      <c r="U202" s="1294"/>
      <c r="Z202" s="11"/>
      <c r="AA202" s="11"/>
      <c r="AB202" s="11"/>
      <c r="AC202" s="11"/>
    </row>
    <row r="203" spans="1:29" ht="15.75" customHeight="1" thickBot="1" x14ac:dyDescent="0.25">
      <c r="A203" s="48" t="s">
        <v>7</v>
      </c>
      <c r="B203" s="9" t="s">
        <v>39</v>
      </c>
      <c r="C203" s="1777" t="s">
        <v>48</v>
      </c>
      <c r="D203" s="1778"/>
      <c r="E203" s="1778"/>
      <c r="F203" s="1778"/>
      <c r="G203" s="1778"/>
      <c r="H203" s="1191"/>
      <c r="I203" s="1191"/>
      <c r="J203" s="1191"/>
      <c r="K203" s="1191"/>
      <c r="L203" s="1191"/>
      <c r="M203" s="1191"/>
      <c r="N203" s="1191"/>
      <c r="O203" s="1191"/>
      <c r="P203" s="1191"/>
      <c r="Q203" s="1172"/>
      <c r="R203" s="1172"/>
      <c r="S203" s="1172"/>
      <c r="T203" s="1172"/>
      <c r="U203" s="1295"/>
      <c r="Z203" s="11"/>
      <c r="AA203" s="11"/>
      <c r="AB203" s="11"/>
      <c r="AC203" s="11"/>
    </row>
    <row r="204" spans="1:29" s="113" customFormat="1" ht="43.5" customHeight="1" x14ac:dyDescent="0.2">
      <c r="A204" s="1084" t="s">
        <v>7</v>
      </c>
      <c r="B204" s="1085" t="s">
        <v>39</v>
      </c>
      <c r="C204" s="1086" t="s">
        <v>7</v>
      </c>
      <c r="D204" s="1087" t="s">
        <v>425</v>
      </c>
      <c r="E204" s="1228" t="s">
        <v>54</v>
      </c>
      <c r="F204" s="1207" t="s">
        <v>31</v>
      </c>
      <c r="G204" s="1088" t="s">
        <v>28</v>
      </c>
      <c r="H204" s="1301">
        <v>200</v>
      </c>
      <c r="I204" s="1308">
        <v>200</v>
      </c>
      <c r="J204" s="1303"/>
      <c r="K204" s="1302">
        <v>200</v>
      </c>
      <c r="L204" s="1312">
        <v>200</v>
      </c>
      <c r="M204" s="1304"/>
      <c r="N204" s="1302">
        <v>200</v>
      </c>
      <c r="O204" s="1312">
        <v>200</v>
      </c>
      <c r="P204" s="1304"/>
      <c r="Q204" s="1959" t="s">
        <v>475</v>
      </c>
      <c r="R204" s="94">
        <f>280+300+141</f>
        <v>721</v>
      </c>
      <c r="S204" s="1247">
        <f>260+137+320</f>
        <v>717</v>
      </c>
      <c r="T204" s="1248">
        <f>132+230+96+50+67</f>
        <v>575</v>
      </c>
      <c r="U204" s="1507" t="s">
        <v>522</v>
      </c>
      <c r="V204" s="1081"/>
      <c r="W204" s="1081"/>
      <c r="X204" s="1081"/>
      <c r="Y204" s="1081"/>
      <c r="Z204" s="1081"/>
      <c r="AA204" s="1081"/>
      <c r="AB204" s="1081"/>
      <c r="AC204" s="1081"/>
    </row>
    <row r="205" spans="1:29" s="113" customFormat="1" ht="15" customHeight="1" thickBot="1" x14ac:dyDescent="0.25">
      <c r="A205" s="1229"/>
      <c r="B205" s="1230"/>
      <c r="C205" s="1216"/>
      <c r="D205" s="1231"/>
      <c r="E205" s="1232"/>
      <c r="F205" s="1215"/>
      <c r="G205" s="114" t="s">
        <v>8</v>
      </c>
      <c r="H205" s="599">
        <f>SUM(H204:H204)</f>
        <v>200</v>
      </c>
      <c r="I205" s="604">
        <f>SUM(I204:I204)</f>
        <v>200</v>
      </c>
      <c r="J205" s="603"/>
      <c r="K205" s="599">
        <f>SUM(K204:K204)</f>
        <v>200</v>
      </c>
      <c r="L205" s="604">
        <f>SUM(L204:L204)</f>
        <v>200</v>
      </c>
      <c r="M205" s="1305"/>
      <c r="N205" s="599">
        <f>SUM(N204:N204)</f>
        <v>200</v>
      </c>
      <c r="O205" s="604">
        <f>SUM(O204:O204)</f>
        <v>200</v>
      </c>
      <c r="P205" s="603"/>
      <c r="Q205" s="1960"/>
      <c r="R205" s="92"/>
      <c r="S205" s="464"/>
      <c r="T205" s="93"/>
      <c r="U205" s="1298"/>
      <c r="V205" s="1081"/>
      <c r="W205" s="1081"/>
      <c r="X205" s="1081"/>
      <c r="Y205" s="1081"/>
    </row>
    <row r="206" spans="1:29" ht="15.75" customHeight="1" x14ac:dyDescent="0.2">
      <c r="A206" s="1195" t="s">
        <v>7</v>
      </c>
      <c r="B206" s="1170" t="s">
        <v>39</v>
      </c>
      <c r="C206" s="1194" t="s">
        <v>9</v>
      </c>
      <c r="D206" s="1713" t="s">
        <v>304</v>
      </c>
      <c r="E206" s="1076" t="s">
        <v>54</v>
      </c>
      <c r="F206" s="1197" t="s">
        <v>53</v>
      </c>
      <c r="G206" s="42" t="s">
        <v>28</v>
      </c>
      <c r="H206" s="1137">
        <v>45</v>
      </c>
      <c r="I206" s="387">
        <v>45</v>
      </c>
      <c r="J206" s="419"/>
      <c r="K206" s="1137">
        <v>100</v>
      </c>
      <c r="L206" s="387">
        <v>100</v>
      </c>
      <c r="M206" s="419"/>
      <c r="N206" s="331">
        <v>400</v>
      </c>
      <c r="O206" s="446">
        <v>400</v>
      </c>
      <c r="P206" s="619"/>
      <c r="Q206" s="1280" t="s">
        <v>136</v>
      </c>
      <c r="R206" s="1092"/>
      <c r="S206" s="1093" t="s">
        <v>57</v>
      </c>
      <c r="T206" s="1094">
        <v>20</v>
      </c>
      <c r="U206" s="1258"/>
    </row>
    <row r="207" spans="1:29" ht="16.5" customHeight="1" x14ac:dyDescent="0.2">
      <c r="A207" s="46"/>
      <c r="B207" s="1170"/>
      <c r="C207" s="158"/>
      <c r="D207" s="1713"/>
      <c r="E207" s="1076"/>
      <c r="F207" s="1197"/>
      <c r="G207" s="201"/>
      <c r="H207" s="185"/>
      <c r="I207" s="388"/>
      <c r="J207" s="420"/>
      <c r="K207" s="185"/>
      <c r="L207" s="388"/>
      <c r="M207" s="420"/>
      <c r="N207" s="185"/>
      <c r="O207" s="388"/>
      <c r="P207" s="420"/>
      <c r="Q207" s="1711" t="s">
        <v>330</v>
      </c>
      <c r="R207" s="525"/>
      <c r="S207" s="1095"/>
      <c r="T207" s="1612"/>
      <c r="U207" s="1258"/>
    </row>
    <row r="208" spans="1:29" s="113" customFormat="1" ht="17.25" customHeight="1" thickBot="1" x14ac:dyDescent="0.25">
      <c r="A208" s="47"/>
      <c r="B208" s="143"/>
      <c r="C208" s="760"/>
      <c r="D208" s="1714"/>
      <c r="E208" s="1083"/>
      <c r="F208" s="66"/>
      <c r="G208" s="114" t="s">
        <v>8</v>
      </c>
      <c r="H208" s="599">
        <f>H206</f>
        <v>45</v>
      </c>
      <c r="I208" s="604">
        <f>I206</f>
        <v>45</v>
      </c>
      <c r="J208" s="603"/>
      <c r="K208" s="599">
        <f>K206</f>
        <v>100</v>
      </c>
      <c r="L208" s="604">
        <f>L206</f>
        <v>100</v>
      </c>
      <c r="M208" s="603"/>
      <c r="N208" s="599">
        <f>N206</f>
        <v>400</v>
      </c>
      <c r="O208" s="604">
        <f>O206</f>
        <v>400</v>
      </c>
      <c r="P208" s="603"/>
      <c r="Q208" s="1955"/>
      <c r="R208" s="596"/>
      <c r="S208" s="1097"/>
      <c r="T208" s="597"/>
      <c r="U208" s="1299"/>
      <c r="V208" s="1081"/>
      <c r="W208" s="1081"/>
      <c r="X208" s="1081"/>
      <c r="Y208" s="1081"/>
    </row>
    <row r="209" spans="1:25" ht="13.5" thickBot="1" x14ac:dyDescent="0.25">
      <c r="A209" s="1204" t="s">
        <v>7</v>
      </c>
      <c r="B209" s="1171" t="s">
        <v>39</v>
      </c>
      <c r="C209" s="1715" t="s">
        <v>10</v>
      </c>
      <c r="D209" s="1716"/>
      <c r="E209" s="1716"/>
      <c r="F209" s="1716"/>
      <c r="G209" s="1716"/>
      <c r="H209" s="271">
        <f>H208+H205</f>
        <v>245</v>
      </c>
      <c r="I209" s="1072">
        <f>I208+I205</f>
        <v>245</v>
      </c>
      <c r="J209" s="1309">
        <f>J208+J205</f>
        <v>0</v>
      </c>
      <c r="K209" s="271">
        <f t="shared" ref="K209:N209" si="17">K208+K205</f>
        <v>300</v>
      </c>
      <c r="L209" s="1309">
        <f t="shared" ref="L209:M209" si="18">L208+L205</f>
        <v>300</v>
      </c>
      <c r="M209" s="1309">
        <f t="shared" si="18"/>
        <v>0</v>
      </c>
      <c r="N209" s="271">
        <f t="shared" si="17"/>
        <v>600</v>
      </c>
      <c r="O209" s="1309">
        <f t="shared" ref="O209" si="19">O208+O205</f>
        <v>600</v>
      </c>
      <c r="P209" s="1292"/>
      <c r="Q209" s="224"/>
      <c r="R209" s="63"/>
      <c r="S209" s="63"/>
      <c r="T209" s="63"/>
      <c r="U209" s="1277"/>
    </row>
    <row r="210" spans="1:25" ht="14.25" customHeight="1" thickBot="1" x14ac:dyDescent="0.25">
      <c r="A210" s="49" t="s">
        <v>7</v>
      </c>
      <c r="B210" s="1745" t="s">
        <v>11</v>
      </c>
      <c r="C210" s="1746"/>
      <c r="D210" s="1746"/>
      <c r="E210" s="1746"/>
      <c r="F210" s="1746"/>
      <c r="G210" s="1747"/>
      <c r="H210" s="272">
        <f t="shared" ref="H210:O210" si="20">SUM(H209,H202,H174,H154)</f>
        <v>12865.6</v>
      </c>
      <c r="I210" s="1310">
        <f t="shared" si="20"/>
        <v>12679</v>
      </c>
      <c r="J210" s="1310">
        <f t="shared" si="20"/>
        <v>-186.6</v>
      </c>
      <c r="K210" s="272">
        <f t="shared" si="20"/>
        <v>13945.2</v>
      </c>
      <c r="L210" s="1310">
        <f t="shared" si="20"/>
        <v>13839.6</v>
      </c>
      <c r="M210" s="1310">
        <f t="shared" si="20"/>
        <v>-105.6</v>
      </c>
      <c r="N210" s="272">
        <f t="shared" si="20"/>
        <v>16692.7</v>
      </c>
      <c r="O210" s="1310">
        <f t="shared" si="20"/>
        <v>16692.7</v>
      </c>
      <c r="P210" s="1306"/>
      <c r="Q210" s="1237"/>
      <c r="R210" s="1237"/>
      <c r="S210" s="1237"/>
      <c r="T210" s="1237"/>
      <c r="U210" s="1278"/>
    </row>
    <row r="211" spans="1:25" ht="14.25" customHeight="1" thickBot="1" x14ac:dyDescent="0.25">
      <c r="A211" s="37" t="s">
        <v>41</v>
      </c>
      <c r="B211" s="1748" t="s">
        <v>70</v>
      </c>
      <c r="C211" s="1749"/>
      <c r="D211" s="1749"/>
      <c r="E211" s="1749"/>
      <c r="F211" s="1749"/>
      <c r="G211" s="1750"/>
      <c r="H211" s="273">
        <f>SUM(H210)</f>
        <v>12865.6</v>
      </c>
      <c r="I211" s="1311">
        <f>SUM(I210)</f>
        <v>12679</v>
      </c>
      <c r="J211" s="1311">
        <f t="shared" ref="J211" si="21">SUM(J210)</f>
        <v>-186.6</v>
      </c>
      <c r="K211" s="273">
        <f t="shared" ref="K211:N211" si="22">SUM(K210)</f>
        <v>13945.2</v>
      </c>
      <c r="L211" s="1311">
        <f t="shared" ref="L211:M211" si="23">SUM(L210)</f>
        <v>13839.6</v>
      </c>
      <c r="M211" s="1311">
        <f t="shared" si="23"/>
        <v>-105.6</v>
      </c>
      <c r="N211" s="273">
        <f t="shared" si="22"/>
        <v>16692.7</v>
      </c>
      <c r="O211" s="1311">
        <f t="shared" ref="O211" si="24">SUM(O210)</f>
        <v>16692.7</v>
      </c>
      <c r="P211" s="1307"/>
      <c r="Q211" s="1752"/>
      <c r="R211" s="1752"/>
      <c r="S211" s="1752"/>
      <c r="T211" s="1752"/>
      <c r="U211" s="1279"/>
    </row>
    <row r="212" spans="1:25" s="14" customFormat="1" ht="17.25" customHeight="1" x14ac:dyDescent="0.2">
      <c r="A212" s="1754"/>
      <c r="B212" s="1754"/>
      <c r="C212" s="1754"/>
      <c r="D212" s="1754"/>
      <c r="E212" s="1754"/>
      <c r="F212" s="1754"/>
      <c r="G212" s="1754"/>
      <c r="H212" s="1754"/>
      <c r="I212" s="1754"/>
      <c r="J212" s="1754"/>
      <c r="K212" s="1754"/>
      <c r="L212" s="1754"/>
      <c r="M212" s="1754"/>
      <c r="N212" s="1754"/>
      <c r="O212" s="1754"/>
      <c r="P212" s="1754"/>
      <c r="Q212" s="1754"/>
      <c r="R212" s="1754"/>
      <c r="S212" s="1754"/>
      <c r="T212" s="1754"/>
      <c r="U212" s="13"/>
      <c r="V212" s="13"/>
      <c r="W212" s="13"/>
      <c r="X212" s="13"/>
      <c r="Y212" s="13"/>
    </row>
    <row r="213" spans="1:25" s="14" customFormat="1" ht="14.25" customHeight="1" thickBot="1" x14ac:dyDescent="0.25">
      <c r="A213" s="1755" t="s">
        <v>16</v>
      </c>
      <c r="B213" s="1755"/>
      <c r="C213" s="1755"/>
      <c r="D213" s="1755"/>
      <c r="E213" s="1755"/>
      <c r="F213" s="1755"/>
      <c r="G213" s="1755"/>
      <c r="H213" s="1189"/>
      <c r="I213" s="1189"/>
      <c r="J213" s="1189"/>
      <c r="K213" s="1189"/>
      <c r="L213" s="1189"/>
      <c r="M213" s="1189"/>
      <c r="N213" s="1189"/>
      <c r="O213" s="1189"/>
      <c r="P213" s="1189"/>
      <c r="Q213" s="28"/>
      <c r="R213" s="28"/>
      <c r="S213" s="28"/>
      <c r="T213" s="28"/>
      <c r="U213" s="13"/>
      <c r="V213" s="13"/>
      <c r="W213" s="13"/>
      <c r="X213" s="13"/>
      <c r="Y213" s="13"/>
    </row>
    <row r="214" spans="1:25" ht="66.75" customHeight="1" thickBot="1" x14ac:dyDescent="0.25">
      <c r="A214" s="1736" t="s">
        <v>12</v>
      </c>
      <c r="B214" s="1737"/>
      <c r="C214" s="1737"/>
      <c r="D214" s="1737"/>
      <c r="E214" s="1737"/>
      <c r="F214" s="1737"/>
      <c r="G214" s="1738"/>
      <c r="H214" s="1233" t="s">
        <v>450</v>
      </c>
      <c r="I214" s="1281" t="s">
        <v>451</v>
      </c>
      <c r="J214" s="1234" t="s">
        <v>446</v>
      </c>
      <c r="K214" s="1233" t="s">
        <v>457</v>
      </c>
      <c r="L214" s="1281" t="s">
        <v>458</v>
      </c>
      <c r="M214" s="1234" t="s">
        <v>446</v>
      </c>
      <c r="N214" s="1233" t="s">
        <v>459</v>
      </c>
      <c r="O214" s="1281" t="s">
        <v>460</v>
      </c>
      <c r="P214" s="1234" t="s">
        <v>446</v>
      </c>
      <c r="Q214" s="2"/>
      <c r="R214" s="2"/>
      <c r="S214" s="2"/>
      <c r="T214" s="2"/>
    </row>
    <row r="215" spans="1:25" ht="14.25" customHeight="1" x14ac:dyDescent="0.2">
      <c r="A215" s="1739" t="s">
        <v>17</v>
      </c>
      <c r="B215" s="1740"/>
      <c r="C215" s="1740"/>
      <c r="D215" s="1740"/>
      <c r="E215" s="1740"/>
      <c r="F215" s="1740"/>
      <c r="G215" s="1741"/>
      <c r="H215" s="1223">
        <f>H216+H224+H225+H226+H227</f>
        <v>12734</v>
      </c>
      <c r="I215" s="1403">
        <f t="shared" ref="I215:P215" ca="1" si="25">I216+I224+I225+I226+I227</f>
        <v>12547.4</v>
      </c>
      <c r="J215" s="1461">
        <f t="shared" ca="1" si="25"/>
        <v>-186.6</v>
      </c>
      <c r="K215" s="1460">
        <f t="shared" si="25"/>
        <v>11373.7</v>
      </c>
      <c r="L215" s="1403">
        <f t="shared" si="25"/>
        <v>11268.1</v>
      </c>
      <c r="M215" s="1461">
        <f t="shared" si="25"/>
        <v>-105.6</v>
      </c>
      <c r="N215" s="1460">
        <f t="shared" si="25"/>
        <v>11187.7</v>
      </c>
      <c r="O215" s="1403">
        <f t="shared" si="25"/>
        <v>11187.7</v>
      </c>
      <c r="P215" s="1470">
        <f t="shared" si="25"/>
        <v>0</v>
      </c>
    </row>
    <row r="216" spans="1:25" ht="14.25" customHeight="1" x14ac:dyDescent="0.2">
      <c r="A216" s="1742" t="s">
        <v>122</v>
      </c>
      <c r="B216" s="1743"/>
      <c r="C216" s="1743"/>
      <c r="D216" s="1743"/>
      <c r="E216" s="1743"/>
      <c r="F216" s="1743"/>
      <c r="G216" s="1744"/>
      <c r="H216" s="1218">
        <f>H217+H218+H219+H220+H221+H222+H223</f>
        <v>11000.8</v>
      </c>
      <c r="I216" s="1404">
        <f t="shared" ref="I216:P216" ca="1" si="26">I217+I218+I219+I220+I221+I222+I223</f>
        <v>10814.2</v>
      </c>
      <c r="J216" s="1405">
        <f t="shared" ca="1" si="26"/>
        <v>-186.6</v>
      </c>
      <c r="K216" s="1456">
        <f t="shared" si="26"/>
        <v>11373.7</v>
      </c>
      <c r="L216" s="1404">
        <f t="shared" si="26"/>
        <v>11268.1</v>
      </c>
      <c r="M216" s="1402">
        <f t="shared" si="26"/>
        <v>-105.6</v>
      </c>
      <c r="N216" s="1456">
        <f t="shared" si="26"/>
        <v>11187.7</v>
      </c>
      <c r="O216" s="1404">
        <f t="shared" si="26"/>
        <v>11187.7</v>
      </c>
      <c r="P216" s="1471">
        <f t="shared" si="26"/>
        <v>0</v>
      </c>
      <c r="Q216" s="23"/>
    </row>
    <row r="217" spans="1:25" ht="14.25" customHeight="1" x14ac:dyDescent="0.2">
      <c r="A217" s="1730" t="s">
        <v>22</v>
      </c>
      <c r="B217" s="1731"/>
      <c r="C217" s="1731"/>
      <c r="D217" s="1731"/>
      <c r="E217" s="1731"/>
      <c r="F217" s="1731"/>
      <c r="G217" s="1732"/>
      <c r="H217" s="1219">
        <f>SUMIF(G13:G211,"SB",H13:H211)</f>
        <v>10482.799999999999</v>
      </c>
      <c r="I217" s="1468">
        <f>SUMIF(G13:G211,"SB",I13:I211)</f>
        <v>10391.6</v>
      </c>
      <c r="J217" s="1472">
        <f>I217-H217</f>
        <v>-91.2</v>
      </c>
      <c r="K217" s="185">
        <f>SUMIF(G10:G211,"SB",K10:K211)</f>
        <v>10879.4</v>
      </c>
      <c r="L217" s="388">
        <f>SUMIF(G10:G211,"SB",L10:L211)</f>
        <v>10773.8</v>
      </c>
      <c r="M217" s="1036">
        <f>L217-K217</f>
        <v>-105.6</v>
      </c>
      <c r="N217" s="185">
        <f>SUMIF(G10:G211,"SB",N10:N211)</f>
        <v>10338</v>
      </c>
      <c r="O217" s="388">
        <f>SUMIF(G10:G211,"SB",O10:O211)</f>
        <v>10338</v>
      </c>
      <c r="P217" s="1472">
        <f>O217-N217</f>
        <v>0</v>
      </c>
      <c r="Q217" s="23"/>
    </row>
    <row r="218" spans="1:25" ht="27" customHeight="1" x14ac:dyDescent="0.2">
      <c r="A218" s="1733" t="s">
        <v>23</v>
      </c>
      <c r="B218" s="1734"/>
      <c r="C218" s="1734"/>
      <c r="D218" s="1734"/>
      <c r="E218" s="1734"/>
      <c r="F218" s="1734"/>
      <c r="G218" s="1735"/>
      <c r="H218" s="1220">
        <f>SUMIF(G10:G211,"SB(SP)",H10:H211)</f>
        <v>33.5</v>
      </c>
      <c r="I218" s="1469">
        <f>SUMIF(G10:G211,"SB(SP)",I10:I211)</f>
        <v>33.5</v>
      </c>
      <c r="J218" s="1472">
        <f t="shared" ref="J218:J221" si="27">I218-H218</f>
        <v>0</v>
      </c>
      <c r="K218" s="269">
        <f>SUMIF(G10:G211,"SB(SP)",K10:K211)</f>
        <v>13.6</v>
      </c>
      <c r="L218" s="447">
        <f>SUMIF(G10:G211,"SB(SP)",L10:L211)</f>
        <v>13.6</v>
      </c>
      <c r="M218" s="1036">
        <f t="shared" ref="M218:M221" si="28">L218-K218</f>
        <v>0</v>
      </c>
      <c r="N218" s="269">
        <f>SUMIF(G10:G211,"SB(SP)",N10:N211)</f>
        <v>13.6</v>
      </c>
      <c r="O218" s="447">
        <f>SUMIF(G10:G211,"SB(SP)",O10:O211)</f>
        <v>13.6</v>
      </c>
      <c r="P218" s="1472">
        <f t="shared" ref="P218:P221" si="29">O218-N218</f>
        <v>0</v>
      </c>
      <c r="Q218" s="35"/>
    </row>
    <row r="219" spans="1:25" ht="12.75" customHeight="1" x14ac:dyDescent="0.2">
      <c r="A219" s="1733" t="s">
        <v>82</v>
      </c>
      <c r="B219" s="1734"/>
      <c r="C219" s="1734"/>
      <c r="D219" s="1734"/>
      <c r="E219" s="1734"/>
      <c r="F219" s="1734"/>
      <c r="G219" s="1735"/>
      <c r="H219" s="1220">
        <f>SUMIF(G10:G209,"SB(VR)",H10:H209)</f>
        <v>84.5</v>
      </c>
      <c r="I219" s="1315">
        <f>SUMIF(G10:G209,"SB(VR)",I10:I209)</f>
        <v>84.5</v>
      </c>
      <c r="J219" s="1261">
        <f t="shared" si="27"/>
        <v>0</v>
      </c>
      <c r="K219" s="269">
        <f>SUMIF(G10:G211,"SB(VR)",K10:K211)</f>
        <v>14.3</v>
      </c>
      <c r="L219" s="447">
        <f>SUMIF(G10:G211,"SB(VR)",L10:L211)</f>
        <v>14.3</v>
      </c>
      <c r="M219" s="1036">
        <f t="shared" si="28"/>
        <v>0</v>
      </c>
      <c r="N219" s="269">
        <f>SUMIF(G10:G211,"SB(VR)",N10:N211)</f>
        <v>0</v>
      </c>
      <c r="O219" s="447">
        <f>SUMIF(G10:G211,"SB(VR)",O10:O211)</f>
        <v>0</v>
      </c>
      <c r="P219" s="1036">
        <f t="shared" si="29"/>
        <v>0</v>
      </c>
      <c r="Q219" s="25"/>
      <c r="R219" s="1"/>
      <c r="S219" s="1"/>
      <c r="T219" s="1"/>
    </row>
    <row r="220" spans="1:25" x14ac:dyDescent="0.2">
      <c r="A220" s="1733" t="s">
        <v>24</v>
      </c>
      <c r="B220" s="1734"/>
      <c r="C220" s="1734"/>
      <c r="D220" s="1734"/>
      <c r="E220" s="1734"/>
      <c r="F220" s="1734"/>
      <c r="G220" s="1735"/>
      <c r="H220" s="1220">
        <f>SUMIF(G10:G211,"SB(P)",H10:H211)</f>
        <v>0</v>
      </c>
      <c r="I220" s="1315">
        <f>SUMIF(G10:G211,"SB(P)",I10:I211)</f>
        <v>0</v>
      </c>
      <c r="J220" s="1261">
        <f t="shared" si="27"/>
        <v>0</v>
      </c>
      <c r="K220" s="269">
        <f>SUMIF(G10:G211,"SB(P)",K10:K211)</f>
        <v>0</v>
      </c>
      <c r="L220" s="447">
        <f>SUMIF(H10:H211,"SB(P)",L10:L211)</f>
        <v>0</v>
      </c>
      <c r="M220" s="1036">
        <f t="shared" si="28"/>
        <v>0</v>
      </c>
      <c r="N220" s="269">
        <f>SUMIF(G10:G211,"SB(P)",N10:N211)</f>
        <v>0</v>
      </c>
      <c r="O220" s="447">
        <f>SUMIF(G10:G211,"SB(P)",O10:O211)</f>
        <v>0</v>
      </c>
      <c r="P220" s="1036">
        <f t="shared" si="29"/>
        <v>0</v>
      </c>
      <c r="Q220" s="25"/>
      <c r="R220" s="1"/>
      <c r="S220" s="1"/>
      <c r="T220" s="1"/>
    </row>
    <row r="221" spans="1:25" ht="13.5" customHeight="1" x14ac:dyDescent="0.2">
      <c r="A221" s="1733" t="s">
        <v>126</v>
      </c>
      <c r="B221" s="1734"/>
      <c r="C221" s="1734"/>
      <c r="D221" s="1734"/>
      <c r="E221" s="1734"/>
      <c r="F221" s="1734"/>
      <c r="G221" s="1735"/>
      <c r="H221" s="1220">
        <f>SUMIF(G12:G211,"SB(VB)",H12:H211)</f>
        <v>0</v>
      </c>
      <c r="I221" s="1315">
        <f>SUMIF(G12:G211,"SB(VB)",I12:I211)</f>
        <v>4.5999999999999996</v>
      </c>
      <c r="J221" s="1261">
        <f t="shared" si="27"/>
        <v>4.5999999999999996</v>
      </c>
      <c r="K221" s="269">
        <f>SUMIF(G12:G211,"SB(VB)",K12:K211)</f>
        <v>216.4</v>
      </c>
      <c r="L221" s="447">
        <f>SUMIF(G12:G211,"SB(VB)",L12:L211)</f>
        <v>216.4</v>
      </c>
      <c r="M221" s="1036">
        <f t="shared" si="28"/>
        <v>0</v>
      </c>
      <c r="N221" s="269">
        <f>SUMIF(G12:G211,"SB(VB)",N12:N211)</f>
        <v>486.1</v>
      </c>
      <c r="O221" s="447">
        <f>SUMIF(G12:G211,"SB(VB)",O12:O211)</f>
        <v>486.1</v>
      </c>
      <c r="P221" s="1036">
        <f t="shared" si="29"/>
        <v>0</v>
      </c>
    </row>
    <row r="222" spans="1:25" ht="28.5" customHeight="1" x14ac:dyDescent="0.2">
      <c r="A222" s="1805" t="s">
        <v>456</v>
      </c>
      <c r="B222" s="1806"/>
      <c r="C222" s="1806"/>
      <c r="D222" s="1806"/>
      <c r="E222" s="1806"/>
      <c r="F222" s="1806"/>
      <c r="G222" s="1807"/>
      <c r="H222" s="1220">
        <f>SUMIF(G16:G209,"SB(ES)",H16:H209)</f>
        <v>0</v>
      </c>
      <c r="I222" s="1315">
        <f>SUMIF(G16:G209,"SB(ES)",I16:I209)</f>
        <v>0</v>
      </c>
      <c r="J222" s="1261">
        <f>I222-H222</f>
        <v>0</v>
      </c>
      <c r="K222" s="269">
        <f>SUMIF(G16:G209,"SB(ES)",K16:K209)</f>
        <v>0</v>
      </c>
      <c r="L222" s="447">
        <f>SUMIF(G16:G209,"SB(ES)",L16:L209)</f>
        <v>0</v>
      </c>
      <c r="M222" s="1036">
        <f>L222-K222</f>
        <v>0</v>
      </c>
      <c r="N222" s="269">
        <f>SUMIF(G16:G209,"SB(ES)",N16:N209)</f>
        <v>0</v>
      </c>
      <c r="O222" s="1381">
        <f>SUMIF(G16:G209,"SB(ES)",O16:O209)</f>
        <v>0</v>
      </c>
      <c r="P222" s="1036">
        <f>O222-N222</f>
        <v>0</v>
      </c>
    </row>
    <row r="223" spans="1:25" x14ac:dyDescent="0.2">
      <c r="A223" s="1813" t="s">
        <v>147</v>
      </c>
      <c r="B223" s="1814"/>
      <c r="C223" s="1814"/>
      <c r="D223" s="1814"/>
      <c r="E223" s="1814"/>
      <c r="F223" s="1814"/>
      <c r="G223" s="1815"/>
      <c r="H223" s="1457">
        <f>SUMIF(G12:G211,"SB(KPP)",H12:H211)</f>
        <v>400</v>
      </c>
      <c r="I223" s="1314">
        <f ca="1">SUMIF(G13:G213,"SB(KPP)",I13:I211)</f>
        <v>300</v>
      </c>
      <c r="J223" s="1261">
        <f t="shared" ref="J223" ca="1" si="30">I223-H223</f>
        <v>-100</v>
      </c>
      <c r="K223" s="185">
        <f>SUMIF(G12:G211,"SB(KPP)",K12:K211)</f>
        <v>250</v>
      </c>
      <c r="L223" s="388">
        <f>SUMIF(G12:G211,"SB(KPP)",L12:L211)</f>
        <v>250</v>
      </c>
      <c r="M223" s="1036">
        <f t="shared" ref="M223" si="31">L223-K223</f>
        <v>0</v>
      </c>
      <c r="N223" s="185">
        <f>SUMIF(G13:G211,"SB(KPP)",N13:N211)</f>
        <v>350</v>
      </c>
      <c r="O223" s="388">
        <f>SUMIF(G13:G211,"SB(KPP)",O13:O211)</f>
        <v>350</v>
      </c>
      <c r="P223" s="1036">
        <f t="shared" ref="P223" si="32">O223-N223</f>
        <v>0</v>
      </c>
      <c r="Q223" s="103"/>
      <c r="R223" s="103"/>
      <c r="S223" s="103"/>
      <c r="T223" s="103"/>
    </row>
    <row r="224" spans="1:25" ht="14.25" customHeight="1" x14ac:dyDescent="0.2">
      <c r="A224" s="1799" t="s">
        <v>73</v>
      </c>
      <c r="B224" s="1800"/>
      <c r="C224" s="1800"/>
      <c r="D224" s="1800"/>
      <c r="E224" s="1800"/>
      <c r="F224" s="1800"/>
      <c r="G224" s="1801"/>
      <c r="H224" s="1350">
        <f>SUMIF(G13:G211,"SB(L)",H13:H211)</f>
        <v>1002.7</v>
      </c>
      <c r="I224" s="1316">
        <f>SUMIF(G13:G211,"SB(L)",I13:I211)</f>
        <v>1002.7</v>
      </c>
      <c r="J224" s="1379">
        <f t="shared" ref="J224" si="33">I224-H224</f>
        <v>0</v>
      </c>
      <c r="K224" s="1322">
        <f>SUMIF(G16:G211,"SB(L)",K16:K211)</f>
        <v>0</v>
      </c>
      <c r="L224" s="1323">
        <f>SUMIF(G16:G211,"SB(L)",L16:L211)</f>
        <v>0</v>
      </c>
      <c r="M224" s="1380">
        <f t="shared" ref="M224" si="34">L224-K224</f>
        <v>0</v>
      </c>
      <c r="N224" s="1322">
        <f>SUMIF(G13:G211,"SB(L)",N13:N211)</f>
        <v>0</v>
      </c>
      <c r="O224" s="1323">
        <f>SUMIF(G13:G211,"SB(L)",O13:O211)</f>
        <v>0</v>
      </c>
      <c r="P224" s="1380">
        <f t="shared" ref="P224" si="35">O224-N224</f>
        <v>0</v>
      </c>
    </row>
    <row r="225" spans="1:20" x14ac:dyDescent="0.2">
      <c r="A225" s="1799" t="s">
        <v>123</v>
      </c>
      <c r="B225" s="1800"/>
      <c r="C225" s="1800"/>
      <c r="D225" s="1800"/>
      <c r="E225" s="1800"/>
      <c r="F225" s="1800"/>
      <c r="G225" s="1801"/>
      <c r="H225" s="1221">
        <f>SUMIF(G9:G211,"SB(SPL)",H9:H211)</f>
        <v>6.5</v>
      </c>
      <c r="I225" s="1316">
        <f>SUMIF(G9:G211,"SB(SPL)",I9:I211)</f>
        <v>6.5</v>
      </c>
      <c r="J225" s="1222">
        <f>I225-H225</f>
        <v>0</v>
      </c>
      <c r="K225" s="1386">
        <f>SUMIF(G9:G211,"SB(SPL)",K9:K211)</f>
        <v>0</v>
      </c>
      <c r="L225" s="1316">
        <f>SUMIF(G9:G211,"SB(SPL)",L9:L211)</f>
        <v>0</v>
      </c>
      <c r="M225" s="1387">
        <f>L225-K225</f>
        <v>0</v>
      </c>
      <c r="N225" s="1458">
        <f>SUMIF(G9:G211,"SB(SPL)",N9:N211)</f>
        <v>0</v>
      </c>
      <c r="O225" s="1316">
        <f>SUMIF(G9:G211,"SB(SPL)",O9:O211)</f>
        <v>0</v>
      </c>
      <c r="P225" s="1459">
        <f>O225-N225</f>
        <v>0</v>
      </c>
    </row>
    <row r="226" spans="1:20" x14ac:dyDescent="0.2">
      <c r="A226" s="1799" t="s">
        <v>127</v>
      </c>
      <c r="B226" s="1800"/>
      <c r="C226" s="1800"/>
      <c r="D226" s="1800"/>
      <c r="E226" s="1800"/>
      <c r="F226" s="1800"/>
      <c r="G226" s="1801"/>
      <c r="H226" s="1221">
        <f>SUMIF(G10:G211,"SB(ŽPL)",H10:H211)</f>
        <v>724</v>
      </c>
      <c r="I226" s="1316">
        <f>SUMIF(G10:G211,"SB(ŽPL)",I10:I211)</f>
        <v>724</v>
      </c>
      <c r="J226" s="1222">
        <f t="shared" ref="J226:J227" si="36">I226-H226</f>
        <v>0</v>
      </c>
      <c r="K226" s="1386">
        <f>SUMIF(G10:G211,"SB(ŽPL)",K10:K211)</f>
        <v>0</v>
      </c>
      <c r="L226" s="1316">
        <f>SUMIF(G10:G211,"SB(ŽPL)",L10:L211)</f>
        <v>0</v>
      </c>
      <c r="M226" s="1387">
        <f t="shared" ref="M226:M227" si="37">L226-K226</f>
        <v>0</v>
      </c>
      <c r="N226" s="1458">
        <f>SUMIF(G10:G211,"SB(ŽPL)",N10:N211)</f>
        <v>0</v>
      </c>
      <c r="O226" s="1316">
        <f>SUMIF(G10:G211,"SB(ŽPL)",O10:O211)</f>
        <v>0</v>
      </c>
      <c r="P226" s="1459">
        <f t="shared" ref="P226:P227" si="38">O226-N226</f>
        <v>0</v>
      </c>
    </row>
    <row r="227" spans="1:20" x14ac:dyDescent="0.2">
      <c r="A227" s="1799" t="s">
        <v>124</v>
      </c>
      <c r="B227" s="1800"/>
      <c r="C227" s="1800"/>
      <c r="D227" s="1800"/>
      <c r="E227" s="1800"/>
      <c r="F227" s="1800"/>
      <c r="G227" s="1801"/>
      <c r="H227" s="1221">
        <f>SUMIF(G9:G211,"SB(VRL)",H9:H211)</f>
        <v>0</v>
      </c>
      <c r="I227" s="1316">
        <f>SUMIF(G9:G211,"SB(VRL)",I9:I211)</f>
        <v>0</v>
      </c>
      <c r="J227" s="1222">
        <f t="shared" si="36"/>
        <v>0</v>
      </c>
      <c r="K227" s="1322">
        <f>SUMIF(G10:G211,"SB(VRL)",K10:K211)</f>
        <v>0</v>
      </c>
      <c r="L227" s="1391">
        <f>SUMIF(G10:G211,"SB(VRL)",L10:L211)</f>
        <v>0</v>
      </c>
      <c r="M227" s="1387">
        <f t="shared" si="37"/>
        <v>0</v>
      </c>
      <c r="N227" s="1322">
        <f>SUMIF(G10:G211,"SB(VRL)",N10:N211)</f>
        <v>0</v>
      </c>
      <c r="O227" s="1391">
        <f>SUMIF(G10:G211,"SB(VRL)",O10:O211)</f>
        <v>0</v>
      </c>
      <c r="P227" s="1459">
        <f t="shared" si="38"/>
        <v>0</v>
      </c>
    </row>
    <row r="228" spans="1:20" x14ac:dyDescent="0.2">
      <c r="A228" s="1802" t="s">
        <v>18</v>
      </c>
      <c r="B228" s="1803"/>
      <c r="C228" s="1803"/>
      <c r="D228" s="1803"/>
      <c r="E228" s="1803"/>
      <c r="F228" s="1803"/>
      <c r="G228" s="1804"/>
      <c r="H228" s="1224">
        <f>SUM(H229:H232)</f>
        <v>131.6</v>
      </c>
      <c r="I228" s="1317">
        <f t="shared" ref="I228:P228" si="39">SUM(I229:I232)</f>
        <v>131.6</v>
      </c>
      <c r="J228" s="1390">
        <f t="shared" si="39"/>
        <v>0</v>
      </c>
      <c r="K228" s="1389">
        <f t="shared" si="39"/>
        <v>2571.5</v>
      </c>
      <c r="L228" s="1317">
        <f t="shared" si="39"/>
        <v>2571.5</v>
      </c>
      <c r="M228" s="1390">
        <f t="shared" si="39"/>
        <v>0</v>
      </c>
      <c r="N228" s="1462">
        <f t="shared" si="39"/>
        <v>5505</v>
      </c>
      <c r="O228" s="1317">
        <f t="shared" si="39"/>
        <v>5505</v>
      </c>
      <c r="P228" s="1463">
        <f t="shared" si="39"/>
        <v>0</v>
      </c>
    </row>
    <row r="229" spans="1:20" ht="15" customHeight="1" x14ac:dyDescent="0.2">
      <c r="A229" s="1805" t="s">
        <v>25</v>
      </c>
      <c r="B229" s="1806"/>
      <c r="C229" s="1806"/>
      <c r="D229" s="1806"/>
      <c r="E229" s="1806"/>
      <c r="F229" s="1806"/>
      <c r="G229" s="1807"/>
      <c r="H229" s="1385">
        <f>SUMIF(G12:G208,"ES",H12:H208)</f>
        <v>0</v>
      </c>
      <c r="I229" s="1315">
        <f>SUMIF(G12:G208,"ES",I12:I208)</f>
        <v>0</v>
      </c>
      <c r="J229" s="1261">
        <f>I229-H229</f>
        <v>0</v>
      </c>
      <c r="K229" s="1385">
        <f>SUMIF(G12:G208,"ES",K12:K208)</f>
        <v>2450.5</v>
      </c>
      <c r="L229" s="1315">
        <f>SUMIF(G12:G208,"ES",L12:L208)</f>
        <v>2450.5</v>
      </c>
      <c r="M229" s="1036">
        <f>L229-K229</f>
        <v>0</v>
      </c>
      <c r="N229" s="1455">
        <f>SUMIF(G12:G208,"ES",N12:N208)</f>
        <v>5505</v>
      </c>
      <c r="O229" s="1315">
        <f>SUMIF(G12:G208,"ES",O12:O208)</f>
        <v>5505</v>
      </c>
      <c r="P229" s="1036">
        <f>O229-N229</f>
        <v>0</v>
      </c>
    </row>
    <row r="230" spans="1:20" x14ac:dyDescent="0.2">
      <c r="A230" s="1835" t="s">
        <v>342</v>
      </c>
      <c r="B230" s="1836"/>
      <c r="C230" s="1836"/>
      <c r="D230" s="1836"/>
      <c r="E230" s="1836"/>
      <c r="F230" s="1836"/>
      <c r="G230" s="1837"/>
      <c r="H230" s="1220">
        <f>SUMIF(G13:G211,"KVJUD",H13:H211)</f>
        <v>0</v>
      </c>
      <c r="I230" s="1315">
        <f>SUMIF(G13:G211,"KVJUD",I13:I211)</f>
        <v>0</v>
      </c>
      <c r="J230" s="1313">
        <f>I230-H230</f>
        <v>0</v>
      </c>
      <c r="K230" s="269">
        <f>SUMIF(G13:G213,"KVJUD",K13:K213)</f>
        <v>0</v>
      </c>
      <c r="L230" s="447">
        <f>SUMIF(G13:G211,"KVJUD",L13:L211)</f>
        <v>0</v>
      </c>
      <c r="M230" s="1319">
        <f>L230-K230</f>
        <v>0</v>
      </c>
      <c r="N230" s="269">
        <f>SUMIF(G13:G213,"KVJUD",N13:N213)</f>
        <v>0</v>
      </c>
      <c r="O230" s="447">
        <f>SUMIF(G13:G211,"KVJUD",O11:O211)</f>
        <v>0</v>
      </c>
      <c r="P230" s="1319">
        <f>O230-N230</f>
        <v>0</v>
      </c>
    </row>
    <row r="231" spans="1:20" ht="13.5" customHeight="1" x14ac:dyDescent="0.2">
      <c r="A231" s="1733" t="s">
        <v>26</v>
      </c>
      <c r="B231" s="1734"/>
      <c r="C231" s="1734"/>
      <c r="D231" s="1734"/>
      <c r="E231" s="1734"/>
      <c r="F231" s="1734"/>
      <c r="G231" s="1735"/>
      <c r="H231" s="1220">
        <f>SUMIF(G10:G211,"LRVB",H10:H211)</f>
        <v>0</v>
      </c>
      <c r="I231" s="1315">
        <f>SUMIF(G10:G211,"LRVB",I10:I211)</f>
        <v>0</v>
      </c>
      <c r="J231" s="1313">
        <f t="shared" ref="J231:J233" si="40">I231-H231</f>
        <v>0</v>
      </c>
      <c r="K231" s="269">
        <f>SUMIF(G10:G211,"LRVB",K10:K211)</f>
        <v>0</v>
      </c>
      <c r="L231" s="447">
        <f>SUMIF(G10:G211,"LRVB",L10:L211)</f>
        <v>0</v>
      </c>
      <c r="M231" s="1319">
        <f t="shared" ref="M231:M233" si="41">L231-K231</f>
        <v>0</v>
      </c>
      <c r="N231" s="269">
        <f>SUMIF(G10:G211,"LRVB",N10:N211)</f>
        <v>0</v>
      </c>
      <c r="O231" s="447">
        <f>SUMIF(G10:G211,"LRVB",O10:O211)</f>
        <v>0</v>
      </c>
      <c r="P231" s="1319">
        <f t="shared" ref="P231:P233" si="42">O231-N231</f>
        <v>0</v>
      </c>
    </row>
    <row r="232" spans="1:20" ht="15.75" customHeight="1" x14ac:dyDescent="0.2">
      <c r="A232" s="1733" t="s">
        <v>27</v>
      </c>
      <c r="B232" s="1734"/>
      <c r="C232" s="1734"/>
      <c r="D232" s="1734"/>
      <c r="E232" s="1734"/>
      <c r="F232" s="1734"/>
      <c r="G232" s="1735"/>
      <c r="H232" s="1220">
        <f>SUMIF(G9:G211,"Kt",H9:H211)</f>
        <v>131.6</v>
      </c>
      <c r="I232" s="1315">
        <f>SUMIF(G9:G211,"Kt",I9:I211)</f>
        <v>131.6</v>
      </c>
      <c r="J232" s="1313">
        <f t="shared" si="40"/>
        <v>0</v>
      </c>
      <c r="K232" s="269">
        <f>SUMIF(G10:G211,"Kt",K10:K211)</f>
        <v>121</v>
      </c>
      <c r="L232" s="447">
        <f>SUMIF(G10:G211,"Kt",L10:L211)</f>
        <v>121</v>
      </c>
      <c r="M232" s="1319">
        <f t="shared" si="41"/>
        <v>0</v>
      </c>
      <c r="N232" s="269">
        <f>SUMIF(G10:G211,"Kt",N10:N211)</f>
        <v>0</v>
      </c>
      <c r="O232" s="447">
        <f>SUMIF(G10:G211,"Kt",O10:O211)</f>
        <v>0</v>
      </c>
      <c r="P232" s="1319">
        <f t="shared" si="42"/>
        <v>0</v>
      </c>
    </row>
    <row r="233" spans="1:20" ht="15" customHeight="1" thickBot="1" x14ac:dyDescent="0.25">
      <c r="A233" s="1809" t="s">
        <v>19</v>
      </c>
      <c r="B233" s="1810"/>
      <c r="C233" s="1810"/>
      <c r="D233" s="1810"/>
      <c r="E233" s="1810"/>
      <c r="F233" s="1810"/>
      <c r="G233" s="1811"/>
      <c r="H233" s="1217">
        <f>SUM(H215,H228)</f>
        <v>12865.6</v>
      </c>
      <c r="I233" s="1318">
        <f ca="1">SUM(I215,I228)</f>
        <v>12679</v>
      </c>
      <c r="J233" s="1320">
        <f t="shared" ca="1" si="40"/>
        <v>-186.6</v>
      </c>
      <c r="K233" s="1324">
        <f>SUM(K215,K228)</f>
        <v>13945.2</v>
      </c>
      <c r="L233" s="1325">
        <f>SUM(L215,L228)</f>
        <v>13839.6</v>
      </c>
      <c r="M233" s="1321">
        <f t="shared" si="41"/>
        <v>-105.6</v>
      </c>
      <c r="N233" s="1324">
        <f>SUM(N215,N228)</f>
        <v>16692.7</v>
      </c>
      <c r="O233" s="1325">
        <f>SUM(O215,O228)</f>
        <v>16692.7</v>
      </c>
      <c r="P233" s="1321">
        <f t="shared" si="42"/>
        <v>0</v>
      </c>
      <c r="R233" s="3"/>
      <c r="S233" s="3"/>
      <c r="T233" s="3"/>
    </row>
    <row r="234" spans="1:20" x14ac:dyDescent="0.2">
      <c r="H234" s="13"/>
      <c r="I234" s="13"/>
      <c r="J234" s="13"/>
      <c r="K234" s="13"/>
      <c r="L234" s="13"/>
      <c r="M234" s="13"/>
      <c r="N234" s="13"/>
      <c r="O234" s="13"/>
      <c r="P234" s="13"/>
      <c r="Q234" s="13"/>
      <c r="R234" s="11"/>
      <c r="S234" s="11"/>
      <c r="T234" s="11"/>
    </row>
    <row r="235" spans="1:20" x14ac:dyDescent="0.2">
      <c r="H235" s="748"/>
      <c r="I235" s="748"/>
      <c r="J235" s="748"/>
      <c r="K235" s="13"/>
      <c r="L235" s="13"/>
      <c r="M235" s="13"/>
      <c r="N235" s="13"/>
      <c r="O235" s="13"/>
      <c r="P235" s="13"/>
      <c r="Q235" s="147"/>
      <c r="R235" s="11"/>
      <c r="S235" s="11"/>
      <c r="T235" s="11"/>
    </row>
    <row r="236" spans="1:20" x14ac:dyDescent="0.2">
      <c r="H236" s="169"/>
      <c r="I236" s="169"/>
      <c r="J236" s="169"/>
      <c r="K236" s="169"/>
      <c r="L236" s="169"/>
      <c r="M236" s="169"/>
      <c r="N236" s="169"/>
      <c r="O236" s="169"/>
      <c r="P236" s="169"/>
      <c r="Q236" s="13"/>
      <c r="R236" s="13"/>
      <c r="S236" s="13"/>
      <c r="T236" s="13"/>
    </row>
    <row r="239" spans="1:20" x14ac:dyDescent="0.2">
      <c r="H239" s="103"/>
      <c r="I239" s="103"/>
      <c r="J239" s="103"/>
      <c r="K239" s="103"/>
      <c r="L239" s="103"/>
      <c r="M239" s="103"/>
      <c r="N239" s="103"/>
      <c r="O239" s="103"/>
      <c r="P239" s="103"/>
    </row>
  </sheetData>
  <mergeCells count="249">
    <mergeCell ref="U58:U61"/>
    <mergeCell ref="U98:U99"/>
    <mergeCell ref="Q100:Q102"/>
    <mergeCell ref="T100:T102"/>
    <mergeCell ref="U100:U102"/>
    <mergeCell ref="T78:T79"/>
    <mergeCell ref="Q80:Q81"/>
    <mergeCell ref="T80:T81"/>
    <mergeCell ref="Q83:Q84"/>
    <mergeCell ref="Q87:Q88"/>
    <mergeCell ref="U80:U83"/>
    <mergeCell ref="U34:U36"/>
    <mergeCell ref="G55:G56"/>
    <mergeCell ref="H55:H56"/>
    <mergeCell ref="I55:I56"/>
    <mergeCell ref="J55:J56"/>
    <mergeCell ref="K55:K56"/>
    <mergeCell ref="L55:L56"/>
    <mergeCell ref="M55:M56"/>
    <mergeCell ref="N55:N56"/>
    <mergeCell ref="O55:O56"/>
    <mergeCell ref="P55:P56"/>
    <mergeCell ref="U53:U55"/>
    <mergeCell ref="Q53:Q55"/>
    <mergeCell ref="Q47:Q48"/>
    <mergeCell ref="U115:U119"/>
    <mergeCell ref="U107:U108"/>
    <mergeCell ref="U120:U125"/>
    <mergeCell ref="F123:F125"/>
    <mergeCell ref="D113:D114"/>
    <mergeCell ref="E113:E114"/>
    <mergeCell ref="D126:D129"/>
    <mergeCell ref="F103:F104"/>
    <mergeCell ref="Q115:Q119"/>
    <mergeCell ref="D115:D119"/>
    <mergeCell ref="D120:D122"/>
    <mergeCell ref="E120:E122"/>
    <mergeCell ref="F120:F122"/>
    <mergeCell ref="D123:D125"/>
    <mergeCell ref="E123:E125"/>
    <mergeCell ref="Q111:Q112"/>
    <mergeCell ref="F113:F114"/>
    <mergeCell ref="A9:T9"/>
    <mergeCell ref="A10:T10"/>
    <mergeCell ref="B11:T11"/>
    <mergeCell ref="E22:E28"/>
    <mergeCell ref="A113:A114"/>
    <mergeCell ref="B113:B114"/>
    <mergeCell ref="C113:C114"/>
    <mergeCell ref="E126:E129"/>
    <mergeCell ref="D130:D132"/>
    <mergeCell ref="D103:D104"/>
    <mergeCell ref="A64:A66"/>
    <mergeCell ref="B64:B66"/>
    <mergeCell ref="C64:C66"/>
    <mergeCell ref="D64:D66"/>
    <mergeCell ref="D67:D69"/>
    <mergeCell ref="D70:D71"/>
    <mergeCell ref="Q70:Q71"/>
    <mergeCell ref="D72:D77"/>
    <mergeCell ref="D78:D79"/>
    <mergeCell ref="E78:E79"/>
    <mergeCell ref="Q78:Q79"/>
    <mergeCell ref="E130:E132"/>
    <mergeCell ref="F130:F132"/>
    <mergeCell ref="F96:F97"/>
    <mergeCell ref="A62:A63"/>
    <mergeCell ref="B62:B63"/>
    <mergeCell ref="C62:C63"/>
    <mergeCell ref="E62:E63"/>
    <mergeCell ref="F62:F63"/>
    <mergeCell ref="D13:D15"/>
    <mergeCell ref="D16:D18"/>
    <mergeCell ref="F22:F28"/>
    <mergeCell ref="F49:F50"/>
    <mergeCell ref="D41:D42"/>
    <mergeCell ref="F41:F42"/>
    <mergeCell ref="D49:D50"/>
    <mergeCell ref="E49:E52"/>
    <mergeCell ref="D56:D57"/>
    <mergeCell ref="E53:E55"/>
    <mergeCell ref="D53:D55"/>
    <mergeCell ref="F53:F57"/>
    <mergeCell ref="Q1:T1"/>
    <mergeCell ref="A2:T2"/>
    <mergeCell ref="A3:T3"/>
    <mergeCell ref="A4:T4"/>
    <mergeCell ref="Q5:T5"/>
    <mergeCell ref="A6:A8"/>
    <mergeCell ref="B6:B8"/>
    <mergeCell ref="C6:C8"/>
    <mergeCell ref="D6:D8"/>
    <mergeCell ref="E6:E8"/>
    <mergeCell ref="F6:F8"/>
    <mergeCell ref="G6:G8"/>
    <mergeCell ref="H6:H8"/>
    <mergeCell ref="K6:K8"/>
    <mergeCell ref="N6:N8"/>
    <mergeCell ref="Q6:T6"/>
    <mergeCell ref="Q7:Q8"/>
    <mergeCell ref="R7:T7"/>
    <mergeCell ref="P6:P8"/>
    <mergeCell ref="L6:L8"/>
    <mergeCell ref="O6:O8"/>
    <mergeCell ref="J6:J8"/>
    <mergeCell ref="M6:M8"/>
    <mergeCell ref="D22:D28"/>
    <mergeCell ref="D98:D99"/>
    <mergeCell ref="E34:E35"/>
    <mergeCell ref="Q49:Q50"/>
    <mergeCell ref="D51:D52"/>
    <mergeCell ref="F51:F52"/>
    <mergeCell ref="D43:D44"/>
    <mergeCell ref="F43:F44"/>
    <mergeCell ref="D45:D46"/>
    <mergeCell ref="E45:E48"/>
    <mergeCell ref="F45:F46"/>
    <mergeCell ref="D47:D48"/>
    <mergeCell ref="D34:D35"/>
    <mergeCell ref="F34:F35"/>
    <mergeCell ref="D36:D38"/>
    <mergeCell ref="E36:E42"/>
    <mergeCell ref="D39:D40"/>
    <mergeCell ref="D87:D88"/>
    <mergeCell ref="E89:E93"/>
    <mergeCell ref="D89:D93"/>
    <mergeCell ref="E70:E71"/>
    <mergeCell ref="F70:F71"/>
    <mergeCell ref="D58:D61"/>
    <mergeCell ref="C12:T12"/>
    <mergeCell ref="A96:A97"/>
    <mergeCell ref="B96:B97"/>
    <mergeCell ref="C96:C97"/>
    <mergeCell ref="D96:D97"/>
    <mergeCell ref="E96:E97"/>
    <mergeCell ref="A103:A104"/>
    <mergeCell ref="B103:B104"/>
    <mergeCell ref="C103:C104"/>
    <mergeCell ref="E103:E104"/>
    <mergeCell ref="A100:A102"/>
    <mergeCell ref="B100:B102"/>
    <mergeCell ref="C100:C102"/>
    <mergeCell ref="D100:D102"/>
    <mergeCell ref="E100:E102"/>
    <mergeCell ref="A19:A21"/>
    <mergeCell ref="B19:B21"/>
    <mergeCell ref="C19:C21"/>
    <mergeCell ref="D19:D21"/>
    <mergeCell ref="E19:E21"/>
    <mergeCell ref="F19:F21"/>
    <mergeCell ref="A22:A28"/>
    <mergeCell ref="B22:B28"/>
    <mergeCell ref="C22:C28"/>
    <mergeCell ref="U194:U195"/>
    <mergeCell ref="D188:D189"/>
    <mergeCell ref="F100:F102"/>
    <mergeCell ref="D105:D106"/>
    <mergeCell ref="D109:D111"/>
    <mergeCell ref="F109:F111"/>
    <mergeCell ref="C183:C184"/>
    <mergeCell ref="A185:A186"/>
    <mergeCell ref="B185:B186"/>
    <mergeCell ref="C185:C186"/>
    <mergeCell ref="D185:D186"/>
    <mergeCell ref="E185:E186"/>
    <mergeCell ref="A183:A184"/>
    <mergeCell ref="A152:A153"/>
    <mergeCell ref="B152:B153"/>
    <mergeCell ref="B183:B184"/>
    <mergeCell ref="D183:D184"/>
    <mergeCell ref="E183:E184"/>
    <mergeCell ref="D152:D153"/>
    <mergeCell ref="E152:E153"/>
    <mergeCell ref="D161:D164"/>
    <mergeCell ref="U136:U138"/>
    <mergeCell ref="U139:U141"/>
    <mergeCell ref="Q131:Q132"/>
    <mergeCell ref="A232:G232"/>
    <mergeCell ref="A233:G233"/>
    <mergeCell ref="I6:I8"/>
    <mergeCell ref="A222:G222"/>
    <mergeCell ref="A225:G225"/>
    <mergeCell ref="A226:G226"/>
    <mergeCell ref="A227:G227"/>
    <mergeCell ref="A228:G228"/>
    <mergeCell ref="A230:G230"/>
    <mergeCell ref="A218:G218"/>
    <mergeCell ref="A219:G219"/>
    <mergeCell ref="A220:G220"/>
    <mergeCell ref="A221:G221"/>
    <mergeCell ref="A212:T212"/>
    <mergeCell ref="A213:G213"/>
    <mergeCell ref="A214:G214"/>
    <mergeCell ref="A215:G215"/>
    <mergeCell ref="A216:G216"/>
    <mergeCell ref="A217:G217"/>
    <mergeCell ref="A231:G231"/>
    <mergeCell ref="Q204:Q205"/>
    <mergeCell ref="D206:D208"/>
    <mergeCell ref="C209:G209"/>
    <mergeCell ref="B210:G210"/>
    <mergeCell ref="B211:G211"/>
    <mergeCell ref="Q211:T211"/>
    <mergeCell ref="D198:D199"/>
    <mergeCell ref="D200:D201"/>
    <mergeCell ref="C202:G202"/>
    <mergeCell ref="C203:G203"/>
    <mergeCell ref="A229:G229"/>
    <mergeCell ref="A224:G224"/>
    <mergeCell ref="A223:G223"/>
    <mergeCell ref="Q207:Q208"/>
    <mergeCell ref="U17:U18"/>
    <mergeCell ref="U156:U158"/>
    <mergeCell ref="D176:D177"/>
    <mergeCell ref="U176:U178"/>
    <mergeCell ref="U179:U180"/>
    <mergeCell ref="C155:T155"/>
    <mergeCell ref="D156:D157"/>
    <mergeCell ref="D158:D160"/>
    <mergeCell ref="E145:E147"/>
    <mergeCell ref="Q145:Q147"/>
    <mergeCell ref="U145:U147"/>
    <mergeCell ref="C154:G154"/>
    <mergeCell ref="D133:D135"/>
    <mergeCell ref="E133:E135"/>
    <mergeCell ref="F133:F136"/>
    <mergeCell ref="D136:D138"/>
    <mergeCell ref="U113:U114"/>
    <mergeCell ref="C174:G174"/>
    <mergeCell ref="Q172:Q173"/>
    <mergeCell ref="U152:U153"/>
    <mergeCell ref="Q161:Q162"/>
    <mergeCell ref="F152:F153"/>
    <mergeCell ref="C175:T175"/>
    <mergeCell ref="C152:C153"/>
    <mergeCell ref="D145:D147"/>
    <mergeCell ref="E136:E138"/>
    <mergeCell ref="D139:D141"/>
    <mergeCell ref="E139:E141"/>
    <mergeCell ref="D142:D144"/>
    <mergeCell ref="D148:D150"/>
    <mergeCell ref="E148:E150"/>
    <mergeCell ref="U148:U151"/>
    <mergeCell ref="U126:U129"/>
    <mergeCell ref="F126:F129"/>
    <mergeCell ref="U130:U131"/>
    <mergeCell ref="U142:U144"/>
    <mergeCell ref="U133:U135"/>
    <mergeCell ref="E142:E144"/>
  </mergeCells>
  <printOptions horizontalCentered="1"/>
  <pageMargins left="0" right="0" top="0.59055118110236227" bottom="0" header="0" footer="0"/>
  <pageSetup paperSize="9" scale="69" orientation="landscape" r:id="rId1"/>
  <rowBreaks count="6" manualBreakCount="6">
    <brk id="33" max="20" man="1"/>
    <brk id="63" max="20" man="1"/>
    <brk id="93" max="20" man="1"/>
    <brk id="114" max="20" man="1"/>
    <brk id="138" max="20" man="1"/>
    <brk id="186"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4"/>
  <sheetViews>
    <sheetView view="pageBreakPreview" topLeftCell="A16" zoomScaleNormal="100" zoomScaleSheetLayoutView="100" workbookViewId="0">
      <selection activeCell="AB162" sqref="AB162"/>
    </sheetView>
  </sheetViews>
  <sheetFormatPr defaultRowHeight="12.75" x14ac:dyDescent="0.2"/>
  <cols>
    <col min="1" max="4" width="2.7109375" style="8" customWidth="1"/>
    <col min="5" max="5" width="30" style="8" customWidth="1"/>
    <col min="6" max="6" width="3.42578125" style="20" customWidth="1"/>
    <col min="7" max="7" width="5.42578125" style="20" customWidth="1"/>
    <col min="8" max="8" width="3.28515625" style="29" customWidth="1"/>
    <col min="9" max="9" width="11.5703125" style="29" customWidth="1"/>
    <col min="10" max="10" width="7.42578125" style="36" customWidth="1"/>
    <col min="11" max="14" width="10.85546875" style="8" customWidth="1"/>
    <col min="15" max="15" width="8.140625" style="8" customWidth="1"/>
    <col min="16" max="16" width="10.85546875" style="8" customWidth="1"/>
    <col min="17" max="17" width="9" style="8" customWidth="1"/>
    <col min="18" max="18" width="9.28515625" style="8" customWidth="1"/>
    <col min="19" max="19" width="35.140625" style="8" customWidth="1"/>
    <col min="20" max="23" width="6.42578125" style="8" customWidth="1"/>
    <col min="24" max="24" width="7.42578125" style="3" customWidth="1"/>
    <col min="25" max="16384" width="9.140625" style="3"/>
  </cols>
  <sheetData>
    <row r="1" spans="1:23" s="336" customFormat="1" ht="14.25" customHeight="1" x14ac:dyDescent="0.25">
      <c r="S1" s="2143" t="s">
        <v>238</v>
      </c>
      <c r="T1" s="2144"/>
      <c r="U1" s="2144"/>
      <c r="V1" s="2144"/>
      <c r="W1" s="2144"/>
    </row>
    <row r="2" spans="1:23" s="113" customFormat="1" ht="15.75" x14ac:dyDescent="0.2">
      <c r="A2" s="1887" t="s">
        <v>422</v>
      </c>
      <c r="B2" s="1887"/>
      <c r="C2" s="1887"/>
      <c r="D2" s="1887"/>
      <c r="E2" s="1887"/>
      <c r="F2" s="1887"/>
      <c r="G2" s="1887"/>
      <c r="H2" s="1887"/>
      <c r="I2" s="1887"/>
      <c r="J2" s="1887"/>
      <c r="K2" s="1887"/>
      <c r="L2" s="1887"/>
      <c r="M2" s="1887"/>
      <c r="N2" s="1887"/>
      <c r="O2" s="1887"/>
      <c r="P2" s="1887"/>
      <c r="Q2" s="1887"/>
      <c r="R2" s="1887"/>
      <c r="S2" s="1887"/>
      <c r="T2" s="1887"/>
      <c r="U2" s="1887"/>
      <c r="V2" s="1887"/>
      <c r="W2" s="1887"/>
    </row>
    <row r="3" spans="1:23" ht="15.75" x14ac:dyDescent="0.2">
      <c r="A3" s="1888" t="s">
        <v>29</v>
      </c>
      <c r="B3" s="1888"/>
      <c r="C3" s="1888"/>
      <c r="D3" s="1888"/>
      <c r="E3" s="1888"/>
      <c r="F3" s="1888"/>
      <c r="G3" s="1888"/>
      <c r="H3" s="1888"/>
      <c r="I3" s="1888"/>
      <c r="J3" s="1888"/>
      <c r="K3" s="1888"/>
      <c r="L3" s="1888"/>
      <c r="M3" s="1888"/>
      <c r="N3" s="1888"/>
      <c r="O3" s="1888"/>
      <c r="P3" s="1888"/>
      <c r="Q3" s="1888"/>
      <c r="R3" s="1888"/>
      <c r="S3" s="1888"/>
      <c r="T3" s="1888"/>
      <c r="U3" s="1888"/>
      <c r="V3" s="1888"/>
      <c r="W3" s="1888"/>
    </row>
    <row r="4" spans="1:23" ht="15.75" x14ac:dyDescent="0.2">
      <c r="A4" s="1889" t="s">
        <v>182</v>
      </c>
      <c r="B4" s="1889"/>
      <c r="C4" s="1889"/>
      <c r="D4" s="1889"/>
      <c r="E4" s="1889"/>
      <c r="F4" s="1889"/>
      <c r="G4" s="1889"/>
      <c r="H4" s="1889"/>
      <c r="I4" s="1889"/>
      <c r="J4" s="1889"/>
      <c r="K4" s="1889"/>
      <c r="L4" s="1889"/>
      <c r="M4" s="1889"/>
      <c r="N4" s="1889"/>
      <c r="O4" s="1889"/>
      <c r="P4" s="1889"/>
      <c r="Q4" s="1889"/>
      <c r="R4" s="1889"/>
      <c r="S4" s="1889"/>
      <c r="T4" s="1889"/>
      <c r="U4" s="1889"/>
      <c r="V4" s="1889"/>
      <c r="W4" s="1889"/>
    </row>
    <row r="5" spans="1:23" ht="13.5" thickBot="1" x14ac:dyDescent="0.25">
      <c r="S5" s="1890" t="s">
        <v>174</v>
      </c>
      <c r="T5" s="1890"/>
      <c r="U5" s="1890"/>
      <c r="V5" s="1890"/>
      <c r="W5" s="1891"/>
    </row>
    <row r="6" spans="1:23" s="113" customFormat="1" ht="50.25" customHeight="1" x14ac:dyDescent="0.2">
      <c r="A6" s="1892" t="s">
        <v>21</v>
      </c>
      <c r="B6" s="1895" t="s">
        <v>0</v>
      </c>
      <c r="C6" s="1895" t="s">
        <v>1</v>
      </c>
      <c r="D6" s="1895" t="s">
        <v>90</v>
      </c>
      <c r="E6" s="1898" t="s">
        <v>14</v>
      </c>
      <c r="F6" s="1924" t="s">
        <v>2</v>
      </c>
      <c r="G6" s="2145" t="s">
        <v>193</v>
      </c>
      <c r="H6" s="1927" t="s">
        <v>3</v>
      </c>
      <c r="I6" s="2148" t="s">
        <v>91</v>
      </c>
      <c r="J6" s="1930" t="s">
        <v>4</v>
      </c>
      <c r="K6" s="337" t="s">
        <v>239</v>
      </c>
      <c r="L6" s="337" t="s">
        <v>240</v>
      </c>
      <c r="M6" s="2151" t="s">
        <v>241</v>
      </c>
      <c r="N6" s="2152"/>
      <c r="O6" s="2152"/>
      <c r="P6" s="2153"/>
      <c r="Q6" s="2154" t="s">
        <v>120</v>
      </c>
      <c r="R6" s="2154" t="s">
        <v>242</v>
      </c>
      <c r="S6" s="1917" t="s">
        <v>13</v>
      </c>
      <c r="T6" s="1918"/>
      <c r="U6" s="1918"/>
      <c r="V6" s="1918"/>
      <c r="W6" s="1919"/>
    </row>
    <row r="7" spans="1:23" s="113" customFormat="1" ht="18.75" customHeight="1" x14ac:dyDescent="0.2">
      <c r="A7" s="1893"/>
      <c r="B7" s="1896"/>
      <c r="C7" s="1896"/>
      <c r="D7" s="1896"/>
      <c r="E7" s="1899"/>
      <c r="F7" s="1925"/>
      <c r="G7" s="2146"/>
      <c r="H7" s="1928"/>
      <c r="I7" s="2149"/>
      <c r="J7" s="1931"/>
      <c r="K7" s="2120" t="s">
        <v>5</v>
      </c>
      <c r="L7" s="2120" t="s">
        <v>5</v>
      </c>
      <c r="M7" s="2122" t="s">
        <v>5</v>
      </c>
      <c r="N7" s="2123" t="s">
        <v>6</v>
      </c>
      <c r="O7" s="2124"/>
      <c r="P7" s="2125" t="s">
        <v>20</v>
      </c>
      <c r="Q7" s="2155"/>
      <c r="R7" s="2155"/>
      <c r="S7" s="1920" t="s">
        <v>14</v>
      </c>
      <c r="T7" s="2123" t="s">
        <v>116</v>
      </c>
      <c r="U7" s="1922"/>
      <c r="V7" s="1922"/>
      <c r="W7" s="1923"/>
    </row>
    <row r="8" spans="1:23" s="113" customFormat="1" ht="72" customHeight="1" thickBot="1" x14ac:dyDescent="0.25">
      <c r="A8" s="1894"/>
      <c r="B8" s="1897"/>
      <c r="C8" s="1897"/>
      <c r="D8" s="1897"/>
      <c r="E8" s="1900"/>
      <c r="F8" s="1926"/>
      <c r="G8" s="2147"/>
      <c r="H8" s="1929"/>
      <c r="I8" s="2150"/>
      <c r="J8" s="1932"/>
      <c r="K8" s="2121"/>
      <c r="L8" s="2121"/>
      <c r="M8" s="2121"/>
      <c r="N8" s="5" t="s">
        <v>5</v>
      </c>
      <c r="O8" s="4" t="s">
        <v>15</v>
      </c>
      <c r="P8" s="2126"/>
      <c r="Q8" s="2156"/>
      <c r="R8" s="2156"/>
      <c r="S8" s="1921"/>
      <c r="T8" s="6" t="s">
        <v>77</v>
      </c>
      <c r="U8" s="6" t="s">
        <v>100</v>
      </c>
      <c r="V8" s="338" t="s">
        <v>121</v>
      </c>
      <c r="W8" s="7" t="s">
        <v>243</v>
      </c>
    </row>
    <row r="9" spans="1:23" s="16" customFormat="1" ht="15" customHeight="1" x14ac:dyDescent="0.2">
      <c r="A9" s="1902" t="s">
        <v>75</v>
      </c>
      <c r="B9" s="1903"/>
      <c r="C9" s="1903"/>
      <c r="D9" s="1903"/>
      <c r="E9" s="1903"/>
      <c r="F9" s="1903"/>
      <c r="G9" s="1903"/>
      <c r="H9" s="1903"/>
      <c r="I9" s="1903"/>
      <c r="J9" s="1903"/>
      <c r="K9" s="1903"/>
      <c r="L9" s="1903"/>
      <c r="M9" s="1903"/>
      <c r="N9" s="1903"/>
      <c r="O9" s="1903"/>
      <c r="P9" s="1903"/>
      <c r="Q9" s="1903"/>
      <c r="R9" s="1903"/>
      <c r="S9" s="1903"/>
      <c r="T9" s="1903"/>
      <c r="U9" s="1903"/>
      <c r="V9" s="1903"/>
      <c r="W9" s="1904"/>
    </row>
    <row r="10" spans="1:23" s="16" customFormat="1" ht="14.25" customHeight="1" x14ac:dyDescent="0.2">
      <c r="A10" s="1905" t="s">
        <v>52</v>
      </c>
      <c r="B10" s="1906"/>
      <c r="C10" s="1906"/>
      <c r="D10" s="1906"/>
      <c r="E10" s="1906"/>
      <c r="F10" s="1906"/>
      <c r="G10" s="1906"/>
      <c r="H10" s="1906"/>
      <c r="I10" s="1906"/>
      <c r="J10" s="1906"/>
      <c r="K10" s="1906"/>
      <c r="L10" s="1906"/>
      <c r="M10" s="1906"/>
      <c r="N10" s="1906"/>
      <c r="O10" s="1906"/>
      <c r="P10" s="1906"/>
      <c r="Q10" s="1906"/>
      <c r="R10" s="1906"/>
      <c r="S10" s="1906"/>
      <c r="T10" s="1906"/>
      <c r="U10" s="1906"/>
      <c r="V10" s="1906"/>
      <c r="W10" s="1907"/>
    </row>
    <row r="11" spans="1:23" ht="15" customHeight="1" x14ac:dyDescent="0.2">
      <c r="A11" s="45" t="s">
        <v>7</v>
      </c>
      <c r="B11" s="1908" t="s">
        <v>76</v>
      </c>
      <c r="C11" s="1909"/>
      <c r="D11" s="1909"/>
      <c r="E11" s="1909"/>
      <c r="F11" s="1909"/>
      <c r="G11" s="1909"/>
      <c r="H11" s="1909"/>
      <c r="I11" s="1909"/>
      <c r="J11" s="1909"/>
      <c r="K11" s="1909"/>
      <c r="L11" s="1909"/>
      <c r="M11" s="1909"/>
      <c r="N11" s="1909"/>
      <c r="O11" s="1909"/>
      <c r="P11" s="1909"/>
      <c r="Q11" s="1909"/>
      <c r="R11" s="1909"/>
      <c r="S11" s="1909"/>
      <c r="T11" s="1909"/>
      <c r="U11" s="1909"/>
      <c r="V11" s="1909"/>
      <c r="W11" s="1910"/>
    </row>
    <row r="12" spans="1:23" ht="15.75" customHeight="1" x14ac:dyDescent="0.2">
      <c r="A12" s="88" t="s">
        <v>7</v>
      </c>
      <c r="B12" s="89" t="s">
        <v>7</v>
      </c>
      <c r="C12" s="1911" t="s">
        <v>46</v>
      </c>
      <c r="D12" s="1912"/>
      <c r="E12" s="1912"/>
      <c r="F12" s="1912"/>
      <c r="G12" s="1912"/>
      <c r="H12" s="1912"/>
      <c r="I12" s="1912"/>
      <c r="J12" s="1912"/>
      <c r="K12" s="1912"/>
      <c r="L12" s="1912"/>
      <c r="M12" s="1912"/>
      <c r="N12" s="1912"/>
      <c r="O12" s="1912"/>
      <c r="P12" s="1912"/>
      <c r="Q12" s="1912"/>
      <c r="R12" s="1912"/>
      <c r="S12" s="1912"/>
      <c r="T12" s="1912"/>
      <c r="U12" s="1912"/>
      <c r="V12" s="1912"/>
      <c r="W12" s="1913"/>
    </row>
    <row r="13" spans="1:23" ht="39" customHeight="1" x14ac:dyDescent="0.2">
      <c r="A13" s="857" t="s">
        <v>7</v>
      </c>
      <c r="B13" s="809" t="s">
        <v>7</v>
      </c>
      <c r="C13" s="835" t="s">
        <v>7</v>
      </c>
      <c r="D13" s="851"/>
      <c r="E13" s="757" t="s">
        <v>132</v>
      </c>
      <c r="F13" s="308"/>
      <c r="G13" s="884"/>
      <c r="H13" s="801" t="s">
        <v>31</v>
      </c>
      <c r="I13" s="845" t="s">
        <v>103</v>
      </c>
      <c r="J13" s="79"/>
      <c r="K13" s="245"/>
      <c r="L13" s="249"/>
      <c r="M13" s="238"/>
      <c r="N13" s="238"/>
      <c r="O13" s="238"/>
      <c r="P13" s="247"/>
      <c r="Q13" s="248"/>
      <c r="R13" s="238"/>
      <c r="S13" s="822"/>
      <c r="T13" s="407"/>
      <c r="U13" s="834"/>
      <c r="V13" s="834"/>
      <c r="W13" s="408"/>
    </row>
    <row r="14" spans="1:23" ht="16.5" customHeight="1" x14ac:dyDescent="0.2">
      <c r="A14" s="857"/>
      <c r="B14" s="809"/>
      <c r="C14" s="835"/>
      <c r="D14" s="850" t="s">
        <v>7</v>
      </c>
      <c r="E14" s="1692" t="s">
        <v>192</v>
      </c>
      <c r="F14" s="844"/>
      <c r="G14" s="2128" t="s">
        <v>195</v>
      </c>
      <c r="H14" s="859"/>
      <c r="I14" s="2047"/>
      <c r="J14" s="135" t="s">
        <v>28</v>
      </c>
      <c r="K14" s="327">
        <v>81.2</v>
      </c>
      <c r="L14" s="248">
        <v>81.2</v>
      </c>
      <c r="M14" s="237">
        <f>+N14</f>
        <v>99</v>
      </c>
      <c r="N14" s="237">
        <v>99</v>
      </c>
      <c r="O14" s="237"/>
      <c r="P14" s="327"/>
      <c r="Q14" s="248">
        <v>99</v>
      </c>
      <c r="R14" s="327">
        <v>99</v>
      </c>
      <c r="S14" s="104" t="s">
        <v>310</v>
      </c>
      <c r="T14" s="342">
        <v>3</v>
      </c>
      <c r="U14" s="377">
        <v>3.4</v>
      </c>
      <c r="V14" s="377">
        <v>3.4</v>
      </c>
      <c r="W14" s="363">
        <v>3.4</v>
      </c>
    </row>
    <row r="15" spans="1:23" ht="27" customHeight="1" x14ac:dyDescent="0.2">
      <c r="A15" s="857"/>
      <c r="B15" s="809"/>
      <c r="C15" s="835"/>
      <c r="D15" s="826"/>
      <c r="E15" s="1914"/>
      <c r="F15" s="844"/>
      <c r="G15" s="2129"/>
      <c r="H15" s="859"/>
      <c r="I15" s="2127"/>
      <c r="J15" s="77"/>
      <c r="K15" s="247"/>
      <c r="L15" s="871"/>
      <c r="M15" s="238"/>
      <c r="N15" s="238"/>
      <c r="O15" s="238"/>
      <c r="P15" s="247"/>
      <c r="Q15" s="871"/>
      <c r="R15" s="247"/>
      <c r="S15" s="822" t="s">
        <v>130</v>
      </c>
      <c r="T15" s="343" t="s">
        <v>131</v>
      </c>
      <c r="U15" s="1139" t="s">
        <v>311</v>
      </c>
      <c r="V15" s="1139" t="s">
        <v>410</v>
      </c>
      <c r="W15" s="1140" t="s">
        <v>411</v>
      </c>
    </row>
    <row r="16" spans="1:23" ht="16.5" customHeight="1" x14ac:dyDescent="0.2">
      <c r="A16" s="1756"/>
      <c r="B16" s="1757"/>
      <c r="C16" s="2002"/>
      <c r="D16" s="2119" t="s">
        <v>9</v>
      </c>
      <c r="E16" s="1692" t="s">
        <v>35</v>
      </c>
      <c r="F16" s="1871" t="s">
        <v>140</v>
      </c>
      <c r="G16" s="2007" t="s">
        <v>196</v>
      </c>
      <c r="H16" s="1687"/>
      <c r="I16" s="2112"/>
      <c r="J16" s="861" t="s">
        <v>28</v>
      </c>
      <c r="K16" s="327">
        <v>24</v>
      </c>
      <c r="L16" s="248">
        <v>24</v>
      </c>
      <c r="M16" s="237">
        <f>+N16+P16</f>
        <v>15.4</v>
      </c>
      <c r="N16" s="237">
        <v>15.4</v>
      </c>
      <c r="O16" s="237"/>
      <c r="P16" s="327"/>
      <c r="Q16" s="248">
        <v>14.4</v>
      </c>
      <c r="R16" s="327">
        <v>14.4</v>
      </c>
      <c r="S16" s="830" t="s">
        <v>37</v>
      </c>
      <c r="T16" s="344">
        <v>3</v>
      </c>
      <c r="U16" s="180">
        <v>4</v>
      </c>
      <c r="V16" s="180">
        <v>4</v>
      </c>
      <c r="W16" s="364">
        <v>4</v>
      </c>
    </row>
    <row r="17" spans="1:23" ht="16.5" customHeight="1" x14ac:dyDescent="0.2">
      <c r="A17" s="1756"/>
      <c r="B17" s="1757"/>
      <c r="C17" s="2002"/>
      <c r="D17" s="1783"/>
      <c r="E17" s="1697"/>
      <c r="F17" s="1872"/>
      <c r="G17" s="2086"/>
      <c r="H17" s="1687"/>
      <c r="I17" s="2112"/>
      <c r="J17" s="852"/>
      <c r="K17" s="247"/>
      <c r="L17" s="871"/>
      <c r="M17" s="238"/>
      <c r="N17" s="238"/>
      <c r="O17" s="238"/>
      <c r="P17" s="247"/>
      <c r="Q17" s="871"/>
      <c r="R17" s="419"/>
      <c r="S17" s="58" t="s">
        <v>114</v>
      </c>
      <c r="T17" s="68">
        <v>3</v>
      </c>
      <c r="U17" s="59">
        <v>3</v>
      </c>
      <c r="V17" s="59">
        <v>3</v>
      </c>
      <c r="W17" s="365">
        <v>3</v>
      </c>
    </row>
    <row r="18" spans="1:23" ht="26.25" customHeight="1" x14ac:dyDescent="0.2">
      <c r="A18" s="1756"/>
      <c r="B18" s="1757"/>
      <c r="C18" s="2002"/>
      <c r="D18" s="1783"/>
      <c r="E18" s="1693"/>
      <c r="F18" s="1873"/>
      <c r="G18" s="2130"/>
      <c r="H18" s="1687"/>
      <c r="I18" s="2113"/>
      <c r="J18" s="105" t="s">
        <v>56</v>
      </c>
      <c r="K18" s="245"/>
      <c r="L18" s="249"/>
      <c r="M18" s="236">
        <v>64.099999999999994</v>
      </c>
      <c r="N18" s="236"/>
      <c r="O18" s="236"/>
      <c r="P18" s="245">
        <v>64.099999999999994</v>
      </c>
      <c r="Q18" s="249"/>
      <c r="R18" s="245"/>
      <c r="S18" s="831" t="s">
        <v>321</v>
      </c>
      <c r="T18" s="648"/>
      <c r="U18" s="832">
        <v>100</v>
      </c>
      <c r="V18" s="832"/>
      <c r="W18" s="649"/>
    </row>
    <row r="19" spans="1:23" ht="15" customHeight="1" x14ac:dyDescent="0.2">
      <c r="A19" s="1756"/>
      <c r="B19" s="1757"/>
      <c r="C19" s="2002"/>
      <c r="D19" s="2118" t="s">
        <v>30</v>
      </c>
      <c r="E19" s="1693" t="s">
        <v>36</v>
      </c>
      <c r="F19" s="1864"/>
      <c r="G19" s="187"/>
      <c r="H19" s="1687"/>
      <c r="I19" s="2112"/>
      <c r="J19" s="12" t="s">
        <v>28</v>
      </c>
      <c r="K19" s="247">
        <v>91.2</v>
      </c>
      <c r="L19" s="871">
        <v>99.2</v>
      </c>
      <c r="M19" s="238">
        <v>124.9</v>
      </c>
      <c r="N19" s="238">
        <v>119.2</v>
      </c>
      <c r="O19" s="238"/>
      <c r="P19" s="247">
        <v>5.7</v>
      </c>
      <c r="Q19" s="871">
        <v>193.4</v>
      </c>
      <c r="R19" s="247">
        <v>197.4</v>
      </c>
      <c r="S19" s="813" t="s">
        <v>177</v>
      </c>
      <c r="T19" s="889">
        <v>8</v>
      </c>
      <c r="U19" s="828">
        <v>18</v>
      </c>
      <c r="V19" s="828">
        <v>18</v>
      </c>
      <c r="W19" s="888">
        <v>18</v>
      </c>
    </row>
    <row r="20" spans="1:23" ht="26.25" customHeight="1" x14ac:dyDescent="0.2">
      <c r="A20" s="1756"/>
      <c r="B20" s="1757"/>
      <c r="C20" s="2002"/>
      <c r="D20" s="2118"/>
      <c r="E20" s="1863"/>
      <c r="F20" s="1865"/>
      <c r="G20" s="2086" t="s">
        <v>197</v>
      </c>
      <c r="H20" s="1687"/>
      <c r="I20" s="2113"/>
      <c r="J20" s="852"/>
      <c r="K20" s="247"/>
      <c r="L20" s="871"/>
      <c r="M20" s="238"/>
      <c r="N20" s="238"/>
      <c r="O20" s="238"/>
      <c r="P20" s="247"/>
      <c r="Q20" s="871"/>
      <c r="R20" s="247"/>
      <c r="S20" s="58" t="s">
        <v>273</v>
      </c>
      <c r="T20" s="68">
        <v>54</v>
      </c>
      <c r="U20" s="59">
        <v>60</v>
      </c>
      <c r="V20" s="59">
        <v>60</v>
      </c>
      <c r="W20" s="365">
        <v>60</v>
      </c>
    </row>
    <row r="21" spans="1:23" ht="18" customHeight="1" x14ac:dyDescent="0.2">
      <c r="A21" s="1756"/>
      <c r="B21" s="1757"/>
      <c r="C21" s="2002"/>
      <c r="D21" s="2118"/>
      <c r="E21" s="1863"/>
      <c r="F21" s="1865"/>
      <c r="G21" s="2087"/>
      <c r="H21" s="1687"/>
      <c r="I21" s="842"/>
      <c r="J21" s="852"/>
      <c r="K21" s="247"/>
      <c r="L21" s="871"/>
      <c r="M21" s="238"/>
      <c r="N21" s="238"/>
      <c r="O21" s="238"/>
      <c r="P21" s="247"/>
      <c r="Q21" s="871"/>
      <c r="R21" s="247"/>
      <c r="S21" s="61" t="s">
        <v>403</v>
      </c>
      <c r="T21" s="68">
        <v>1</v>
      </c>
      <c r="U21" s="59">
        <v>1</v>
      </c>
      <c r="V21" s="59">
        <v>1</v>
      </c>
      <c r="W21" s="365">
        <v>1</v>
      </c>
    </row>
    <row r="22" spans="1:23" ht="18" customHeight="1" x14ac:dyDescent="0.2">
      <c r="A22" s="1756"/>
      <c r="B22" s="1757"/>
      <c r="C22" s="2002"/>
      <c r="D22" s="2118"/>
      <c r="E22" s="1863"/>
      <c r="F22" s="1865"/>
      <c r="G22" s="2087"/>
      <c r="H22" s="1687"/>
      <c r="I22" s="842"/>
      <c r="J22" s="852"/>
      <c r="K22" s="247"/>
      <c r="L22" s="871"/>
      <c r="M22" s="238"/>
      <c r="N22" s="238"/>
      <c r="O22" s="238"/>
      <c r="P22" s="247"/>
      <c r="Q22" s="871"/>
      <c r="R22" s="247"/>
      <c r="S22" s="61" t="s">
        <v>110</v>
      </c>
      <c r="T22" s="345" t="s">
        <v>268</v>
      </c>
      <c r="U22" s="87" t="s">
        <v>315</v>
      </c>
      <c r="V22" s="87" t="s">
        <v>315</v>
      </c>
      <c r="W22" s="366" t="s">
        <v>315</v>
      </c>
    </row>
    <row r="23" spans="1:23" ht="15.75" customHeight="1" x14ac:dyDescent="0.2">
      <c r="A23" s="1756"/>
      <c r="B23" s="1757"/>
      <c r="C23" s="2002"/>
      <c r="D23" s="2118"/>
      <c r="E23" s="1863"/>
      <c r="F23" s="1865"/>
      <c r="G23" s="2087"/>
      <c r="H23" s="1687"/>
      <c r="I23" s="842"/>
      <c r="J23" s="935"/>
      <c r="K23" s="247"/>
      <c r="L23" s="1138"/>
      <c r="M23" s="238"/>
      <c r="N23" s="238"/>
      <c r="O23" s="238"/>
      <c r="P23" s="247"/>
      <c r="Q23" s="1138"/>
      <c r="R23" s="419"/>
      <c r="S23" s="61" t="s">
        <v>399</v>
      </c>
      <c r="T23" s="345" t="s">
        <v>171</v>
      </c>
      <c r="U23" s="87" t="s">
        <v>314</v>
      </c>
      <c r="V23" s="87" t="s">
        <v>314</v>
      </c>
      <c r="W23" s="366" t="s">
        <v>314</v>
      </c>
    </row>
    <row r="24" spans="1:23" ht="15" customHeight="1" x14ac:dyDescent="0.2">
      <c r="A24" s="1756"/>
      <c r="B24" s="1757"/>
      <c r="C24" s="2002"/>
      <c r="D24" s="2119"/>
      <c r="E24" s="1863"/>
      <c r="F24" s="1865"/>
      <c r="G24" s="2087"/>
      <c r="H24" s="1687"/>
      <c r="I24" s="842"/>
      <c r="J24" s="935"/>
      <c r="K24" s="247"/>
      <c r="L24" s="1138"/>
      <c r="M24" s="238"/>
      <c r="N24" s="238"/>
      <c r="O24" s="238"/>
      <c r="P24" s="247"/>
      <c r="Q24" s="1138"/>
      <c r="R24" s="419"/>
      <c r="S24" s="61" t="s">
        <v>38</v>
      </c>
      <c r="T24" s="345" t="s">
        <v>129</v>
      </c>
      <c r="U24" s="87" t="s">
        <v>313</v>
      </c>
      <c r="V24" s="87" t="s">
        <v>313</v>
      </c>
      <c r="W24" s="366" t="s">
        <v>313</v>
      </c>
    </row>
    <row r="25" spans="1:23" ht="20.25" customHeight="1" x14ac:dyDescent="0.2">
      <c r="A25" s="1756"/>
      <c r="B25" s="1757"/>
      <c r="C25" s="2002"/>
      <c r="D25" s="2119"/>
      <c r="E25" s="1692"/>
      <c r="F25" s="1866"/>
      <c r="G25" s="459"/>
      <c r="H25" s="1687"/>
      <c r="I25" s="842"/>
      <c r="J25" s="12"/>
      <c r="K25" s="265"/>
      <c r="L25" s="339"/>
      <c r="M25" s="1018"/>
      <c r="N25" s="1152"/>
      <c r="O25" s="1152"/>
      <c r="P25" s="244"/>
      <c r="Q25" s="339"/>
      <c r="R25" s="1153"/>
      <c r="S25" s="409" t="s">
        <v>400</v>
      </c>
      <c r="T25" s="410" t="s">
        <v>109</v>
      </c>
      <c r="U25" s="396" t="s">
        <v>313</v>
      </c>
      <c r="V25" s="396" t="s">
        <v>313</v>
      </c>
      <c r="W25" s="411" t="s">
        <v>313</v>
      </c>
    </row>
    <row r="26" spans="1:23" ht="25.5" customHeight="1" x14ac:dyDescent="0.2">
      <c r="A26" s="857"/>
      <c r="B26" s="809"/>
      <c r="C26" s="835"/>
      <c r="D26" s="826"/>
      <c r="E26" s="838"/>
      <c r="F26" s="844"/>
      <c r="G26" s="459"/>
      <c r="H26" s="859"/>
      <c r="I26" s="842"/>
      <c r="J26" s="852" t="s">
        <v>28</v>
      </c>
      <c r="K26" s="247"/>
      <c r="L26" s="871"/>
      <c r="M26" s="238">
        <v>1.4</v>
      </c>
      <c r="N26" s="238"/>
      <c r="O26" s="238"/>
      <c r="P26" s="247">
        <v>1.4</v>
      </c>
      <c r="Q26" s="871"/>
      <c r="R26" s="247"/>
      <c r="S26" s="98" t="s">
        <v>316</v>
      </c>
      <c r="T26" s="655"/>
      <c r="U26" s="656">
        <v>2</v>
      </c>
      <c r="V26" s="656">
        <v>2</v>
      </c>
      <c r="W26" s="657">
        <v>2</v>
      </c>
    </row>
    <row r="27" spans="1:23" ht="31.5" customHeight="1" x14ac:dyDescent="0.2">
      <c r="A27" s="857"/>
      <c r="B27" s="809"/>
      <c r="C27" s="835"/>
      <c r="D27" s="826"/>
      <c r="E27" s="838"/>
      <c r="F27" s="844"/>
      <c r="G27" s="858"/>
      <c r="H27" s="859"/>
      <c r="I27" s="842"/>
      <c r="J27" s="852" t="s">
        <v>28</v>
      </c>
      <c r="K27" s="247"/>
      <c r="L27" s="871"/>
      <c r="M27" s="238">
        <v>30</v>
      </c>
      <c r="N27" s="238"/>
      <c r="O27" s="238"/>
      <c r="P27" s="247">
        <v>30</v>
      </c>
      <c r="Q27" s="871"/>
      <c r="R27" s="247"/>
      <c r="S27" s="84" t="s">
        <v>418</v>
      </c>
      <c r="T27" s="652"/>
      <c r="U27" s="653">
        <v>10</v>
      </c>
      <c r="V27" s="653">
        <v>10</v>
      </c>
      <c r="W27" s="654">
        <v>10</v>
      </c>
    </row>
    <row r="28" spans="1:23" ht="15" customHeight="1" x14ac:dyDescent="0.2">
      <c r="A28" s="857"/>
      <c r="B28" s="809"/>
      <c r="C28" s="835"/>
      <c r="D28" s="826"/>
      <c r="E28" s="838"/>
      <c r="F28" s="844"/>
      <c r="G28" s="858"/>
      <c r="H28" s="859"/>
      <c r="I28" s="842"/>
      <c r="J28" s="852" t="s">
        <v>28</v>
      </c>
      <c r="K28" s="247"/>
      <c r="L28" s="871"/>
      <c r="M28" s="238">
        <v>54.4</v>
      </c>
      <c r="N28" s="238">
        <v>54.4</v>
      </c>
      <c r="O28" s="238"/>
      <c r="P28" s="247"/>
      <c r="Q28" s="871"/>
      <c r="R28" s="247"/>
      <c r="S28" s="585" t="s">
        <v>378</v>
      </c>
      <c r="T28" s="652"/>
      <c r="U28" s="653">
        <v>170</v>
      </c>
      <c r="V28" s="653">
        <v>26</v>
      </c>
      <c r="W28" s="654">
        <v>26</v>
      </c>
    </row>
    <row r="29" spans="1:23" ht="24.75" customHeight="1" x14ac:dyDescent="0.2">
      <c r="A29" s="857"/>
      <c r="B29" s="809"/>
      <c r="C29" s="835"/>
      <c r="D29" s="826"/>
      <c r="E29" s="838"/>
      <c r="F29" s="844"/>
      <c r="G29" s="858"/>
      <c r="H29" s="859"/>
      <c r="I29" s="842"/>
      <c r="J29" s="852" t="s">
        <v>28</v>
      </c>
      <c r="K29" s="247"/>
      <c r="L29" s="871"/>
      <c r="M29" s="238">
        <v>40.5</v>
      </c>
      <c r="N29" s="238">
        <v>40.5</v>
      </c>
      <c r="O29" s="238"/>
      <c r="P29" s="247"/>
      <c r="Q29" s="871"/>
      <c r="R29" s="247"/>
      <c r="S29" s="585" t="s">
        <v>379</v>
      </c>
      <c r="T29" s="652"/>
      <c r="U29" s="653">
        <v>900</v>
      </c>
      <c r="V29" s="653">
        <v>350</v>
      </c>
      <c r="W29" s="654">
        <v>350</v>
      </c>
    </row>
    <row r="30" spans="1:23" ht="42" customHeight="1" x14ac:dyDescent="0.2">
      <c r="A30" s="857"/>
      <c r="B30" s="809"/>
      <c r="C30" s="835"/>
      <c r="D30" s="826"/>
      <c r="E30" s="838"/>
      <c r="F30" s="844"/>
      <c r="G30" s="858"/>
      <c r="H30" s="859"/>
      <c r="I30" s="842"/>
      <c r="J30" s="852" t="s">
        <v>28</v>
      </c>
      <c r="K30" s="247"/>
      <c r="L30" s="871"/>
      <c r="M30" s="238">
        <v>100</v>
      </c>
      <c r="N30" s="238"/>
      <c r="O30" s="238"/>
      <c r="P30" s="247">
        <v>100</v>
      </c>
      <c r="Q30" s="871"/>
      <c r="R30" s="247">
        <v>100</v>
      </c>
      <c r="S30" s="585" t="s">
        <v>359</v>
      </c>
      <c r="T30" s="652"/>
      <c r="U30" s="653">
        <v>2</v>
      </c>
      <c r="V30" s="653"/>
      <c r="W30" s="654">
        <v>2</v>
      </c>
    </row>
    <row r="31" spans="1:23" ht="26.25" customHeight="1" x14ac:dyDescent="0.2">
      <c r="A31" s="857"/>
      <c r="B31" s="809"/>
      <c r="C31" s="835"/>
      <c r="D31" s="851"/>
      <c r="E31" s="1167"/>
      <c r="F31" s="866"/>
      <c r="G31" s="196"/>
      <c r="H31" s="859"/>
      <c r="I31" s="842"/>
      <c r="J31" s="105"/>
      <c r="K31" s="245"/>
      <c r="L31" s="249"/>
      <c r="M31" s="236"/>
      <c r="N31" s="236"/>
      <c r="O31" s="236"/>
      <c r="P31" s="236"/>
      <c r="Q31" s="249"/>
      <c r="R31" s="249"/>
      <c r="S31" s="941" t="s">
        <v>176</v>
      </c>
      <c r="T31" s="942">
        <v>65</v>
      </c>
      <c r="U31" s="86"/>
      <c r="V31" s="86"/>
      <c r="W31" s="943"/>
    </row>
    <row r="32" spans="1:23" ht="15.75" customHeight="1" x14ac:dyDescent="0.2">
      <c r="A32" s="857"/>
      <c r="B32" s="809"/>
      <c r="C32" s="160"/>
      <c r="D32" s="2119" t="s">
        <v>39</v>
      </c>
      <c r="E32" s="1692" t="s">
        <v>189</v>
      </c>
      <c r="F32" s="1883" t="s">
        <v>360</v>
      </c>
      <c r="G32" s="2007" t="s">
        <v>222</v>
      </c>
      <c r="H32" s="859"/>
      <c r="I32" s="2047" t="s">
        <v>98</v>
      </c>
      <c r="J32" s="74" t="s">
        <v>28</v>
      </c>
      <c r="K32" s="327">
        <v>51.1</v>
      </c>
      <c r="L32" s="248">
        <v>51.1</v>
      </c>
      <c r="M32" s="237">
        <v>34.5</v>
      </c>
      <c r="N32" s="237"/>
      <c r="O32" s="237"/>
      <c r="P32" s="327">
        <v>34.5</v>
      </c>
      <c r="Q32" s="248"/>
      <c r="R32" s="327"/>
      <c r="S32" s="1768" t="s">
        <v>374</v>
      </c>
      <c r="T32" s="674">
        <v>70</v>
      </c>
      <c r="U32" s="673">
        <v>100</v>
      </c>
      <c r="V32" s="673"/>
      <c r="W32" s="944"/>
    </row>
    <row r="33" spans="1:25" ht="22.5" customHeight="1" x14ac:dyDescent="0.2">
      <c r="A33" s="857"/>
      <c r="B33" s="809"/>
      <c r="C33" s="160"/>
      <c r="D33" s="1784"/>
      <c r="E33" s="1693"/>
      <c r="F33" s="1878"/>
      <c r="G33" s="2098"/>
      <c r="H33" s="859"/>
      <c r="I33" s="2047"/>
      <c r="J33" s="73"/>
      <c r="K33" s="245"/>
      <c r="L33" s="249"/>
      <c r="M33" s="236"/>
      <c r="N33" s="236"/>
      <c r="O33" s="236"/>
      <c r="P33" s="245"/>
      <c r="Q33" s="249"/>
      <c r="R33" s="245"/>
      <c r="S33" s="2231"/>
      <c r="T33" s="346"/>
      <c r="U33" s="379"/>
      <c r="V33" s="379"/>
      <c r="W33" s="945"/>
      <c r="X33" s="1027"/>
      <c r="Y33" s="1027"/>
    </row>
    <row r="34" spans="1:25" ht="22.5" customHeight="1" x14ac:dyDescent="0.2">
      <c r="A34" s="857"/>
      <c r="B34" s="809"/>
      <c r="C34" s="128"/>
      <c r="D34" s="2119" t="s">
        <v>40</v>
      </c>
      <c r="E34" s="1681" t="s">
        <v>320</v>
      </c>
      <c r="F34" s="1884"/>
      <c r="G34" s="2007"/>
      <c r="H34" s="1966"/>
      <c r="I34" s="2112"/>
      <c r="J34" s="135" t="s">
        <v>28</v>
      </c>
      <c r="K34" s="327"/>
      <c r="L34" s="248"/>
      <c r="M34" s="327">
        <v>4</v>
      </c>
      <c r="N34" s="386"/>
      <c r="O34" s="237"/>
      <c r="P34" s="327">
        <f>+M34</f>
        <v>4</v>
      </c>
      <c r="Q34" s="248">
        <v>300</v>
      </c>
      <c r="R34" s="327"/>
      <c r="S34" s="878" t="s">
        <v>318</v>
      </c>
      <c r="T34" s="394"/>
      <c r="U34" s="181">
        <v>1</v>
      </c>
      <c r="V34" s="353"/>
      <c r="W34" s="946"/>
    </row>
    <row r="35" spans="1:25" ht="30.75" customHeight="1" x14ac:dyDescent="0.2">
      <c r="A35" s="857"/>
      <c r="B35" s="809"/>
      <c r="C35" s="835"/>
      <c r="D35" s="1784"/>
      <c r="E35" s="1683"/>
      <c r="F35" s="1885"/>
      <c r="G35" s="2098"/>
      <c r="H35" s="1966"/>
      <c r="I35" s="2112"/>
      <c r="J35" s="105"/>
      <c r="K35" s="245"/>
      <c r="L35" s="249"/>
      <c r="M35" s="245"/>
      <c r="N35" s="388"/>
      <c r="O35" s="236"/>
      <c r="P35" s="245"/>
      <c r="Q35" s="249"/>
      <c r="R35" s="245"/>
      <c r="S35" s="397" t="s">
        <v>319</v>
      </c>
      <c r="T35" s="395"/>
      <c r="U35" s="168"/>
      <c r="V35" s="356">
        <v>100</v>
      </c>
      <c r="W35" s="154"/>
    </row>
    <row r="36" spans="1:25" ht="19.5" customHeight="1" x14ac:dyDescent="0.2">
      <c r="A36" s="857"/>
      <c r="B36" s="809"/>
      <c r="C36" s="160"/>
      <c r="D36" s="2119" t="s">
        <v>32</v>
      </c>
      <c r="E36" s="1692" t="s">
        <v>355</v>
      </c>
      <c r="F36" s="1883" t="s">
        <v>360</v>
      </c>
      <c r="G36" s="2007"/>
      <c r="H36" s="859"/>
      <c r="I36" s="2047"/>
      <c r="J36" s="135" t="s">
        <v>56</v>
      </c>
      <c r="K36" s="327"/>
      <c r="L36" s="248"/>
      <c r="M36" s="237">
        <v>16</v>
      </c>
      <c r="N36" s="237"/>
      <c r="O36" s="237"/>
      <c r="P36" s="327">
        <v>16</v>
      </c>
      <c r="Q36" s="248"/>
      <c r="R36" s="327"/>
      <c r="S36" s="839" t="s">
        <v>136</v>
      </c>
      <c r="T36" s="348"/>
      <c r="U36" s="380">
        <v>1</v>
      </c>
      <c r="V36" s="380"/>
      <c r="W36" s="368"/>
    </row>
    <row r="37" spans="1:25" ht="19.5" customHeight="1" x14ac:dyDescent="0.2">
      <c r="A37" s="857"/>
      <c r="B37" s="809"/>
      <c r="C37" s="160"/>
      <c r="D37" s="1783"/>
      <c r="E37" s="1697"/>
      <c r="F37" s="1879"/>
      <c r="G37" s="2086"/>
      <c r="H37" s="859"/>
      <c r="I37" s="2047"/>
      <c r="J37" s="43" t="s">
        <v>56</v>
      </c>
      <c r="K37" s="247"/>
      <c r="L37" s="871"/>
      <c r="M37" s="238"/>
      <c r="N37" s="238"/>
      <c r="O37" s="238"/>
      <c r="P37" s="247"/>
      <c r="Q37" s="871">
        <v>121</v>
      </c>
      <c r="R37" s="247"/>
      <c r="S37" s="890" t="s">
        <v>358</v>
      </c>
      <c r="T37" s="793"/>
      <c r="U37" s="33"/>
      <c r="V37" s="33">
        <v>1</v>
      </c>
      <c r="W37" s="794"/>
    </row>
    <row r="38" spans="1:25" ht="27" customHeight="1" x14ac:dyDescent="0.2">
      <c r="A38" s="857"/>
      <c r="B38" s="809"/>
      <c r="C38" s="160"/>
      <c r="D38" s="1784"/>
      <c r="E38" s="1693"/>
      <c r="F38" s="1879"/>
      <c r="G38" s="2098"/>
      <c r="H38" s="859"/>
      <c r="I38" s="2047"/>
      <c r="J38" s="150" t="s">
        <v>28</v>
      </c>
      <c r="K38" s="283"/>
      <c r="L38" s="250"/>
      <c r="M38" s="239"/>
      <c r="N38" s="239"/>
      <c r="O38" s="239"/>
      <c r="P38" s="283"/>
      <c r="Q38" s="250">
        <v>198</v>
      </c>
      <c r="R38" s="283"/>
      <c r="S38" s="616" t="s">
        <v>352</v>
      </c>
      <c r="T38" s="356"/>
      <c r="U38" s="168"/>
      <c r="V38" s="168">
        <v>100</v>
      </c>
      <c r="W38" s="369"/>
    </row>
    <row r="39" spans="1:25" ht="19.5" customHeight="1" x14ac:dyDescent="0.2">
      <c r="A39" s="857"/>
      <c r="B39" s="809"/>
      <c r="C39" s="160"/>
      <c r="D39" s="2119" t="s">
        <v>41</v>
      </c>
      <c r="E39" s="1692" t="s">
        <v>354</v>
      </c>
      <c r="F39" s="1879"/>
      <c r="G39" s="2007"/>
      <c r="H39" s="859"/>
      <c r="I39" s="2047"/>
      <c r="J39" s="135" t="s">
        <v>56</v>
      </c>
      <c r="K39" s="327"/>
      <c r="L39" s="248"/>
      <c r="M39" s="237">
        <v>10</v>
      </c>
      <c r="N39" s="237"/>
      <c r="O39" s="237"/>
      <c r="P39" s="327">
        <v>10</v>
      </c>
      <c r="Q39" s="248"/>
      <c r="R39" s="327"/>
      <c r="S39" s="839" t="s">
        <v>136</v>
      </c>
      <c r="T39" s="348"/>
      <c r="U39" s="380">
        <v>1</v>
      </c>
      <c r="V39" s="380"/>
      <c r="W39" s="368"/>
    </row>
    <row r="40" spans="1:25" ht="29.25" customHeight="1" x14ac:dyDescent="0.2">
      <c r="A40" s="857"/>
      <c r="B40" s="809"/>
      <c r="C40" s="160"/>
      <c r="D40" s="1784"/>
      <c r="E40" s="1693"/>
      <c r="F40" s="1879"/>
      <c r="G40" s="2098"/>
      <c r="H40" s="859"/>
      <c r="I40" s="2047"/>
      <c r="J40" s="136" t="s">
        <v>28</v>
      </c>
      <c r="K40" s="245"/>
      <c r="L40" s="249"/>
      <c r="M40" s="236"/>
      <c r="N40" s="236"/>
      <c r="O40" s="236"/>
      <c r="P40" s="245"/>
      <c r="Q40" s="249">
        <v>100</v>
      </c>
      <c r="R40" s="245"/>
      <c r="S40" s="616" t="s">
        <v>353</v>
      </c>
      <c r="T40" s="356"/>
      <c r="U40" s="168"/>
      <c r="V40" s="168">
        <v>100</v>
      </c>
      <c r="W40" s="369"/>
    </row>
    <row r="41" spans="1:25" ht="22.5" customHeight="1" x14ac:dyDescent="0.2">
      <c r="A41" s="857"/>
      <c r="B41" s="809"/>
      <c r="C41" s="128"/>
      <c r="D41" s="2119" t="s">
        <v>34</v>
      </c>
      <c r="E41" s="1692" t="s">
        <v>305</v>
      </c>
      <c r="F41" s="1879"/>
      <c r="G41" s="2007"/>
      <c r="H41" s="2034"/>
      <c r="I41" s="2047"/>
      <c r="J41" s="135" t="s">
        <v>28</v>
      </c>
      <c r="K41" s="327"/>
      <c r="L41" s="871"/>
      <c r="M41" s="324">
        <v>29</v>
      </c>
      <c r="N41" s="387"/>
      <c r="O41" s="387"/>
      <c r="P41" s="112">
        <v>29</v>
      </c>
      <c r="Q41" s="871">
        <v>200</v>
      </c>
      <c r="R41" s="247">
        <v>300</v>
      </c>
      <c r="S41" s="839" t="s">
        <v>136</v>
      </c>
      <c r="T41" s="489"/>
      <c r="U41" s="527">
        <v>1</v>
      </c>
      <c r="V41" s="527"/>
      <c r="W41" s="506"/>
    </row>
    <row r="42" spans="1:25" ht="30.75" customHeight="1" x14ac:dyDescent="0.2">
      <c r="A42" s="857"/>
      <c r="B42" s="809"/>
      <c r="C42" s="835"/>
      <c r="D42" s="1784"/>
      <c r="E42" s="1693"/>
      <c r="F42" s="2162"/>
      <c r="G42" s="2098"/>
      <c r="H42" s="2117"/>
      <c r="I42" s="2047"/>
      <c r="J42" s="105"/>
      <c r="K42" s="245"/>
      <c r="L42" s="249"/>
      <c r="M42" s="236"/>
      <c r="N42" s="236"/>
      <c r="O42" s="236"/>
      <c r="P42" s="245"/>
      <c r="Q42" s="249"/>
      <c r="R42" s="185"/>
      <c r="S42" s="616" t="s">
        <v>352</v>
      </c>
      <c r="T42" s="356"/>
      <c r="U42" s="168"/>
      <c r="V42" s="168"/>
      <c r="W42" s="507">
        <v>100</v>
      </c>
    </row>
    <row r="43" spans="1:25" ht="22.5" customHeight="1" x14ac:dyDescent="0.2">
      <c r="A43" s="857"/>
      <c r="B43" s="809"/>
      <c r="C43" s="128"/>
      <c r="D43" s="2119" t="s">
        <v>79</v>
      </c>
      <c r="E43" s="1681" t="s">
        <v>248</v>
      </c>
      <c r="F43" s="1677" t="s">
        <v>173</v>
      </c>
      <c r="G43" s="2007"/>
      <c r="H43" s="1687"/>
      <c r="I43" s="2047"/>
      <c r="J43" s="135" t="s">
        <v>28</v>
      </c>
      <c r="K43" s="327"/>
      <c r="L43" s="248"/>
      <c r="M43" s="237">
        <v>67</v>
      </c>
      <c r="N43" s="237"/>
      <c r="O43" s="237"/>
      <c r="P43" s="327">
        <v>67</v>
      </c>
      <c r="Q43" s="248">
        <v>200</v>
      </c>
      <c r="R43" s="327">
        <v>333</v>
      </c>
      <c r="S43" s="839" t="s">
        <v>136</v>
      </c>
      <c r="T43" s="489"/>
      <c r="U43" s="527">
        <v>1</v>
      </c>
      <c r="V43" s="527"/>
      <c r="W43" s="506"/>
    </row>
    <row r="44" spans="1:25" ht="30.75" customHeight="1" x14ac:dyDescent="0.2">
      <c r="A44" s="857"/>
      <c r="B44" s="809"/>
      <c r="C44" s="835"/>
      <c r="D44" s="1784"/>
      <c r="E44" s="1683"/>
      <c r="F44" s="1886"/>
      <c r="G44" s="2098"/>
      <c r="H44" s="1687"/>
      <c r="I44" s="2047"/>
      <c r="J44" s="136" t="s">
        <v>128</v>
      </c>
      <c r="K44" s="245"/>
      <c r="L44" s="249"/>
      <c r="M44" s="236"/>
      <c r="N44" s="236"/>
      <c r="O44" s="236"/>
      <c r="P44" s="245"/>
      <c r="Q44" s="249">
        <v>250</v>
      </c>
      <c r="R44" s="185">
        <v>350</v>
      </c>
      <c r="S44" s="616" t="s">
        <v>280</v>
      </c>
      <c r="T44" s="356"/>
      <c r="U44" s="168"/>
      <c r="V44" s="168">
        <v>30</v>
      </c>
      <c r="W44" s="507">
        <v>100</v>
      </c>
    </row>
    <row r="45" spans="1:25" ht="18" customHeight="1" x14ac:dyDescent="0.2">
      <c r="A45" s="857"/>
      <c r="B45" s="809"/>
      <c r="C45" s="835"/>
      <c r="D45" s="826" t="s">
        <v>33</v>
      </c>
      <c r="E45" s="1697" t="s">
        <v>166</v>
      </c>
      <c r="F45" s="1884"/>
      <c r="G45" s="2086" t="s">
        <v>223</v>
      </c>
      <c r="H45" s="859"/>
      <c r="I45" s="2047" t="s">
        <v>98</v>
      </c>
      <c r="J45" s="43" t="s">
        <v>28</v>
      </c>
      <c r="K45" s="247">
        <v>145</v>
      </c>
      <c r="L45" s="871">
        <v>145</v>
      </c>
      <c r="M45" s="870">
        <v>599.5</v>
      </c>
      <c r="N45" s="387"/>
      <c r="O45" s="247"/>
      <c r="P45" s="112">
        <v>599.5</v>
      </c>
      <c r="Q45" s="871"/>
      <c r="R45" s="247"/>
      <c r="S45" s="1768" t="s">
        <v>299</v>
      </c>
      <c r="T45" s="674"/>
      <c r="U45" s="673">
        <v>100</v>
      </c>
      <c r="V45" s="673"/>
      <c r="W45" s="872"/>
      <c r="X45" s="11"/>
      <c r="Y45" s="11"/>
    </row>
    <row r="46" spans="1:25" ht="21.75" customHeight="1" x14ac:dyDescent="0.2">
      <c r="A46" s="857"/>
      <c r="B46" s="809"/>
      <c r="C46" s="835"/>
      <c r="D46" s="758"/>
      <c r="E46" s="1697"/>
      <c r="F46" s="1884"/>
      <c r="G46" s="2087"/>
      <c r="H46" s="859"/>
      <c r="I46" s="2047"/>
      <c r="J46" s="43" t="s">
        <v>56</v>
      </c>
      <c r="K46" s="247"/>
      <c r="L46" s="871"/>
      <c r="M46" s="870"/>
      <c r="N46" s="387"/>
      <c r="O46" s="389"/>
      <c r="P46" s="112"/>
      <c r="Q46" s="871"/>
      <c r="R46" s="247"/>
      <c r="S46" s="1882"/>
      <c r="T46" s="647"/>
      <c r="U46" s="378"/>
      <c r="V46" s="378"/>
      <c r="W46" s="873"/>
      <c r="X46" s="11"/>
      <c r="Y46" s="11"/>
    </row>
    <row r="47" spans="1:25" ht="15.75" customHeight="1" x14ac:dyDescent="0.2">
      <c r="A47" s="857"/>
      <c r="B47" s="809"/>
      <c r="C47" s="835"/>
      <c r="D47" s="759"/>
      <c r="E47" s="1979"/>
      <c r="F47" s="1885"/>
      <c r="G47" s="2088"/>
      <c r="H47" s="859"/>
      <c r="I47" s="843"/>
      <c r="J47" s="136"/>
      <c r="K47" s="245"/>
      <c r="L47" s="249"/>
      <c r="M47" s="398"/>
      <c r="N47" s="388"/>
      <c r="O47" s="390"/>
      <c r="P47" s="393"/>
      <c r="Q47" s="249"/>
      <c r="R47" s="245"/>
      <c r="S47" s="947" t="s">
        <v>136</v>
      </c>
      <c r="T47" s="948">
        <v>1</v>
      </c>
      <c r="U47" s="660"/>
      <c r="V47" s="660"/>
      <c r="W47" s="661"/>
      <c r="X47" s="51"/>
      <c r="Y47" s="1058"/>
    </row>
    <row r="48" spans="1:25" ht="30.75" customHeight="1" x14ac:dyDescent="0.2">
      <c r="A48" s="857"/>
      <c r="B48" s="809"/>
      <c r="C48" s="128"/>
      <c r="D48" s="2119" t="s">
        <v>245</v>
      </c>
      <c r="E48" s="1681" t="s">
        <v>112</v>
      </c>
      <c r="F48" s="1883" t="s">
        <v>173</v>
      </c>
      <c r="G48" s="2007" t="s">
        <v>244</v>
      </c>
      <c r="H48" s="1966"/>
      <c r="I48" s="2112"/>
      <c r="J48" s="135" t="s">
        <v>28</v>
      </c>
      <c r="K48" s="327"/>
      <c r="L48" s="248">
        <v>2.5</v>
      </c>
      <c r="M48" s="327">
        <v>351.5</v>
      </c>
      <c r="N48" s="386"/>
      <c r="O48" s="237"/>
      <c r="P48" s="327">
        <f>+M48</f>
        <v>351.5</v>
      </c>
      <c r="Q48" s="248"/>
      <c r="R48" s="327"/>
      <c r="S48" s="877" t="s">
        <v>274</v>
      </c>
      <c r="T48" s="527"/>
      <c r="U48" s="527">
        <v>100</v>
      </c>
      <c r="V48" s="527"/>
      <c r="W48" s="662"/>
      <c r="X48" s="11"/>
      <c r="Y48" s="11"/>
    </row>
    <row r="49" spans="1:25" ht="21" customHeight="1" x14ac:dyDescent="0.2">
      <c r="A49" s="857"/>
      <c r="B49" s="809"/>
      <c r="C49" s="835"/>
      <c r="D49" s="1784"/>
      <c r="E49" s="1683"/>
      <c r="F49" s="1878"/>
      <c r="G49" s="2098"/>
      <c r="H49" s="1966"/>
      <c r="I49" s="2112"/>
      <c r="J49" s="105"/>
      <c r="K49" s="245"/>
      <c r="L49" s="249"/>
      <c r="M49" s="245"/>
      <c r="N49" s="388"/>
      <c r="O49" s="236"/>
      <c r="P49" s="245"/>
      <c r="Q49" s="249"/>
      <c r="R49" s="245"/>
      <c r="S49" s="949" t="s">
        <v>113</v>
      </c>
      <c r="T49" s="950">
        <v>1</v>
      </c>
      <c r="U49" s="528"/>
      <c r="V49" s="528"/>
      <c r="W49" s="749"/>
      <c r="X49" s="1059"/>
      <c r="Y49" s="18"/>
    </row>
    <row r="50" spans="1:25" ht="18" customHeight="1" x14ac:dyDescent="0.2">
      <c r="A50" s="857"/>
      <c r="B50" s="809"/>
      <c r="C50" s="128"/>
      <c r="D50" s="2119" t="s">
        <v>346</v>
      </c>
      <c r="E50" s="1681" t="s">
        <v>246</v>
      </c>
      <c r="F50" s="1884"/>
      <c r="G50" s="2007"/>
      <c r="H50" s="1966"/>
      <c r="I50" s="2112"/>
      <c r="J50" s="135" t="s">
        <v>28</v>
      </c>
      <c r="K50" s="327"/>
      <c r="L50" s="248"/>
      <c r="M50" s="327">
        <v>300</v>
      </c>
      <c r="N50" s="386"/>
      <c r="O50" s="237"/>
      <c r="P50" s="327">
        <v>300</v>
      </c>
      <c r="Q50" s="248"/>
      <c r="R50" s="327"/>
      <c r="S50" s="878" t="s">
        <v>247</v>
      </c>
      <c r="T50" s="394"/>
      <c r="U50" s="181">
        <v>1</v>
      </c>
      <c r="V50" s="347"/>
      <c r="W50" s="34"/>
      <c r="X50" s="11"/>
      <c r="Y50" s="11"/>
    </row>
    <row r="51" spans="1:25" ht="25.5" customHeight="1" x14ac:dyDescent="0.2">
      <c r="A51" s="857"/>
      <c r="B51" s="809"/>
      <c r="C51" s="835"/>
      <c r="D51" s="1784"/>
      <c r="E51" s="1683"/>
      <c r="F51" s="1885"/>
      <c r="G51" s="2098"/>
      <c r="H51" s="1966"/>
      <c r="I51" s="2112"/>
      <c r="J51" s="105"/>
      <c r="K51" s="245"/>
      <c r="L51" s="249"/>
      <c r="M51" s="245"/>
      <c r="N51" s="388"/>
      <c r="O51" s="236"/>
      <c r="P51" s="245"/>
      <c r="Q51" s="249"/>
      <c r="R51" s="245"/>
      <c r="S51" s="397" t="s">
        <v>274</v>
      </c>
      <c r="T51" s="395"/>
      <c r="U51" s="168">
        <v>100</v>
      </c>
      <c r="V51" s="356"/>
      <c r="W51" s="154"/>
      <c r="X51" s="11"/>
      <c r="Y51" s="11"/>
    </row>
    <row r="52" spans="1:25" ht="18" customHeight="1" x14ac:dyDescent="0.2">
      <c r="A52" s="1108"/>
      <c r="B52" s="1106"/>
      <c r="C52" s="128"/>
      <c r="D52" s="2119" t="s">
        <v>349</v>
      </c>
      <c r="E52" s="1681" t="s">
        <v>317</v>
      </c>
      <c r="F52" s="1111"/>
      <c r="G52" s="2007"/>
      <c r="H52" s="1966"/>
      <c r="I52" s="2112"/>
      <c r="J52" s="135" t="s">
        <v>28</v>
      </c>
      <c r="K52" s="327"/>
      <c r="L52" s="248"/>
      <c r="M52" s="327"/>
      <c r="N52" s="386"/>
      <c r="O52" s="237"/>
      <c r="P52" s="327"/>
      <c r="Q52" s="248">
        <v>300</v>
      </c>
      <c r="R52" s="327"/>
      <c r="S52" s="1107" t="s">
        <v>318</v>
      </c>
      <c r="T52" s="394"/>
      <c r="U52" s="181"/>
      <c r="V52" s="353">
        <v>1</v>
      </c>
      <c r="W52" s="946"/>
    </row>
    <row r="53" spans="1:25" ht="28.5" customHeight="1" x14ac:dyDescent="0.2">
      <c r="A53" s="1108"/>
      <c r="B53" s="1106"/>
      <c r="C53" s="1109"/>
      <c r="D53" s="1784"/>
      <c r="E53" s="1683"/>
      <c r="F53" s="1112"/>
      <c r="G53" s="2098"/>
      <c r="H53" s="1966"/>
      <c r="I53" s="2112"/>
      <c r="J53" s="105"/>
      <c r="K53" s="245"/>
      <c r="L53" s="249"/>
      <c r="M53" s="245"/>
      <c r="N53" s="388"/>
      <c r="O53" s="236"/>
      <c r="P53" s="245"/>
      <c r="Q53" s="249"/>
      <c r="R53" s="245"/>
      <c r="S53" s="397" t="s">
        <v>275</v>
      </c>
      <c r="T53" s="395"/>
      <c r="U53" s="168"/>
      <c r="V53" s="356">
        <v>100</v>
      </c>
      <c r="W53" s="154"/>
    </row>
    <row r="54" spans="1:25" ht="17.25" customHeight="1" x14ac:dyDescent="0.2">
      <c r="A54" s="857"/>
      <c r="B54" s="809"/>
      <c r="C54" s="835"/>
      <c r="D54" s="2157" t="s">
        <v>350</v>
      </c>
      <c r="E54" s="1693" t="s">
        <v>175</v>
      </c>
      <c r="F54" s="2160" t="s">
        <v>173</v>
      </c>
      <c r="G54" s="2086" t="s">
        <v>224</v>
      </c>
      <c r="H54" s="1687" t="s">
        <v>53</v>
      </c>
      <c r="I54" s="2108" t="s">
        <v>154</v>
      </c>
      <c r="J54" s="852" t="s">
        <v>128</v>
      </c>
      <c r="K54" s="247">
        <v>26</v>
      </c>
      <c r="L54" s="871">
        <v>82.3</v>
      </c>
      <c r="M54" s="400">
        <v>400</v>
      </c>
      <c r="N54" s="387"/>
      <c r="O54" s="389"/>
      <c r="P54" s="112">
        <v>400</v>
      </c>
      <c r="Q54" s="470"/>
      <c r="R54" s="247"/>
      <c r="S54" s="1818" t="s">
        <v>279</v>
      </c>
      <c r="T54" s="347"/>
      <c r="U54" s="181">
        <v>70</v>
      </c>
      <c r="V54" s="181">
        <v>100</v>
      </c>
      <c r="W54" s="90"/>
      <c r="X54" s="11"/>
      <c r="Y54" s="11"/>
    </row>
    <row r="55" spans="1:25" ht="24" customHeight="1" x14ac:dyDescent="0.2">
      <c r="A55" s="857"/>
      <c r="B55" s="809"/>
      <c r="C55" s="835"/>
      <c r="D55" s="2158"/>
      <c r="E55" s="2159"/>
      <c r="F55" s="2160"/>
      <c r="G55" s="2087"/>
      <c r="H55" s="1687"/>
      <c r="I55" s="2109"/>
      <c r="J55" s="852" t="s">
        <v>28</v>
      </c>
      <c r="K55" s="247"/>
      <c r="L55" s="871"/>
      <c r="M55" s="400">
        <v>600</v>
      </c>
      <c r="N55" s="387"/>
      <c r="O55" s="389"/>
      <c r="P55" s="112">
        <v>600</v>
      </c>
      <c r="Q55" s="871">
        <v>344.2</v>
      </c>
      <c r="R55" s="247"/>
      <c r="S55" s="1772"/>
      <c r="T55" s="347"/>
      <c r="U55" s="181"/>
      <c r="V55" s="181"/>
      <c r="W55" s="367"/>
    </row>
    <row r="56" spans="1:25" ht="24.75" customHeight="1" x14ac:dyDescent="0.2">
      <c r="A56" s="857"/>
      <c r="B56" s="809"/>
      <c r="C56" s="835"/>
      <c r="D56" s="2158"/>
      <c r="E56" s="2159"/>
      <c r="F56" s="2161"/>
      <c r="G56" s="2088"/>
      <c r="H56" s="1792"/>
      <c r="I56" s="2109"/>
      <c r="J56" s="105"/>
      <c r="K56" s="245"/>
      <c r="L56" s="249"/>
      <c r="M56" s="245"/>
      <c r="N56" s="388"/>
      <c r="O56" s="390"/>
      <c r="P56" s="393"/>
      <c r="Q56" s="249"/>
      <c r="R56" s="245"/>
      <c r="S56" s="951" t="s">
        <v>253</v>
      </c>
      <c r="T56" s="952">
        <v>1</v>
      </c>
      <c r="U56" s="168"/>
      <c r="V56" s="168"/>
      <c r="W56" s="374"/>
    </row>
    <row r="57" spans="1:25" ht="18" customHeight="1" x14ac:dyDescent="0.2">
      <c r="A57" s="857"/>
      <c r="B57" s="809"/>
      <c r="C57" s="128"/>
      <c r="D57" s="2119" t="s">
        <v>351</v>
      </c>
      <c r="E57" s="1692" t="s">
        <v>229</v>
      </c>
      <c r="F57" s="2164" t="s">
        <v>54</v>
      </c>
      <c r="G57" s="2007" t="s">
        <v>230</v>
      </c>
      <c r="H57" s="2106" t="s">
        <v>53</v>
      </c>
      <c r="I57" s="2104" t="s">
        <v>148</v>
      </c>
      <c r="J57" s="135" t="s">
        <v>125</v>
      </c>
      <c r="K57" s="327">
        <v>500</v>
      </c>
      <c r="L57" s="248">
        <v>500</v>
      </c>
      <c r="M57" s="327"/>
      <c r="N57" s="386"/>
      <c r="O57" s="391"/>
      <c r="P57" s="392"/>
      <c r="Q57" s="248"/>
      <c r="R57" s="327"/>
      <c r="S57" s="839" t="s">
        <v>136</v>
      </c>
      <c r="T57" s="489">
        <v>1</v>
      </c>
      <c r="U57" s="953"/>
      <c r="V57" s="953"/>
      <c r="W57" s="954"/>
    </row>
    <row r="58" spans="1:25" ht="38.25" customHeight="1" x14ac:dyDescent="0.2">
      <c r="A58" s="857"/>
      <c r="B58" s="809"/>
      <c r="C58" s="835"/>
      <c r="D58" s="1784"/>
      <c r="E58" s="1979"/>
      <c r="F58" s="2165"/>
      <c r="G58" s="2098"/>
      <c r="H58" s="2107"/>
      <c r="I58" s="2105"/>
      <c r="J58" s="105"/>
      <c r="K58" s="245"/>
      <c r="L58" s="249"/>
      <c r="M58" s="236"/>
      <c r="N58" s="236"/>
      <c r="O58" s="245"/>
      <c r="P58" s="393"/>
      <c r="Q58" s="249"/>
      <c r="R58" s="245"/>
      <c r="S58" s="184" t="s">
        <v>278</v>
      </c>
      <c r="T58" s="490">
        <v>100</v>
      </c>
      <c r="U58" s="950"/>
      <c r="V58" s="950"/>
      <c r="W58" s="955"/>
    </row>
    <row r="59" spans="1:25" ht="15.75" customHeight="1" x14ac:dyDescent="0.2">
      <c r="A59" s="857"/>
      <c r="B59" s="809"/>
      <c r="C59" s="160"/>
      <c r="D59" s="850"/>
      <c r="E59" s="1863" t="s">
        <v>101</v>
      </c>
      <c r="F59" s="2166" t="s">
        <v>107</v>
      </c>
      <c r="G59" s="2110" t="s">
        <v>198</v>
      </c>
      <c r="H59" s="859"/>
      <c r="I59" s="2112"/>
      <c r="J59" s="135" t="s">
        <v>28</v>
      </c>
      <c r="K59" s="327">
        <v>173.2</v>
      </c>
      <c r="L59" s="248">
        <v>159.30000000000001</v>
      </c>
      <c r="M59" s="237"/>
      <c r="N59" s="237"/>
      <c r="O59" s="237"/>
      <c r="P59" s="327"/>
      <c r="Q59" s="248"/>
      <c r="R59" s="327"/>
      <c r="S59" s="2139" t="s">
        <v>190</v>
      </c>
      <c r="T59" s="956">
        <v>100</v>
      </c>
      <c r="U59" s="957"/>
      <c r="V59" s="957"/>
      <c r="W59" s="958"/>
    </row>
    <row r="60" spans="1:25" ht="13.5" customHeight="1" x14ac:dyDescent="0.2">
      <c r="A60" s="857"/>
      <c r="B60" s="809"/>
      <c r="C60" s="160"/>
      <c r="D60" s="826"/>
      <c r="E60" s="1863"/>
      <c r="F60" s="2167"/>
      <c r="G60" s="2091"/>
      <c r="H60" s="859"/>
      <c r="I60" s="2112"/>
      <c r="J60" s="43" t="s">
        <v>128</v>
      </c>
      <c r="K60" s="247">
        <v>100</v>
      </c>
      <c r="L60" s="871"/>
      <c r="M60" s="238"/>
      <c r="N60" s="238"/>
      <c r="O60" s="238"/>
      <c r="P60" s="247"/>
      <c r="Q60" s="871"/>
      <c r="R60" s="247"/>
      <c r="S60" s="2140"/>
      <c r="T60" s="959"/>
      <c r="U60" s="960"/>
      <c r="V60" s="960"/>
      <c r="W60" s="961"/>
    </row>
    <row r="61" spans="1:25" ht="18.75" customHeight="1" x14ac:dyDescent="0.2">
      <c r="A61" s="857"/>
      <c r="B61" s="809"/>
      <c r="C61" s="160"/>
      <c r="D61" s="826"/>
      <c r="E61" s="1863"/>
      <c r="F61" s="2167"/>
      <c r="G61" s="2111"/>
      <c r="H61" s="859"/>
      <c r="I61" s="2113"/>
      <c r="J61" s="136"/>
      <c r="K61" s="245"/>
      <c r="L61" s="249"/>
      <c r="M61" s="236"/>
      <c r="N61" s="236"/>
      <c r="O61" s="236"/>
      <c r="P61" s="245"/>
      <c r="Q61" s="249"/>
      <c r="R61" s="245"/>
      <c r="S61" s="2141"/>
      <c r="T61" s="962"/>
      <c r="U61" s="963"/>
      <c r="V61" s="963"/>
      <c r="W61" s="964"/>
    </row>
    <row r="62" spans="1:25" ht="27" customHeight="1" x14ac:dyDescent="0.2">
      <c r="A62" s="857"/>
      <c r="B62" s="809"/>
      <c r="C62" s="160"/>
      <c r="D62" s="2119"/>
      <c r="E62" s="1692" t="s">
        <v>102</v>
      </c>
      <c r="F62" s="2168"/>
      <c r="G62" s="2007" t="s">
        <v>221</v>
      </c>
      <c r="H62" s="859"/>
      <c r="I62" s="2047"/>
      <c r="J62" s="135" t="s">
        <v>28</v>
      </c>
      <c r="K62" s="327">
        <v>309.8</v>
      </c>
      <c r="L62" s="248">
        <v>321.2</v>
      </c>
      <c r="M62" s="326"/>
      <c r="N62" s="237"/>
      <c r="O62" s="237"/>
      <c r="P62" s="421"/>
      <c r="Q62" s="248"/>
      <c r="R62" s="327"/>
      <c r="S62" s="965" t="s">
        <v>275</v>
      </c>
      <c r="T62" s="948">
        <v>100</v>
      </c>
      <c r="U62" s="966"/>
      <c r="V62" s="966"/>
      <c r="W62" s="967"/>
    </row>
    <row r="63" spans="1:25" ht="26.25" customHeight="1" x14ac:dyDescent="0.2">
      <c r="A63" s="857"/>
      <c r="B63" s="809"/>
      <c r="C63" s="160"/>
      <c r="D63" s="1784"/>
      <c r="E63" s="1693"/>
      <c r="F63" s="2169"/>
      <c r="G63" s="2098"/>
      <c r="H63" s="859"/>
      <c r="I63" s="2047"/>
      <c r="J63" s="150" t="s">
        <v>128</v>
      </c>
      <c r="K63" s="283">
        <v>190</v>
      </c>
      <c r="L63" s="250"/>
      <c r="M63" s="722"/>
      <c r="N63" s="239"/>
      <c r="O63" s="239"/>
      <c r="P63" s="424"/>
      <c r="Q63" s="250"/>
      <c r="R63" s="283"/>
      <c r="S63" s="968" t="s">
        <v>276</v>
      </c>
      <c r="T63" s="969">
        <v>100</v>
      </c>
      <c r="U63" s="966"/>
      <c r="V63" s="966"/>
      <c r="W63" s="967"/>
    </row>
    <row r="64" spans="1:25" ht="34.5" customHeight="1" x14ac:dyDescent="0.2">
      <c r="A64" s="857"/>
      <c r="B64" s="809"/>
      <c r="C64" s="835"/>
      <c r="D64" s="865"/>
      <c r="E64" s="868" t="s">
        <v>249</v>
      </c>
      <c r="F64" s="279"/>
      <c r="G64" s="309" t="s">
        <v>199</v>
      </c>
      <c r="H64" s="862"/>
      <c r="I64" s="846"/>
      <c r="J64" s="136" t="s">
        <v>28</v>
      </c>
      <c r="K64" s="245">
        <v>45</v>
      </c>
      <c r="L64" s="249">
        <f>45+45</f>
        <v>90</v>
      </c>
      <c r="M64" s="245"/>
      <c r="N64" s="388"/>
      <c r="O64" s="236"/>
      <c r="P64" s="245"/>
      <c r="Q64" s="249"/>
      <c r="R64" s="245"/>
      <c r="S64" s="970" t="s">
        <v>277</v>
      </c>
      <c r="T64" s="971">
        <v>200</v>
      </c>
      <c r="U64" s="972"/>
      <c r="V64" s="972"/>
      <c r="W64" s="945"/>
    </row>
    <row r="65" spans="1:23" ht="14.25" customHeight="1" thickBot="1" x14ac:dyDescent="0.25">
      <c r="A65" s="886"/>
      <c r="B65" s="810"/>
      <c r="C65" s="123"/>
      <c r="D65" s="53"/>
      <c r="E65" s="54"/>
      <c r="F65" s="55"/>
      <c r="G65" s="55"/>
      <c r="H65" s="56"/>
      <c r="I65" s="2102" t="s">
        <v>93</v>
      </c>
      <c r="J65" s="2103"/>
      <c r="K65" s="240">
        <f t="shared" ref="K65:R65" si="0">SUM(K14:K64)</f>
        <v>1736.5</v>
      </c>
      <c r="L65" s="240">
        <f t="shared" si="0"/>
        <v>1555.8</v>
      </c>
      <c r="M65" s="240">
        <f t="shared" si="0"/>
        <v>2941.2</v>
      </c>
      <c r="N65" s="240">
        <f t="shared" si="0"/>
        <v>328.5</v>
      </c>
      <c r="O65" s="240">
        <f t="shared" si="0"/>
        <v>0</v>
      </c>
      <c r="P65" s="240">
        <f t="shared" si="0"/>
        <v>2612.6999999999998</v>
      </c>
      <c r="Q65" s="240">
        <f t="shared" si="0"/>
        <v>2320</v>
      </c>
      <c r="R65" s="240">
        <f t="shared" si="0"/>
        <v>1393.8</v>
      </c>
      <c r="S65" s="174"/>
      <c r="T65" s="463"/>
      <c r="U65" s="463"/>
      <c r="V65" s="463"/>
      <c r="W65" s="193"/>
    </row>
    <row r="66" spans="1:23" ht="27" customHeight="1" x14ac:dyDescent="0.2">
      <c r="A66" s="857" t="s">
        <v>7</v>
      </c>
      <c r="B66" s="820" t="s">
        <v>7</v>
      </c>
      <c r="C66" s="835" t="s">
        <v>9</v>
      </c>
      <c r="D66" s="164"/>
      <c r="E66" s="194" t="s">
        <v>62</v>
      </c>
      <c r="F66" s="188"/>
      <c r="G66" s="195"/>
      <c r="H66" s="860" t="s">
        <v>31</v>
      </c>
      <c r="I66" s="2089" t="s">
        <v>94</v>
      </c>
      <c r="J66" s="140"/>
      <c r="K66" s="241"/>
      <c r="L66" s="241"/>
      <c r="M66" s="241"/>
      <c r="N66" s="403"/>
      <c r="O66" s="403"/>
      <c r="P66" s="243"/>
      <c r="Q66" s="241"/>
      <c r="R66" s="416"/>
      <c r="S66" s="413"/>
      <c r="T66" s="351"/>
      <c r="U66" s="381"/>
      <c r="V66" s="381"/>
      <c r="W66" s="370"/>
    </row>
    <row r="67" spans="1:23" ht="53.25" customHeight="1" x14ac:dyDescent="0.2">
      <c r="A67" s="1756"/>
      <c r="B67" s="1849"/>
      <c r="C67" s="2002"/>
      <c r="D67" s="1783" t="s">
        <v>7</v>
      </c>
      <c r="E67" s="838" t="s">
        <v>85</v>
      </c>
      <c r="F67" s="2163"/>
      <c r="G67" s="2007" t="s">
        <v>231</v>
      </c>
      <c r="H67" s="1687"/>
      <c r="I67" s="2090"/>
      <c r="J67" s="12" t="s">
        <v>28</v>
      </c>
      <c r="K67" s="324">
        <v>2044.6</v>
      </c>
      <c r="L67" s="324">
        <f>2044.6+150.5</f>
        <v>2195.1</v>
      </c>
      <c r="M67" s="870">
        <f>+N67</f>
        <v>2646.5</v>
      </c>
      <c r="N67" s="387">
        <v>2646.5</v>
      </c>
      <c r="O67" s="387"/>
      <c r="P67" s="238"/>
      <c r="Q67" s="324">
        <v>2746.3</v>
      </c>
      <c r="R67" s="871">
        <v>2851.1</v>
      </c>
      <c r="S67" s="130" t="s">
        <v>380</v>
      </c>
      <c r="T67" s="352">
        <v>3.9</v>
      </c>
      <c r="U67" s="382">
        <v>8.6</v>
      </c>
      <c r="V67" s="382">
        <v>8.6</v>
      </c>
      <c r="W67" s="371">
        <v>8.6</v>
      </c>
    </row>
    <row r="68" spans="1:23" ht="27.75" customHeight="1" x14ac:dyDescent="0.2">
      <c r="A68" s="1756"/>
      <c r="B68" s="1849"/>
      <c r="C68" s="2002"/>
      <c r="D68" s="1783"/>
      <c r="E68" s="840" t="s">
        <v>324</v>
      </c>
      <c r="F68" s="1862"/>
      <c r="G68" s="2091"/>
      <c r="H68" s="1687"/>
      <c r="I68" s="2090"/>
      <c r="J68" s="105" t="s">
        <v>28</v>
      </c>
      <c r="K68" s="242"/>
      <c r="L68" s="242"/>
      <c r="M68" s="185">
        <v>137.4</v>
      </c>
      <c r="N68" s="388">
        <v>137.4</v>
      </c>
      <c r="O68" s="388"/>
      <c r="P68" s="236"/>
      <c r="Q68" s="242"/>
      <c r="R68" s="249"/>
      <c r="S68" s="323" t="s">
        <v>347</v>
      </c>
      <c r="T68" s="356"/>
      <c r="U68" s="168">
        <v>648</v>
      </c>
      <c r="V68" s="356"/>
      <c r="W68" s="644"/>
    </row>
    <row r="69" spans="1:23" ht="18" customHeight="1" x14ac:dyDescent="0.2">
      <c r="A69" s="1756"/>
      <c r="B69" s="1849"/>
      <c r="C69" s="2002"/>
      <c r="D69" s="2119" t="s">
        <v>9</v>
      </c>
      <c r="E69" s="1681" t="s">
        <v>42</v>
      </c>
      <c r="F69" s="880"/>
      <c r="G69" s="2092" t="s">
        <v>200</v>
      </c>
      <c r="H69" s="859"/>
      <c r="I69" s="2112"/>
      <c r="J69" s="10" t="s">
        <v>28</v>
      </c>
      <c r="K69" s="326">
        <v>76</v>
      </c>
      <c r="L69" s="326">
        <v>76</v>
      </c>
      <c r="M69" s="261">
        <f>+N69+P69</f>
        <v>78.400000000000006</v>
      </c>
      <c r="N69" s="386">
        <v>78.400000000000006</v>
      </c>
      <c r="O69" s="386"/>
      <c r="P69" s="237"/>
      <c r="Q69" s="326">
        <f>+M69</f>
        <v>78.400000000000006</v>
      </c>
      <c r="R69" s="248">
        <f>+Q69</f>
        <v>78.400000000000006</v>
      </c>
      <c r="S69" s="129" t="s">
        <v>44</v>
      </c>
      <c r="T69" s="353">
        <v>55</v>
      </c>
      <c r="U69" s="75">
        <v>55</v>
      </c>
      <c r="V69" s="75">
        <v>55</v>
      </c>
      <c r="W69" s="372">
        <v>55</v>
      </c>
    </row>
    <row r="70" spans="1:23" ht="26.25" customHeight="1" x14ac:dyDescent="0.2">
      <c r="A70" s="1756"/>
      <c r="B70" s="1849"/>
      <c r="C70" s="2002"/>
      <c r="D70" s="1783"/>
      <c r="E70" s="1682"/>
      <c r="F70" s="881"/>
      <c r="G70" s="2093"/>
      <c r="H70" s="859"/>
      <c r="I70" s="2112"/>
      <c r="J70" s="57" t="s">
        <v>45</v>
      </c>
      <c r="K70" s="663">
        <v>0.8</v>
      </c>
      <c r="L70" s="663">
        <v>0.8</v>
      </c>
      <c r="M70" s="267">
        <v>0.8</v>
      </c>
      <c r="N70" s="429">
        <v>0.8</v>
      </c>
      <c r="O70" s="429"/>
      <c r="P70" s="664"/>
      <c r="Q70" s="663">
        <v>0.8</v>
      </c>
      <c r="R70" s="428">
        <v>0.8</v>
      </c>
      <c r="S70" s="665" t="s">
        <v>86</v>
      </c>
      <c r="T70" s="666">
        <v>1227</v>
      </c>
      <c r="U70" s="650">
        <v>1985</v>
      </c>
      <c r="V70" s="650">
        <v>1985</v>
      </c>
      <c r="W70" s="651">
        <v>1985</v>
      </c>
    </row>
    <row r="71" spans="1:23" ht="30" customHeight="1" x14ac:dyDescent="0.2">
      <c r="A71" s="1756"/>
      <c r="B71" s="1849"/>
      <c r="C71" s="2002"/>
      <c r="D71" s="1784"/>
      <c r="E71" s="1867"/>
      <c r="F71" s="617"/>
      <c r="G71" s="2094"/>
      <c r="H71" s="859"/>
      <c r="I71" s="2113"/>
      <c r="J71" s="12" t="s">
        <v>28</v>
      </c>
      <c r="K71" s="324"/>
      <c r="L71" s="324"/>
      <c r="M71" s="185">
        <f>+P71</f>
        <v>19</v>
      </c>
      <c r="N71" s="388"/>
      <c r="O71" s="388"/>
      <c r="P71" s="236">
        <v>19</v>
      </c>
      <c r="Q71" s="242"/>
      <c r="R71" s="249"/>
      <c r="S71" s="455" t="s">
        <v>401</v>
      </c>
      <c r="T71" s="622"/>
      <c r="U71" s="623">
        <v>1</v>
      </c>
      <c r="V71" s="623"/>
      <c r="W71" s="624"/>
    </row>
    <row r="72" spans="1:23" ht="16.5" customHeight="1" x14ac:dyDescent="0.2">
      <c r="A72" s="857"/>
      <c r="B72" s="820"/>
      <c r="C72" s="835"/>
      <c r="D72" s="850" t="s">
        <v>30</v>
      </c>
      <c r="E72" s="1681" t="s">
        <v>269</v>
      </c>
      <c r="F72" s="402"/>
      <c r="G72" s="2092" t="s">
        <v>201</v>
      </c>
      <c r="H72" s="859"/>
      <c r="I72" s="842"/>
      <c r="J72" s="861" t="s">
        <v>28</v>
      </c>
      <c r="K72" s="326">
        <v>50.6</v>
      </c>
      <c r="L72" s="326">
        <v>69.400000000000006</v>
      </c>
      <c r="M72" s="261">
        <v>65.5</v>
      </c>
      <c r="N72" s="386">
        <v>65.5</v>
      </c>
      <c r="O72" s="386"/>
      <c r="P72" s="237"/>
      <c r="Q72" s="326">
        <v>53.8</v>
      </c>
      <c r="R72" s="248">
        <v>45.9</v>
      </c>
      <c r="S72" s="1119" t="s">
        <v>381</v>
      </c>
      <c r="T72" s="630" t="s">
        <v>115</v>
      </c>
      <c r="U72" s="631" t="s">
        <v>254</v>
      </c>
      <c r="V72" s="630" t="s">
        <v>254</v>
      </c>
      <c r="W72" s="632" t="s">
        <v>254</v>
      </c>
    </row>
    <row r="73" spans="1:23" ht="19.5" customHeight="1" x14ac:dyDescent="0.2">
      <c r="A73" s="857"/>
      <c r="B73" s="820"/>
      <c r="C73" s="835"/>
      <c r="D73" s="826"/>
      <c r="E73" s="1796"/>
      <c r="F73" s="459"/>
      <c r="G73" s="2099"/>
      <c r="H73" s="859"/>
      <c r="I73" s="842"/>
      <c r="J73" s="852" t="s">
        <v>28</v>
      </c>
      <c r="K73" s="324"/>
      <c r="L73" s="324"/>
      <c r="M73" s="870"/>
      <c r="N73" s="387"/>
      <c r="O73" s="387"/>
      <c r="P73" s="238"/>
      <c r="Q73" s="324"/>
      <c r="R73" s="871"/>
      <c r="S73" s="626" t="s">
        <v>382</v>
      </c>
      <c r="T73" s="627" t="s">
        <v>250</v>
      </c>
      <c r="U73" s="627" t="s">
        <v>250</v>
      </c>
      <c r="V73" s="628" t="s">
        <v>250</v>
      </c>
      <c r="W73" s="629"/>
    </row>
    <row r="74" spans="1:23" ht="30" customHeight="1" x14ac:dyDescent="0.2">
      <c r="A74" s="857"/>
      <c r="B74" s="820"/>
      <c r="C74" s="835"/>
      <c r="D74" s="826"/>
      <c r="E74" s="1797"/>
      <c r="F74" s="196"/>
      <c r="G74" s="2094"/>
      <c r="H74" s="859"/>
      <c r="I74" s="842"/>
      <c r="J74" s="40"/>
      <c r="K74" s="242"/>
      <c r="L74" s="242"/>
      <c r="M74" s="185"/>
      <c r="N74" s="388"/>
      <c r="O74" s="388"/>
      <c r="P74" s="236"/>
      <c r="Q74" s="242"/>
      <c r="R74" s="249"/>
      <c r="S74" s="335" t="s">
        <v>251</v>
      </c>
      <c r="T74" s="67" t="s">
        <v>252</v>
      </c>
      <c r="U74" s="67" t="s">
        <v>322</v>
      </c>
      <c r="V74" s="443" t="s">
        <v>323</v>
      </c>
      <c r="W74" s="412" t="s">
        <v>323</v>
      </c>
    </row>
    <row r="75" spans="1:23" ht="35.25" customHeight="1" x14ac:dyDescent="0.2">
      <c r="A75" s="857"/>
      <c r="B75" s="820"/>
      <c r="C75" s="835"/>
      <c r="D75" s="865" t="s">
        <v>39</v>
      </c>
      <c r="E75" s="882" t="s">
        <v>71</v>
      </c>
      <c r="F75" s="196"/>
      <c r="G75" s="280" t="s">
        <v>202</v>
      </c>
      <c r="H75" s="862"/>
      <c r="I75" s="792"/>
      <c r="J75" s="40" t="s">
        <v>28</v>
      </c>
      <c r="K75" s="242">
        <v>109</v>
      </c>
      <c r="L75" s="242">
        <v>109</v>
      </c>
      <c r="M75" s="185">
        <v>95</v>
      </c>
      <c r="N75" s="388">
        <v>95</v>
      </c>
      <c r="O75" s="399"/>
      <c r="P75" s="620"/>
      <c r="Q75" s="621">
        <v>95</v>
      </c>
      <c r="R75" s="251">
        <v>95</v>
      </c>
      <c r="S75" s="414" t="s">
        <v>43</v>
      </c>
      <c r="T75" s="354">
        <v>9</v>
      </c>
      <c r="U75" s="78">
        <v>8</v>
      </c>
      <c r="V75" s="354">
        <v>8</v>
      </c>
      <c r="W75" s="91">
        <v>8</v>
      </c>
    </row>
    <row r="76" spans="1:23" ht="16.5" customHeight="1" thickBot="1" x14ac:dyDescent="0.25">
      <c r="A76" s="47"/>
      <c r="B76" s="824"/>
      <c r="C76" s="52"/>
      <c r="D76" s="53"/>
      <c r="E76" s="54"/>
      <c r="F76" s="55"/>
      <c r="G76" s="55"/>
      <c r="H76" s="56"/>
      <c r="I76" s="2102" t="s">
        <v>93</v>
      </c>
      <c r="J76" s="2138"/>
      <c r="K76" s="240">
        <f t="shared" ref="K76:R76" si="1">SUM(K67:K75)</f>
        <v>2281</v>
      </c>
      <c r="L76" s="240">
        <f t="shared" si="1"/>
        <v>2450.3000000000002</v>
      </c>
      <c r="M76" s="240">
        <f t="shared" si="1"/>
        <v>3042.6</v>
      </c>
      <c r="N76" s="240">
        <f t="shared" si="1"/>
        <v>3023.6</v>
      </c>
      <c r="O76" s="240">
        <f t="shared" si="1"/>
        <v>0</v>
      </c>
      <c r="P76" s="240">
        <f t="shared" si="1"/>
        <v>19</v>
      </c>
      <c r="Q76" s="240">
        <f t="shared" si="1"/>
        <v>2974.3</v>
      </c>
      <c r="R76" s="252">
        <f t="shared" si="1"/>
        <v>3071.2</v>
      </c>
      <c r="S76" s="415"/>
      <c r="T76" s="350"/>
      <c r="U76" s="350"/>
      <c r="V76" s="350"/>
      <c r="W76" s="193"/>
    </row>
    <row r="77" spans="1:23" ht="25.5" customHeight="1" x14ac:dyDescent="0.2">
      <c r="A77" s="885" t="s">
        <v>7</v>
      </c>
      <c r="B77" s="823" t="s">
        <v>7</v>
      </c>
      <c r="C77" s="159" t="s">
        <v>30</v>
      </c>
      <c r="D77" s="165"/>
      <c r="E77" s="207" t="s">
        <v>63</v>
      </c>
      <c r="F77" s="301"/>
      <c r="G77" s="302"/>
      <c r="H77" s="860" t="s">
        <v>31</v>
      </c>
      <c r="I77" s="166"/>
      <c r="J77" s="140"/>
      <c r="K77" s="243"/>
      <c r="L77" s="416"/>
      <c r="M77" s="241"/>
      <c r="N77" s="403"/>
      <c r="O77" s="403"/>
      <c r="P77" s="418"/>
      <c r="Q77" s="243"/>
      <c r="R77" s="416"/>
      <c r="S77" s="167"/>
      <c r="T77" s="351"/>
      <c r="U77" s="381"/>
      <c r="V77" s="381"/>
      <c r="W77" s="370"/>
    </row>
    <row r="78" spans="1:23" ht="20.25" customHeight="1" x14ac:dyDescent="0.2">
      <c r="A78" s="857"/>
      <c r="B78" s="820"/>
      <c r="C78" s="160"/>
      <c r="D78" s="826" t="s">
        <v>7</v>
      </c>
      <c r="E78" s="1692" t="s">
        <v>191</v>
      </c>
      <c r="F78" s="1698" t="s">
        <v>81</v>
      </c>
      <c r="G78" s="2093" t="s">
        <v>225</v>
      </c>
      <c r="H78" s="859"/>
      <c r="I78" s="2134" t="s">
        <v>94</v>
      </c>
      <c r="J78" s="135" t="s">
        <v>28</v>
      </c>
      <c r="K78" s="327">
        <v>22.8</v>
      </c>
      <c r="L78" s="248">
        <v>22.8</v>
      </c>
      <c r="M78" s="870">
        <f>+P78</f>
        <v>45</v>
      </c>
      <c r="N78" s="386"/>
      <c r="O78" s="387"/>
      <c r="P78" s="419">
        <v>45</v>
      </c>
      <c r="Q78" s="419"/>
      <c r="R78" s="431"/>
      <c r="S78" s="1768" t="s">
        <v>383</v>
      </c>
      <c r="T78" s="2142">
        <v>20</v>
      </c>
      <c r="U78" s="673">
        <v>60</v>
      </c>
      <c r="V78" s="673">
        <v>80</v>
      </c>
      <c r="W78" s="1838">
        <v>100</v>
      </c>
    </row>
    <row r="79" spans="1:23" ht="20.25" customHeight="1" x14ac:dyDescent="0.2">
      <c r="A79" s="857"/>
      <c r="B79" s="820"/>
      <c r="C79" s="160"/>
      <c r="D79" s="826"/>
      <c r="E79" s="1697"/>
      <c r="F79" s="1698"/>
      <c r="G79" s="2093"/>
      <c r="H79" s="859"/>
      <c r="I79" s="2135"/>
      <c r="J79" s="150" t="s">
        <v>83</v>
      </c>
      <c r="K79" s="247">
        <v>13</v>
      </c>
      <c r="L79" s="871">
        <v>13</v>
      </c>
      <c r="M79" s="398"/>
      <c r="N79" s="387"/>
      <c r="O79" s="387"/>
      <c r="P79" s="419"/>
      <c r="Q79" s="424">
        <v>7.1</v>
      </c>
      <c r="R79" s="432"/>
      <c r="S79" s="1721"/>
      <c r="T79" s="2131"/>
      <c r="U79" s="378"/>
      <c r="V79" s="378"/>
      <c r="W79" s="1839"/>
    </row>
    <row r="80" spans="1:23" ht="26.25" customHeight="1" x14ac:dyDescent="0.2">
      <c r="A80" s="857"/>
      <c r="B80" s="820"/>
      <c r="C80" s="160"/>
      <c r="D80" s="826"/>
      <c r="E80" s="1697"/>
      <c r="F80" s="1698"/>
      <c r="G80" s="2093"/>
      <c r="H80" s="859"/>
      <c r="I80" s="151" t="s">
        <v>172</v>
      </c>
      <c r="J80" s="152" t="s">
        <v>28</v>
      </c>
      <c r="K80" s="267">
        <v>4</v>
      </c>
      <c r="L80" s="428">
        <v>3</v>
      </c>
      <c r="M80" s="267">
        <f>+N80+P80</f>
        <v>31</v>
      </c>
      <c r="N80" s="429">
        <v>1</v>
      </c>
      <c r="O80" s="429"/>
      <c r="P80" s="430">
        <v>30</v>
      </c>
      <c r="Q80" s="430">
        <v>1.5</v>
      </c>
      <c r="R80" s="430">
        <v>1.5</v>
      </c>
      <c r="S80" s="1721"/>
      <c r="T80" s="2131"/>
      <c r="U80" s="378"/>
      <c r="V80" s="378"/>
      <c r="W80" s="1839"/>
    </row>
    <row r="81" spans="1:28" ht="20.25" customHeight="1" x14ac:dyDescent="0.2">
      <c r="A81" s="857"/>
      <c r="B81" s="820"/>
      <c r="C81" s="160"/>
      <c r="D81" s="826"/>
      <c r="E81" s="838"/>
      <c r="F81" s="1698"/>
      <c r="G81" s="189"/>
      <c r="H81" s="859"/>
      <c r="I81" s="667" t="s">
        <v>155</v>
      </c>
      <c r="J81" s="668" t="s">
        <v>28</v>
      </c>
      <c r="K81" s="669">
        <v>2</v>
      </c>
      <c r="L81" s="670">
        <v>2</v>
      </c>
      <c r="M81" s="669">
        <v>2</v>
      </c>
      <c r="N81" s="671">
        <v>2</v>
      </c>
      <c r="O81" s="671"/>
      <c r="P81" s="672"/>
      <c r="Q81" s="672">
        <v>1.6</v>
      </c>
      <c r="R81" s="672">
        <v>2</v>
      </c>
      <c r="S81" s="2137"/>
      <c r="T81" s="2132"/>
      <c r="U81" s="379"/>
      <c r="V81" s="379"/>
      <c r="W81" s="2133"/>
    </row>
    <row r="82" spans="1:28" ht="22.5" customHeight="1" x14ac:dyDescent="0.2">
      <c r="A82" s="857"/>
      <c r="B82" s="820"/>
      <c r="C82" s="160"/>
      <c r="D82" s="826"/>
      <c r="E82" s="838"/>
      <c r="F82" s="205"/>
      <c r="G82" s="189"/>
      <c r="H82" s="859"/>
      <c r="I82" s="2136" t="s">
        <v>94</v>
      </c>
      <c r="J82" s="43" t="s">
        <v>28</v>
      </c>
      <c r="K82" s="247">
        <v>12.4</v>
      </c>
      <c r="L82" s="871">
        <v>12.4</v>
      </c>
      <c r="M82" s="870"/>
      <c r="N82" s="387"/>
      <c r="O82" s="387"/>
      <c r="P82" s="419"/>
      <c r="Q82" s="419"/>
      <c r="R82" s="871"/>
      <c r="S82" s="1768" t="s">
        <v>384</v>
      </c>
      <c r="T82" s="2131">
        <v>50</v>
      </c>
      <c r="U82" s="378">
        <v>60</v>
      </c>
      <c r="V82" s="378">
        <v>80</v>
      </c>
      <c r="W82" s="1839">
        <v>100</v>
      </c>
    </row>
    <row r="83" spans="1:28" ht="21" customHeight="1" x14ac:dyDescent="0.2">
      <c r="A83" s="857"/>
      <c r="B83" s="820"/>
      <c r="C83" s="160"/>
      <c r="D83" s="826"/>
      <c r="E83" s="838"/>
      <c r="F83" s="205"/>
      <c r="G83" s="189"/>
      <c r="H83" s="859"/>
      <c r="I83" s="2135"/>
      <c r="J83" s="43" t="s">
        <v>83</v>
      </c>
      <c r="K83" s="247">
        <v>2.2999999999999998</v>
      </c>
      <c r="L83" s="871">
        <v>2.2999999999999998</v>
      </c>
      <c r="M83" s="398">
        <v>5</v>
      </c>
      <c r="N83" s="387">
        <v>5</v>
      </c>
      <c r="O83" s="387"/>
      <c r="P83" s="419"/>
      <c r="Q83" s="424"/>
      <c r="R83" s="871"/>
      <c r="S83" s="1721"/>
      <c r="T83" s="2131"/>
      <c r="U83" s="378"/>
      <c r="V83" s="378"/>
      <c r="W83" s="1839"/>
      <c r="Y83" s="11"/>
      <c r="Z83" s="11"/>
      <c r="AA83" s="11"/>
      <c r="AB83" s="11"/>
    </row>
    <row r="84" spans="1:28" ht="25.5" customHeight="1" x14ac:dyDescent="0.2">
      <c r="A84" s="857"/>
      <c r="B84" s="820"/>
      <c r="C84" s="160"/>
      <c r="D84" s="826"/>
      <c r="E84" s="838"/>
      <c r="F84" s="205"/>
      <c r="G84" s="189"/>
      <c r="H84" s="859"/>
      <c r="I84" s="149" t="s">
        <v>172</v>
      </c>
      <c r="J84" s="152" t="s">
        <v>28</v>
      </c>
      <c r="K84" s="417">
        <v>5</v>
      </c>
      <c r="L84" s="428">
        <v>5</v>
      </c>
      <c r="M84" s="398">
        <f>+N84+P84</f>
        <v>9</v>
      </c>
      <c r="N84" s="429">
        <v>4</v>
      </c>
      <c r="O84" s="429"/>
      <c r="P84" s="430">
        <v>5</v>
      </c>
      <c r="Q84" s="424">
        <f>1+35</f>
        <v>36</v>
      </c>
      <c r="R84" s="428">
        <v>1.5</v>
      </c>
      <c r="S84" s="1721"/>
      <c r="T84" s="2131"/>
      <c r="U84" s="378"/>
      <c r="V84" s="378"/>
      <c r="W84" s="1839"/>
      <c r="Y84" s="1159" t="s">
        <v>28</v>
      </c>
      <c r="Z84" s="1160">
        <f>SUMIF(J78:J117,"SB",M78:M117)</f>
        <v>1182.8</v>
      </c>
      <c r="AA84" s="1160">
        <f>SUMIF(J78:J117,"SB",Q78:Q117)</f>
        <v>1115</v>
      </c>
      <c r="AB84" s="1160">
        <f>SUMIF(J78:J117,"SB",R78:R117)</f>
        <v>740.8</v>
      </c>
    </row>
    <row r="85" spans="1:28" ht="18" customHeight="1" x14ac:dyDescent="0.2">
      <c r="A85" s="857"/>
      <c r="B85" s="820"/>
      <c r="C85" s="160"/>
      <c r="D85" s="826"/>
      <c r="E85" s="838"/>
      <c r="F85" s="205"/>
      <c r="G85" s="189"/>
      <c r="H85" s="859"/>
      <c r="I85" s="153" t="s">
        <v>155</v>
      </c>
      <c r="J85" s="136" t="s">
        <v>28</v>
      </c>
      <c r="K85" s="245">
        <v>2</v>
      </c>
      <c r="L85" s="249">
        <v>2</v>
      </c>
      <c r="M85" s="185">
        <v>2</v>
      </c>
      <c r="N85" s="388">
        <v>2</v>
      </c>
      <c r="O85" s="388"/>
      <c r="P85" s="420"/>
      <c r="Q85" s="420">
        <v>1.6</v>
      </c>
      <c r="R85" s="249">
        <v>2</v>
      </c>
      <c r="S85" s="2137"/>
      <c r="T85" s="2132"/>
      <c r="U85" s="379"/>
      <c r="V85" s="379"/>
      <c r="W85" s="2133"/>
      <c r="Y85" s="1159" t="s">
        <v>365</v>
      </c>
      <c r="Z85" s="1160">
        <f>SUMIF(J79:J117,"SB(VR)",M79:M117)</f>
        <v>14.3</v>
      </c>
      <c r="AA85" s="1160">
        <f>SUMIF(J79:J117,"SB(VR)",Q79:Q117)</f>
        <v>14.3</v>
      </c>
      <c r="AB85" s="1160">
        <f>SUMIF(J79:J117,"SB(VR)",R79:R117)</f>
        <v>0</v>
      </c>
    </row>
    <row r="86" spans="1:28" ht="19.5" customHeight="1" x14ac:dyDescent="0.2">
      <c r="A86" s="857"/>
      <c r="B86" s="820"/>
      <c r="C86" s="160"/>
      <c r="D86" s="826"/>
      <c r="E86" s="838"/>
      <c r="F86" s="205"/>
      <c r="G86" s="189"/>
      <c r="H86" s="859"/>
      <c r="I86" s="2134" t="s">
        <v>94</v>
      </c>
      <c r="J86" s="135" t="s">
        <v>28</v>
      </c>
      <c r="K86" s="327">
        <v>54.8</v>
      </c>
      <c r="L86" s="248">
        <v>54.8</v>
      </c>
      <c r="M86" s="261">
        <f>+N86+P86</f>
        <v>45.9</v>
      </c>
      <c r="N86" s="386">
        <v>0.9</v>
      </c>
      <c r="O86" s="386"/>
      <c r="P86" s="421">
        <v>45</v>
      </c>
      <c r="Q86" s="421">
        <v>0.6</v>
      </c>
      <c r="R86" s="248"/>
      <c r="S86" s="1768" t="s">
        <v>385</v>
      </c>
      <c r="T86" s="647">
        <v>40</v>
      </c>
      <c r="U86" s="378">
        <v>60</v>
      </c>
      <c r="V86" s="378">
        <v>80</v>
      </c>
      <c r="W86" s="873">
        <v>100</v>
      </c>
      <c r="Y86" s="1159" t="s">
        <v>45</v>
      </c>
      <c r="Z86" s="1160">
        <f>SUMIF(J80:J117,"SB(SP)",M80:M117)</f>
        <v>32.700000000000003</v>
      </c>
      <c r="AA86" s="1160">
        <f>SUMIF(J80:J117,"SB(SP)",Q80:Q117)</f>
        <v>12.8</v>
      </c>
      <c r="AB86" s="1160">
        <f>SUMIF(J80:J117,"SB(SP)",R80:R117)</f>
        <v>12.8</v>
      </c>
    </row>
    <row r="87" spans="1:28" ht="19.5" customHeight="1" x14ac:dyDescent="0.2">
      <c r="A87" s="857"/>
      <c r="B87" s="820"/>
      <c r="C87" s="160"/>
      <c r="D87" s="826"/>
      <c r="E87" s="838"/>
      <c r="F87" s="205"/>
      <c r="G87" s="189"/>
      <c r="H87" s="859"/>
      <c r="I87" s="2135"/>
      <c r="J87" s="150" t="s">
        <v>83</v>
      </c>
      <c r="K87" s="283">
        <v>24.5</v>
      </c>
      <c r="L87" s="250">
        <v>24.5</v>
      </c>
      <c r="M87" s="398">
        <f>+N87</f>
        <v>9.3000000000000007</v>
      </c>
      <c r="N87" s="404">
        <v>9.3000000000000007</v>
      </c>
      <c r="O87" s="404"/>
      <c r="P87" s="424"/>
      <c r="Q87" s="424">
        <v>7.2</v>
      </c>
      <c r="R87" s="250"/>
      <c r="S87" s="1721"/>
      <c r="T87" s="647"/>
      <c r="U87" s="378"/>
      <c r="V87" s="378"/>
      <c r="W87" s="873"/>
      <c r="Y87" s="1159" t="s">
        <v>119</v>
      </c>
      <c r="Z87" s="1160">
        <f>SUMIF(J81:J118,"SB(SPL)",M81:M118)</f>
        <v>0</v>
      </c>
      <c r="AA87" s="1160">
        <f>SUMIF(J81:J118,"SB(SPL)",Q81:Q118)</f>
        <v>0</v>
      </c>
      <c r="AB87" s="1160">
        <f>SUMIF(J81:J118,"SB(SPL)",R81:R118)</f>
        <v>0</v>
      </c>
    </row>
    <row r="88" spans="1:28" ht="27" customHeight="1" x14ac:dyDescent="0.2">
      <c r="A88" s="857"/>
      <c r="B88" s="820"/>
      <c r="C88" s="160"/>
      <c r="D88" s="826"/>
      <c r="E88" s="838"/>
      <c r="F88" s="205"/>
      <c r="G88" s="189"/>
      <c r="H88" s="859"/>
      <c r="I88" s="153" t="s">
        <v>172</v>
      </c>
      <c r="J88" s="136" t="s">
        <v>28</v>
      </c>
      <c r="K88" s="283">
        <v>3</v>
      </c>
      <c r="L88" s="250">
        <v>3</v>
      </c>
      <c r="M88" s="267">
        <f>+N88+P88</f>
        <v>31</v>
      </c>
      <c r="N88" s="387">
        <v>1</v>
      </c>
      <c r="O88" s="387"/>
      <c r="P88" s="419">
        <v>30</v>
      </c>
      <c r="Q88" s="247">
        <v>1.5</v>
      </c>
      <c r="R88" s="871">
        <v>1.5</v>
      </c>
      <c r="S88" s="2137"/>
      <c r="T88" s="346"/>
      <c r="U88" s="379"/>
      <c r="V88" s="379"/>
      <c r="W88" s="874"/>
      <c r="Y88" s="1159"/>
      <c r="Z88" s="1159"/>
      <c r="AA88" s="1159"/>
      <c r="AB88" s="1159"/>
    </row>
    <row r="89" spans="1:28" ht="25.5" customHeight="1" x14ac:dyDescent="0.2">
      <c r="A89" s="857"/>
      <c r="B89" s="820"/>
      <c r="C89" s="160"/>
      <c r="D89" s="826"/>
      <c r="E89" s="838"/>
      <c r="F89" s="235"/>
      <c r="G89" s="189"/>
      <c r="H89" s="859"/>
      <c r="I89" s="2134" t="s">
        <v>94</v>
      </c>
      <c r="J89" s="135" t="s">
        <v>28</v>
      </c>
      <c r="K89" s="327">
        <v>29.8</v>
      </c>
      <c r="L89" s="248">
        <v>29.8</v>
      </c>
      <c r="M89" s="326">
        <f>+P89</f>
        <v>177.8</v>
      </c>
      <c r="N89" s="386"/>
      <c r="O89" s="386"/>
      <c r="P89" s="392">
        <v>177.8</v>
      </c>
      <c r="Q89" s="327">
        <v>350</v>
      </c>
      <c r="R89" s="248">
        <v>176</v>
      </c>
      <c r="S89" s="877" t="s">
        <v>386</v>
      </c>
      <c r="T89" s="674">
        <v>1</v>
      </c>
      <c r="U89" s="673">
        <v>3</v>
      </c>
      <c r="V89" s="673">
        <v>3</v>
      </c>
      <c r="W89" s="872">
        <v>2</v>
      </c>
      <c r="Y89" s="1159"/>
      <c r="Z89" s="1161">
        <f>Z88+Z87+Z86+Z85+Z84</f>
        <v>1229.8</v>
      </c>
      <c r="AA89" s="1161">
        <f>AA88+AA87+AA86+AA85+AA84</f>
        <v>1142.0999999999999</v>
      </c>
      <c r="AB89" s="1161">
        <f t="shared" ref="AB89" si="2">AB88+AB87+AB86+AB85+AB84</f>
        <v>753.6</v>
      </c>
    </row>
    <row r="90" spans="1:28" ht="20.25" customHeight="1" x14ac:dyDescent="0.2">
      <c r="A90" s="857"/>
      <c r="B90" s="820"/>
      <c r="C90" s="160"/>
      <c r="D90" s="826"/>
      <c r="E90" s="838"/>
      <c r="F90" s="235"/>
      <c r="G90" s="189"/>
      <c r="H90" s="859"/>
      <c r="I90" s="2136"/>
      <c r="J90" s="150"/>
      <c r="K90" s="283"/>
      <c r="L90" s="250"/>
      <c r="M90" s="398"/>
      <c r="N90" s="404"/>
      <c r="O90" s="404"/>
      <c r="P90" s="424"/>
      <c r="Q90" s="283"/>
      <c r="R90" s="250"/>
      <c r="S90" s="675"/>
      <c r="T90" s="676"/>
      <c r="U90" s="677"/>
      <c r="V90" s="677"/>
      <c r="W90" s="678"/>
      <c r="Y90" s="11"/>
      <c r="Z90" s="11"/>
      <c r="AA90" s="11"/>
      <c r="AB90" s="11"/>
    </row>
    <row r="91" spans="1:28" ht="25.5" customHeight="1" x14ac:dyDescent="0.2">
      <c r="A91" s="857"/>
      <c r="B91" s="820"/>
      <c r="C91" s="160"/>
      <c r="D91" s="851"/>
      <c r="E91" s="836"/>
      <c r="F91" s="281"/>
      <c r="G91" s="190"/>
      <c r="H91" s="862"/>
      <c r="I91" s="2236"/>
      <c r="J91" s="136" t="s">
        <v>28</v>
      </c>
      <c r="K91" s="245">
        <v>2</v>
      </c>
      <c r="L91" s="249">
        <v>2</v>
      </c>
      <c r="M91" s="185">
        <f>+P91</f>
        <v>15</v>
      </c>
      <c r="N91" s="388"/>
      <c r="O91" s="388"/>
      <c r="P91" s="420">
        <v>15</v>
      </c>
      <c r="Q91" s="245">
        <v>10</v>
      </c>
      <c r="R91" s="249">
        <v>1</v>
      </c>
      <c r="S91" s="879" t="s">
        <v>149</v>
      </c>
      <c r="T91" s="346">
        <v>2</v>
      </c>
      <c r="U91" s="379">
        <v>2</v>
      </c>
      <c r="V91" s="379">
        <v>2</v>
      </c>
      <c r="W91" s="874">
        <v>1</v>
      </c>
      <c r="Z91" s="1027"/>
    </row>
    <row r="92" spans="1:28" ht="21" customHeight="1" x14ac:dyDescent="0.2">
      <c r="A92" s="857"/>
      <c r="B92" s="820"/>
      <c r="C92" s="835"/>
      <c r="D92" s="903" t="s">
        <v>9</v>
      </c>
      <c r="E92" s="1697" t="s">
        <v>257</v>
      </c>
      <c r="F92" s="844"/>
      <c r="G92" s="2100"/>
      <c r="H92" s="859"/>
      <c r="I92" s="2232" t="s">
        <v>94</v>
      </c>
      <c r="J92" s="861" t="s">
        <v>28</v>
      </c>
      <c r="K92" s="327"/>
      <c r="L92" s="248"/>
      <c r="M92" s="261">
        <v>10</v>
      </c>
      <c r="N92" s="386">
        <v>10</v>
      </c>
      <c r="O92" s="386"/>
      <c r="P92" s="421"/>
      <c r="Q92" s="327">
        <v>10</v>
      </c>
      <c r="R92" s="248">
        <v>10</v>
      </c>
      <c r="S92" s="1768" t="s">
        <v>325</v>
      </c>
      <c r="T92" s="674"/>
      <c r="U92" s="673">
        <v>1</v>
      </c>
      <c r="V92" s="673">
        <v>1</v>
      </c>
      <c r="W92" s="872">
        <v>1</v>
      </c>
    </row>
    <row r="93" spans="1:28" ht="21.75" customHeight="1" x14ac:dyDescent="0.2">
      <c r="A93" s="857"/>
      <c r="B93" s="820"/>
      <c r="C93" s="160"/>
      <c r="D93" s="851"/>
      <c r="E93" s="1693"/>
      <c r="F93" s="866"/>
      <c r="G93" s="2101"/>
      <c r="H93" s="862"/>
      <c r="I93" s="2233"/>
      <c r="J93" s="40"/>
      <c r="K93" s="245"/>
      <c r="L93" s="249"/>
      <c r="M93" s="185"/>
      <c r="N93" s="388"/>
      <c r="O93" s="388"/>
      <c r="P93" s="420"/>
      <c r="Q93" s="249"/>
      <c r="R93" s="249"/>
      <c r="S93" s="1858"/>
      <c r="T93" s="356"/>
      <c r="U93" s="168"/>
      <c r="V93" s="168"/>
      <c r="W93" s="374"/>
    </row>
    <row r="94" spans="1:28" ht="15.75" customHeight="1" x14ac:dyDescent="0.2">
      <c r="A94" s="857"/>
      <c r="B94" s="820"/>
      <c r="C94" s="160"/>
      <c r="D94" s="850" t="s">
        <v>30</v>
      </c>
      <c r="E94" s="1692" t="s">
        <v>118</v>
      </c>
      <c r="F94" s="2237" t="s">
        <v>81</v>
      </c>
      <c r="G94" s="2096" t="s">
        <v>205</v>
      </c>
      <c r="H94" s="859"/>
      <c r="I94" s="2112" t="s">
        <v>105</v>
      </c>
      <c r="J94" s="861" t="s">
        <v>28</v>
      </c>
      <c r="K94" s="246">
        <v>520.6</v>
      </c>
      <c r="L94" s="425">
        <v>520.6</v>
      </c>
      <c r="M94" s="422">
        <v>610.4</v>
      </c>
      <c r="N94" s="427">
        <v>610.4</v>
      </c>
      <c r="O94" s="427">
        <v>321.5</v>
      </c>
      <c r="P94" s="423"/>
      <c r="Q94" s="246">
        <v>560.79999999999995</v>
      </c>
      <c r="R94" s="425">
        <v>536.20000000000005</v>
      </c>
      <c r="S94" s="325" t="s">
        <v>283</v>
      </c>
      <c r="T94" s="352">
        <v>20.5</v>
      </c>
      <c r="U94" s="382">
        <v>20.5</v>
      </c>
      <c r="V94" s="382">
        <v>20.5</v>
      </c>
      <c r="W94" s="371">
        <v>20.5</v>
      </c>
    </row>
    <row r="95" spans="1:28" ht="15.75" customHeight="1" x14ac:dyDescent="0.2">
      <c r="A95" s="857"/>
      <c r="B95" s="820"/>
      <c r="C95" s="160"/>
      <c r="D95" s="161"/>
      <c r="E95" s="1697"/>
      <c r="F95" s="2238"/>
      <c r="G95" s="2097"/>
      <c r="H95" s="859"/>
      <c r="I95" s="2113"/>
      <c r="J95" s="852"/>
      <c r="K95" s="247"/>
      <c r="L95" s="871"/>
      <c r="M95" s="870"/>
      <c r="N95" s="387"/>
      <c r="O95" s="387"/>
      <c r="P95" s="419"/>
      <c r="Q95" s="247"/>
      <c r="R95" s="871"/>
      <c r="S95" s="325" t="s">
        <v>284</v>
      </c>
      <c r="T95" s="355">
        <v>107</v>
      </c>
      <c r="U95" s="383">
        <v>107</v>
      </c>
      <c r="V95" s="383">
        <v>107</v>
      </c>
      <c r="W95" s="373">
        <v>107</v>
      </c>
    </row>
    <row r="96" spans="1:28" ht="15.75" customHeight="1" x14ac:dyDescent="0.2">
      <c r="A96" s="857"/>
      <c r="B96" s="809"/>
      <c r="C96" s="835"/>
      <c r="D96" s="826"/>
      <c r="E96" s="1697"/>
      <c r="F96" s="2238"/>
      <c r="G96" s="2097"/>
      <c r="H96" s="859"/>
      <c r="I96" s="2113"/>
      <c r="J96" s="852"/>
      <c r="K96" s="1137"/>
      <c r="L96" s="1138"/>
      <c r="M96" s="870"/>
      <c r="N96" s="387"/>
      <c r="O96" s="387"/>
      <c r="P96" s="419"/>
      <c r="Q96" s="247"/>
      <c r="R96" s="871"/>
      <c r="S96" s="405" t="s">
        <v>281</v>
      </c>
      <c r="T96" s="347">
        <v>5</v>
      </c>
      <c r="U96" s="181">
        <v>5</v>
      </c>
      <c r="V96" s="181">
        <v>5</v>
      </c>
      <c r="W96" s="367">
        <v>5</v>
      </c>
    </row>
    <row r="97" spans="1:23" ht="27" customHeight="1" x14ac:dyDescent="0.2">
      <c r="A97" s="857"/>
      <c r="B97" s="820"/>
      <c r="C97" s="160"/>
      <c r="D97" s="161"/>
      <c r="E97" s="1697"/>
      <c r="F97" s="2238"/>
      <c r="G97" s="2097"/>
      <c r="H97" s="859"/>
      <c r="I97" s="2113"/>
      <c r="J97" s="852"/>
      <c r="K97" s="870"/>
      <c r="L97" s="871"/>
      <c r="M97" s="870"/>
      <c r="N97" s="387"/>
      <c r="O97" s="387"/>
      <c r="P97" s="419"/>
      <c r="Q97" s="247"/>
      <c r="R97" s="871"/>
      <c r="S97" s="58" t="s">
        <v>402</v>
      </c>
      <c r="T97" s="355">
        <v>1</v>
      </c>
      <c r="U97" s="383">
        <v>1</v>
      </c>
      <c r="V97" s="383">
        <v>1</v>
      </c>
      <c r="W97" s="373">
        <v>1</v>
      </c>
    </row>
    <row r="98" spans="1:23" ht="39.75" customHeight="1" x14ac:dyDescent="0.2">
      <c r="A98" s="857"/>
      <c r="B98" s="820"/>
      <c r="C98" s="160"/>
      <c r="D98" s="161"/>
      <c r="E98" s="1697"/>
      <c r="F98" s="2238"/>
      <c r="G98" s="2097"/>
      <c r="H98" s="859"/>
      <c r="I98" s="2113"/>
      <c r="J98" s="852"/>
      <c r="K98" s="247"/>
      <c r="L98" s="871"/>
      <c r="M98" s="870"/>
      <c r="N98" s="387"/>
      <c r="O98" s="387"/>
      <c r="P98" s="419"/>
      <c r="Q98" s="247"/>
      <c r="R98" s="871"/>
      <c r="S98" s="813" t="s">
        <v>326</v>
      </c>
      <c r="T98" s="355"/>
      <c r="U98" s="383">
        <v>584</v>
      </c>
      <c r="V98" s="383">
        <v>28</v>
      </c>
      <c r="W98" s="373"/>
    </row>
    <row r="99" spans="1:23" ht="29.25" customHeight="1" x14ac:dyDescent="0.2">
      <c r="A99" s="857"/>
      <c r="B99" s="820"/>
      <c r="C99" s="160"/>
      <c r="D99" s="161"/>
      <c r="E99" s="1697"/>
      <c r="F99" s="2238"/>
      <c r="G99" s="2097"/>
      <c r="H99" s="859"/>
      <c r="I99" s="2113"/>
      <c r="J99" s="12" t="s">
        <v>28</v>
      </c>
      <c r="K99" s="247"/>
      <c r="L99" s="871"/>
      <c r="M99" s="870"/>
      <c r="N99" s="387"/>
      <c r="O99" s="387"/>
      <c r="P99" s="419"/>
      <c r="Q99" s="247">
        <v>108.1</v>
      </c>
      <c r="R99" s="871"/>
      <c r="S99" s="1118" t="s">
        <v>387</v>
      </c>
      <c r="T99" s="355"/>
      <c r="U99" s="383"/>
      <c r="V99" s="383">
        <v>100</v>
      </c>
      <c r="W99" s="373"/>
    </row>
    <row r="100" spans="1:23" ht="15.75" customHeight="1" x14ac:dyDescent="0.2">
      <c r="A100" s="857"/>
      <c r="B100" s="809"/>
      <c r="C100" s="835"/>
      <c r="D100" s="826"/>
      <c r="E100" s="1697"/>
      <c r="F100" s="2238"/>
      <c r="G100" s="2097"/>
      <c r="H100" s="859"/>
      <c r="I100" s="2113"/>
      <c r="J100" s="852"/>
      <c r="K100" s="247"/>
      <c r="L100" s="871"/>
      <c r="M100" s="870"/>
      <c r="N100" s="387"/>
      <c r="O100" s="387"/>
      <c r="P100" s="419"/>
      <c r="Q100" s="247"/>
      <c r="R100" s="871"/>
      <c r="S100" s="973" t="s">
        <v>285</v>
      </c>
      <c r="T100" s="952">
        <v>2</v>
      </c>
      <c r="U100" s="679"/>
      <c r="V100" s="679"/>
      <c r="W100" s="680"/>
    </row>
    <row r="101" spans="1:23" ht="29.25" customHeight="1" x14ac:dyDescent="0.2">
      <c r="A101" s="46"/>
      <c r="B101" s="820"/>
      <c r="C101" s="160"/>
      <c r="D101" s="161"/>
      <c r="E101" s="1697"/>
      <c r="F101" s="2238"/>
      <c r="G101" s="2097"/>
      <c r="H101" s="859"/>
      <c r="I101" s="2113"/>
      <c r="J101" s="282"/>
      <c r="K101" s="283"/>
      <c r="L101" s="250"/>
      <c r="M101" s="398"/>
      <c r="N101" s="404"/>
      <c r="O101" s="404"/>
      <c r="P101" s="424"/>
      <c r="Q101" s="283"/>
      <c r="R101" s="250"/>
      <c r="S101" s="974" t="s">
        <v>165</v>
      </c>
      <c r="T101" s="975">
        <v>100</v>
      </c>
      <c r="U101" s="681"/>
      <c r="V101" s="681"/>
      <c r="W101" s="682"/>
    </row>
    <row r="102" spans="1:23" ht="15" customHeight="1" x14ac:dyDescent="0.2">
      <c r="A102" s="857"/>
      <c r="B102" s="820"/>
      <c r="C102" s="160"/>
      <c r="D102" s="161"/>
      <c r="E102" s="1697"/>
      <c r="F102" s="2238"/>
      <c r="G102" s="2097"/>
      <c r="H102" s="859"/>
      <c r="I102" s="2113"/>
      <c r="J102" s="433" t="s">
        <v>45</v>
      </c>
      <c r="K102" s="434">
        <v>6.7</v>
      </c>
      <c r="L102" s="435">
        <v>6.7</v>
      </c>
      <c r="M102" s="436">
        <f>+N102</f>
        <v>7.7</v>
      </c>
      <c r="N102" s="437">
        <v>7.7</v>
      </c>
      <c r="O102" s="437"/>
      <c r="P102" s="438"/>
      <c r="Q102" s="434">
        <v>7.7</v>
      </c>
      <c r="R102" s="435">
        <v>7.7</v>
      </c>
      <c r="S102" s="2234" t="s">
        <v>133</v>
      </c>
      <c r="T102" s="439"/>
      <c r="U102" s="441"/>
      <c r="V102" s="439"/>
      <c r="W102" s="440"/>
    </row>
    <row r="103" spans="1:23" ht="14.25" customHeight="1" x14ac:dyDescent="0.2">
      <c r="A103" s="857"/>
      <c r="B103" s="820"/>
      <c r="C103" s="160"/>
      <c r="D103" s="161"/>
      <c r="E103" s="442"/>
      <c r="F103" s="2238"/>
      <c r="G103" s="2097"/>
      <c r="H103" s="859"/>
      <c r="I103" s="2113"/>
      <c r="J103" s="282" t="s">
        <v>119</v>
      </c>
      <c r="K103" s="283">
        <v>1.1000000000000001</v>
      </c>
      <c r="L103" s="250">
        <v>1.1000000000000001</v>
      </c>
      <c r="M103" s="398"/>
      <c r="N103" s="404"/>
      <c r="O103" s="404"/>
      <c r="P103" s="424"/>
      <c r="Q103" s="283"/>
      <c r="R103" s="250"/>
      <c r="S103" s="2235"/>
      <c r="T103" s="382"/>
      <c r="U103" s="382"/>
      <c r="V103" s="382"/>
      <c r="W103" s="371"/>
    </row>
    <row r="104" spans="1:23" ht="14.25" customHeight="1" x14ac:dyDescent="0.2">
      <c r="A104" s="857"/>
      <c r="B104" s="809"/>
      <c r="C104" s="835"/>
      <c r="D104" s="826"/>
      <c r="E104" s="1697" t="s">
        <v>183</v>
      </c>
      <c r="F104" s="844"/>
      <c r="G104" s="284"/>
      <c r="H104" s="859"/>
      <c r="I104" s="842"/>
      <c r="J104" s="852" t="s">
        <v>28</v>
      </c>
      <c r="K104" s="247">
        <v>62.4</v>
      </c>
      <c r="L104" s="871">
        <v>62.4</v>
      </c>
      <c r="M104" s="870"/>
      <c r="N104" s="387"/>
      <c r="O104" s="387"/>
      <c r="P104" s="419"/>
      <c r="Q104" s="247"/>
      <c r="R104" s="871"/>
      <c r="S104" s="97"/>
      <c r="T104" s="70"/>
      <c r="U104" s="70"/>
      <c r="V104" s="70"/>
      <c r="W104" s="100"/>
    </row>
    <row r="105" spans="1:23" ht="14.25" customHeight="1" x14ac:dyDescent="0.2">
      <c r="A105" s="857"/>
      <c r="B105" s="820"/>
      <c r="C105" s="160"/>
      <c r="D105" s="826"/>
      <c r="E105" s="1697"/>
      <c r="F105" s="844"/>
      <c r="G105" s="284"/>
      <c r="H105" s="859"/>
      <c r="I105" s="842"/>
      <c r="J105" s="852" t="s">
        <v>28</v>
      </c>
      <c r="K105" s="247"/>
      <c r="L105" s="871"/>
      <c r="M105" s="870">
        <v>24.2</v>
      </c>
      <c r="N105" s="387"/>
      <c r="O105" s="387"/>
      <c r="P105" s="419">
        <v>24.2</v>
      </c>
      <c r="Q105" s="247">
        <v>24.2</v>
      </c>
      <c r="R105" s="871"/>
      <c r="S105" s="97" t="s">
        <v>255</v>
      </c>
      <c r="T105" s="70"/>
      <c r="U105" s="70">
        <v>2</v>
      </c>
      <c r="V105" s="70">
        <v>2</v>
      </c>
      <c r="W105" s="100"/>
    </row>
    <row r="106" spans="1:23" ht="14.25" customHeight="1" x14ac:dyDescent="0.2">
      <c r="A106" s="857"/>
      <c r="B106" s="820"/>
      <c r="C106" s="160"/>
      <c r="D106" s="826"/>
      <c r="E106" s="1697"/>
      <c r="F106" s="844"/>
      <c r="G106" s="284"/>
      <c r="H106" s="859"/>
      <c r="I106" s="842"/>
      <c r="J106" s="852" t="s">
        <v>28</v>
      </c>
      <c r="K106" s="247"/>
      <c r="L106" s="871"/>
      <c r="M106" s="870">
        <v>20.3</v>
      </c>
      <c r="N106" s="387"/>
      <c r="O106" s="387"/>
      <c r="P106" s="419">
        <v>20.3</v>
      </c>
      <c r="Q106" s="247"/>
      <c r="R106" s="871"/>
      <c r="S106" s="97" t="s">
        <v>256</v>
      </c>
      <c r="T106" s="70"/>
      <c r="U106" s="70">
        <v>12</v>
      </c>
      <c r="V106" s="70"/>
      <c r="W106" s="100"/>
    </row>
    <row r="107" spans="1:23" ht="14.25" customHeight="1" x14ac:dyDescent="0.2">
      <c r="A107" s="857"/>
      <c r="B107" s="820"/>
      <c r="C107" s="160"/>
      <c r="D107" s="826"/>
      <c r="E107" s="1697"/>
      <c r="F107" s="844"/>
      <c r="G107" s="284"/>
      <c r="H107" s="859"/>
      <c r="I107" s="842"/>
      <c r="J107" s="852" t="s">
        <v>28</v>
      </c>
      <c r="K107" s="247"/>
      <c r="L107" s="871"/>
      <c r="M107" s="870">
        <v>101.4</v>
      </c>
      <c r="N107" s="387"/>
      <c r="O107" s="387"/>
      <c r="P107" s="419">
        <v>101.4</v>
      </c>
      <c r="Q107" s="247"/>
      <c r="R107" s="871"/>
      <c r="S107" s="685" t="s">
        <v>327</v>
      </c>
      <c r="T107" s="686"/>
      <c r="U107" s="686">
        <v>1</v>
      </c>
      <c r="V107" s="686"/>
      <c r="W107" s="367"/>
    </row>
    <row r="108" spans="1:23" ht="14.25" customHeight="1" x14ac:dyDescent="0.2">
      <c r="A108" s="857"/>
      <c r="B108" s="820"/>
      <c r="C108" s="160"/>
      <c r="D108" s="826"/>
      <c r="E108" s="1697"/>
      <c r="F108" s="844"/>
      <c r="G108" s="284"/>
      <c r="H108" s="859"/>
      <c r="I108" s="842"/>
      <c r="J108" s="852" t="s">
        <v>28</v>
      </c>
      <c r="K108" s="247"/>
      <c r="L108" s="871"/>
      <c r="M108" s="870">
        <v>12.2</v>
      </c>
      <c r="N108" s="387"/>
      <c r="O108" s="387"/>
      <c r="P108" s="419">
        <v>12.2</v>
      </c>
      <c r="Q108" s="247"/>
      <c r="R108" s="871"/>
      <c r="S108" s="687" t="s">
        <v>328</v>
      </c>
      <c r="T108" s="70"/>
      <c r="U108" s="70">
        <v>1</v>
      </c>
      <c r="V108" s="70"/>
      <c r="W108" s="761"/>
    </row>
    <row r="109" spans="1:23" ht="14.25" customHeight="1" x14ac:dyDescent="0.2">
      <c r="A109" s="857"/>
      <c r="B109" s="820"/>
      <c r="C109" s="160"/>
      <c r="D109" s="826"/>
      <c r="E109" s="1697"/>
      <c r="F109" s="844"/>
      <c r="G109" s="284"/>
      <c r="H109" s="859"/>
      <c r="I109" s="842"/>
      <c r="J109" s="852" t="s">
        <v>28</v>
      </c>
      <c r="K109" s="247"/>
      <c r="L109" s="871"/>
      <c r="M109" s="870">
        <v>36.299999999999997</v>
      </c>
      <c r="N109" s="387"/>
      <c r="O109" s="387"/>
      <c r="P109" s="419">
        <v>36.299999999999997</v>
      </c>
      <c r="Q109" s="247"/>
      <c r="R109" s="871"/>
      <c r="S109" s="687" t="s">
        <v>329</v>
      </c>
      <c r="T109" s="70"/>
      <c r="U109" s="70">
        <v>1</v>
      </c>
      <c r="V109" s="70"/>
      <c r="W109" s="761"/>
    </row>
    <row r="110" spans="1:23" ht="14.25" customHeight="1" x14ac:dyDescent="0.2">
      <c r="A110" s="857"/>
      <c r="B110" s="820"/>
      <c r="C110" s="160"/>
      <c r="D110" s="826"/>
      <c r="E110" s="1697"/>
      <c r="F110" s="844"/>
      <c r="G110" s="284"/>
      <c r="H110" s="859"/>
      <c r="I110" s="842"/>
      <c r="J110" s="852" t="s">
        <v>28</v>
      </c>
      <c r="K110" s="247"/>
      <c r="L110" s="871"/>
      <c r="M110" s="870"/>
      <c r="N110" s="387"/>
      <c r="O110" s="387"/>
      <c r="P110" s="419"/>
      <c r="Q110" s="247"/>
      <c r="R110" s="871"/>
      <c r="S110" s="976" t="s">
        <v>282</v>
      </c>
      <c r="T110" s="679">
        <v>2</v>
      </c>
      <c r="U110" s="679"/>
      <c r="V110" s="679"/>
      <c r="W110" s="680"/>
    </row>
    <row r="111" spans="1:23" ht="13.5" customHeight="1" x14ac:dyDescent="0.2">
      <c r="A111" s="857"/>
      <c r="B111" s="820"/>
      <c r="C111" s="160"/>
      <c r="D111" s="826"/>
      <c r="E111" s="1697"/>
      <c r="F111" s="844"/>
      <c r="G111" s="284"/>
      <c r="H111" s="859"/>
      <c r="I111" s="842"/>
      <c r="J111" s="852"/>
      <c r="K111" s="870"/>
      <c r="L111" s="871"/>
      <c r="M111" s="870"/>
      <c r="N111" s="387"/>
      <c r="O111" s="387"/>
      <c r="P111" s="419"/>
      <c r="Q111" s="247"/>
      <c r="R111" s="871"/>
      <c r="S111" s="973" t="s">
        <v>169</v>
      </c>
      <c r="T111" s="952">
        <v>2</v>
      </c>
      <c r="U111" s="952"/>
      <c r="V111" s="679"/>
      <c r="W111" s="680"/>
    </row>
    <row r="112" spans="1:23" ht="14.25" customHeight="1" x14ac:dyDescent="0.2">
      <c r="A112" s="857"/>
      <c r="B112" s="820"/>
      <c r="C112" s="160"/>
      <c r="D112" s="826"/>
      <c r="E112" s="1794"/>
      <c r="F112" s="196"/>
      <c r="G112" s="285"/>
      <c r="H112" s="859"/>
      <c r="I112" s="842"/>
      <c r="J112" s="105"/>
      <c r="K112" s="185"/>
      <c r="L112" s="249"/>
      <c r="M112" s="185"/>
      <c r="N112" s="388"/>
      <c r="O112" s="388"/>
      <c r="P112" s="420"/>
      <c r="Q112" s="245"/>
      <c r="R112" s="249"/>
      <c r="S112" s="977" t="s">
        <v>168</v>
      </c>
      <c r="T112" s="978">
        <v>1</v>
      </c>
      <c r="U112" s="683"/>
      <c r="V112" s="683"/>
      <c r="W112" s="684"/>
    </row>
    <row r="113" spans="1:28" ht="14.25" customHeight="1" x14ac:dyDescent="0.2">
      <c r="A113" s="1756"/>
      <c r="B113" s="1757"/>
      <c r="C113" s="2002"/>
      <c r="D113" s="2119" t="s">
        <v>30</v>
      </c>
      <c r="E113" s="1692" t="s">
        <v>134</v>
      </c>
      <c r="F113" s="2239"/>
      <c r="G113" s="2081" t="s">
        <v>203</v>
      </c>
      <c r="H113" s="2016"/>
      <c r="I113" s="842"/>
      <c r="J113" s="12" t="s">
        <v>28</v>
      </c>
      <c r="K113" s="247">
        <v>9</v>
      </c>
      <c r="L113" s="871">
        <v>9</v>
      </c>
      <c r="M113" s="870">
        <v>9.3000000000000007</v>
      </c>
      <c r="N113" s="387">
        <v>9.3000000000000007</v>
      </c>
      <c r="O113" s="387">
        <v>2.9</v>
      </c>
      <c r="P113" s="419"/>
      <c r="Q113" s="247">
        <v>9.1</v>
      </c>
      <c r="R113" s="871">
        <v>9.1</v>
      </c>
      <c r="S113" s="325" t="s">
        <v>368</v>
      </c>
      <c r="T113" s="347">
        <v>2</v>
      </c>
      <c r="U113" s="181">
        <v>1</v>
      </c>
      <c r="V113" s="181">
        <v>1</v>
      </c>
      <c r="W113" s="367">
        <v>1</v>
      </c>
    </row>
    <row r="114" spans="1:28" ht="13.5" customHeight="1" x14ac:dyDescent="0.2">
      <c r="A114" s="1756"/>
      <c r="B114" s="1757"/>
      <c r="C114" s="2002"/>
      <c r="D114" s="1783"/>
      <c r="E114" s="1697"/>
      <c r="F114" s="2239"/>
      <c r="G114" s="2095"/>
      <c r="H114" s="2016"/>
      <c r="I114" s="842"/>
      <c r="J114" s="852" t="s">
        <v>45</v>
      </c>
      <c r="K114" s="247">
        <v>5</v>
      </c>
      <c r="L114" s="871">
        <v>5</v>
      </c>
      <c r="M114" s="870">
        <f>+N114</f>
        <v>5</v>
      </c>
      <c r="N114" s="387">
        <v>5</v>
      </c>
      <c r="O114" s="387">
        <f>3</f>
        <v>3</v>
      </c>
      <c r="P114" s="419"/>
      <c r="Q114" s="247">
        <v>5.0999999999999996</v>
      </c>
      <c r="R114" s="871">
        <v>5.0999999999999996</v>
      </c>
      <c r="S114" s="173" t="s">
        <v>284</v>
      </c>
      <c r="T114" s="357">
        <v>3</v>
      </c>
      <c r="U114" s="384">
        <v>3</v>
      </c>
      <c r="V114" s="384">
        <v>3</v>
      </c>
      <c r="W114" s="375">
        <v>3</v>
      </c>
    </row>
    <row r="115" spans="1:28" ht="15.75" customHeight="1" x14ac:dyDescent="0.2">
      <c r="A115" s="1756"/>
      <c r="B115" s="1757"/>
      <c r="C115" s="2002"/>
      <c r="D115" s="1784"/>
      <c r="E115" s="1693"/>
      <c r="F115" s="2240"/>
      <c r="G115" s="2082"/>
      <c r="H115" s="2016"/>
      <c r="I115" s="842"/>
      <c r="J115" s="40" t="s">
        <v>119</v>
      </c>
      <c r="K115" s="245"/>
      <c r="L115" s="249"/>
      <c r="M115" s="185"/>
      <c r="N115" s="388"/>
      <c r="O115" s="388"/>
      <c r="P115" s="420"/>
      <c r="Q115" s="245"/>
      <c r="R115" s="249"/>
      <c r="S115" s="184"/>
      <c r="T115" s="356"/>
      <c r="U115" s="168"/>
      <c r="V115" s="168"/>
      <c r="W115" s="374"/>
    </row>
    <row r="116" spans="1:28" ht="15" customHeight="1" x14ac:dyDescent="0.2">
      <c r="A116" s="857"/>
      <c r="B116" s="820"/>
      <c r="C116" s="835"/>
      <c r="D116" s="903" t="s">
        <v>40</v>
      </c>
      <c r="E116" s="1697" t="s">
        <v>78</v>
      </c>
      <c r="F116" s="844"/>
      <c r="G116" s="2100" t="s">
        <v>204</v>
      </c>
      <c r="H116" s="859"/>
      <c r="I116" s="842"/>
      <c r="J116" s="861" t="s">
        <v>45</v>
      </c>
      <c r="K116" s="327">
        <v>20</v>
      </c>
      <c r="L116" s="248">
        <v>20</v>
      </c>
      <c r="M116" s="261">
        <f>+N116</f>
        <v>20</v>
      </c>
      <c r="N116" s="386">
        <v>20</v>
      </c>
      <c r="O116" s="386">
        <f>9.5</f>
        <v>9.5</v>
      </c>
      <c r="P116" s="421"/>
      <c r="Q116" s="327"/>
      <c r="R116" s="248"/>
      <c r="S116" s="839" t="s">
        <v>283</v>
      </c>
      <c r="T116" s="353">
        <v>2</v>
      </c>
      <c r="U116" s="75">
        <v>2</v>
      </c>
      <c r="V116" s="75">
        <v>2</v>
      </c>
      <c r="W116" s="372">
        <v>2</v>
      </c>
    </row>
    <row r="117" spans="1:28" ht="14.25" customHeight="1" x14ac:dyDescent="0.2">
      <c r="A117" s="857"/>
      <c r="B117" s="820"/>
      <c r="C117" s="160"/>
      <c r="D117" s="851"/>
      <c r="E117" s="1693"/>
      <c r="F117" s="866"/>
      <c r="G117" s="2101"/>
      <c r="H117" s="862"/>
      <c r="I117" s="792"/>
      <c r="J117" s="40" t="s">
        <v>119</v>
      </c>
      <c r="K117" s="245">
        <v>3.1</v>
      </c>
      <c r="L117" s="249">
        <v>3.1</v>
      </c>
      <c r="M117" s="185"/>
      <c r="N117" s="388"/>
      <c r="O117" s="388"/>
      <c r="P117" s="420"/>
      <c r="Q117" s="245"/>
      <c r="R117" s="249"/>
      <c r="S117" s="184"/>
      <c r="T117" s="356"/>
      <c r="U117" s="168"/>
      <c r="V117" s="168"/>
      <c r="W117" s="374"/>
    </row>
    <row r="118" spans="1:28" ht="16.5" customHeight="1" thickBot="1" x14ac:dyDescent="0.25">
      <c r="A118" s="47"/>
      <c r="B118" s="824"/>
      <c r="C118" s="52"/>
      <c r="D118" s="53"/>
      <c r="E118" s="54"/>
      <c r="F118" s="55"/>
      <c r="G118" s="55"/>
      <c r="H118" s="56"/>
      <c r="I118" s="2102" t="s">
        <v>93</v>
      </c>
      <c r="J118" s="2138"/>
      <c r="K118" s="240">
        <f t="shared" ref="K118:R118" si="3">SUM(K78:K117)</f>
        <v>805.5</v>
      </c>
      <c r="L118" s="240">
        <f t="shared" si="3"/>
        <v>804.5</v>
      </c>
      <c r="M118" s="240">
        <f t="shared" si="3"/>
        <v>1229.8</v>
      </c>
      <c r="N118" s="444">
        <f t="shared" si="3"/>
        <v>687.6</v>
      </c>
      <c r="O118" s="444">
        <f t="shared" si="3"/>
        <v>336.9</v>
      </c>
      <c r="P118" s="448">
        <f t="shared" si="3"/>
        <v>542.20000000000005</v>
      </c>
      <c r="Q118" s="252">
        <f t="shared" si="3"/>
        <v>1142.0999999999999</v>
      </c>
      <c r="R118" s="330">
        <f t="shared" si="3"/>
        <v>753.6</v>
      </c>
      <c r="S118" s="174"/>
      <c r="T118" s="350"/>
      <c r="U118" s="463"/>
      <c r="V118" s="463"/>
      <c r="W118" s="193"/>
    </row>
    <row r="119" spans="1:28" ht="18" customHeight="1" x14ac:dyDescent="0.2">
      <c r="A119" s="1826" t="s">
        <v>7</v>
      </c>
      <c r="B119" s="1828" t="s">
        <v>7</v>
      </c>
      <c r="C119" s="2182" t="s">
        <v>39</v>
      </c>
      <c r="D119" s="2183"/>
      <c r="E119" s="1785" t="s">
        <v>64</v>
      </c>
      <c r="F119" s="2180" t="s">
        <v>194</v>
      </c>
      <c r="G119" s="199"/>
      <c r="H119" s="1791" t="s">
        <v>31</v>
      </c>
      <c r="I119" s="157"/>
      <c r="J119" s="204"/>
      <c r="K119" s="333"/>
      <c r="L119" s="318"/>
      <c r="M119" s="331"/>
      <c r="N119" s="446"/>
      <c r="O119" s="446"/>
      <c r="P119" s="979"/>
      <c r="Q119" s="318"/>
      <c r="R119" s="333"/>
      <c r="S119" s="2014"/>
      <c r="T119" s="2188"/>
      <c r="U119" s="827"/>
      <c r="V119" s="827"/>
      <c r="W119" s="1705"/>
    </row>
    <row r="120" spans="1:28" ht="11.25" customHeight="1" x14ac:dyDescent="0.2">
      <c r="A120" s="1756"/>
      <c r="B120" s="1849"/>
      <c r="C120" s="2002"/>
      <c r="D120" s="2184"/>
      <c r="E120" s="1786"/>
      <c r="F120" s="2181"/>
      <c r="G120" s="311"/>
      <c r="H120" s="1687"/>
      <c r="I120" s="158"/>
      <c r="J120" s="201"/>
      <c r="K120" s="185"/>
      <c r="L120" s="249"/>
      <c r="M120" s="245"/>
      <c r="N120" s="388"/>
      <c r="O120" s="388"/>
      <c r="P120" s="390"/>
      <c r="Q120" s="249"/>
      <c r="R120" s="185"/>
      <c r="S120" s="2187"/>
      <c r="T120" s="2189"/>
      <c r="U120" s="828"/>
      <c r="V120" s="828"/>
      <c r="W120" s="1706"/>
    </row>
    <row r="121" spans="1:28" ht="15.75" customHeight="1" x14ac:dyDescent="0.2">
      <c r="A121" s="1756"/>
      <c r="B121" s="1757"/>
      <c r="C121" s="2002"/>
      <c r="D121" s="2119" t="s">
        <v>7</v>
      </c>
      <c r="E121" s="1692" t="s">
        <v>150</v>
      </c>
      <c r="F121" s="1965" t="s">
        <v>84</v>
      </c>
      <c r="G121" s="2192" t="s">
        <v>226</v>
      </c>
      <c r="H121" s="1687"/>
      <c r="I121" s="837"/>
      <c r="J121" s="200" t="s">
        <v>28</v>
      </c>
      <c r="K121" s="261">
        <v>2011.3</v>
      </c>
      <c r="L121" s="248">
        <f>2011.3-33</f>
        <v>1978.3</v>
      </c>
      <c r="M121" s="327">
        <f>+N121</f>
        <v>2108.4</v>
      </c>
      <c r="N121" s="386">
        <v>2108.4</v>
      </c>
      <c r="O121" s="386"/>
      <c r="P121" s="391"/>
      <c r="Q121" s="248">
        <v>2150.6</v>
      </c>
      <c r="R121" s="261">
        <v>2193.6</v>
      </c>
      <c r="S121" s="839" t="s">
        <v>87</v>
      </c>
      <c r="T121" s="358">
        <v>14.6</v>
      </c>
      <c r="U121" s="385">
        <v>14.9</v>
      </c>
      <c r="V121" s="385">
        <v>15.2</v>
      </c>
      <c r="W121" s="376">
        <v>15.5</v>
      </c>
    </row>
    <row r="122" spans="1:28" ht="24.75" customHeight="1" x14ac:dyDescent="0.2">
      <c r="A122" s="1756"/>
      <c r="B122" s="1757"/>
      <c r="C122" s="2002"/>
      <c r="D122" s="1784"/>
      <c r="E122" s="1693"/>
      <c r="F122" s="1870"/>
      <c r="G122" s="2193"/>
      <c r="H122" s="1687"/>
      <c r="I122" s="162"/>
      <c r="J122" s="201" t="s">
        <v>72</v>
      </c>
      <c r="K122" s="185"/>
      <c r="L122" s="249"/>
      <c r="M122" s="245"/>
      <c r="N122" s="388"/>
      <c r="O122" s="388"/>
      <c r="P122" s="390"/>
      <c r="Q122" s="249"/>
      <c r="R122" s="185"/>
      <c r="S122" s="27" t="s">
        <v>58</v>
      </c>
      <c r="T122" s="359">
        <v>8.1999999999999993</v>
      </c>
      <c r="U122" s="901">
        <v>9.1</v>
      </c>
      <c r="V122" s="359">
        <v>9.3000000000000007</v>
      </c>
      <c r="W122" s="900">
        <v>9.5</v>
      </c>
    </row>
    <row r="123" spans="1:28" ht="21" customHeight="1" x14ac:dyDescent="0.2">
      <c r="A123" s="857"/>
      <c r="B123" s="820"/>
      <c r="C123" s="835"/>
      <c r="D123" s="826" t="s">
        <v>9</v>
      </c>
      <c r="E123" s="1692" t="s">
        <v>232</v>
      </c>
      <c r="F123" s="867"/>
      <c r="G123" s="2174" t="s">
        <v>206</v>
      </c>
      <c r="H123" s="859"/>
      <c r="I123" s="2003" t="s">
        <v>92</v>
      </c>
      <c r="J123" s="202" t="s">
        <v>28</v>
      </c>
      <c r="K123" s="398">
        <v>25.9</v>
      </c>
      <c r="L123" s="250">
        <f>25.9+33</f>
        <v>58.9</v>
      </c>
      <c r="M123" s="283">
        <f>+N123</f>
        <v>65</v>
      </c>
      <c r="N123" s="404">
        <v>65</v>
      </c>
      <c r="O123" s="404"/>
      <c r="P123" s="449"/>
      <c r="Q123" s="250">
        <v>71.599999999999994</v>
      </c>
      <c r="R123" s="398">
        <v>78.8</v>
      </c>
      <c r="S123" s="96" t="s">
        <v>58</v>
      </c>
      <c r="T123" s="360">
        <v>0.2</v>
      </c>
      <c r="U123" s="360">
        <v>0.4</v>
      </c>
      <c r="V123" s="360">
        <v>0.4</v>
      </c>
      <c r="W123" s="99">
        <v>0.4</v>
      </c>
      <c r="Y123" s="11"/>
      <c r="Z123" s="11"/>
      <c r="AA123" s="11"/>
      <c r="AB123" s="11"/>
    </row>
    <row r="124" spans="1:28" ht="20.25" customHeight="1" x14ac:dyDescent="0.2">
      <c r="A124" s="857"/>
      <c r="B124" s="820"/>
      <c r="C124" s="835"/>
      <c r="D124" s="851"/>
      <c r="E124" s="1693"/>
      <c r="F124" s="208"/>
      <c r="G124" s="2175"/>
      <c r="H124" s="859"/>
      <c r="I124" s="2003"/>
      <c r="J124" s="42" t="s">
        <v>28</v>
      </c>
      <c r="K124" s="870">
        <v>72.3</v>
      </c>
      <c r="L124" s="871">
        <v>72.3</v>
      </c>
      <c r="M124" s="247">
        <f>+N124</f>
        <v>89.1</v>
      </c>
      <c r="N124" s="387">
        <v>89.1</v>
      </c>
      <c r="O124" s="387"/>
      <c r="P124" s="389"/>
      <c r="Q124" s="871">
        <v>91.9</v>
      </c>
      <c r="R124" s="870">
        <v>94.7</v>
      </c>
      <c r="S124" s="405" t="s">
        <v>141</v>
      </c>
      <c r="T124" s="361">
        <v>553</v>
      </c>
      <c r="U124" s="361">
        <v>966</v>
      </c>
      <c r="V124" s="361">
        <f>966+26</f>
        <v>992</v>
      </c>
      <c r="W124" s="457">
        <f>966+26+26</f>
        <v>1018</v>
      </c>
      <c r="Y124" s="11"/>
      <c r="Z124" s="11"/>
      <c r="AA124" s="11"/>
      <c r="AB124" s="11"/>
    </row>
    <row r="125" spans="1:28" ht="27" customHeight="1" x14ac:dyDescent="0.2">
      <c r="A125" s="857"/>
      <c r="B125" s="820"/>
      <c r="C125" s="835"/>
      <c r="D125" s="134" t="s">
        <v>30</v>
      </c>
      <c r="E125" s="836" t="s">
        <v>178</v>
      </c>
      <c r="F125" s="866"/>
      <c r="G125" s="286" t="s">
        <v>207</v>
      </c>
      <c r="H125" s="859"/>
      <c r="I125" s="837"/>
      <c r="J125" s="203" t="s">
        <v>56</v>
      </c>
      <c r="K125" s="460">
        <v>165.6</v>
      </c>
      <c r="L125" s="251">
        <v>165.6</v>
      </c>
      <c r="M125" s="328"/>
      <c r="N125" s="399"/>
      <c r="O125" s="399"/>
      <c r="P125" s="450"/>
      <c r="Q125" s="251"/>
      <c r="R125" s="460"/>
      <c r="S125" s="30" t="s">
        <v>151</v>
      </c>
      <c r="T125" s="344">
        <v>69</v>
      </c>
      <c r="U125" s="180"/>
      <c r="V125" s="344"/>
      <c r="W125" s="69"/>
      <c r="Y125" s="1159" t="s">
        <v>28</v>
      </c>
      <c r="Z125" s="1160">
        <f>SUMIF(J121:J133,"SB",M121:M133)</f>
        <v>2744.6</v>
      </c>
      <c r="AA125" s="1160">
        <f>SUMIF(J121:J133,"SB",Q121:Q133)</f>
        <v>2548.8000000000002</v>
      </c>
      <c r="AB125" s="1160">
        <f>SUMIF(J121:J133,"SB",R121:R133)</f>
        <v>2467.1</v>
      </c>
    </row>
    <row r="126" spans="1:28" ht="40.5" customHeight="1" x14ac:dyDescent="0.2">
      <c r="A126" s="857"/>
      <c r="B126" s="820"/>
      <c r="C126" s="835"/>
      <c r="D126" s="406" t="s">
        <v>39</v>
      </c>
      <c r="E126" s="840" t="s">
        <v>184</v>
      </c>
      <c r="F126" s="319"/>
      <c r="G126" s="320" t="s">
        <v>227</v>
      </c>
      <c r="H126" s="862"/>
      <c r="I126" s="842"/>
      <c r="J126" s="321" t="s">
        <v>28</v>
      </c>
      <c r="K126" s="461"/>
      <c r="L126" s="322"/>
      <c r="M126" s="329">
        <v>10</v>
      </c>
      <c r="N126" s="445"/>
      <c r="O126" s="445"/>
      <c r="P126" s="451">
        <v>10</v>
      </c>
      <c r="Q126" s="452"/>
      <c r="R126" s="462"/>
      <c r="S126" s="763" t="s">
        <v>404</v>
      </c>
      <c r="T126" s="362"/>
      <c r="U126" s="31">
        <v>100</v>
      </c>
      <c r="V126" s="362"/>
      <c r="W126" s="32"/>
      <c r="Y126" s="1159" t="s">
        <v>83</v>
      </c>
      <c r="Z126" s="1161">
        <f>M128</f>
        <v>70.2</v>
      </c>
      <c r="AA126" s="1161">
        <f>Q128</f>
        <v>0</v>
      </c>
      <c r="AB126" s="1161">
        <f>R128</f>
        <v>0</v>
      </c>
    </row>
    <row r="127" spans="1:28" ht="59.25" customHeight="1" x14ac:dyDescent="0.2">
      <c r="A127" s="857"/>
      <c r="B127" s="820"/>
      <c r="C127" s="835"/>
      <c r="D127" s="2049" t="s">
        <v>40</v>
      </c>
      <c r="E127" s="1681" t="s">
        <v>74</v>
      </c>
      <c r="F127" s="459"/>
      <c r="G127" s="2092" t="s">
        <v>234</v>
      </c>
      <c r="H127" s="1687"/>
      <c r="I127" s="2047"/>
      <c r="J127" s="852" t="s">
        <v>28</v>
      </c>
      <c r="K127" s="247"/>
      <c r="L127" s="871">
        <f>65.1+0.8</f>
        <v>65.900000000000006</v>
      </c>
      <c r="M127" s="691">
        <v>105.9</v>
      </c>
      <c r="N127" s="692"/>
      <c r="O127" s="692"/>
      <c r="P127" s="693">
        <v>105.9</v>
      </c>
      <c r="Q127" s="694">
        <v>100</v>
      </c>
      <c r="R127" s="762">
        <v>100</v>
      </c>
      <c r="S127" s="585" t="s">
        <v>405</v>
      </c>
      <c r="T127" s="688"/>
      <c r="U127" s="686">
        <v>100</v>
      </c>
      <c r="V127" s="688">
        <v>100</v>
      </c>
      <c r="W127" s="85">
        <v>100</v>
      </c>
      <c r="Y127" s="1159" t="s">
        <v>8</v>
      </c>
      <c r="Z127" s="1161">
        <f>Z125+Z126</f>
        <v>2814.8</v>
      </c>
      <c r="AA127" s="1161">
        <f t="shared" ref="AA127:AB127" si="4">AA125+AA126</f>
        <v>2548.8000000000002</v>
      </c>
      <c r="AB127" s="1161">
        <f t="shared" si="4"/>
        <v>2467.1</v>
      </c>
    </row>
    <row r="128" spans="1:28" ht="43.5" customHeight="1" x14ac:dyDescent="0.2">
      <c r="A128" s="857"/>
      <c r="B128" s="820"/>
      <c r="C128" s="835"/>
      <c r="D128" s="2022"/>
      <c r="E128" s="1682"/>
      <c r="F128" s="459"/>
      <c r="G128" s="2093"/>
      <c r="H128" s="1687"/>
      <c r="I128" s="2047"/>
      <c r="J128" s="689" t="s">
        <v>83</v>
      </c>
      <c r="K128" s="417"/>
      <c r="L128" s="428"/>
      <c r="M128" s="663">
        <v>70.2</v>
      </c>
      <c r="N128" s="429"/>
      <c r="O128" s="429"/>
      <c r="P128" s="690">
        <v>70.2</v>
      </c>
      <c r="Q128" s="428"/>
      <c r="R128" s="267"/>
      <c r="S128" s="97" t="s">
        <v>452</v>
      </c>
      <c r="T128" s="82"/>
      <c r="U128" s="695" t="s">
        <v>331</v>
      </c>
      <c r="V128" s="696"/>
      <c r="W128" s="60"/>
      <c r="Y128" s="11"/>
      <c r="Z128" s="11"/>
      <c r="AA128" s="11"/>
      <c r="AB128" s="11"/>
    </row>
    <row r="129" spans="1:23" ht="134.25" customHeight="1" x14ac:dyDescent="0.2">
      <c r="A129" s="857"/>
      <c r="B129" s="820"/>
      <c r="C129" s="835"/>
      <c r="D129" s="2022"/>
      <c r="E129" s="1682"/>
      <c r="F129" s="459"/>
      <c r="G129" s="2093"/>
      <c r="H129" s="1687"/>
      <c r="I129" s="2047"/>
      <c r="J129" s="697" t="s">
        <v>28</v>
      </c>
      <c r="K129" s="698"/>
      <c r="L129" s="670"/>
      <c r="M129" s="699">
        <v>366.2</v>
      </c>
      <c r="N129" s="700"/>
      <c r="O129" s="700"/>
      <c r="P129" s="701">
        <v>366.2</v>
      </c>
      <c r="Q129" s="670">
        <v>134.69999999999999</v>
      </c>
      <c r="R129" s="669"/>
      <c r="S129" s="702" t="s">
        <v>407</v>
      </c>
      <c r="T129" s="1151"/>
      <c r="U129" s="704">
        <v>100</v>
      </c>
      <c r="V129" s="703">
        <v>100</v>
      </c>
      <c r="W129" s="764"/>
    </row>
    <row r="130" spans="1:23" ht="55.5" customHeight="1" x14ac:dyDescent="0.2">
      <c r="A130" s="857"/>
      <c r="B130" s="820"/>
      <c r="C130" s="835"/>
      <c r="D130" s="2022"/>
      <c r="E130" s="1682"/>
      <c r="F130" s="459"/>
      <c r="G130" s="2093"/>
      <c r="H130" s="1687"/>
      <c r="I130" s="2047"/>
      <c r="J130" s="852" t="s">
        <v>258</v>
      </c>
      <c r="K130" s="247"/>
      <c r="L130" s="871">
        <v>27.5</v>
      </c>
      <c r="M130" s="244"/>
      <c r="N130" s="426"/>
      <c r="O130" s="426"/>
      <c r="P130" s="586"/>
      <c r="Q130" s="339"/>
      <c r="R130" s="265"/>
      <c r="S130" s="980" t="s">
        <v>286</v>
      </c>
      <c r="T130" s="981">
        <v>100</v>
      </c>
      <c r="U130" s="181"/>
      <c r="V130" s="83"/>
      <c r="W130" s="829"/>
    </row>
    <row r="131" spans="1:23" ht="27" customHeight="1" x14ac:dyDescent="0.2">
      <c r="A131" s="857"/>
      <c r="B131" s="820"/>
      <c r="C131" s="835"/>
      <c r="D131" s="2022"/>
      <c r="E131" s="2170"/>
      <c r="F131" s="459"/>
      <c r="G131" s="2172"/>
      <c r="H131" s="1687"/>
      <c r="I131" s="2047"/>
      <c r="J131" s="852" t="s">
        <v>83</v>
      </c>
      <c r="K131" s="247"/>
      <c r="L131" s="871">
        <v>2.7</v>
      </c>
      <c r="M131" s="247"/>
      <c r="N131" s="387"/>
      <c r="O131" s="387"/>
      <c r="P131" s="389"/>
      <c r="Q131" s="871"/>
      <c r="R131" s="870"/>
      <c r="S131" s="982" t="s">
        <v>287</v>
      </c>
      <c r="T131" s="983">
        <v>100</v>
      </c>
      <c r="U131" s="984"/>
      <c r="V131" s="985"/>
      <c r="W131" s="986"/>
    </row>
    <row r="132" spans="1:23" ht="27.75" customHeight="1" x14ac:dyDescent="0.2">
      <c r="A132" s="857"/>
      <c r="B132" s="820"/>
      <c r="C132" s="835"/>
      <c r="D132" s="2022"/>
      <c r="E132" s="2170"/>
      <c r="F132" s="459"/>
      <c r="G132" s="2172"/>
      <c r="H132" s="1687"/>
      <c r="I132" s="2047"/>
      <c r="J132" s="852"/>
      <c r="K132" s="247"/>
      <c r="L132" s="871"/>
      <c r="M132" s="247"/>
      <c r="N132" s="387"/>
      <c r="O132" s="387"/>
      <c r="P132" s="389"/>
      <c r="Q132" s="871"/>
      <c r="R132" s="870"/>
      <c r="S132" s="987" t="s">
        <v>288</v>
      </c>
      <c r="T132" s="985">
        <v>100</v>
      </c>
      <c r="U132" s="984"/>
      <c r="V132" s="985"/>
      <c r="W132" s="986"/>
    </row>
    <row r="133" spans="1:23" ht="52.5" customHeight="1" x14ac:dyDescent="0.2">
      <c r="A133" s="857"/>
      <c r="B133" s="820"/>
      <c r="C133" s="835"/>
      <c r="D133" s="2050"/>
      <c r="E133" s="2171"/>
      <c r="F133" s="196"/>
      <c r="G133" s="2173"/>
      <c r="H133" s="1792"/>
      <c r="I133" s="2048"/>
      <c r="J133" s="105"/>
      <c r="K133" s="245"/>
      <c r="L133" s="249"/>
      <c r="M133" s="245"/>
      <c r="N133" s="388"/>
      <c r="O133" s="388"/>
      <c r="P133" s="390"/>
      <c r="Q133" s="249"/>
      <c r="R133" s="185"/>
      <c r="S133" s="988" t="s">
        <v>289</v>
      </c>
      <c r="T133" s="989">
        <v>100</v>
      </c>
      <c r="U133" s="990"/>
      <c r="V133" s="991"/>
      <c r="W133" s="992"/>
    </row>
    <row r="134" spans="1:23" ht="15.75" customHeight="1" thickBot="1" x14ac:dyDescent="0.25">
      <c r="A134" s="47"/>
      <c r="B134" s="824"/>
      <c r="C134" s="52"/>
      <c r="D134" s="53"/>
      <c r="E134" s="54"/>
      <c r="F134" s="55"/>
      <c r="G134" s="55"/>
      <c r="H134" s="56"/>
      <c r="I134" s="2102" t="s">
        <v>93</v>
      </c>
      <c r="J134" s="2103"/>
      <c r="K134" s="240">
        <f t="shared" ref="K134:R134" si="5">SUM(K121:K133)</f>
        <v>2275.1</v>
      </c>
      <c r="L134" s="240">
        <f t="shared" si="5"/>
        <v>2371.1999999999998</v>
      </c>
      <c r="M134" s="240">
        <f t="shared" si="5"/>
        <v>2814.8</v>
      </c>
      <c r="N134" s="240">
        <f t="shared" si="5"/>
        <v>2262.5</v>
      </c>
      <c r="O134" s="240">
        <f t="shared" si="5"/>
        <v>0</v>
      </c>
      <c r="P134" s="240">
        <f t="shared" si="5"/>
        <v>552.29999999999995</v>
      </c>
      <c r="Q134" s="240">
        <f t="shared" si="5"/>
        <v>2548.8000000000002</v>
      </c>
      <c r="R134" s="240">
        <f t="shared" si="5"/>
        <v>2467.1</v>
      </c>
      <c r="S134" s="2010"/>
      <c r="T134" s="2011"/>
      <c r="U134" s="2011"/>
      <c r="V134" s="2011"/>
      <c r="W134" s="2012"/>
    </row>
    <row r="135" spans="1:23" ht="36" customHeight="1" x14ac:dyDescent="0.2">
      <c r="A135" s="1826" t="s">
        <v>7</v>
      </c>
      <c r="B135" s="1828" t="s">
        <v>7</v>
      </c>
      <c r="C135" s="1782" t="s">
        <v>40</v>
      </c>
      <c r="D135" s="2185"/>
      <c r="E135" s="1831" t="s">
        <v>111</v>
      </c>
      <c r="F135" s="1833"/>
      <c r="G135" s="2176" t="s">
        <v>208</v>
      </c>
      <c r="H135" s="1690" t="s">
        <v>57</v>
      </c>
      <c r="I135" s="2005" t="s">
        <v>95</v>
      </c>
      <c r="J135" s="466" t="s">
        <v>28</v>
      </c>
      <c r="K135" s="241">
        <v>226.6</v>
      </c>
      <c r="L135" s="416">
        <v>226.6</v>
      </c>
      <c r="M135" s="243">
        <v>227.8</v>
      </c>
      <c r="N135" s="403">
        <v>227.8</v>
      </c>
      <c r="O135" s="403"/>
      <c r="P135" s="467"/>
      <c r="Q135" s="416">
        <v>236.5</v>
      </c>
      <c r="R135" s="241">
        <v>139.5</v>
      </c>
      <c r="S135" s="765" t="s">
        <v>290</v>
      </c>
      <c r="T135" s="347">
        <v>80</v>
      </c>
      <c r="U135" s="94">
        <v>80</v>
      </c>
      <c r="V135" s="94">
        <v>95</v>
      </c>
      <c r="W135" s="367">
        <v>100</v>
      </c>
    </row>
    <row r="136" spans="1:23" ht="19.5" customHeight="1" thickBot="1" x14ac:dyDescent="0.25">
      <c r="A136" s="1827"/>
      <c r="B136" s="1829"/>
      <c r="C136" s="1830"/>
      <c r="D136" s="2186"/>
      <c r="E136" s="1832"/>
      <c r="F136" s="1834"/>
      <c r="G136" s="2177"/>
      <c r="H136" s="1691"/>
      <c r="I136" s="2006"/>
      <c r="J136" s="76" t="s">
        <v>8</v>
      </c>
      <c r="K136" s="537">
        <f>SUM(K135:K135)</f>
        <v>226.6</v>
      </c>
      <c r="L136" s="453">
        <f>SUM(L135:L135)</f>
        <v>226.6</v>
      </c>
      <c r="M136" s="453">
        <f>SUM(M135:M135)</f>
        <v>227.8</v>
      </c>
      <c r="N136" s="453">
        <f>SUM(N135:N135)</f>
        <v>227.8</v>
      </c>
      <c r="O136" s="453">
        <f t="shared" ref="O136:R136" si="6">SUM(O135:O135)</f>
        <v>0</v>
      </c>
      <c r="P136" s="453">
        <f t="shared" si="6"/>
        <v>0</v>
      </c>
      <c r="Q136" s="453">
        <f t="shared" si="6"/>
        <v>236.5</v>
      </c>
      <c r="R136" s="537">
        <f t="shared" si="6"/>
        <v>139.5</v>
      </c>
      <c r="S136" s="766"/>
      <c r="T136" s="464"/>
      <c r="U136" s="92"/>
      <c r="V136" s="92"/>
      <c r="W136" s="465"/>
    </row>
    <row r="137" spans="1:23" ht="20.25" customHeight="1" x14ac:dyDescent="0.2">
      <c r="A137" s="885" t="s">
        <v>7</v>
      </c>
      <c r="B137" s="823" t="s">
        <v>7</v>
      </c>
      <c r="C137" s="883" t="s">
        <v>41</v>
      </c>
      <c r="D137" s="825"/>
      <c r="E137" s="1845" t="s">
        <v>396</v>
      </c>
      <c r="F137" s="796" t="s">
        <v>54</v>
      </c>
      <c r="G137" s="191"/>
      <c r="H137" s="860" t="s">
        <v>53</v>
      </c>
      <c r="I137" s="2229" t="s">
        <v>96</v>
      </c>
      <c r="J137" s="155"/>
      <c r="K137" s="331"/>
      <c r="L137" s="318"/>
      <c r="M137" s="333"/>
      <c r="N137" s="446"/>
      <c r="O137" s="446"/>
      <c r="P137" s="476"/>
      <c r="Q137" s="318"/>
      <c r="R137" s="318"/>
      <c r="S137" s="2000"/>
      <c r="T137" s="316"/>
      <c r="U137" s="316"/>
      <c r="V137" s="316"/>
      <c r="W137" s="642"/>
    </row>
    <row r="138" spans="1:23" ht="21.75" customHeight="1" x14ac:dyDescent="0.2">
      <c r="A138" s="857"/>
      <c r="B138" s="820"/>
      <c r="C138" s="835"/>
      <c r="D138" s="826"/>
      <c r="E138" s="1846"/>
      <c r="F138" s="844"/>
      <c r="G138" s="187"/>
      <c r="H138" s="859"/>
      <c r="I138" s="2230"/>
      <c r="J138" s="156"/>
      <c r="K138" s="247"/>
      <c r="L138" s="871"/>
      <c r="M138" s="870"/>
      <c r="N138" s="387"/>
      <c r="O138" s="387"/>
      <c r="P138" s="112"/>
      <c r="Q138" s="871"/>
      <c r="R138" s="871"/>
      <c r="S138" s="2001"/>
      <c r="T138" s="317"/>
      <c r="U138" s="317"/>
      <c r="V138" s="317"/>
      <c r="W138" s="643"/>
    </row>
    <row r="139" spans="1:23" ht="22.5" customHeight="1" x14ac:dyDescent="0.2">
      <c r="A139" s="857"/>
      <c r="B139" s="820"/>
      <c r="C139" s="835"/>
      <c r="D139" s="753" t="s">
        <v>7</v>
      </c>
      <c r="E139" s="1681" t="s">
        <v>152</v>
      </c>
      <c r="F139" s="2178" t="s">
        <v>139</v>
      </c>
      <c r="G139" s="2007" t="s">
        <v>233</v>
      </c>
      <c r="H139" s="1687"/>
      <c r="I139" s="2048"/>
      <c r="J139" s="861" t="s">
        <v>28</v>
      </c>
      <c r="K139" s="327">
        <v>20</v>
      </c>
      <c r="L139" s="401">
        <f>20-18.3</f>
        <v>1.7</v>
      </c>
      <c r="M139" s="261">
        <v>71.3</v>
      </c>
      <c r="N139" s="386"/>
      <c r="O139" s="386"/>
      <c r="P139" s="392">
        <v>71.3</v>
      </c>
      <c r="Q139" s="248">
        <v>417.2</v>
      </c>
      <c r="R139" s="248">
        <v>881.2</v>
      </c>
      <c r="S139" s="454" t="s">
        <v>137</v>
      </c>
      <c r="T139" s="180"/>
      <c r="U139" s="180">
        <v>1</v>
      </c>
      <c r="V139" s="180"/>
      <c r="W139" s="69"/>
    </row>
    <row r="140" spans="1:23" ht="24" customHeight="1" x14ac:dyDescent="0.2">
      <c r="A140" s="857"/>
      <c r="B140" s="820"/>
      <c r="C140" s="835"/>
      <c r="D140" s="754"/>
      <c r="E140" s="1694"/>
      <c r="F140" s="1696"/>
      <c r="G140" s="2086"/>
      <c r="H140" s="1687"/>
      <c r="I140" s="2109"/>
      <c r="J140" s="852" t="s">
        <v>125</v>
      </c>
      <c r="K140" s="247"/>
      <c r="L140" s="871"/>
      <c r="M140" s="870"/>
      <c r="N140" s="387"/>
      <c r="O140" s="387"/>
      <c r="P140" s="112"/>
      <c r="Q140" s="871">
        <v>15</v>
      </c>
      <c r="R140" s="871">
        <v>71.2</v>
      </c>
      <c r="S140" s="81" t="s">
        <v>136</v>
      </c>
      <c r="T140" s="181"/>
      <c r="U140" s="181">
        <v>1</v>
      </c>
      <c r="V140" s="181"/>
      <c r="W140" s="90"/>
    </row>
    <row r="141" spans="1:23" ht="45.75" customHeight="1" x14ac:dyDescent="0.2">
      <c r="A141" s="857"/>
      <c r="B141" s="820"/>
      <c r="C141" s="835"/>
      <c r="D141" s="754"/>
      <c r="E141" s="1694"/>
      <c r="F141" s="1696"/>
      <c r="G141" s="2086"/>
      <c r="H141" s="1687"/>
      <c r="I141" s="2228"/>
      <c r="J141" s="105" t="s">
        <v>55</v>
      </c>
      <c r="K141" s="245"/>
      <c r="L141" s="249"/>
      <c r="M141" s="185"/>
      <c r="N141" s="388"/>
      <c r="O141" s="388"/>
      <c r="P141" s="393"/>
      <c r="Q141" s="249">
        <v>170</v>
      </c>
      <c r="R141" s="249">
        <v>805.9</v>
      </c>
      <c r="S141" s="323" t="s">
        <v>291</v>
      </c>
      <c r="T141" s="168"/>
      <c r="U141" s="168">
        <v>5</v>
      </c>
      <c r="V141" s="168">
        <v>45</v>
      </c>
      <c r="W141" s="644">
        <v>100</v>
      </c>
    </row>
    <row r="142" spans="1:23" ht="21.75" customHeight="1" x14ac:dyDescent="0.2">
      <c r="A142" s="857"/>
      <c r="B142" s="820"/>
      <c r="C142" s="835"/>
      <c r="D142" s="754"/>
      <c r="E142" s="1692" t="s">
        <v>260</v>
      </c>
      <c r="F142" s="2179"/>
      <c r="G142" s="2086"/>
      <c r="H142" s="1687"/>
      <c r="I142" s="2228"/>
      <c r="J142" s="861" t="s">
        <v>28</v>
      </c>
      <c r="K142" s="327"/>
      <c r="L142" s="248">
        <v>5.4</v>
      </c>
      <c r="M142" s="261"/>
      <c r="N142" s="386"/>
      <c r="O142" s="386"/>
      <c r="P142" s="392"/>
      <c r="Q142" s="248"/>
      <c r="R142" s="248"/>
      <c r="S142" s="854"/>
      <c r="T142" s="75"/>
      <c r="U142" s="75"/>
      <c r="V142" s="75"/>
      <c r="W142" s="645"/>
    </row>
    <row r="143" spans="1:23" ht="58.5" customHeight="1" x14ac:dyDescent="0.2">
      <c r="A143" s="857"/>
      <c r="B143" s="820"/>
      <c r="C143" s="835"/>
      <c r="D143" s="755"/>
      <c r="E143" s="1841"/>
      <c r="F143" s="633"/>
      <c r="G143" s="864"/>
      <c r="H143" s="859"/>
      <c r="I143" s="869"/>
      <c r="J143" s="105"/>
      <c r="K143" s="245"/>
      <c r="L143" s="249"/>
      <c r="M143" s="185"/>
      <c r="N143" s="388"/>
      <c r="O143" s="388"/>
      <c r="P143" s="393"/>
      <c r="Q143" s="249"/>
      <c r="R143" s="249"/>
      <c r="S143" s="993" t="s">
        <v>261</v>
      </c>
      <c r="T143" s="994">
        <v>1</v>
      </c>
      <c r="U143" s="168" t="s">
        <v>307</v>
      </c>
      <c r="V143" s="168"/>
      <c r="W143" s="644"/>
    </row>
    <row r="144" spans="1:23" ht="27" customHeight="1" x14ac:dyDescent="0.2">
      <c r="A144" s="857"/>
      <c r="B144" s="820"/>
      <c r="C144" s="835"/>
      <c r="D144" s="2004" t="s">
        <v>9</v>
      </c>
      <c r="E144" s="1692" t="s">
        <v>426</v>
      </c>
      <c r="F144" s="1842" t="s">
        <v>80</v>
      </c>
      <c r="G144" s="2007" t="s">
        <v>234</v>
      </c>
      <c r="H144" s="1687"/>
      <c r="I144" s="2047"/>
      <c r="J144" s="852" t="s">
        <v>28</v>
      </c>
      <c r="K144" s="247">
        <v>25</v>
      </c>
      <c r="L144" s="470">
        <f>25-23.3</f>
        <v>1.7</v>
      </c>
      <c r="M144" s="870">
        <v>124</v>
      </c>
      <c r="N144" s="387"/>
      <c r="O144" s="387"/>
      <c r="P144" s="112">
        <v>124</v>
      </c>
      <c r="Q144" s="470">
        <v>83.4</v>
      </c>
      <c r="R144" s="871">
        <v>131</v>
      </c>
      <c r="S144" s="81" t="s">
        <v>136</v>
      </c>
      <c r="T144" s="181"/>
      <c r="U144" s="181">
        <v>1</v>
      </c>
      <c r="V144" s="181"/>
      <c r="W144" s="829"/>
    </row>
    <row r="145" spans="1:26" ht="31.5" customHeight="1" x14ac:dyDescent="0.2">
      <c r="A145" s="857"/>
      <c r="B145" s="820"/>
      <c r="C145" s="835"/>
      <c r="D145" s="1758"/>
      <c r="E145" s="1840"/>
      <c r="F145" s="1843"/>
      <c r="G145" s="2008"/>
      <c r="H145" s="1687"/>
      <c r="I145" s="2047"/>
      <c r="J145" s="852" t="s">
        <v>125</v>
      </c>
      <c r="K145" s="247"/>
      <c r="L145" s="871"/>
      <c r="M145" s="870"/>
      <c r="N145" s="387"/>
      <c r="O145" s="387"/>
      <c r="P145" s="112"/>
      <c r="Q145" s="470">
        <v>83.4</v>
      </c>
      <c r="R145" s="871">
        <v>112.5</v>
      </c>
      <c r="S145" s="81" t="s">
        <v>292</v>
      </c>
      <c r="T145" s="181"/>
      <c r="U145" s="181"/>
      <c r="V145" s="181">
        <v>35</v>
      </c>
      <c r="W145" s="90">
        <v>70</v>
      </c>
    </row>
    <row r="146" spans="1:26" ht="36" customHeight="1" x14ac:dyDescent="0.2">
      <c r="A146" s="857"/>
      <c r="B146" s="820"/>
      <c r="C146" s="835"/>
      <c r="D146" s="1758"/>
      <c r="E146" s="1841"/>
      <c r="F146" s="1843"/>
      <c r="G146" s="2008"/>
      <c r="H146" s="1687"/>
      <c r="I146" s="2047"/>
      <c r="J146" s="852" t="s">
        <v>55</v>
      </c>
      <c r="K146" s="247"/>
      <c r="L146" s="871"/>
      <c r="M146" s="870"/>
      <c r="N146" s="387"/>
      <c r="O146" s="387"/>
      <c r="P146" s="112"/>
      <c r="Q146" s="470">
        <v>945</v>
      </c>
      <c r="R146" s="871">
        <v>1275</v>
      </c>
      <c r="S146" s="81"/>
      <c r="T146" s="181"/>
      <c r="U146" s="181"/>
      <c r="V146" s="181"/>
      <c r="W146" s="90"/>
    </row>
    <row r="147" spans="1:26" ht="45" customHeight="1" x14ac:dyDescent="0.2">
      <c r="A147" s="857"/>
      <c r="B147" s="820"/>
      <c r="C147" s="835"/>
      <c r="D147" s="1962"/>
      <c r="E147" s="1166" t="s">
        <v>308</v>
      </c>
      <c r="F147" s="1844"/>
      <c r="G147" s="2009"/>
      <c r="H147" s="1687"/>
      <c r="I147" s="2047"/>
      <c r="J147" s="40"/>
      <c r="K147" s="340"/>
      <c r="L147" s="341"/>
      <c r="M147" s="269"/>
      <c r="N147" s="447"/>
      <c r="O147" s="447"/>
      <c r="P147" s="477"/>
      <c r="Q147" s="341"/>
      <c r="R147" s="341"/>
      <c r="S147" s="995" t="s">
        <v>137</v>
      </c>
      <c r="T147" s="996">
        <v>1</v>
      </c>
      <c r="U147" s="832"/>
      <c r="V147" s="832"/>
      <c r="W147" s="833"/>
    </row>
    <row r="148" spans="1:26" ht="30.75" customHeight="1" x14ac:dyDescent="0.2">
      <c r="A148" s="857"/>
      <c r="B148" s="820"/>
      <c r="C148" s="835"/>
      <c r="D148" s="1758" t="s">
        <v>30</v>
      </c>
      <c r="E148" s="1697" t="s">
        <v>416</v>
      </c>
      <c r="F148" s="1685" t="s">
        <v>139</v>
      </c>
      <c r="G148" s="2007" t="s">
        <v>236</v>
      </c>
      <c r="H148" s="1687"/>
      <c r="I148" s="2013"/>
      <c r="J148" s="852" t="s">
        <v>28</v>
      </c>
      <c r="K148" s="247">
        <v>3</v>
      </c>
      <c r="L148" s="871">
        <v>0</v>
      </c>
      <c r="M148" s="870">
        <v>40.6</v>
      </c>
      <c r="N148" s="387"/>
      <c r="O148" s="387"/>
      <c r="P148" s="112">
        <v>40.6</v>
      </c>
      <c r="Q148" s="401">
        <v>24.6</v>
      </c>
      <c r="R148" s="871">
        <v>49.7</v>
      </c>
      <c r="S148" s="81" t="s">
        <v>137</v>
      </c>
      <c r="T148" s="828"/>
      <c r="U148" s="828">
        <v>1</v>
      </c>
      <c r="V148" s="828"/>
      <c r="W148" s="829"/>
    </row>
    <row r="149" spans="1:26" ht="30" customHeight="1" x14ac:dyDescent="0.2">
      <c r="A149" s="857"/>
      <c r="B149" s="820"/>
      <c r="C149" s="835"/>
      <c r="D149" s="1758"/>
      <c r="E149" s="1697"/>
      <c r="F149" s="1685"/>
      <c r="G149" s="2008"/>
      <c r="H149" s="1687"/>
      <c r="I149" s="2013"/>
      <c r="J149" s="852" t="s">
        <v>55</v>
      </c>
      <c r="K149" s="247"/>
      <c r="L149" s="871"/>
      <c r="M149" s="870"/>
      <c r="N149" s="387"/>
      <c r="O149" s="387"/>
      <c r="P149" s="112"/>
      <c r="Q149" s="470">
        <v>120.6</v>
      </c>
      <c r="R149" s="871">
        <v>562.6</v>
      </c>
      <c r="S149" s="81" t="s">
        <v>136</v>
      </c>
      <c r="T149" s="181"/>
      <c r="U149" s="181"/>
      <c r="V149" s="181">
        <v>1</v>
      </c>
      <c r="W149" s="90"/>
    </row>
    <row r="150" spans="1:26" ht="30" customHeight="1" x14ac:dyDescent="0.2">
      <c r="A150" s="857"/>
      <c r="B150" s="820"/>
      <c r="C150" s="835"/>
      <c r="D150" s="1758"/>
      <c r="E150" s="1697"/>
      <c r="F150" s="1685"/>
      <c r="G150" s="2008"/>
      <c r="H150" s="1687"/>
      <c r="I150" s="2013"/>
      <c r="J150" s="852" t="s">
        <v>125</v>
      </c>
      <c r="K150" s="247"/>
      <c r="L150" s="871"/>
      <c r="M150" s="870"/>
      <c r="N150" s="387"/>
      <c r="O150" s="387"/>
      <c r="P150" s="112"/>
      <c r="Q150" s="871">
        <v>10.7</v>
      </c>
      <c r="R150" s="871">
        <v>49.7</v>
      </c>
      <c r="S150" s="81" t="s">
        <v>293</v>
      </c>
      <c r="T150" s="181"/>
      <c r="U150" s="181"/>
      <c r="V150" s="181">
        <v>15</v>
      </c>
      <c r="W150" s="90">
        <v>85</v>
      </c>
    </row>
    <row r="151" spans="1:26" ht="26.25" customHeight="1" x14ac:dyDescent="0.2">
      <c r="A151" s="857"/>
      <c r="B151" s="820"/>
      <c r="C151" s="835"/>
      <c r="D151" s="1962"/>
      <c r="E151" s="1693"/>
      <c r="F151" s="1686"/>
      <c r="G151" s="2009"/>
      <c r="H151" s="1687"/>
      <c r="I151" s="2013"/>
      <c r="J151" s="40"/>
      <c r="K151" s="340"/>
      <c r="L151" s="341"/>
      <c r="M151" s="265"/>
      <c r="N151" s="426"/>
      <c r="O151" s="426"/>
      <c r="P151" s="478"/>
      <c r="Q151" s="339"/>
      <c r="R151" s="339"/>
      <c r="S151" s="81"/>
      <c r="T151" s="181"/>
      <c r="U151" s="181"/>
      <c r="V151" s="181"/>
      <c r="W151" s="90"/>
    </row>
    <row r="152" spans="1:26" ht="19.5" customHeight="1" x14ac:dyDescent="0.2">
      <c r="A152" s="857"/>
      <c r="B152" s="820"/>
      <c r="C152" s="835"/>
      <c r="D152" s="2004" t="s">
        <v>39</v>
      </c>
      <c r="E152" s="1681" t="s">
        <v>138</v>
      </c>
      <c r="F152" s="1684" t="s">
        <v>139</v>
      </c>
      <c r="G152" s="2086" t="s">
        <v>235</v>
      </c>
      <c r="H152" s="1687"/>
      <c r="I152" s="2013"/>
      <c r="J152" s="861" t="s">
        <v>28</v>
      </c>
      <c r="K152" s="327">
        <v>57.3</v>
      </c>
      <c r="L152" s="248">
        <v>3.1</v>
      </c>
      <c r="M152" s="261">
        <v>68.3</v>
      </c>
      <c r="N152" s="386"/>
      <c r="O152" s="386"/>
      <c r="P152" s="392">
        <v>68.3</v>
      </c>
      <c r="Q152" s="401">
        <v>18.7</v>
      </c>
      <c r="R152" s="248">
        <v>18.7</v>
      </c>
      <c r="S152" s="877" t="s">
        <v>136</v>
      </c>
      <c r="T152" s="75"/>
      <c r="U152" s="75">
        <v>1</v>
      </c>
      <c r="V152" s="75"/>
      <c r="W152" s="645"/>
    </row>
    <row r="153" spans="1:26" ht="27" customHeight="1" x14ac:dyDescent="0.2">
      <c r="A153" s="857"/>
      <c r="B153" s="820"/>
      <c r="C153" s="835"/>
      <c r="D153" s="1758"/>
      <c r="E153" s="1682"/>
      <c r="F153" s="1685"/>
      <c r="G153" s="2099"/>
      <c r="H153" s="1687"/>
      <c r="I153" s="2013"/>
      <c r="J153" s="852" t="s">
        <v>125</v>
      </c>
      <c r="K153" s="247"/>
      <c r="L153" s="871"/>
      <c r="M153" s="870"/>
      <c r="N153" s="387"/>
      <c r="O153" s="387"/>
      <c r="P153" s="112"/>
      <c r="Q153" s="470">
        <v>54.4</v>
      </c>
      <c r="R153" s="871">
        <v>54.4</v>
      </c>
      <c r="S153" s="878" t="s">
        <v>296</v>
      </c>
      <c r="T153" s="181"/>
      <c r="U153" s="181"/>
      <c r="V153" s="181">
        <v>50</v>
      </c>
      <c r="W153" s="90">
        <v>100</v>
      </c>
    </row>
    <row r="154" spans="1:26" ht="21" customHeight="1" x14ac:dyDescent="0.2">
      <c r="A154" s="857"/>
      <c r="B154" s="820"/>
      <c r="C154" s="835"/>
      <c r="D154" s="1962"/>
      <c r="E154" s="1683"/>
      <c r="F154" s="1686"/>
      <c r="G154" s="2099"/>
      <c r="H154" s="1687"/>
      <c r="I154" s="2013"/>
      <c r="J154" s="105" t="s">
        <v>55</v>
      </c>
      <c r="K154" s="245"/>
      <c r="L154" s="249"/>
      <c r="M154" s="185"/>
      <c r="N154" s="388"/>
      <c r="O154" s="388"/>
      <c r="P154" s="393"/>
      <c r="Q154" s="249">
        <v>615.79999999999995</v>
      </c>
      <c r="R154" s="249">
        <v>615.79999999999995</v>
      </c>
      <c r="S154" s="970" t="s">
        <v>137</v>
      </c>
      <c r="T154" s="683">
        <v>1</v>
      </c>
      <c r="U154" s="168"/>
      <c r="V154" s="168"/>
      <c r="W154" s="644"/>
    </row>
    <row r="155" spans="1:26" ht="20.25" customHeight="1" x14ac:dyDescent="0.2">
      <c r="A155" s="857"/>
      <c r="B155" s="820"/>
      <c r="C155" s="835"/>
      <c r="D155" s="826" t="s">
        <v>40</v>
      </c>
      <c r="E155" s="1688" t="s">
        <v>345</v>
      </c>
      <c r="F155" s="1684" t="s">
        <v>139</v>
      </c>
      <c r="G155" s="864"/>
      <c r="H155" s="1395"/>
      <c r="I155" s="1396"/>
      <c r="J155" s="475" t="s">
        <v>28</v>
      </c>
      <c r="K155" s="327">
        <v>0</v>
      </c>
      <c r="L155" s="248">
        <v>1.7</v>
      </c>
      <c r="M155" s="870">
        <v>53.1</v>
      </c>
      <c r="N155" s="387"/>
      <c r="O155" s="387"/>
      <c r="P155" s="112">
        <v>53.1</v>
      </c>
      <c r="Q155" s="871">
        <v>18.3</v>
      </c>
      <c r="R155" s="871">
        <v>43.9</v>
      </c>
      <c r="S155" s="878" t="s">
        <v>136</v>
      </c>
      <c r="T155" s="634"/>
      <c r="U155" s="634">
        <v>1</v>
      </c>
      <c r="V155" s="635"/>
      <c r="W155" s="90"/>
    </row>
    <row r="156" spans="1:26" ht="27.75" customHeight="1" x14ac:dyDescent="0.2">
      <c r="A156" s="857"/>
      <c r="B156" s="820"/>
      <c r="C156" s="835"/>
      <c r="D156" s="826"/>
      <c r="E156" s="1688"/>
      <c r="F156" s="1685"/>
      <c r="G156" s="997"/>
      <c r="H156" s="1395"/>
      <c r="I156" s="1396"/>
      <c r="J156" s="468" t="s">
        <v>55</v>
      </c>
      <c r="K156" s="247"/>
      <c r="L156" s="871"/>
      <c r="M156" s="870"/>
      <c r="N156" s="387"/>
      <c r="O156" s="387"/>
      <c r="P156" s="112"/>
      <c r="Q156" s="871">
        <v>207</v>
      </c>
      <c r="R156" s="871">
        <v>496.7</v>
      </c>
      <c r="S156" s="325" t="s">
        <v>294</v>
      </c>
      <c r="T156" s="634"/>
      <c r="U156" s="634"/>
      <c r="V156" s="634">
        <v>25</v>
      </c>
      <c r="W156" s="90">
        <v>85</v>
      </c>
      <c r="X156" s="1027"/>
      <c r="Y156" s="1027"/>
      <c r="Z156" s="1027"/>
    </row>
    <row r="157" spans="1:26" ht="30" customHeight="1" x14ac:dyDescent="0.2">
      <c r="A157" s="857"/>
      <c r="B157" s="820"/>
      <c r="C157" s="835"/>
      <c r="D157" s="851"/>
      <c r="E157" s="1689"/>
      <c r="F157" s="1686"/>
      <c r="G157" s="997"/>
      <c r="H157" s="1395"/>
      <c r="I157" s="1396"/>
      <c r="J157" s="469" t="s">
        <v>125</v>
      </c>
      <c r="K157" s="245"/>
      <c r="L157" s="249"/>
      <c r="M157" s="185"/>
      <c r="N157" s="388"/>
      <c r="O157" s="388"/>
      <c r="P157" s="393"/>
      <c r="Q157" s="249">
        <v>18.3</v>
      </c>
      <c r="R157" s="249">
        <v>43.9</v>
      </c>
      <c r="S157" s="998" t="s">
        <v>137</v>
      </c>
      <c r="T157" s="683">
        <v>1</v>
      </c>
      <c r="U157" s="636"/>
      <c r="V157" s="637"/>
      <c r="W157" s="644"/>
    </row>
    <row r="158" spans="1:26" ht="25.5" customHeight="1" x14ac:dyDescent="0.2">
      <c r="A158" s="857"/>
      <c r="B158" s="820"/>
      <c r="C158" s="835"/>
      <c r="D158" s="826" t="s">
        <v>32</v>
      </c>
      <c r="E158" s="1947" t="s">
        <v>414</v>
      </c>
      <c r="F158" s="1685" t="s">
        <v>108</v>
      </c>
      <c r="G158" s="997"/>
      <c r="H158" s="1395"/>
      <c r="I158" s="1396"/>
      <c r="J158" s="470" t="s">
        <v>28</v>
      </c>
      <c r="K158" s="244"/>
      <c r="L158" s="339"/>
      <c r="M158" s="265">
        <v>31.1</v>
      </c>
      <c r="N158" s="426"/>
      <c r="O158" s="426"/>
      <c r="P158" s="478">
        <v>31.1</v>
      </c>
      <c r="Q158" s="339">
        <v>57.2</v>
      </c>
      <c r="R158" s="470">
        <v>73.599999999999994</v>
      </c>
      <c r="S158" s="878" t="s">
        <v>137</v>
      </c>
      <c r="T158" s="828"/>
      <c r="U158" s="828"/>
      <c r="V158" s="889">
        <v>1</v>
      </c>
      <c r="W158" s="90"/>
    </row>
    <row r="159" spans="1:26" ht="31.5" customHeight="1" x14ac:dyDescent="0.2">
      <c r="A159" s="857"/>
      <c r="B159" s="820"/>
      <c r="C159" s="835"/>
      <c r="D159" s="826"/>
      <c r="E159" s="1729"/>
      <c r="F159" s="1685"/>
      <c r="G159" s="864"/>
      <c r="H159" s="1687"/>
      <c r="I159" s="2013"/>
      <c r="J159" s="470" t="s">
        <v>55</v>
      </c>
      <c r="K159" s="870"/>
      <c r="L159" s="871"/>
      <c r="M159" s="870"/>
      <c r="N159" s="387"/>
      <c r="O159" s="387"/>
      <c r="P159" s="112"/>
      <c r="Q159" s="871"/>
      <c r="R159" s="470">
        <v>834.1</v>
      </c>
      <c r="S159" s="878" t="s">
        <v>136</v>
      </c>
      <c r="T159" s="181"/>
      <c r="U159" s="181"/>
      <c r="V159" s="347">
        <v>1</v>
      </c>
      <c r="W159" s="90"/>
    </row>
    <row r="160" spans="1:26" ht="39.75" customHeight="1" x14ac:dyDescent="0.2">
      <c r="A160" s="857"/>
      <c r="B160" s="820"/>
      <c r="C160" s="835"/>
      <c r="D160" s="851"/>
      <c r="E160" s="1729"/>
      <c r="F160" s="1723"/>
      <c r="G160" s="997"/>
      <c r="H160" s="1687"/>
      <c r="I160" s="2013"/>
      <c r="J160" s="471" t="s">
        <v>125</v>
      </c>
      <c r="K160" s="185"/>
      <c r="L160" s="249"/>
      <c r="M160" s="185"/>
      <c r="N160" s="388"/>
      <c r="O160" s="388"/>
      <c r="P160" s="393"/>
      <c r="Q160" s="249"/>
      <c r="R160" s="249">
        <v>73.599999999999994</v>
      </c>
      <c r="S160" s="879" t="s">
        <v>295</v>
      </c>
      <c r="T160" s="832"/>
      <c r="U160" s="832"/>
      <c r="V160" s="356"/>
      <c r="W160" s="644">
        <v>50</v>
      </c>
    </row>
    <row r="161" spans="1:24" ht="21.75" customHeight="1" x14ac:dyDescent="0.2">
      <c r="A161" s="857"/>
      <c r="B161" s="820"/>
      <c r="C161" s="835"/>
      <c r="D161" s="826" t="s">
        <v>41</v>
      </c>
      <c r="E161" s="1681" t="s">
        <v>415</v>
      </c>
      <c r="F161" s="1684" t="s">
        <v>139</v>
      </c>
      <c r="G161" s="997"/>
      <c r="H161" s="1687"/>
      <c r="I161" s="2013"/>
      <c r="J161" s="470" t="s">
        <v>28</v>
      </c>
      <c r="K161" s="870"/>
      <c r="L161" s="871"/>
      <c r="M161" s="870">
        <v>52.2</v>
      </c>
      <c r="N161" s="387"/>
      <c r="O161" s="387"/>
      <c r="P161" s="112">
        <v>52.2</v>
      </c>
      <c r="Q161" s="871">
        <v>45.6</v>
      </c>
      <c r="R161" s="470">
        <v>80.8</v>
      </c>
      <c r="S161" s="878" t="s">
        <v>137</v>
      </c>
      <c r="T161" s="828"/>
      <c r="U161" s="828">
        <v>1</v>
      </c>
      <c r="V161" s="889"/>
      <c r="W161" s="90"/>
    </row>
    <row r="162" spans="1:24" ht="21" customHeight="1" x14ac:dyDescent="0.2">
      <c r="A162" s="857"/>
      <c r="B162" s="820"/>
      <c r="C162" s="835"/>
      <c r="D162" s="826"/>
      <c r="E162" s="1682"/>
      <c r="F162" s="1685"/>
      <c r="G162" s="997"/>
      <c r="H162" s="1687"/>
      <c r="I162" s="2013"/>
      <c r="J162" s="470" t="s">
        <v>55</v>
      </c>
      <c r="K162" s="265"/>
      <c r="L162" s="339"/>
      <c r="M162" s="265"/>
      <c r="N162" s="426"/>
      <c r="O162" s="426"/>
      <c r="P162" s="478"/>
      <c r="Q162" s="339">
        <v>392.1</v>
      </c>
      <c r="R162" s="470">
        <v>914.9</v>
      </c>
      <c r="S162" s="878" t="s">
        <v>136</v>
      </c>
      <c r="T162" s="181"/>
      <c r="U162" s="181"/>
      <c r="V162" s="347">
        <v>1</v>
      </c>
      <c r="W162" s="90"/>
    </row>
    <row r="163" spans="1:24" ht="42" customHeight="1" x14ac:dyDescent="0.2">
      <c r="A163" s="857"/>
      <c r="B163" s="820"/>
      <c r="C163" s="835"/>
      <c r="D163" s="851"/>
      <c r="E163" s="1682"/>
      <c r="F163" s="1685"/>
      <c r="G163" s="864"/>
      <c r="H163" s="1687"/>
      <c r="I163" s="2013"/>
      <c r="J163" s="473" t="s">
        <v>125</v>
      </c>
      <c r="K163" s="185"/>
      <c r="L163" s="249"/>
      <c r="M163" s="185"/>
      <c r="N163" s="388"/>
      <c r="O163" s="388"/>
      <c r="P163" s="393"/>
      <c r="Q163" s="249">
        <v>34.6</v>
      </c>
      <c r="R163" s="249">
        <v>80.8</v>
      </c>
      <c r="S163" s="456" t="s">
        <v>300</v>
      </c>
      <c r="T163" s="832"/>
      <c r="U163" s="832"/>
      <c r="V163" s="356">
        <v>30</v>
      </c>
      <c r="W163" s="644">
        <v>100</v>
      </c>
    </row>
    <row r="164" spans="1:24" ht="21" customHeight="1" x14ac:dyDescent="0.2">
      <c r="A164" s="857"/>
      <c r="B164" s="820"/>
      <c r="C164" s="835"/>
      <c r="D164" s="903" t="s">
        <v>34</v>
      </c>
      <c r="E164" s="1724" t="s">
        <v>259</v>
      </c>
      <c r="F164" s="1684" t="s">
        <v>139</v>
      </c>
      <c r="G164" s="999"/>
      <c r="H164" s="1687"/>
      <c r="I164" s="2013"/>
      <c r="J164" s="470" t="s">
        <v>28</v>
      </c>
      <c r="K164" s="870"/>
      <c r="L164" s="871"/>
      <c r="M164" s="870"/>
      <c r="N164" s="387"/>
      <c r="O164" s="387"/>
      <c r="P164" s="112"/>
      <c r="Q164" s="871">
        <v>50</v>
      </c>
      <c r="R164" s="638">
        <v>4.5</v>
      </c>
      <c r="S164" s="878" t="s">
        <v>137</v>
      </c>
      <c r="T164" s="625"/>
      <c r="U164" s="625"/>
      <c r="V164" s="641"/>
      <c r="W164" s="632" t="s">
        <v>57</v>
      </c>
    </row>
    <row r="165" spans="1:24" ht="17.25" customHeight="1" x14ac:dyDescent="0.2">
      <c r="A165" s="857"/>
      <c r="B165" s="820"/>
      <c r="C165" s="835"/>
      <c r="D165" s="903"/>
      <c r="E165" s="1725"/>
      <c r="F165" s="1685"/>
      <c r="G165" s="999"/>
      <c r="H165" s="1687"/>
      <c r="I165" s="2013"/>
      <c r="J165" s="470" t="s">
        <v>55</v>
      </c>
      <c r="K165" s="870"/>
      <c r="L165" s="871"/>
      <c r="M165" s="870"/>
      <c r="N165" s="387"/>
      <c r="O165" s="387"/>
      <c r="P165" s="112"/>
      <c r="Q165" s="871"/>
      <c r="R165" s="639"/>
      <c r="S165" s="878" t="s">
        <v>136</v>
      </c>
      <c r="T165" s="592"/>
      <c r="U165" s="592"/>
      <c r="V165" s="487"/>
      <c r="W165" s="90">
        <v>1</v>
      </c>
    </row>
    <row r="166" spans="1:24" ht="28.5" customHeight="1" x14ac:dyDescent="0.2">
      <c r="A166" s="857"/>
      <c r="B166" s="820"/>
      <c r="C166" s="835"/>
      <c r="D166" s="756"/>
      <c r="E166" s="1762"/>
      <c r="F166" s="1686"/>
      <c r="G166" s="864"/>
      <c r="H166" s="903"/>
      <c r="I166" s="845"/>
      <c r="J166" s="473" t="s">
        <v>125</v>
      </c>
      <c r="K166" s="245"/>
      <c r="L166" s="249"/>
      <c r="M166" s="185"/>
      <c r="N166" s="388"/>
      <c r="O166" s="388"/>
      <c r="P166" s="393"/>
      <c r="Q166" s="249"/>
      <c r="R166" s="249"/>
      <c r="S166" s="456"/>
      <c r="T166" s="168"/>
      <c r="U166" s="168"/>
      <c r="V166" s="356"/>
      <c r="W166" s="644"/>
    </row>
    <row r="167" spans="1:24" ht="17.25" customHeight="1" x14ac:dyDescent="0.2">
      <c r="A167" s="857"/>
      <c r="B167" s="820"/>
      <c r="C167" s="835"/>
      <c r="D167" s="903" t="s">
        <v>79</v>
      </c>
      <c r="E167" s="1724" t="s">
        <v>306</v>
      </c>
      <c r="F167" s="1684"/>
      <c r="G167" s="1101"/>
      <c r="H167" s="158"/>
      <c r="I167" s="1098"/>
      <c r="J167" s="470" t="s">
        <v>28</v>
      </c>
      <c r="K167" s="1102"/>
      <c r="L167" s="871"/>
      <c r="M167" s="870">
        <v>15</v>
      </c>
      <c r="N167" s="387"/>
      <c r="O167" s="387"/>
      <c r="P167" s="112">
        <v>15</v>
      </c>
      <c r="Q167" s="871"/>
      <c r="R167" s="640"/>
      <c r="S167" s="1771" t="s">
        <v>309</v>
      </c>
      <c r="T167" s="625"/>
      <c r="U167" s="625">
        <v>1</v>
      </c>
      <c r="V167" s="489"/>
      <c r="W167" s="645"/>
      <c r="X167" s="1808"/>
    </row>
    <row r="168" spans="1:24" ht="24" customHeight="1" x14ac:dyDescent="0.2">
      <c r="A168" s="857"/>
      <c r="B168" s="820"/>
      <c r="C168" s="835"/>
      <c r="D168" s="903"/>
      <c r="E168" s="1725"/>
      <c r="F168" s="1685"/>
      <c r="G168" s="1101"/>
      <c r="H168" s="158"/>
      <c r="I168" s="1098"/>
      <c r="J168" s="470"/>
      <c r="K168" s="1102"/>
      <c r="L168" s="871"/>
      <c r="M168" s="870"/>
      <c r="N168" s="387"/>
      <c r="O168" s="387"/>
      <c r="P168" s="112"/>
      <c r="Q168" s="871"/>
      <c r="R168" s="639"/>
      <c r="S168" s="1772"/>
      <c r="T168" s="592"/>
      <c r="U168" s="592"/>
      <c r="V168" s="487"/>
      <c r="W168" s="90"/>
      <c r="X168" s="1808"/>
    </row>
    <row r="169" spans="1:24" ht="12.75" customHeight="1" x14ac:dyDescent="0.2">
      <c r="A169" s="857"/>
      <c r="B169" s="820"/>
      <c r="C169" s="835"/>
      <c r="D169" s="756"/>
      <c r="E169" s="1762"/>
      <c r="F169" s="1686"/>
      <c r="G169" s="1100"/>
      <c r="H169" s="1103"/>
      <c r="I169" s="1099"/>
      <c r="J169" s="472"/>
      <c r="K169" s="420"/>
      <c r="L169" s="249"/>
      <c r="M169" s="185"/>
      <c r="N169" s="388"/>
      <c r="O169" s="388"/>
      <c r="P169" s="393"/>
      <c r="Q169" s="249"/>
      <c r="R169" s="249"/>
      <c r="S169" s="456"/>
      <c r="T169" s="168"/>
      <c r="U169" s="168"/>
      <c r="V169" s="356"/>
      <c r="W169" s="644"/>
      <c r="X169" s="1808"/>
    </row>
    <row r="170" spans="1:24" ht="15.75" customHeight="1" thickBot="1" x14ac:dyDescent="0.25">
      <c r="A170" s="47"/>
      <c r="B170" s="824"/>
      <c r="C170" s="52"/>
      <c r="D170" s="53"/>
      <c r="E170" s="54"/>
      <c r="F170" s="55"/>
      <c r="G170" s="55"/>
      <c r="H170" s="56"/>
      <c r="I170" s="2102" t="s">
        <v>93</v>
      </c>
      <c r="J170" s="2138"/>
      <c r="K170" s="240">
        <f>SUM(K139:K166)</f>
        <v>105.3</v>
      </c>
      <c r="L170" s="252">
        <f>SUM(L139:L166)</f>
        <v>13.6</v>
      </c>
      <c r="M170" s="240">
        <f>SUM(M139:M169)</f>
        <v>455.6</v>
      </c>
      <c r="N170" s="240">
        <f t="shared" ref="N170:R170" si="7">SUM(N139:N169)</f>
        <v>0</v>
      </c>
      <c r="O170" s="240">
        <f t="shared" si="7"/>
        <v>0</v>
      </c>
      <c r="P170" s="240">
        <f t="shared" si="7"/>
        <v>455.6</v>
      </c>
      <c r="Q170" s="240">
        <f t="shared" si="7"/>
        <v>3381.9</v>
      </c>
      <c r="R170" s="646">
        <f t="shared" si="7"/>
        <v>7274.5</v>
      </c>
      <c r="S170" s="2011"/>
      <c r="T170" s="2011"/>
      <c r="U170" s="2011"/>
      <c r="V170" s="2011"/>
      <c r="W170" s="2012"/>
    </row>
    <row r="171" spans="1:24" ht="14.25" customHeight="1" thickBot="1" x14ac:dyDescent="0.25">
      <c r="A171" s="48" t="s">
        <v>7</v>
      </c>
      <c r="B171" s="163" t="s">
        <v>7</v>
      </c>
      <c r="C171" s="1727" t="s">
        <v>10</v>
      </c>
      <c r="D171" s="1719"/>
      <c r="E171" s="1719"/>
      <c r="F171" s="1719"/>
      <c r="G171" s="1719"/>
      <c r="H171" s="1719"/>
      <c r="I171" s="1719"/>
      <c r="J171" s="1728"/>
      <c r="K171" s="253">
        <f t="shared" ref="K171:R171" si="8">K170+K136+K134+K118+K76+K65</f>
        <v>7430</v>
      </c>
      <c r="L171" s="259">
        <f t="shared" si="8"/>
        <v>7422</v>
      </c>
      <c r="M171" s="253">
        <f t="shared" si="8"/>
        <v>10711.8</v>
      </c>
      <c r="N171" s="538">
        <f t="shared" si="8"/>
        <v>6530</v>
      </c>
      <c r="O171" s="259">
        <f t="shared" si="8"/>
        <v>336.9</v>
      </c>
      <c r="P171" s="253">
        <f t="shared" si="8"/>
        <v>4181.8</v>
      </c>
      <c r="Q171" s="259">
        <f t="shared" si="8"/>
        <v>12603.6</v>
      </c>
      <c r="R171" s="259">
        <f t="shared" si="8"/>
        <v>15099.7</v>
      </c>
      <c r="S171" s="799"/>
      <c r="T171" s="799"/>
      <c r="U171" s="799"/>
      <c r="V171" s="799"/>
      <c r="W171" s="800"/>
    </row>
    <row r="172" spans="1:24" ht="17.25" customHeight="1" thickBot="1" x14ac:dyDescent="0.25">
      <c r="A172" s="48" t="s">
        <v>7</v>
      </c>
      <c r="B172" s="163" t="s">
        <v>9</v>
      </c>
      <c r="C172" s="1773" t="s">
        <v>47</v>
      </c>
      <c r="D172" s="1774"/>
      <c r="E172" s="1774"/>
      <c r="F172" s="1774"/>
      <c r="G172" s="1774"/>
      <c r="H172" s="1774"/>
      <c r="I172" s="1774"/>
      <c r="J172" s="1774"/>
      <c r="K172" s="1774"/>
      <c r="L172" s="1774"/>
      <c r="M172" s="1774"/>
      <c r="N172" s="1774"/>
      <c r="O172" s="1774"/>
      <c r="P172" s="1774"/>
      <c r="Q172" s="1774"/>
      <c r="R172" s="1774"/>
      <c r="S172" s="1774"/>
      <c r="T172" s="1774"/>
      <c r="U172" s="1774"/>
      <c r="V172" s="1774"/>
      <c r="W172" s="1775"/>
    </row>
    <row r="173" spans="1:24" ht="27.75" customHeight="1" x14ac:dyDescent="0.2">
      <c r="A173" s="182" t="s">
        <v>7</v>
      </c>
      <c r="B173" s="274" t="s">
        <v>9</v>
      </c>
      <c r="C173" s="275" t="s">
        <v>7</v>
      </c>
      <c r="D173" s="750"/>
      <c r="E173" s="751" t="s">
        <v>106</v>
      </c>
      <c r="F173" s="287"/>
      <c r="G173" s="287"/>
      <c r="H173" s="121">
        <v>6</v>
      </c>
      <c r="I173" s="2040" t="s">
        <v>104</v>
      </c>
      <c r="J173" s="109"/>
      <c r="K173" s="175"/>
      <c r="L173" s="539"/>
      <c r="M173" s="332"/>
      <c r="N173" s="544"/>
      <c r="O173" s="545"/>
      <c r="P173" s="545"/>
      <c r="Q173" s="543"/>
      <c r="R173" s="332"/>
      <c r="S173" s="211"/>
      <c r="T173" s="479"/>
      <c r="U173" s="515"/>
      <c r="V173" s="479"/>
      <c r="W173" s="212"/>
    </row>
    <row r="174" spans="1:24" ht="18.75" customHeight="1" x14ac:dyDescent="0.2">
      <c r="A174" s="183"/>
      <c r="B174" s="821"/>
      <c r="C174" s="276"/>
      <c r="D174" s="313" t="s">
        <v>7</v>
      </c>
      <c r="E174" s="1713" t="s">
        <v>59</v>
      </c>
      <c r="F174" s="844"/>
      <c r="G174" s="2053" t="s">
        <v>209</v>
      </c>
      <c r="H174" s="122"/>
      <c r="I174" s="2041"/>
      <c r="J174" s="124" t="s">
        <v>28</v>
      </c>
      <c r="K174" s="254">
        <v>75</v>
      </c>
      <c r="L174" s="540">
        <v>75</v>
      </c>
      <c r="M174" s="254">
        <v>52.2</v>
      </c>
      <c r="N174" s="546">
        <v>52.2</v>
      </c>
      <c r="O174" s="547"/>
      <c r="P174" s="547"/>
      <c r="Q174" s="540">
        <v>52.2</v>
      </c>
      <c r="R174" s="254">
        <v>52.2</v>
      </c>
      <c r="S174" s="213" t="s">
        <v>297</v>
      </c>
      <c r="T174" s="480">
        <v>350</v>
      </c>
      <c r="U174" s="516">
        <v>350</v>
      </c>
      <c r="V174" s="553">
        <v>350</v>
      </c>
      <c r="W174" s="214">
        <v>350</v>
      </c>
    </row>
    <row r="175" spans="1:24" ht="28.5" customHeight="1" x14ac:dyDescent="0.2">
      <c r="A175" s="183"/>
      <c r="B175" s="821"/>
      <c r="C175" s="276"/>
      <c r="D175" s="127"/>
      <c r="E175" s="1713"/>
      <c r="F175" s="844"/>
      <c r="G175" s="2054"/>
      <c r="H175" s="122"/>
      <c r="I175" s="2041"/>
      <c r="J175" s="125" t="s">
        <v>72</v>
      </c>
      <c r="K175" s="255"/>
      <c r="L175" s="425"/>
      <c r="M175" s="255"/>
      <c r="N175" s="427"/>
      <c r="O175" s="548"/>
      <c r="P175" s="548"/>
      <c r="Q175" s="425"/>
      <c r="R175" s="255"/>
      <c r="S175" s="215" t="s">
        <v>298</v>
      </c>
      <c r="T175" s="481">
        <v>300</v>
      </c>
      <c r="U175" s="517">
        <v>300</v>
      </c>
      <c r="V175" s="554">
        <v>300</v>
      </c>
      <c r="W175" s="197">
        <v>300</v>
      </c>
    </row>
    <row r="176" spans="1:24" ht="35.25" customHeight="1" x14ac:dyDescent="0.2">
      <c r="A176" s="183"/>
      <c r="B176" s="821"/>
      <c r="C176" s="312"/>
      <c r="D176" s="314"/>
      <c r="E176" s="1776"/>
      <c r="F176" s="866"/>
      <c r="G176" s="2055"/>
      <c r="H176" s="122"/>
      <c r="I176" s="2041"/>
      <c r="J176" s="126"/>
      <c r="K176" s="256"/>
      <c r="L176" s="541"/>
      <c r="M176" s="256"/>
      <c r="N176" s="549"/>
      <c r="O176" s="550"/>
      <c r="P176" s="550"/>
      <c r="Q176" s="541"/>
      <c r="R176" s="256"/>
      <c r="S176" s="216" t="s">
        <v>117</v>
      </c>
      <c r="T176" s="482">
        <v>36</v>
      </c>
      <c r="U176" s="518">
        <v>36</v>
      </c>
      <c r="V176" s="555">
        <v>36</v>
      </c>
      <c r="W176" s="198">
        <v>36</v>
      </c>
    </row>
    <row r="177" spans="1:26" ht="14.25" customHeight="1" x14ac:dyDescent="0.2">
      <c r="A177" s="183"/>
      <c r="B177" s="821"/>
      <c r="C177" s="276"/>
      <c r="D177" s="903" t="s">
        <v>9</v>
      </c>
      <c r="E177" s="1793" t="s">
        <v>185</v>
      </c>
      <c r="F177" s="844"/>
      <c r="G177" s="2226">
        <v>701050200</v>
      </c>
      <c r="H177" s="122"/>
      <c r="I177" s="875"/>
      <c r="J177" s="125" t="s">
        <v>28</v>
      </c>
      <c r="K177" s="255">
        <v>168</v>
      </c>
      <c r="L177" s="425">
        <v>168</v>
      </c>
      <c r="M177" s="255">
        <v>168</v>
      </c>
      <c r="N177" s="427">
        <f>130+8.7+27.7+0.1+1.5</f>
        <v>168</v>
      </c>
      <c r="O177" s="548"/>
      <c r="P177" s="548"/>
      <c r="Q177" s="425">
        <f>+N177</f>
        <v>168</v>
      </c>
      <c r="R177" s="255">
        <f>+N177</f>
        <v>168</v>
      </c>
      <c r="S177" s="1717" t="s">
        <v>179</v>
      </c>
      <c r="T177" s="83">
        <v>18</v>
      </c>
      <c r="U177" s="519">
        <v>18</v>
      </c>
      <c r="V177" s="83">
        <v>18</v>
      </c>
      <c r="W177" s="277">
        <v>18</v>
      </c>
    </row>
    <row r="178" spans="1:26" ht="13.5" customHeight="1" x14ac:dyDescent="0.2">
      <c r="A178" s="183"/>
      <c r="B178" s="821"/>
      <c r="C178" s="276"/>
      <c r="D178" s="127"/>
      <c r="E178" s="1794"/>
      <c r="F178" s="844"/>
      <c r="G178" s="2053"/>
      <c r="H178" s="122"/>
      <c r="I178" s="875"/>
      <c r="J178" s="144" t="s">
        <v>72</v>
      </c>
      <c r="K178" s="257"/>
      <c r="L178" s="542"/>
      <c r="M178" s="257"/>
      <c r="N178" s="551"/>
      <c r="O178" s="552"/>
      <c r="P178" s="552"/>
      <c r="Q178" s="542"/>
      <c r="R178" s="257"/>
      <c r="S178" s="1718"/>
      <c r="T178" s="483"/>
      <c r="U178" s="520"/>
      <c r="V178" s="483"/>
      <c r="W178" s="217"/>
    </row>
    <row r="179" spans="1:26" ht="27.75" customHeight="1" x14ac:dyDescent="0.2">
      <c r="A179" s="183"/>
      <c r="B179" s="821"/>
      <c r="C179" s="276"/>
      <c r="D179" s="127"/>
      <c r="E179" s="849"/>
      <c r="F179" s="844"/>
      <c r="G179" s="2053"/>
      <c r="H179" s="122"/>
      <c r="I179" s="875"/>
      <c r="J179" s="125" t="s">
        <v>28</v>
      </c>
      <c r="K179" s="255">
        <v>67.7</v>
      </c>
      <c r="L179" s="425">
        <v>0.5</v>
      </c>
      <c r="M179" s="255">
        <f>+N179</f>
        <v>0.5</v>
      </c>
      <c r="N179" s="427">
        <v>0.5</v>
      </c>
      <c r="O179" s="548"/>
      <c r="P179" s="548"/>
      <c r="Q179" s="425">
        <v>0.5</v>
      </c>
      <c r="R179" s="255">
        <v>0.5</v>
      </c>
      <c r="S179" s="215" t="s">
        <v>343</v>
      </c>
      <c r="T179" s="481">
        <v>2</v>
      </c>
      <c r="U179" s="517">
        <v>2</v>
      </c>
      <c r="V179" s="517">
        <v>2</v>
      </c>
      <c r="W179" s="499">
        <v>2</v>
      </c>
    </row>
    <row r="180" spans="1:26" ht="27.75" customHeight="1" x14ac:dyDescent="0.2">
      <c r="A180" s="183"/>
      <c r="B180" s="821"/>
      <c r="C180" s="276"/>
      <c r="D180" s="127"/>
      <c r="E180" s="849"/>
      <c r="F180" s="844"/>
      <c r="G180" s="2053"/>
      <c r="H180" s="122"/>
      <c r="I180" s="875"/>
      <c r="J180" s="125" t="s">
        <v>28</v>
      </c>
      <c r="K180" s="255"/>
      <c r="L180" s="425">
        <v>10</v>
      </c>
      <c r="M180" s="255">
        <v>5</v>
      </c>
      <c r="N180" s="427"/>
      <c r="O180" s="548"/>
      <c r="P180" s="548">
        <v>5</v>
      </c>
      <c r="Q180" s="425"/>
      <c r="R180" s="255"/>
      <c r="S180" s="218" t="s">
        <v>344</v>
      </c>
      <c r="T180" s="484">
        <v>160</v>
      </c>
      <c r="U180" s="521">
        <v>80</v>
      </c>
      <c r="V180" s="521"/>
      <c r="W180" s="501"/>
    </row>
    <row r="181" spans="1:26" ht="26.25" customHeight="1" x14ac:dyDescent="0.2">
      <c r="A181" s="183"/>
      <c r="B181" s="821"/>
      <c r="C181" s="276"/>
      <c r="D181" s="127"/>
      <c r="E181" s="849"/>
      <c r="F181" s="844"/>
      <c r="G181" s="2053"/>
      <c r="H181" s="122"/>
      <c r="I181" s="875"/>
      <c r="J181" s="125" t="s">
        <v>28</v>
      </c>
      <c r="K181" s="255"/>
      <c r="L181" s="425">
        <v>10</v>
      </c>
      <c r="M181" s="255">
        <f>+P181</f>
        <v>13</v>
      </c>
      <c r="N181" s="427"/>
      <c r="O181" s="548"/>
      <c r="P181" s="548">
        <v>13</v>
      </c>
      <c r="Q181" s="425">
        <v>20</v>
      </c>
      <c r="R181" s="255">
        <v>10</v>
      </c>
      <c r="S181" s="218" t="s">
        <v>162</v>
      </c>
      <c r="T181" s="484">
        <v>10</v>
      </c>
      <c r="U181" s="521">
        <v>13</v>
      </c>
      <c r="V181" s="521">
        <v>20</v>
      </c>
      <c r="W181" s="501">
        <v>10</v>
      </c>
    </row>
    <row r="182" spans="1:26" ht="36" customHeight="1" x14ac:dyDescent="0.2">
      <c r="A182" s="183"/>
      <c r="B182" s="821"/>
      <c r="C182" s="276"/>
      <c r="D182" s="127"/>
      <c r="E182" s="849"/>
      <c r="F182" s="844"/>
      <c r="G182" s="2053"/>
      <c r="H182" s="122"/>
      <c r="I182" s="875"/>
      <c r="J182" s="125" t="s">
        <v>28</v>
      </c>
      <c r="K182" s="255"/>
      <c r="L182" s="425">
        <v>0</v>
      </c>
      <c r="M182" s="255">
        <v>10</v>
      </c>
      <c r="N182" s="427">
        <v>10</v>
      </c>
      <c r="O182" s="548"/>
      <c r="P182" s="548"/>
      <c r="Q182" s="425">
        <v>10</v>
      </c>
      <c r="R182" s="255">
        <v>10</v>
      </c>
      <c r="S182" s="315" t="s">
        <v>390</v>
      </c>
      <c r="T182" s="483"/>
      <c r="U182" s="520">
        <v>500</v>
      </c>
      <c r="V182" s="520">
        <v>500</v>
      </c>
      <c r="W182" s="500">
        <v>500</v>
      </c>
    </row>
    <row r="183" spans="1:26" ht="26.25" customHeight="1" x14ac:dyDescent="0.2">
      <c r="A183" s="183"/>
      <c r="B183" s="821"/>
      <c r="C183" s="276"/>
      <c r="D183" s="127"/>
      <c r="E183" s="849"/>
      <c r="F183" s="844"/>
      <c r="G183" s="187"/>
      <c r="H183" s="122"/>
      <c r="I183" s="875"/>
      <c r="J183" s="125" t="s">
        <v>28</v>
      </c>
      <c r="K183" s="255"/>
      <c r="L183" s="425"/>
      <c r="M183" s="255">
        <f>+P183</f>
        <v>60</v>
      </c>
      <c r="N183" s="427"/>
      <c r="O183" s="548"/>
      <c r="P183" s="548">
        <v>60</v>
      </c>
      <c r="Q183" s="425"/>
      <c r="R183" s="255"/>
      <c r="S183" s="315" t="s">
        <v>388</v>
      </c>
      <c r="T183" s="483"/>
      <c r="U183" s="520">
        <v>100</v>
      </c>
      <c r="V183" s="520"/>
      <c r="W183" s="500"/>
    </row>
    <row r="184" spans="1:26" ht="26.25" customHeight="1" x14ac:dyDescent="0.2">
      <c r="A184" s="183"/>
      <c r="B184" s="821"/>
      <c r="C184" s="276"/>
      <c r="D184" s="127"/>
      <c r="E184" s="849"/>
      <c r="F184" s="844"/>
      <c r="G184" s="187"/>
      <c r="H184" s="122"/>
      <c r="I184" s="875"/>
      <c r="J184" s="125" t="s">
        <v>28</v>
      </c>
      <c r="K184" s="255"/>
      <c r="L184" s="425"/>
      <c r="M184" s="255">
        <v>60</v>
      </c>
      <c r="N184" s="427"/>
      <c r="O184" s="548"/>
      <c r="P184" s="548">
        <v>60</v>
      </c>
      <c r="Q184" s="425"/>
      <c r="R184" s="255"/>
      <c r="S184" s="315" t="s">
        <v>389</v>
      </c>
      <c r="T184" s="483"/>
      <c r="U184" s="520">
        <v>100</v>
      </c>
      <c r="V184" s="520"/>
      <c r="W184" s="500"/>
    </row>
    <row r="185" spans="1:26" ht="26.25" customHeight="1" x14ac:dyDescent="0.2">
      <c r="A185" s="183"/>
      <c r="B185" s="821"/>
      <c r="C185" s="276"/>
      <c r="D185" s="127"/>
      <c r="E185" s="849"/>
      <c r="F185" s="844"/>
      <c r="G185" s="187"/>
      <c r="H185" s="122"/>
      <c r="I185" s="875"/>
      <c r="J185" s="125" t="s">
        <v>28</v>
      </c>
      <c r="K185" s="255"/>
      <c r="L185" s="425"/>
      <c r="M185" s="255">
        <f>+P185</f>
        <v>8.4</v>
      </c>
      <c r="N185" s="427"/>
      <c r="O185" s="548"/>
      <c r="P185" s="548">
        <v>8.4</v>
      </c>
      <c r="Q185" s="425"/>
      <c r="R185" s="255"/>
      <c r="S185" s="315" t="s">
        <v>391</v>
      </c>
      <c r="T185" s="483"/>
      <c r="U185" s="520">
        <v>250</v>
      </c>
      <c r="V185" s="520"/>
      <c r="W185" s="500"/>
    </row>
    <row r="186" spans="1:26" ht="26.25" customHeight="1" x14ac:dyDescent="0.2">
      <c r="A186" s="183"/>
      <c r="B186" s="821"/>
      <c r="C186" s="276"/>
      <c r="D186" s="127"/>
      <c r="E186" s="849"/>
      <c r="F186" s="844"/>
      <c r="G186" s="187"/>
      <c r="H186" s="122"/>
      <c r="I186" s="875"/>
      <c r="J186" s="125" t="s">
        <v>28</v>
      </c>
      <c r="K186" s="255"/>
      <c r="L186" s="425"/>
      <c r="M186" s="255">
        <f>+N186</f>
        <v>11</v>
      </c>
      <c r="N186" s="427">
        <v>11</v>
      </c>
      <c r="O186" s="548"/>
      <c r="P186" s="548"/>
      <c r="Q186" s="425"/>
      <c r="R186" s="255"/>
      <c r="S186" s="315" t="s">
        <v>332</v>
      </c>
      <c r="T186" s="483"/>
      <c r="U186" s="520">
        <v>61</v>
      </c>
      <c r="V186" s="520"/>
      <c r="W186" s="500"/>
    </row>
    <row r="187" spans="1:26" ht="26.25" customHeight="1" x14ac:dyDescent="0.2">
      <c r="A187" s="183"/>
      <c r="B187" s="821"/>
      <c r="C187" s="276"/>
      <c r="D187" s="127"/>
      <c r="E187" s="849"/>
      <c r="F187" s="844"/>
      <c r="G187" s="187"/>
      <c r="H187" s="122"/>
      <c r="I187" s="875"/>
      <c r="J187" s="125" t="s">
        <v>28</v>
      </c>
      <c r="K187" s="255"/>
      <c r="L187" s="425"/>
      <c r="M187" s="255">
        <f>+N187</f>
        <v>2.2999999999999998</v>
      </c>
      <c r="N187" s="427">
        <v>2.2999999999999998</v>
      </c>
      <c r="O187" s="548"/>
      <c r="P187" s="548"/>
      <c r="Q187" s="425">
        <v>2.2999999999999998</v>
      </c>
      <c r="R187" s="255">
        <v>2.2999999999999998</v>
      </c>
      <c r="S187" s="315" t="s">
        <v>417</v>
      </c>
      <c r="T187" s="483"/>
      <c r="U187" s="520">
        <v>1</v>
      </c>
      <c r="V187" s="520">
        <v>1</v>
      </c>
      <c r="W187" s="500">
        <v>1</v>
      </c>
    </row>
    <row r="188" spans="1:26" ht="36" customHeight="1" x14ac:dyDescent="0.2">
      <c r="A188" s="183"/>
      <c r="B188" s="821"/>
      <c r="C188" s="276"/>
      <c r="D188" s="127"/>
      <c r="E188" s="849"/>
      <c r="F188" s="844"/>
      <c r="G188" s="187"/>
      <c r="H188" s="122"/>
      <c r="I188" s="875"/>
      <c r="J188" s="125" t="s">
        <v>28</v>
      </c>
      <c r="K188" s="255"/>
      <c r="L188" s="425"/>
      <c r="M188" s="255">
        <f>+N188</f>
        <v>4.5999999999999996</v>
      </c>
      <c r="N188" s="427">
        <v>4.5999999999999996</v>
      </c>
      <c r="O188" s="548"/>
      <c r="P188" s="548"/>
      <c r="Q188" s="425"/>
      <c r="R188" s="255"/>
      <c r="S188" s="315" t="s">
        <v>392</v>
      </c>
      <c r="T188" s="520"/>
      <c r="U188" s="520">
        <v>100</v>
      </c>
      <c r="V188" s="520"/>
      <c r="W188" s="500"/>
    </row>
    <row r="189" spans="1:26" ht="27" customHeight="1" x14ac:dyDescent="0.2">
      <c r="A189" s="183"/>
      <c r="B189" s="821"/>
      <c r="C189" s="276"/>
      <c r="D189" s="127"/>
      <c r="E189" s="849"/>
      <c r="F189" s="844"/>
      <c r="G189" s="187"/>
      <c r="H189" s="122"/>
      <c r="I189" s="875"/>
      <c r="J189" s="125" t="s">
        <v>28</v>
      </c>
      <c r="K189" s="255"/>
      <c r="L189" s="425"/>
      <c r="M189" s="255">
        <v>35</v>
      </c>
      <c r="N189" s="427">
        <v>35</v>
      </c>
      <c r="O189" s="548"/>
      <c r="P189" s="548"/>
      <c r="Q189" s="425">
        <v>35</v>
      </c>
      <c r="R189" s="255"/>
      <c r="S189" s="315" t="s">
        <v>181</v>
      </c>
      <c r="T189" s="483"/>
      <c r="U189" s="520">
        <v>50</v>
      </c>
      <c r="V189" s="520">
        <v>50</v>
      </c>
      <c r="W189" s="500"/>
    </row>
    <row r="190" spans="1:26" ht="27" customHeight="1" x14ac:dyDescent="0.2">
      <c r="A190" s="183"/>
      <c r="B190" s="821"/>
      <c r="C190" s="276"/>
      <c r="D190" s="752"/>
      <c r="E190" s="209"/>
      <c r="F190" s="205"/>
      <c r="G190" s="189"/>
      <c r="H190" s="178"/>
      <c r="I190" s="875"/>
      <c r="J190" s="125" t="s">
        <v>28</v>
      </c>
      <c r="K190" s="255"/>
      <c r="L190" s="425"/>
      <c r="M190" s="422">
        <v>4</v>
      </c>
      <c r="N190" s="427">
        <v>4</v>
      </c>
      <c r="O190" s="548"/>
      <c r="P190" s="548"/>
      <c r="Q190" s="425"/>
      <c r="R190" s="255"/>
      <c r="S190" s="705" t="s">
        <v>156</v>
      </c>
      <c r="T190" s="706"/>
      <c r="U190" s="707">
        <v>2</v>
      </c>
      <c r="V190" s="707"/>
      <c r="W190" s="708"/>
      <c r="X190" s="11"/>
      <c r="Y190" s="11"/>
      <c r="Z190" s="11"/>
    </row>
    <row r="191" spans="1:26" ht="18.75" customHeight="1" x14ac:dyDescent="0.2">
      <c r="A191" s="183"/>
      <c r="B191" s="821"/>
      <c r="C191" s="276"/>
      <c r="D191" s="127"/>
      <c r="E191" s="849"/>
      <c r="F191" s="205"/>
      <c r="G191" s="189"/>
      <c r="H191" s="178"/>
      <c r="I191" s="875"/>
      <c r="J191" s="126" t="s">
        <v>28</v>
      </c>
      <c r="K191" s="256"/>
      <c r="L191" s="541">
        <v>1.8</v>
      </c>
      <c r="M191" s="556">
        <f>+N191</f>
        <v>8.6</v>
      </c>
      <c r="N191" s="549">
        <v>8.6</v>
      </c>
      <c r="O191" s="550"/>
      <c r="P191" s="550"/>
      <c r="Q191" s="541">
        <v>8.6</v>
      </c>
      <c r="R191" s="256">
        <v>8.6</v>
      </c>
      <c r="S191" s="216" t="s">
        <v>49</v>
      </c>
      <c r="T191" s="482">
        <v>20</v>
      </c>
      <c r="U191" s="518">
        <v>30</v>
      </c>
      <c r="V191" s="518">
        <v>30</v>
      </c>
      <c r="W191" s="717">
        <v>30</v>
      </c>
      <c r="X191" s="11"/>
      <c r="Y191" s="11"/>
      <c r="Z191" s="11"/>
    </row>
    <row r="192" spans="1:26" ht="20.25" customHeight="1" x14ac:dyDescent="0.2">
      <c r="A192" s="183"/>
      <c r="B192" s="821"/>
      <c r="C192" s="276"/>
      <c r="D192" s="127"/>
      <c r="E192" s="849"/>
      <c r="F192" s="844"/>
      <c r="G192" s="187"/>
      <c r="H192" s="122"/>
      <c r="I192" s="875"/>
      <c r="J192" s="125" t="s">
        <v>28</v>
      </c>
      <c r="K192" s="255"/>
      <c r="L192" s="425">
        <v>2.9</v>
      </c>
      <c r="M192" s="255"/>
      <c r="N192" s="427"/>
      <c r="O192" s="548"/>
      <c r="P192" s="548"/>
      <c r="Q192" s="425"/>
      <c r="R192" s="255"/>
      <c r="S192" s="1003" t="s">
        <v>157</v>
      </c>
      <c r="T192" s="1000">
        <v>150</v>
      </c>
      <c r="U192" s="715"/>
      <c r="V192" s="715"/>
      <c r="W192" s="716"/>
    </row>
    <row r="193" spans="1:26" ht="25.5" customHeight="1" x14ac:dyDescent="0.2">
      <c r="A193" s="183"/>
      <c r="B193" s="821"/>
      <c r="C193" s="276"/>
      <c r="D193" s="127"/>
      <c r="E193" s="209"/>
      <c r="F193" s="844"/>
      <c r="G193" s="189"/>
      <c r="H193" s="122"/>
      <c r="I193" s="875"/>
      <c r="J193" s="125" t="s">
        <v>28</v>
      </c>
      <c r="K193" s="255"/>
      <c r="L193" s="425">
        <v>2.2000000000000002</v>
      </c>
      <c r="M193" s="255"/>
      <c r="N193" s="427"/>
      <c r="O193" s="548"/>
      <c r="P193" s="548"/>
      <c r="Q193" s="425"/>
      <c r="R193" s="255"/>
      <c r="S193" s="1002" t="s">
        <v>153</v>
      </c>
      <c r="T193" s="1001">
        <v>1</v>
      </c>
      <c r="U193" s="709"/>
      <c r="V193" s="709"/>
      <c r="W193" s="710"/>
    </row>
    <row r="194" spans="1:26" ht="39.75" customHeight="1" x14ac:dyDescent="0.2">
      <c r="A194" s="183"/>
      <c r="B194" s="821"/>
      <c r="C194" s="276"/>
      <c r="D194" s="127"/>
      <c r="E194" s="209"/>
      <c r="F194" s="844"/>
      <c r="G194" s="189"/>
      <c r="H194" s="122"/>
      <c r="I194" s="875"/>
      <c r="J194" s="125" t="s">
        <v>28</v>
      </c>
      <c r="K194" s="255"/>
      <c r="L194" s="425">
        <v>3.7</v>
      </c>
      <c r="M194" s="255"/>
      <c r="N194" s="427"/>
      <c r="O194" s="548"/>
      <c r="P194" s="548"/>
      <c r="Q194" s="425"/>
      <c r="R194" s="255"/>
      <c r="S194" s="1002" t="s">
        <v>180</v>
      </c>
      <c r="T194" s="1001">
        <v>100</v>
      </c>
      <c r="U194" s="709"/>
      <c r="V194" s="709"/>
      <c r="W194" s="710"/>
    </row>
    <row r="195" spans="1:26" ht="24" customHeight="1" x14ac:dyDescent="0.2">
      <c r="A195" s="183"/>
      <c r="B195" s="821"/>
      <c r="C195" s="276"/>
      <c r="D195" s="127"/>
      <c r="E195" s="863"/>
      <c r="F195" s="205"/>
      <c r="G195" s="189"/>
      <c r="H195" s="178"/>
      <c r="I195" s="875"/>
      <c r="J195" s="125" t="s">
        <v>28</v>
      </c>
      <c r="K195" s="255"/>
      <c r="L195" s="425">
        <v>6</v>
      </c>
      <c r="M195" s="255"/>
      <c r="N195" s="427"/>
      <c r="O195" s="548"/>
      <c r="P195" s="548"/>
      <c r="Q195" s="425"/>
      <c r="R195" s="255"/>
      <c r="S195" s="1002" t="s">
        <v>158</v>
      </c>
      <c r="T195" s="1001">
        <v>1</v>
      </c>
      <c r="U195" s="709"/>
      <c r="V195" s="709"/>
      <c r="W195" s="710"/>
      <c r="X195" s="11"/>
      <c r="Y195" s="11"/>
      <c r="Z195" s="11"/>
    </row>
    <row r="196" spans="1:26" ht="28.5" customHeight="1" x14ac:dyDescent="0.2">
      <c r="A196" s="183"/>
      <c r="B196" s="821"/>
      <c r="C196" s="276"/>
      <c r="D196" s="127"/>
      <c r="E196" s="863"/>
      <c r="F196" s="205"/>
      <c r="G196" s="189"/>
      <c r="H196" s="178"/>
      <c r="I196" s="875"/>
      <c r="J196" s="125" t="s">
        <v>28</v>
      </c>
      <c r="K196" s="255"/>
      <c r="L196" s="425">
        <v>10</v>
      </c>
      <c r="M196" s="255"/>
      <c r="N196" s="427"/>
      <c r="O196" s="548"/>
      <c r="P196" s="548"/>
      <c r="Q196" s="425"/>
      <c r="R196" s="255"/>
      <c r="S196" s="1003" t="s">
        <v>163</v>
      </c>
      <c r="T196" s="1004" t="s">
        <v>88</v>
      </c>
      <c r="U196" s="711"/>
      <c r="V196" s="711"/>
      <c r="W196" s="712"/>
      <c r="X196" s="11"/>
      <c r="Y196" s="11"/>
      <c r="Z196" s="11"/>
    </row>
    <row r="197" spans="1:26" ht="26.25" customHeight="1" x14ac:dyDescent="0.2">
      <c r="A197" s="183"/>
      <c r="B197" s="170"/>
      <c r="C197" s="171"/>
      <c r="D197" s="314"/>
      <c r="E197" s="210"/>
      <c r="F197" s="206"/>
      <c r="G197" s="190"/>
      <c r="H197" s="145"/>
      <c r="I197" s="146"/>
      <c r="J197" s="126" t="s">
        <v>28</v>
      </c>
      <c r="K197" s="556"/>
      <c r="L197" s="541">
        <v>8.3000000000000007</v>
      </c>
      <c r="M197" s="256"/>
      <c r="N197" s="550"/>
      <c r="O197" s="549"/>
      <c r="P197" s="550"/>
      <c r="Q197" s="541"/>
      <c r="R197" s="256"/>
      <c r="S197" s="1005" t="s">
        <v>333</v>
      </c>
      <c r="T197" s="1006">
        <v>100</v>
      </c>
      <c r="U197" s="713"/>
      <c r="V197" s="713"/>
      <c r="W197" s="714"/>
      <c r="X197" s="11"/>
      <c r="Y197" s="11"/>
      <c r="Z197" s="11"/>
    </row>
    <row r="198" spans="1:26" ht="15.75" customHeight="1" thickBot="1" x14ac:dyDescent="0.25">
      <c r="A198" s="139"/>
      <c r="B198" s="108"/>
      <c r="C198" s="106"/>
      <c r="D198" s="106"/>
      <c r="E198" s="137"/>
      <c r="F198" s="107"/>
      <c r="G198" s="107"/>
      <c r="H198" s="138"/>
      <c r="I198" s="2190" t="s">
        <v>93</v>
      </c>
      <c r="J198" s="2191"/>
      <c r="K198" s="258">
        <f>SUM(K174:K197)</f>
        <v>310.7</v>
      </c>
      <c r="L198" s="768">
        <f>SUM(L174:L197)</f>
        <v>298.39999999999998</v>
      </c>
      <c r="M198" s="258">
        <f>SUM(M174:M197)</f>
        <v>442.6</v>
      </c>
      <c r="N198" s="1069">
        <f t="shared" ref="N198:P198" si="9">SUM(N174:N197)</f>
        <v>296.2</v>
      </c>
      <c r="O198" s="1071">
        <f t="shared" si="9"/>
        <v>0</v>
      </c>
      <c r="P198" s="1069">
        <f t="shared" si="9"/>
        <v>146.4</v>
      </c>
      <c r="Q198" s="258">
        <f>SUM(Q174:Q197)</f>
        <v>296.60000000000002</v>
      </c>
      <c r="R198" s="258">
        <f>SUM(R174:R197)</f>
        <v>251.6</v>
      </c>
      <c r="S198" s="219"/>
      <c r="T198" s="485"/>
      <c r="U198" s="557"/>
      <c r="V198" s="557"/>
      <c r="W198" s="502"/>
    </row>
    <row r="199" spans="1:26" ht="14.25" customHeight="1" thickBot="1" x14ac:dyDescent="0.25">
      <c r="A199" s="49" t="s">
        <v>7</v>
      </c>
      <c r="B199" s="9" t="s">
        <v>9</v>
      </c>
      <c r="C199" s="1719" t="s">
        <v>10</v>
      </c>
      <c r="D199" s="1719"/>
      <c r="E199" s="1719"/>
      <c r="F199" s="1719"/>
      <c r="G199" s="1719"/>
      <c r="H199" s="1719"/>
      <c r="I199" s="1719"/>
      <c r="J199" s="1719"/>
      <c r="K199" s="538">
        <f>K198</f>
        <v>310.7</v>
      </c>
      <c r="L199" s="259">
        <f t="shared" ref="L199:R199" si="10">L198</f>
        <v>298.39999999999998</v>
      </c>
      <c r="M199" s="253">
        <f t="shared" si="10"/>
        <v>442.6</v>
      </c>
      <c r="N199" s="1070">
        <f t="shared" si="10"/>
        <v>296.2</v>
      </c>
      <c r="O199" s="1072">
        <f t="shared" si="10"/>
        <v>0</v>
      </c>
      <c r="P199" s="1070">
        <f t="shared" si="10"/>
        <v>146.4</v>
      </c>
      <c r="Q199" s="259">
        <f t="shared" si="10"/>
        <v>296.60000000000002</v>
      </c>
      <c r="R199" s="253">
        <f t="shared" si="10"/>
        <v>251.6</v>
      </c>
      <c r="S199" s="799"/>
      <c r="T199" s="799"/>
      <c r="U199" s="799"/>
      <c r="V199" s="799"/>
      <c r="W199" s="800"/>
    </row>
    <row r="200" spans="1:26" ht="15.75" customHeight="1" thickBot="1" x14ac:dyDescent="0.25">
      <c r="A200" s="48" t="s">
        <v>7</v>
      </c>
      <c r="B200" s="9" t="s">
        <v>30</v>
      </c>
      <c r="C200" s="1777" t="s">
        <v>357</v>
      </c>
      <c r="D200" s="1778"/>
      <c r="E200" s="1778"/>
      <c r="F200" s="1778"/>
      <c r="G200" s="1778"/>
      <c r="H200" s="1778"/>
      <c r="I200" s="1778"/>
      <c r="J200" s="1778"/>
      <c r="K200" s="1778"/>
      <c r="L200" s="1779"/>
      <c r="M200" s="1779"/>
      <c r="N200" s="1779"/>
      <c r="O200" s="1779"/>
      <c r="P200" s="1779"/>
      <c r="Q200" s="1779"/>
      <c r="R200" s="856"/>
      <c r="S200" s="558"/>
      <c r="T200" s="811"/>
      <c r="U200" s="811"/>
      <c r="V200" s="811"/>
      <c r="W200" s="812"/>
    </row>
    <row r="201" spans="1:26" ht="27.75" customHeight="1" x14ac:dyDescent="0.2">
      <c r="A201" s="50" t="s">
        <v>7</v>
      </c>
      <c r="B201" s="814" t="s">
        <v>30</v>
      </c>
      <c r="C201" s="110" t="s">
        <v>7</v>
      </c>
      <c r="D201" s="220"/>
      <c r="E201" s="289" t="s">
        <v>144</v>
      </c>
      <c r="F201" s="299"/>
      <c r="G201" s="288"/>
      <c r="H201" s="893">
        <v>6</v>
      </c>
      <c r="I201" s="2223" t="s">
        <v>142</v>
      </c>
      <c r="J201" s="221"/>
      <c r="K201" s="222"/>
      <c r="L201" s="723"/>
      <c r="M201" s="559"/>
      <c r="N201" s="564"/>
      <c r="O201" s="564"/>
      <c r="P201" s="561"/>
      <c r="Q201" s="222"/>
      <c r="R201" s="222"/>
      <c r="S201" s="223"/>
      <c r="T201" s="486"/>
      <c r="U201" s="524"/>
      <c r="V201" s="524"/>
      <c r="W201" s="503"/>
    </row>
    <row r="202" spans="1:26" ht="39.75" customHeight="1" x14ac:dyDescent="0.2">
      <c r="A202" s="898"/>
      <c r="B202" s="805"/>
      <c r="C202" s="841"/>
      <c r="D202" s="111" t="s">
        <v>7</v>
      </c>
      <c r="E202" s="290" t="s">
        <v>145</v>
      </c>
      <c r="F202" s="724"/>
      <c r="G202" s="192"/>
      <c r="H202" s="894"/>
      <c r="I202" s="2224"/>
      <c r="J202" s="172"/>
      <c r="K202" s="260"/>
      <c r="L202" s="579"/>
      <c r="M202" s="560"/>
      <c r="N202" s="458"/>
      <c r="O202" s="458"/>
      <c r="P202" s="562"/>
      <c r="Q202" s="260"/>
      <c r="R202" s="718"/>
      <c r="S202" s="719"/>
      <c r="T202" s="720"/>
      <c r="U202" s="720"/>
      <c r="W202" s="721"/>
    </row>
    <row r="203" spans="1:26" ht="15.75" customHeight="1" x14ac:dyDescent="0.2">
      <c r="A203" s="898"/>
      <c r="B203" s="805"/>
      <c r="C203" s="841"/>
      <c r="D203" s="111"/>
      <c r="E203" s="863" t="s">
        <v>371</v>
      </c>
      <c r="F203" s="724"/>
      <c r="G203" s="2221" t="s">
        <v>219</v>
      </c>
      <c r="H203" s="894"/>
      <c r="I203" s="2225"/>
      <c r="J203" s="852" t="s">
        <v>28</v>
      </c>
      <c r="K203" s="324">
        <v>728.6</v>
      </c>
      <c r="L203" s="871">
        <v>725.1</v>
      </c>
      <c r="M203" s="923">
        <v>1200</v>
      </c>
      <c r="N203" s="387">
        <v>24.3</v>
      </c>
      <c r="O203" s="387"/>
      <c r="P203" s="238">
        <v>1175.7</v>
      </c>
      <c r="Q203" s="324">
        <v>725</v>
      </c>
      <c r="R203" s="324">
        <v>725</v>
      </c>
      <c r="S203" s="876" t="s">
        <v>159</v>
      </c>
      <c r="T203" s="487">
        <v>220</v>
      </c>
      <c r="U203" s="525">
        <v>507</v>
      </c>
      <c r="V203" s="525">
        <v>250</v>
      </c>
      <c r="W203" s="504">
        <v>250</v>
      </c>
    </row>
    <row r="204" spans="1:26" ht="29.25" customHeight="1" x14ac:dyDescent="0.2">
      <c r="A204" s="898"/>
      <c r="B204" s="805"/>
      <c r="C204" s="841"/>
      <c r="D204" s="111"/>
      <c r="E204" s="863" t="s">
        <v>160</v>
      </c>
      <c r="F204" s="724"/>
      <c r="G204" s="2221"/>
      <c r="H204" s="894"/>
      <c r="I204" s="2225"/>
      <c r="J204" s="852"/>
      <c r="K204" s="324"/>
      <c r="L204" s="871"/>
      <c r="M204" s="923"/>
      <c r="N204" s="387"/>
      <c r="O204" s="387"/>
      <c r="P204" s="238"/>
      <c r="Q204" s="324"/>
      <c r="R204" s="324"/>
      <c r="S204" s="876" t="s">
        <v>161</v>
      </c>
      <c r="T204" s="487">
        <v>352</v>
      </c>
      <c r="U204" s="525">
        <v>411</v>
      </c>
      <c r="V204" s="525">
        <v>358</v>
      </c>
      <c r="W204" s="504">
        <v>358</v>
      </c>
    </row>
    <row r="205" spans="1:26" ht="28.5" customHeight="1" x14ac:dyDescent="0.2">
      <c r="A205" s="898"/>
      <c r="B205" s="805"/>
      <c r="C205" s="841"/>
      <c r="D205" s="111"/>
      <c r="E205" s="863" t="s">
        <v>372</v>
      </c>
      <c r="F205" s="724"/>
      <c r="G205" s="2221"/>
      <c r="H205" s="894"/>
      <c r="I205" s="2225"/>
      <c r="J205" s="282"/>
      <c r="K205" s="722"/>
      <c r="L205" s="250"/>
      <c r="M205" s="398"/>
      <c r="N205" s="404"/>
      <c r="O205" s="404"/>
      <c r="P205" s="239"/>
      <c r="Q205" s="722"/>
      <c r="R205" s="722"/>
      <c r="S205" s="1134" t="s">
        <v>408</v>
      </c>
      <c r="T205" s="449">
        <v>11</v>
      </c>
      <c r="U205" s="404">
        <v>11.4</v>
      </c>
      <c r="V205" s="404">
        <v>6.2</v>
      </c>
      <c r="W205" s="424">
        <v>6.2</v>
      </c>
    </row>
    <row r="206" spans="1:26" ht="55.5" customHeight="1" x14ac:dyDescent="0.2">
      <c r="A206" s="857"/>
      <c r="B206" s="809"/>
      <c r="C206" s="841"/>
      <c r="D206" s="807"/>
      <c r="E206" s="605"/>
      <c r="F206" s="725"/>
      <c r="G206" s="2221"/>
      <c r="H206" s="894"/>
      <c r="I206" s="845"/>
      <c r="J206" s="282" t="s">
        <v>312</v>
      </c>
      <c r="K206" s="398"/>
      <c r="L206" s="250">
        <v>43.4</v>
      </c>
      <c r="M206" s="398"/>
      <c r="N206" s="404"/>
      <c r="O206" s="404"/>
      <c r="P206" s="283"/>
      <c r="Q206" s="398"/>
      <c r="R206" s="250"/>
      <c r="S206" s="855" t="s">
        <v>334</v>
      </c>
      <c r="T206" s="582">
        <v>6</v>
      </c>
      <c r="U206" s="583"/>
      <c r="V206" s="583"/>
      <c r="W206" s="584"/>
    </row>
    <row r="207" spans="1:26" ht="50.25" customHeight="1" x14ac:dyDescent="0.2">
      <c r="A207" s="857"/>
      <c r="B207" s="809"/>
      <c r="C207" s="160"/>
      <c r="D207" s="847"/>
      <c r="E207" s="892" t="s">
        <v>146</v>
      </c>
      <c r="F207" s="636"/>
      <c r="G207" s="2227"/>
      <c r="H207" s="894"/>
      <c r="I207" s="845" t="s">
        <v>339</v>
      </c>
      <c r="J207" s="105" t="s">
        <v>28</v>
      </c>
      <c r="K207" s="185"/>
      <c r="L207" s="249">
        <v>3.5</v>
      </c>
      <c r="M207" s="185"/>
      <c r="N207" s="388"/>
      <c r="O207" s="388"/>
      <c r="P207" s="245"/>
      <c r="Q207" s="185"/>
      <c r="R207" s="185"/>
      <c r="S207" s="184" t="s">
        <v>335</v>
      </c>
      <c r="T207" s="488">
        <v>0</v>
      </c>
      <c r="U207" s="526"/>
      <c r="V207" s="526"/>
      <c r="W207" s="505"/>
    </row>
    <row r="208" spans="1:26" ht="24.75" customHeight="1" x14ac:dyDescent="0.2">
      <c r="A208" s="1756"/>
      <c r="B208" s="1757"/>
      <c r="C208" s="2039"/>
      <c r="D208" s="2049" t="s">
        <v>9</v>
      </c>
      <c r="E208" s="1824" t="s">
        <v>135</v>
      </c>
      <c r="F208" s="2036"/>
      <c r="G208" s="2037" t="s">
        <v>210</v>
      </c>
      <c r="H208" s="894"/>
      <c r="I208" s="2046" t="s">
        <v>341</v>
      </c>
      <c r="J208" s="861" t="s">
        <v>28</v>
      </c>
      <c r="K208" s="261">
        <v>12</v>
      </c>
      <c r="L208" s="248">
        <v>12</v>
      </c>
      <c r="M208" s="261">
        <v>10</v>
      </c>
      <c r="N208" s="386">
        <v>10</v>
      </c>
      <c r="O208" s="386"/>
      <c r="P208" s="327"/>
      <c r="Q208" s="261">
        <v>10</v>
      </c>
      <c r="R208" s="261">
        <v>10</v>
      </c>
      <c r="S208" s="839" t="s">
        <v>336</v>
      </c>
      <c r="T208" s="489">
        <v>20</v>
      </c>
      <c r="U208" s="527">
        <v>19</v>
      </c>
      <c r="V208" s="527">
        <v>19</v>
      </c>
      <c r="W208" s="506">
        <v>19</v>
      </c>
    </row>
    <row r="209" spans="1:29" ht="27" customHeight="1" x14ac:dyDescent="0.2">
      <c r="A209" s="1756"/>
      <c r="B209" s="1757"/>
      <c r="C209" s="2039"/>
      <c r="D209" s="2050"/>
      <c r="E209" s="1825"/>
      <c r="F209" s="1963"/>
      <c r="G209" s="2038"/>
      <c r="H209" s="894"/>
      <c r="I209" s="2047"/>
      <c r="J209" s="105"/>
      <c r="K209" s="185"/>
      <c r="L209" s="249"/>
      <c r="M209" s="185"/>
      <c r="N209" s="388"/>
      <c r="O209" s="388"/>
      <c r="P209" s="245"/>
      <c r="Q209" s="185"/>
      <c r="R209" s="185"/>
      <c r="S209" s="184"/>
      <c r="T209" s="490"/>
      <c r="U209" s="528"/>
      <c r="V209" s="528"/>
      <c r="W209" s="507"/>
    </row>
    <row r="210" spans="1:29" ht="24.75" customHeight="1" x14ac:dyDescent="0.2">
      <c r="A210" s="1756"/>
      <c r="B210" s="1757"/>
      <c r="C210" s="2039"/>
      <c r="D210" s="2049" t="s">
        <v>30</v>
      </c>
      <c r="E210" s="1824" t="s">
        <v>373</v>
      </c>
      <c r="F210" s="2036"/>
      <c r="G210" s="2037" t="s">
        <v>210</v>
      </c>
      <c r="H210" s="894"/>
      <c r="I210" s="2047"/>
      <c r="J210" s="861" t="s">
        <v>28</v>
      </c>
      <c r="K210" s="261"/>
      <c r="L210" s="248"/>
      <c r="M210" s="261">
        <v>0.6</v>
      </c>
      <c r="N210" s="386">
        <v>0.6</v>
      </c>
      <c r="O210" s="386"/>
      <c r="P210" s="327"/>
      <c r="Q210" s="261">
        <v>0.6</v>
      </c>
      <c r="R210" s="261">
        <v>0.6</v>
      </c>
      <c r="S210" s="1326" t="s">
        <v>453</v>
      </c>
      <c r="T210" s="489"/>
      <c r="U210" s="527">
        <v>1</v>
      </c>
      <c r="V210" s="527">
        <v>1</v>
      </c>
      <c r="W210" s="506">
        <v>1</v>
      </c>
    </row>
    <row r="211" spans="1:29" ht="27" customHeight="1" x14ac:dyDescent="0.2">
      <c r="A211" s="1756"/>
      <c r="B211" s="1757"/>
      <c r="C211" s="2039"/>
      <c r="D211" s="2050"/>
      <c r="E211" s="1825"/>
      <c r="F211" s="1963"/>
      <c r="G211" s="2038"/>
      <c r="H211" s="894"/>
      <c r="I211" s="2047"/>
      <c r="J211" s="105"/>
      <c r="K211" s="185"/>
      <c r="L211" s="249"/>
      <c r="M211" s="185"/>
      <c r="N211" s="388"/>
      <c r="O211" s="388"/>
      <c r="P211" s="245"/>
      <c r="Q211" s="185"/>
      <c r="R211" s="185"/>
      <c r="S211" s="184"/>
      <c r="T211" s="490"/>
      <c r="U211" s="528"/>
      <c r="V211" s="528"/>
      <c r="W211" s="507"/>
    </row>
    <row r="212" spans="1:29" ht="32.25" customHeight="1" x14ac:dyDescent="0.2">
      <c r="A212" s="1756"/>
      <c r="B212" s="1757"/>
      <c r="C212" s="2039"/>
      <c r="D212" s="2049" t="s">
        <v>39</v>
      </c>
      <c r="E212" s="1824" t="s">
        <v>340</v>
      </c>
      <c r="F212" s="2036"/>
      <c r="G212" s="2037" t="s">
        <v>210</v>
      </c>
      <c r="H212" s="894"/>
      <c r="I212" s="2047"/>
      <c r="J212" s="861" t="s">
        <v>28</v>
      </c>
      <c r="K212" s="261"/>
      <c r="L212" s="248"/>
      <c r="M212" s="261">
        <v>2.2000000000000002</v>
      </c>
      <c r="N212" s="386">
        <v>2.2000000000000002</v>
      </c>
      <c r="O212" s="386"/>
      <c r="P212" s="327"/>
      <c r="Q212" s="261">
        <f>+M212</f>
        <v>2.2000000000000002</v>
      </c>
      <c r="R212" s="261">
        <f>+M212</f>
        <v>2.2000000000000002</v>
      </c>
      <c r="S212" s="839" t="s">
        <v>375</v>
      </c>
      <c r="T212" s="489">
        <v>395</v>
      </c>
      <c r="U212" s="527">
        <v>395</v>
      </c>
      <c r="V212" s="527">
        <v>395</v>
      </c>
      <c r="W212" s="506">
        <v>395</v>
      </c>
    </row>
    <row r="213" spans="1:29" ht="19.5" customHeight="1" x14ac:dyDescent="0.2">
      <c r="A213" s="1756"/>
      <c r="B213" s="1757"/>
      <c r="C213" s="2039"/>
      <c r="D213" s="2050"/>
      <c r="E213" s="1825"/>
      <c r="F213" s="1963"/>
      <c r="G213" s="2038"/>
      <c r="H213" s="894"/>
      <c r="I213" s="2047"/>
      <c r="J213" s="105"/>
      <c r="K213" s="185"/>
      <c r="L213" s="249"/>
      <c r="M213" s="185"/>
      <c r="N213" s="388"/>
      <c r="O213" s="388"/>
      <c r="P213" s="245"/>
      <c r="Q213" s="185"/>
      <c r="R213" s="185"/>
      <c r="S213" s="184"/>
      <c r="T213" s="490"/>
      <c r="U213" s="528"/>
      <c r="V213" s="528"/>
      <c r="W213" s="507"/>
    </row>
    <row r="214" spans="1:29" ht="24.75" customHeight="1" x14ac:dyDescent="0.2">
      <c r="A214" s="1756"/>
      <c r="B214" s="1757"/>
      <c r="C214" s="2039"/>
      <c r="D214" s="2049" t="s">
        <v>40</v>
      </c>
      <c r="E214" s="1824" t="s">
        <v>337</v>
      </c>
      <c r="F214" s="2036"/>
      <c r="G214" s="2037" t="s">
        <v>210</v>
      </c>
      <c r="H214" s="894"/>
      <c r="I214" s="2047"/>
      <c r="J214" s="861" t="s">
        <v>28</v>
      </c>
      <c r="K214" s="261"/>
      <c r="L214" s="248"/>
      <c r="M214" s="261">
        <v>70</v>
      </c>
      <c r="N214" s="386"/>
      <c r="O214" s="386"/>
      <c r="P214" s="327">
        <v>70</v>
      </c>
      <c r="Q214" s="261">
        <v>0</v>
      </c>
      <c r="R214" s="261">
        <v>0</v>
      </c>
      <c r="S214" s="839" t="s">
        <v>338</v>
      </c>
      <c r="T214" s="489"/>
      <c r="U214" s="527">
        <v>1</v>
      </c>
      <c r="V214" s="527"/>
      <c r="W214" s="506"/>
      <c r="X214" s="21"/>
      <c r="Y214" s="1116"/>
      <c r="Z214" s="1116"/>
      <c r="AA214" s="1116"/>
      <c r="AB214" s="1116"/>
    </row>
    <row r="215" spans="1:29" ht="27" customHeight="1" x14ac:dyDescent="0.2">
      <c r="A215" s="1756"/>
      <c r="B215" s="1757"/>
      <c r="C215" s="2039"/>
      <c r="D215" s="2050"/>
      <c r="E215" s="1825"/>
      <c r="F215" s="1963"/>
      <c r="G215" s="2038"/>
      <c r="H215" s="795"/>
      <c r="I215" s="2048"/>
      <c r="J215" s="105"/>
      <c r="K215" s="185"/>
      <c r="L215" s="249"/>
      <c r="M215" s="185"/>
      <c r="N215" s="388"/>
      <c r="O215" s="390"/>
      <c r="P215" s="393"/>
      <c r="Q215" s="185"/>
      <c r="R215" s="185"/>
      <c r="S215" s="184"/>
      <c r="T215" s="490"/>
      <c r="U215" s="528"/>
      <c r="V215" s="528"/>
      <c r="W215" s="507"/>
      <c r="X215" s="1117"/>
      <c r="Y215" s="1116"/>
      <c r="Z215" s="1116"/>
      <c r="AA215" s="1116"/>
      <c r="AB215" s="1116"/>
    </row>
    <row r="216" spans="1:29" ht="15.75" customHeight="1" thickBot="1" x14ac:dyDescent="0.25">
      <c r="A216" s="139"/>
      <c r="B216" s="108"/>
      <c r="C216" s="106"/>
      <c r="D216" s="106"/>
      <c r="E216" s="137"/>
      <c r="F216" s="107"/>
      <c r="G216" s="107"/>
      <c r="H216" s="138"/>
      <c r="I216" s="2190" t="s">
        <v>93</v>
      </c>
      <c r="J216" s="2191"/>
      <c r="K216" s="262">
        <f>SUM(K202:K215)</f>
        <v>740.6</v>
      </c>
      <c r="L216" s="262">
        <f>SUM(L202:L215)</f>
        <v>784</v>
      </c>
      <c r="M216" s="262">
        <f>SUM(M202:M215)</f>
        <v>1282.8</v>
      </c>
      <c r="N216" s="767">
        <f t="shared" ref="N216:P216" si="11">SUM(N202:N215)</f>
        <v>37.1</v>
      </c>
      <c r="O216" s="767">
        <f t="shared" si="11"/>
        <v>0</v>
      </c>
      <c r="P216" s="770">
        <f t="shared" si="11"/>
        <v>1245.7</v>
      </c>
      <c r="Q216" s="262">
        <f>SUM(Q202:Q215)</f>
        <v>737.8</v>
      </c>
      <c r="R216" s="262">
        <f>SUM(R202:R215)</f>
        <v>737.8</v>
      </c>
      <c r="S216" s="219"/>
      <c r="T216" s="485"/>
      <c r="U216" s="522"/>
      <c r="V216" s="522"/>
      <c r="W216" s="502"/>
    </row>
    <row r="217" spans="1:29" ht="59.25" customHeight="1" x14ac:dyDescent="0.2">
      <c r="A217" s="50" t="s">
        <v>7</v>
      </c>
      <c r="B217" s="814" t="s">
        <v>30</v>
      </c>
      <c r="C217" s="815" t="s">
        <v>9</v>
      </c>
      <c r="D217" s="815"/>
      <c r="E217" s="848" t="s">
        <v>361</v>
      </c>
      <c r="F217" s="291"/>
      <c r="G217" s="2019" t="s">
        <v>218</v>
      </c>
      <c r="H217" s="860" t="s">
        <v>57</v>
      </c>
      <c r="I217" s="791" t="s">
        <v>95</v>
      </c>
      <c r="J217" s="140" t="s">
        <v>28</v>
      </c>
      <c r="K217" s="241">
        <v>3.6</v>
      </c>
      <c r="L217" s="241">
        <v>3.6</v>
      </c>
      <c r="M217" s="241">
        <v>3.6</v>
      </c>
      <c r="N217" s="467">
        <v>3.6</v>
      </c>
      <c r="O217" s="467"/>
      <c r="P217" s="771"/>
      <c r="Q217" s="241">
        <v>3.6</v>
      </c>
      <c r="R217" s="416"/>
      <c r="S217" s="2014" t="s">
        <v>186</v>
      </c>
      <c r="T217" s="491">
        <v>11</v>
      </c>
      <c r="U217" s="817">
        <v>8</v>
      </c>
      <c r="V217" s="817">
        <v>8</v>
      </c>
      <c r="W217" s="508"/>
      <c r="X217" s="11"/>
      <c r="Y217" s="11"/>
      <c r="Z217" s="11"/>
      <c r="AA217" s="11"/>
      <c r="AB217" s="11"/>
      <c r="AC217" s="11"/>
    </row>
    <row r="218" spans="1:29" ht="18.75" customHeight="1" thickBot="1" x14ac:dyDescent="0.25">
      <c r="A218" s="886"/>
      <c r="B218" s="810"/>
      <c r="C218" s="141"/>
      <c r="D218" s="816"/>
      <c r="E218" s="293"/>
      <c r="F218" s="292"/>
      <c r="G218" s="2020"/>
      <c r="H218" s="66"/>
      <c r="I218" s="142"/>
      <c r="J218" s="41" t="s">
        <v>8</v>
      </c>
      <c r="K218" s="334">
        <f>K217</f>
        <v>3.6</v>
      </c>
      <c r="L218" s="334">
        <f>L217</f>
        <v>3.6</v>
      </c>
      <c r="M218" s="334">
        <f t="shared" ref="M218:R218" si="12">M217</f>
        <v>3.6</v>
      </c>
      <c r="N218" s="769">
        <f t="shared" si="12"/>
        <v>3.6</v>
      </c>
      <c r="O218" s="769">
        <f t="shared" si="12"/>
        <v>0</v>
      </c>
      <c r="P218" s="772">
        <f t="shared" si="12"/>
        <v>0</v>
      </c>
      <c r="Q218" s="334">
        <f t="shared" si="12"/>
        <v>3.6</v>
      </c>
      <c r="R218" s="334">
        <f t="shared" si="12"/>
        <v>0</v>
      </c>
      <c r="S218" s="2015"/>
      <c r="T218" s="492"/>
      <c r="U218" s="818"/>
      <c r="V218" s="818"/>
      <c r="W218" s="509"/>
      <c r="X218" s="11"/>
      <c r="Y218" s="11"/>
      <c r="Z218" s="11"/>
      <c r="AA218" s="11"/>
      <c r="AB218" s="11"/>
      <c r="AC218" s="11"/>
    </row>
    <row r="219" spans="1:29" ht="46.5" customHeight="1" x14ac:dyDescent="0.2">
      <c r="A219" s="50" t="s">
        <v>7</v>
      </c>
      <c r="B219" s="814" t="s">
        <v>30</v>
      </c>
      <c r="C219" s="815" t="s">
        <v>30</v>
      </c>
      <c r="D219" s="815"/>
      <c r="E219" s="2051" t="s">
        <v>376</v>
      </c>
      <c r="F219" s="291"/>
      <c r="G219" s="2019" t="s">
        <v>218</v>
      </c>
      <c r="H219" s="860" t="s">
        <v>57</v>
      </c>
      <c r="I219" s="791" t="s">
        <v>95</v>
      </c>
      <c r="J219" s="140" t="s">
        <v>28</v>
      </c>
      <c r="K219" s="241"/>
      <c r="L219" s="241"/>
      <c r="M219" s="241">
        <v>3.6</v>
      </c>
      <c r="N219" s="467">
        <v>3.6</v>
      </c>
      <c r="O219" s="467"/>
      <c r="P219" s="771"/>
      <c r="Q219" s="241">
        <v>3.6</v>
      </c>
      <c r="R219" s="416">
        <v>3.6</v>
      </c>
      <c r="S219" s="2014" t="s">
        <v>348</v>
      </c>
      <c r="T219" s="491"/>
      <c r="U219" s="817">
        <v>11</v>
      </c>
      <c r="V219" s="817">
        <v>11</v>
      </c>
      <c r="W219" s="508">
        <v>11</v>
      </c>
      <c r="X219" s="1077"/>
      <c r="Y219" s="1078"/>
      <c r="Z219" s="1078"/>
      <c r="AA219" s="1078"/>
      <c r="AB219" s="1078"/>
      <c r="AC219" s="11"/>
    </row>
    <row r="220" spans="1:29" ht="33" customHeight="1" thickBot="1" x14ac:dyDescent="0.25">
      <c r="A220" s="886"/>
      <c r="B220" s="810"/>
      <c r="C220" s="141"/>
      <c r="D220" s="816"/>
      <c r="E220" s="2052"/>
      <c r="F220" s="292"/>
      <c r="G220" s="2020"/>
      <c r="H220" s="66"/>
      <c r="I220" s="142"/>
      <c r="J220" s="41" t="s">
        <v>8</v>
      </c>
      <c r="K220" s="334">
        <f>K219</f>
        <v>0</v>
      </c>
      <c r="L220" s="334">
        <f>L219</f>
        <v>0</v>
      </c>
      <c r="M220" s="334">
        <f t="shared" ref="M220:R220" si="13">M219</f>
        <v>3.6</v>
      </c>
      <c r="N220" s="769">
        <f t="shared" si="13"/>
        <v>3.6</v>
      </c>
      <c r="O220" s="769">
        <f t="shared" si="13"/>
        <v>0</v>
      </c>
      <c r="P220" s="772">
        <f t="shared" si="13"/>
        <v>0</v>
      </c>
      <c r="Q220" s="334">
        <f t="shared" si="13"/>
        <v>3.6</v>
      </c>
      <c r="R220" s="334">
        <f t="shared" si="13"/>
        <v>3.6</v>
      </c>
      <c r="S220" s="2015"/>
      <c r="T220" s="492"/>
      <c r="U220" s="818"/>
      <c r="V220" s="818"/>
      <c r="W220" s="509"/>
      <c r="X220" s="1079"/>
      <c r="Y220" s="1078"/>
      <c r="Z220" s="1078"/>
      <c r="AA220" s="1078"/>
      <c r="AB220" s="1078"/>
      <c r="AC220" s="11"/>
    </row>
    <row r="221" spans="1:29" ht="53.25" customHeight="1" x14ac:dyDescent="0.2">
      <c r="A221" s="50" t="s">
        <v>7</v>
      </c>
      <c r="B221" s="814" t="s">
        <v>30</v>
      </c>
      <c r="C221" s="815" t="s">
        <v>39</v>
      </c>
      <c r="D221" s="815"/>
      <c r="E221" s="2051" t="s">
        <v>377</v>
      </c>
      <c r="F221" s="291"/>
      <c r="G221" s="2019" t="s">
        <v>218</v>
      </c>
      <c r="H221" s="860" t="s">
        <v>57</v>
      </c>
      <c r="I221" s="791" t="s">
        <v>95</v>
      </c>
      <c r="J221" s="140" t="s">
        <v>28</v>
      </c>
      <c r="K221" s="241"/>
      <c r="L221" s="241"/>
      <c r="M221" s="241">
        <v>3</v>
      </c>
      <c r="N221" s="467">
        <v>3</v>
      </c>
      <c r="O221" s="467"/>
      <c r="P221" s="771"/>
      <c r="Q221" s="241"/>
      <c r="R221" s="416"/>
      <c r="S221" s="2014" t="s">
        <v>356</v>
      </c>
      <c r="T221" s="491"/>
      <c r="U221" s="817">
        <v>8</v>
      </c>
      <c r="V221" s="817"/>
      <c r="W221" s="508"/>
      <c r="X221" s="1077"/>
      <c r="Y221" s="1078"/>
      <c r="Z221" s="1078"/>
      <c r="AA221" s="1078"/>
      <c r="AB221" s="1078"/>
      <c r="AC221" s="11"/>
    </row>
    <row r="222" spans="1:29" ht="26.25" customHeight="1" thickBot="1" x14ac:dyDescent="0.25">
      <c r="A222" s="886"/>
      <c r="B222" s="810"/>
      <c r="C222" s="141"/>
      <c r="D222" s="816"/>
      <c r="E222" s="2052"/>
      <c r="F222" s="292"/>
      <c r="G222" s="2020"/>
      <c r="H222" s="66"/>
      <c r="I222" s="142"/>
      <c r="J222" s="41" t="s">
        <v>8</v>
      </c>
      <c r="K222" s="334">
        <f>K221</f>
        <v>0</v>
      </c>
      <c r="L222" s="334">
        <f>L221</f>
        <v>0</v>
      </c>
      <c r="M222" s="334">
        <f t="shared" ref="M222:R222" si="14">M221</f>
        <v>3</v>
      </c>
      <c r="N222" s="769">
        <f t="shared" si="14"/>
        <v>3</v>
      </c>
      <c r="O222" s="769">
        <f t="shared" si="14"/>
        <v>0</v>
      </c>
      <c r="P222" s="772">
        <f t="shared" si="14"/>
        <v>0</v>
      </c>
      <c r="Q222" s="334">
        <f t="shared" si="14"/>
        <v>0</v>
      </c>
      <c r="R222" s="334">
        <f t="shared" si="14"/>
        <v>0</v>
      </c>
      <c r="S222" s="2015"/>
      <c r="T222" s="492"/>
      <c r="U222" s="818"/>
      <c r="V222" s="818"/>
      <c r="W222" s="509"/>
      <c r="X222" s="1079"/>
      <c r="Y222" s="1078"/>
      <c r="Z222" s="1078"/>
      <c r="AA222" s="1078"/>
      <c r="AB222" s="1078"/>
      <c r="AC222" s="11"/>
    </row>
    <row r="223" spans="1:29" ht="13.5" thickBot="1" x14ac:dyDescent="0.25">
      <c r="A223" s="48" t="s">
        <v>7</v>
      </c>
      <c r="B223" s="9" t="s">
        <v>30</v>
      </c>
      <c r="C223" s="1727" t="s">
        <v>10</v>
      </c>
      <c r="D223" s="1719"/>
      <c r="E223" s="1719"/>
      <c r="F223" s="1719"/>
      <c r="G223" s="1719"/>
      <c r="H223" s="1719"/>
      <c r="I223" s="1719"/>
      <c r="J223" s="1728"/>
      <c r="K223" s="259">
        <f>K216+K218+K220</f>
        <v>744.2</v>
      </c>
      <c r="L223" s="259">
        <f t="shared" ref="L223" si="15">L216+L218+L220</f>
        <v>787.6</v>
      </c>
      <c r="M223" s="259">
        <f>M216+M218+M220+M222</f>
        <v>1293</v>
      </c>
      <c r="N223" s="259">
        <f t="shared" ref="N223:Q223" si="16">N216+N218+N220+N222</f>
        <v>47.3</v>
      </c>
      <c r="O223" s="259">
        <f t="shared" si="16"/>
        <v>0</v>
      </c>
      <c r="P223" s="259">
        <f t="shared" si="16"/>
        <v>1245.7</v>
      </c>
      <c r="Q223" s="259">
        <f t="shared" si="16"/>
        <v>745</v>
      </c>
      <c r="R223" s="259">
        <f>R216+R218+R220+R222</f>
        <v>741.4</v>
      </c>
      <c r="S223" s="224"/>
      <c r="T223" s="63"/>
      <c r="U223" s="529"/>
      <c r="V223" s="529"/>
      <c r="W223" s="225"/>
      <c r="X223" s="11"/>
      <c r="Y223" s="11"/>
      <c r="Z223" s="11"/>
      <c r="AA223" s="11"/>
      <c r="AB223" s="11"/>
      <c r="AC223" s="11"/>
    </row>
    <row r="224" spans="1:29" ht="15.75" customHeight="1" thickBot="1" x14ac:dyDescent="0.25">
      <c r="A224" s="48" t="s">
        <v>7</v>
      </c>
      <c r="B224" s="9" t="s">
        <v>39</v>
      </c>
      <c r="C224" s="1777" t="s">
        <v>48</v>
      </c>
      <c r="D224" s="1778"/>
      <c r="E224" s="1778"/>
      <c r="F224" s="1778"/>
      <c r="G224" s="1778"/>
      <c r="H224" s="1778"/>
      <c r="I224" s="1778"/>
      <c r="J224" s="1778"/>
      <c r="K224" s="1778"/>
      <c r="L224" s="856"/>
      <c r="M224" s="856"/>
      <c r="N224" s="856"/>
      <c r="O224" s="856"/>
      <c r="P224" s="856"/>
      <c r="Q224" s="856"/>
      <c r="R224" s="856"/>
      <c r="S224" s="811"/>
      <c r="T224" s="811"/>
      <c r="U224" s="523"/>
      <c r="V224" s="523"/>
      <c r="W224" s="812"/>
      <c r="X224" s="11"/>
      <c r="Y224" s="11"/>
      <c r="Z224" s="11"/>
      <c r="AA224" s="11"/>
      <c r="AB224" s="11"/>
      <c r="AC224" s="11"/>
    </row>
    <row r="225" spans="1:29" s="113" customFormat="1" ht="25.5" customHeight="1" x14ac:dyDescent="0.2">
      <c r="A225" s="2194" t="s">
        <v>7</v>
      </c>
      <c r="B225" s="2197" t="s">
        <v>39</v>
      </c>
      <c r="C225" s="2200" t="s">
        <v>7</v>
      </c>
      <c r="D225" s="2202"/>
      <c r="E225" s="2205" t="s">
        <v>187</v>
      </c>
      <c r="F225" s="2208" t="s">
        <v>54</v>
      </c>
      <c r="G225" s="2211" t="s">
        <v>237</v>
      </c>
      <c r="H225" s="727" t="s">
        <v>31</v>
      </c>
      <c r="I225" s="2029" t="s">
        <v>98</v>
      </c>
      <c r="J225" s="728" t="s">
        <v>28</v>
      </c>
      <c r="K225" s="729">
        <v>200</v>
      </c>
      <c r="L225" s="730">
        <v>200</v>
      </c>
      <c r="M225" s="1114">
        <v>200</v>
      </c>
      <c r="N225" s="1115"/>
      <c r="O225" s="1115"/>
      <c r="P225" s="1114">
        <v>200</v>
      </c>
      <c r="Q225" s="730">
        <v>200</v>
      </c>
      <c r="R225" s="730">
        <v>200</v>
      </c>
      <c r="S225" s="744" t="s">
        <v>188</v>
      </c>
      <c r="T225" s="731">
        <v>670</v>
      </c>
      <c r="U225" s="732">
        <f>280+300+141</f>
        <v>721</v>
      </c>
      <c r="V225" s="731">
        <f>260+137+320</f>
        <v>717</v>
      </c>
      <c r="W225" s="733">
        <f>132+230+96+50+67</f>
        <v>575</v>
      </c>
      <c r="X225" s="1080"/>
      <c r="Y225" s="1080"/>
      <c r="Z225" s="1080"/>
      <c r="AA225" s="1081"/>
      <c r="AB225" s="1081"/>
      <c r="AC225" s="1081"/>
    </row>
    <row r="226" spans="1:29" s="113" customFormat="1" ht="15" customHeight="1" x14ac:dyDescent="0.2">
      <c r="A226" s="2195"/>
      <c r="B226" s="2198"/>
      <c r="C226" s="2044"/>
      <c r="D226" s="2203"/>
      <c r="E226" s="2206"/>
      <c r="F226" s="2209"/>
      <c r="G226" s="2212"/>
      <c r="H226" s="296"/>
      <c r="I226" s="2030"/>
      <c r="J226" s="602" t="s">
        <v>55</v>
      </c>
      <c r="K226" s="264"/>
      <c r="L226" s="575"/>
      <c r="M226" s="570"/>
      <c r="N226" s="572"/>
      <c r="O226" s="572"/>
      <c r="P226" s="570"/>
      <c r="Q226" s="575"/>
      <c r="R226" s="575"/>
      <c r="S226" s="2018" t="s">
        <v>394</v>
      </c>
      <c r="T226" s="493"/>
      <c r="U226" s="530"/>
      <c r="V226" s="493"/>
      <c r="W226" s="310"/>
      <c r="X226" s="726"/>
      <c r="Y226" s="726"/>
      <c r="Z226" s="726"/>
    </row>
    <row r="227" spans="1:29" s="113" customFormat="1" ht="24.75" customHeight="1" x14ac:dyDescent="0.2">
      <c r="A227" s="2196"/>
      <c r="B227" s="2199"/>
      <c r="C227" s="2201"/>
      <c r="D227" s="2204"/>
      <c r="E227" s="2207"/>
      <c r="F227" s="2210"/>
      <c r="G227" s="2213"/>
      <c r="H227" s="734"/>
      <c r="I227" s="735"/>
      <c r="J227" s="739"/>
      <c r="K227" s="741"/>
      <c r="L227" s="740"/>
      <c r="M227" s="741"/>
      <c r="N227" s="743"/>
      <c r="O227" s="743"/>
      <c r="P227" s="742"/>
      <c r="Q227" s="740"/>
      <c r="R227" s="740"/>
      <c r="S227" s="2018"/>
      <c r="T227" s="736"/>
      <c r="U227" s="737"/>
      <c r="V227" s="736"/>
      <c r="W227" s="738"/>
      <c r="X227" s="726"/>
      <c r="Y227" s="726"/>
      <c r="Z227" s="726"/>
    </row>
    <row r="228" spans="1:29" s="113" customFormat="1" ht="28.5" customHeight="1" x14ac:dyDescent="0.2">
      <c r="A228" s="2195"/>
      <c r="B228" s="2198"/>
      <c r="C228" s="2044"/>
      <c r="D228" s="2203"/>
      <c r="E228" s="2206"/>
      <c r="F228" s="2209"/>
      <c r="G228" s="2212"/>
      <c r="H228" s="296"/>
      <c r="I228" s="598"/>
      <c r="J228" s="600"/>
      <c r="K228" s="601"/>
      <c r="L228" s="566"/>
      <c r="M228" s="571"/>
      <c r="N228" s="573"/>
      <c r="O228" s="573"/>
      <c r="P228" s="571"/>
      <c r="Q228" s="566"/>
      <c r="R228" s="566"/>
      <c r="S228" s="1007" t="s">
        <v>270</v>
      </c>
      <c r="T228" s="1008">
        <v>100</v>
      </c>
      <c r="U228" s="530"/>
      <c r="V228" s="493"/>
      <c r="W228" s="310"/>
    </row>
    <row r="229" spans="1:29" s="113" customFormat="1" ht="39" customHeight="1" thickBot="1" x14ac:dyDescent="0.25">
      <c r="A229" s="2214"/>
      <c r="B229" s="2215"/>
      <c r="C229" s="2045"/>
      <c r="D229" s="2217"/>
      <c r="E229" s="2218"/>
      <c r="F229" s="2219"/>
      <c r="G229" s="2177"/>
      <c r="H229" s="797"/>
      <c r="I229" s="798"/>
      <c r="J229" s="114" t="s">
        <v>8</v>
      </c>
      <c r="K229" s="599">
        <f>SUM(K225:K228)</f>
        <v>200</v>
      </c>
      <c r="L229" s="599">
        <f t="shared" ref="L229:R229" si="17">SUM(L225:L228)</f>
        <v>200</v>
      </c>
      <c r="M229" s="599">
        <f t="shared" si="17"/>
        <v>200</v>
      </c>
      <c r="N229" s="599">
        <f t="shared" si="17"/>
        <v>0</v>
      </c>
      <c r="O229" s="599">
        <f t="shared" si="17"/>
        <v>0</v>
      </c>
      <c r="P229" s="599">
        <f t="shared" si="17"/>
        <v>200</v>
      </c>
      <c r="Q229" s="576">
        <f t="shared" si="17"/>
        <v>200</v>
      </c>
      <c r="R229" s="599">
        <f t="shared" si="17"/>
        <v>200</v>
      </c>
      <c r="S229" s="1009" t="s">
        <v>271</v>
      </c>
      <c r="T229" s="1010">
        <v>100</v>
      </c>
      <c r="U229" s="745"/>
      <c r="V229" s="746"/>
      <c r="W229" s="747"/>
    </row>
    <row r="230" spans="1:29" ht="17.25" customHeight="1" x14ac:dyDescent="0.2">
      <c r="A230" s="857" t="s">
        <v>7</v>
      </c>
      <c r="B230" s="809" t="s">
        <v>39</v>
      </c>
      <c r="C230" s="903" t="s">
        <v>9</v>
      </c>
      <c r="D230" s="826"/>
      <c r="E230" s="1713" t="s">
        <v>304</v>
      </c>
      <c r="F230" s="294" t="s">
        <v>54</v>
      </c>
      <c r="G230" s="2221" t="s">
        <v>228</v>
      </c>
      <c r="H230" s="859" t="s">
        <v>53</v>
      </c>
      <c r="I230" s="2112" t="s">
        <v>97</v>
      </c>
      <c r="J230" s="852" t="s">
        <v>28</v>
      </c>
      <c r="K230" s="870">
        <v>20</v>
      </c>
      <c r="L230" s="871">
        <v>14.6</v>
      </c>
      <c r="M230" s="324">
        <v>45</v>
      </c>
      <c r="N230" s="387"/>
      <c r="O230" s="387"/>
      <c r="P230" s="112">
        <v>45</v>
      </c>
      <c r="Q230" s="871">
        <v>100</v>
      </c>
      <c r="R230" s="619">
        <v>400</v>
      </c>
      <c r="S230" s="567" t="s">
        <v>136</v>
      </c>
      <c r="T230" s="17">
        <v>1</v>
      </c>
      <c r="U230" s="17"/>
      <c r="V230" s="568" t="s">
        <v>57</v>
      </c>
      <c r="W230" s="179"/>
    </row>
    <row r="231" spans="1:29" ht="28.5" customHeight="1" x14ac:dyDescent="0.2">
      <c r="A231" s="46"/>
      <c r="B231" s="809"/>
      <c r="C231" s="158"/>
      <c r="D231" s="903"/>
      <c r="E231" s="1713"/>
      <c r="F231" s="294"/>
      <c r="G231" s="2221"/>
      <c r="H231" s="859"/>
      <c r="I231" s="2112"/>
      <c r="J231" s="852"/>
      <c r="K231" s="870"/>
      <c r="L231" s="871"/>
      <c r="M231" s="247"/>
      <c r="N231" s="387"/>
      <c r="O231" s="387"/>
      <c r="P231" s="247"/>
      <c r="Q231" s="871"/>
      <c r="R231" s="871"/>
      <c r="S231" s="618" t="s">
        <v>330</v>
      </c>
      <c r="T231" s="17"/>
      <c r="U231" s="17"/>
      <c r="V231" s="568"/>
      <c r="W231" s="179">
        <v>20</v>
      </c>
    </row>
    <row r="232" spans="1:29" ht="17.25" customHeight="1" x14ac:dyDescent="0.2">
      <c r="A232" s="46"/>
      <c r="B232" s="809"/>
      <c r="C232" s="158"/>
      <c r="D232" s="903"/>
      <c r="E232" s="1713"/>
      <c r="F232" s="294"/>
      <c r="G232" s="2221"/>
      <c r="H232" s="859"/>
      <c r="I232" s="2112"/>
      <c r="J232" s="105"/>
      <c r="K232" s="185"/>
      <c r="L232" s="249"/>
      <c r="M232" s="185"/>
      <c r="N232" s="388"/>
      <c r="O232" s="388"/>
      <c r="P232" s="420"/>
      <c r="Q232" s="249"/>
      <c r="R232" s="249"/>
      <c r="S232" s="1011" t="s">
        <v>261</v>
      </c>
      <c r="T232" s="1012">
        <v>1</v>
      </c>
      <c r="U232" s="17"/>
      <c r="V232" s="568"/>
      <c r="W232" s="179"/>
    </row>
    <row r="233" spans="1:29" s="113" customFormat="1" ht="21.75" customHeight="1" thickBot="1" x14ac:dyDescent="0.25">
      <c r="A233" s="47"/>
      <c r="B233" s="143"/>
      <c r="C233" s="760"/>
      <c r="D233" s="72"/>
      <c r="E233" s="2114"/>
      <c r="F233" s="292"/>
      <c r="G233" s="2222"/>
      <c r="H233" s="66"/>
      <c r="I233" s="2115"/>
      <c r="J233" s="148" t="s">
        <v>8</v>
      </c>
      <c r="K233" s="599">
        <f>K230</f>
        <v>20</v>
      </c>
      <c r="L233" s="576">
        <f>L230</f>
        <v>14.6</v>
      </c>
      <c r="M233" s="599">
        <f>M230</f>
        <v>45</v>
      </c>
      <c r="N233" s="604">
        <f t="shared" ref="N233:R233" si="18">N230</f>
        <v>0</v>
      </c>
      <c r="O233" s="604">
        <f t="shared" si="18"/>
        <v>0</v>
      </c>
      <c r="P233" s="603">
        <f t="shared" si="18"/>
        <v>45</v>
      </c>
      <c r="Q233" s="576">
        <f t="shared" si="18"/>
        <v>100</v>
      </c>
      <c r="R233" s="576">
        <f t="shared" si="18"/>
        <v>400</v>
      </c>
      <c r="S233" s="1013" t="s">
        <v>170</v>
      </c>
      <c r="T233" s="1012">
        <v>1</v>
      </c>
      <c r="U233" s="818"/>
      <c r="V233" s="569"/>
      <c r="W233" s="819"/>
    </row>
    <row r="234" spans="1:29" ht="18" customHeight="1" x14ac:dyDescent="0.2">
      <c r="A234" s="885" t="s">
        <v>7</v>
      </c>
      <c r="B234" s="808" t="s">
        <v>39</v>
      </c>
      <c r="C234" s="902"/>
      <c r="D234" s="2021"/>
      <c r="E234" s="2024" t="s">
        <v>50</v>
      </c>
      <c r="F234" s="291" t="s">
        <v>54</v>
      </c>
      <c r="G234" s="2026" t="s">
        <v>211</v>
      </c>
      <c r="H234" s="860" t="s">
        <v>31</v>
      </c>
      <c r="I234" s="2029" t="s">
        <v>98</v>
      </c>
      <c r="J234" s="578" t="s">
        <v>28</v>
      </c>
      <c r="K234" s="333">
        <v>90</v>
      </c>
      <c r="L234" s="318">
        <v>17.5</v>
      </c>
      <c r="M234" s="331"/>
      <c r="N234" s="446"/>
      <c r="O234" s="446"/>
      <c r="P234" s="331"/>
      <c r="Q234" s="318"/>
      <c r="R234" s="318"/>
      <c r="S234" s="1014" t="s">
        <v>51</v>
      </c>
      <c r="T234" s="1015">
        <v>285</v>
      </c>
      <c r="U234" s="588"/>
      <c r="V234" s="587"/>
      <c r="W234" s="589"/>
    </row>
    <row r="235" spans="1:29" ht="13.5" customHeight="1" x14ac:dyDescent="0.2">
      <c r="A235" s="898"/>
      <c r="B235" s="805"/>
      <c r="C235" s="101"/>
      <c r="D235" s="2022"/>
      <c r="E235" s="2025"/>
      <c r="F235" s="2032"/>
      <c r="G235" s="2027"/>
      <c r="H235" s="2034"/>
      <c r="I235" s="2030"/>
      <c r="J235" s="105"/>
      <c r="K235" s="185"/>
      <c r="L235" s="249"/>
      <c r="M235" s="245"/>
      <c r="N235" s="388"/>
      <c r="O235" s="388"/>
      <c r="P235" s="245"/>
      <c r="Q235" s="249"/>
      <c r="R235" s="249"/>
      <c r="S235" s="590"/>
      <c r="T235" s="591"/>
      <c r="U235" s="592"/>
      <c r="V235" s="591"/>
      <c r="W235" s="593"/>
    </row>
    <row r="236" spans="1:29" ht="13.5" customHeight="1" thickBot="1" x14ac:dyDescent="0.25">
      <c r="A236" s="899"/>
      <c r="B236" s="806"/>
      <c r="C236" s="102"/>
      <c r="D236" s="2023"/>
      <c r="E236" s="295"/>
      <c r="F236" s="2033"/>
      <c r="G236" s="2028"/>
      <c r="H236" s="2035"/>
      <c r="I236" s="2031"/>
      <c r="J236" s="41" t="s">
        <v>8</v>
      </c>
      <c r="K236" s="263">
        <f>K235+K234</f>
        <v>90</v>
      </c>
      <c r="L236" s="574">
        <f>L235+L234</f>
        <v>17.5</v>
      </c>
      <c r="M236" s="563"/>
      <c r="N236" s="565"/>
      <c r="O236" s="565"/>
      <c r="P236" s="563"/>
      <c r="Q236" s="574"/>
      <c r="R236" s="574"/>
      <c r="S236" s="594"/>
      <c r="T236" s="595"/>
      <c r="U236" s="596"/>
      <c r="V236" s="595"/>
      <c r="W236" s="597"/>
    </row>
    <row r="237" spans="1:29" ht="13.5" thickBot="1" x14ac:dyDescent="0.25">
      <c r="A237" s="886" t="s">
        <v>7</v>
      </c>
      <c r="B237" s="810" t="s">
        <v>39</v>
      </c>
      <c r="C237" s="1715" t="s">
        <v>10</v>
      </c>
      <c r="D237" s="1716"/>
      <c r="E237" s="1716"/>
      <c r="F237" s="1716"/>
      <c r="G237" s="1716"/>
      <c r="H237" s="1716"/>
      <c r="I237" s="1716"/>
      <c r="J237" s="2116"/>
      <c r="K237" s="266">
        <f>K236+K233+K229</f>
        <v>310</v>
      </c>
      <c r="L237" s="259">
        <f t="shared" ref="L237:Q237" si="19">L236+L233+L229</f>
        <v>232.1</v>
      </c>
      <c r="M237" s="266">
        <f t="shared" si="19"/>
        <v>245</v>
      </c>
      <c r="N237" s="266">
        <f t="shared" si="19"/>
        <v>0</v>
      </c>
      <c r="O237" s="266">
        <f t="shared" si="19"/>
        <v>0</v>
      </c>
      <c r="P237" s="266">
        <f t="shared" si="19"/>
        <v>245</v>
      </c>
      <c r="Q237" s="259">
        <f t="shared" si="19"/>
        <v>300</v>
      </c>
      <c r="R237" s="266">
        <f>R236+R233+R229</f>
        <v>600</v>
      </c>
      <c r="S237" s="577"/>
      <c r="T237" s="494"/>
      <c r="U237" s="531"/>
      <c r="V237" s="531"/>
      <c r="W237" s="226"/>
    </row>
    <row r="238" spans="1:29" ht="16.5" customHeight="1" thickBot="1" x14ac:dyDescent="0.25">
      <c r="A238" s="48" t="s">
        <v>7</v>
      </c>
      <c r="B238" s="9" t="s">
        <v>60</v>
      </c>
      <c r="C238" s="2083" t="s">
        <v>61</v>
      </c>
      <c r="D238" s="2084"/>
      <c r="E238" s="2084"/>
      <c r="F238" s="2084"/>
      <c r="G238" s="2084"/>
      <c r="H238" s="2084"/>
      <c r="I238" s="2084"/>
      <c r="J238" s="2084"/>
      <c r="K238" s="2084"/>
      <c r="L238" s="856"/>
      <c r="M238" s="856"/>
      <c r="N238" s="856"/>
      <c r="O238" s="856"/>
      <c r="P238" s="856"/>
      <c r="Q238" s="856"/>
      <c r="R238" s="856"/>
      <c r="S238" s="811"/>
      <c r="T238" s="811"/>
      <c r="U238" s="523"/>
      <c r="V238" s="523"/>
      <c r="W238" s="812"/>
    </row>
    <row r="239" spans="1:29" ht="28.5" customHeight="1" x14ac:dyDescent="0.2">
      <c r="A239" s="50" t="s">
        <v>7</v>
      </c>
      <c r="B239" s="814" t="s">
        <v>40</v>
      </c>
      <c r="C239" s="110" t="s">
        <v>7</v>
      </c>
      <c r="D239" s="220"/>
      <c r="E239" s="305" t="s">
        <v>143</v>
      </c>
      <c r="F239" s="303"/>
      <c r="G239" s="299"/>
      <c r="H239" s="893">
        <v>6</v>
      </c>
      <c r="I239" s="803"/>
      <c r="J239" s="221"/>
      <c r="K239" s="615"/>
      <c r="L239" s="615"/>
      <c r="M239" s="615"/>
      <c r="N239" s="782"/>
      <c r="O239" s="782"/>
      <c r="P239" s="774"/>
      <c r="Q239" s="615"/>
      <c r="R239" s="615"/>
      <c r="S239" s="227"/>
      <c r="T239" s="495"/>
      <c r="U239" s="532"/>
      <c r="V239" s="532"/>
      <c r="W239" s="511"/>
    </row>
    <row r="240" spans="1:29" ht="16.5" customHeight="1" x14ac:dyDescent="0.2">
      <c r="A240" s="898"/>
      <c r="B240" s="805"/>
      <c r="C240" s="841"/>
      <c r="D240" s="111" t="s">
        <v>7</v>
      </c>
      <c r="E240" s="306" t="s">
        <v>65</v>
      </c>
      <c r="F240" s="192"/>
      <c r="G240" s="298" t="s">
        <v>212</v>
      </c>
      <c r="H240" s="894"/>
      <c r="I240" s="804"/>
      <c r="J240" s="172"/>
      <c r="K240" s="186"/>
      <c r="L240" s="186"/>
      <c r="M240" s="186"/>
      <c r="N240" s="783"/>
      <c r="O240" s="783"/>
      <c r="P240" s="775"/>
      <c r="Q240" s="186"/>
      <c r="R240" s="186"/>
      <c r="S240" s="813"/>
      <c r="T240" s="474"/>
      <c r="U240" s="17"/>
      <c r="V240" s="17"/>
      <c r="W240" s="510"/>
    </row>
    <row r="241" spans="1:23" ht="15.75" customHeight="1" x14ac:dyDescent="0.2">
      <c r="A241" s="898"/>
      <c r="B241" s="805"/>
      <c r="C241" s="841"/>
      <c r="D241" s="802"/>
      <c r="E241" s="307" t="s">
        <v>66</v>
      </c>
      <c r="F241" s="192"/>
      <c r="G241" s="300" t="s">
        <v>213</v>
      </c>
      <c r="H241" s="894"/>
      <c r="I241" s="2220" t="s">
        <v>99</v>
      </c>
      <c r="J241" s="117" t="s">
        <v>28</v>
      </c>
      <c r="K241" s="267">
        <v>173.6</v>
      </c>
      <c r="L241" s="267">
        <v>173.6</v>
      </c>
      <c r="M241" s="267"/>
      <c r="N241" s="690"/>
      <c r="O241" s="690"/>
      <c r="P241" s="776"/>
      <c r="Q241" s="267"/>
      <c r="R241" s="267"/>
      <c r="S241" s="58" t="s">
        <v>301</v>
      </c>
      <c r="T241" s="496">
        <v>7</v>
      </c>
      <c r="U241" s="62"/>
      <c r="V241" s="62"/>
      <c r="W241" s="512"/>
    </row>
    <row r="242" spans="1:23" ht="18" customHeight="1" x14ac:dyDescent="0.2">
      <c r="A242" s="898"/>
      <c r="B242" s="805"/>
      <c r="C242" s="841"/>
      <c r="D242" s="802"/>
      <c r="E242" s="307" t="s">
        <v>67</v>
      </c>
      <c r="F242" s="192"/>
      <c r="G242" s="64" t="s">
        <v>214</v>
      </c>
      <c r="H242" s="894"/>
      <c r="I242" s="2220"/>
      <c r="J242" s="117" t="s">
        <v>28</v>
      </c>
      <c r="K242" s="267">
        <v>203.6</v>
      </c>
      <c r="L242" s="267">
        <v>203.6</v>
      </c>
      <c r="M242" s="267"/>
      <c r="N242" s="690"/>
      <c r="O242" s="690"/>
      <c r="P242" s="776"/>
      <c r="Q242" s="267"/>
      <c r="R242" s="267"/>
      <c r="S242" s="58" t="s">
        <v>301</v>
      </c>
      <c r="T242" s="496">
        <v>6</v>
      </c>
      <c r="U242" s="62"/>
      <c r="V242" s="62"/>
      <c r="W242" s="512"/>
    </row>
    <row r="243" spans="1:23" ht="15.75" customHeight="1" x14ac:dyDescent="0.2">
      <c r="A243" s="898"/>
      <c r="B243" s="805"/>
      <c r="C243" s="841"/>
      <c r="D243" s="802"/>
      <c r="E243" s="307" t="s">
        <v>68</v>
      </c>
      <c r="F243" s="192"/>
      <c r="G243" s="64" t="s">
        <v>215</v>
      </c>
      <c r="H243" s="894"/>
      <c r="I243" s="2220"/>
      <c r="J243" s="117" t="s">
        <v>28</v>
      </c>
      <c r="K243" s="267">
        <v>81.7</v>
      </c>
      <c r="L243" s="267">
        <v>81.7</v>
      </c>
      <c r="M243" s="267"/>
      <c r="N243" s="690"/>
      <c r="O243" s="690"/>
      <c r="P243" s="776"/>
      <c r="Q243" s="267"/>
      <c r="R243" s="267"/>
      <c r="S243" s="58" t="s">
        <v>301</v>
      </c>
      <c r="T243" s="496">
        <v>8</v>
      </c>
      <c r="U243" s="62"/>
      <c r="V243" s="62"/>
      <c r="W243" s="512"/>
    </row>
    <row r="244" spans="1:23" s="22" customFormat="1" ht="15.75" customHeight="1" x14ac:dyDescent="0.2">
      <c r="A244" s="857"/>
      <c r="B244" s="809"/>
      <c r="C244" s="835"/>
      <c r="D244" s="118"/>
      <c r="E244" s="307" t="s">
        <v>69</v>
      </c>
      <c r="F244" s="192"/>
      <c r="G244" s="64" t="s">
        <v>216</v>
      </c>
      <c r="H244" s="894"/>
      <c r="I244" s="2220"/>
      <c r="J244" s="57" t="s">
        <v>28</v>
      </c>
      <c r="K244" s="267">
        <v>2950.9</v>
      </c>
      <c r="L244" s="267">
        <f>2950.9-251.6</f>
        <v>2699.3</v>
      </c>
      <c r="M244" s="267"/>
      <c r="N244" s="690"/>
      <c r="O244" s="690"/>
      <c r="P244" s="776"/>
      <c r="Q244" s="267"/>
      <c r="R244" s="267"/>
      <c r="S244" s="58" t="s">
        <v>301</v>
      </c>
      <c r="T244" s="497">
        <v>96</v>
      </c>
      <c r="U244" s="533"/>
      <c r="V244" s="533"/>
      <c r="W244" s="513"/>
    </row>
    <row r="245" spans="1:23" ht="17.25" customHeight="1" x14ac:dyDescent="0.2">
      <c r="A245" s="898"/>
      <c r="B245" s="805"/>
      <c r="C245" s="841"/>
      <c r="D245" s="116"/>
      <c r="E245" s="278" t="s">
        <v>167</v>
      </c>
      <c r="F245" s="304"/>
      <c r="G245" s="297" t="s">
        <v>217</v>
      </c>
      <c r="H245" s="894"/>
      <c r="I245" s="804"/>
      <c r="J245" s="853" t="s">
        <v>28</v>
      </c>
      <c r="K245" s="185">
        <v>2.8</v>
      </c>
      <c r="L245" s="185">
        <v>2.8</v>
      </c>
      <c r="M245" s="185"/>
      <c r="N245" s="390"/>
      <c r="O245" s="390"/>
      <c r="P245" s="393"/>
      <c r="Q245" s="185"/>
      <c r="R245" s="185"/>
      <c r="S245" s="831" t="s">
        <v>301</v>
      </c>
      <c r="T245" s="349">
        <v>1</v>
      </c>
      <c r="U245" s="26"/>
      <c r="V245" s="26"/>
      <c r="W245" s="369"/>
    </row>
    <row r="246" spans="1:23" ht="23.25" customHeight="1" x14ac:dyDescent="0.2">
      <c r="A246" s="1756"/>
      <c r="B246" s="1757"/>
      <c r="C246" s="2039"/>
      <c r="D246" s="2049" t="s">
        <v>9</v>
      </c>
      <c r="E246" s="1697" t="s">
        <v>164</v>
      </c>
      <c r="F246" s="2042"/>
      <c r="G246" s="2080" t="s">
        <v>220</v>
      </c>
      <c r="H246" s="2016"/>
      <c r="I246" s="2030"/>
      <c r="J246" s="10" t="s">
        <v>28</v>
      </c>
      <c r="K246" s="268">
        <v>13</v>
      </c>
      <c r="L246" s="268">
        <v>61.3</v>
      </c>
      <c r="M246" s="268"/>
      <c r="N246" s="784"/>
      <c r="O246" s="784"/>
      <c r="P246" s="38"/>
      <c r="Q246" s="268"/>
      <c r="R246" s="268"/>
      <c r="S246" s="854" t="s">
        <v>302</v>
      </c>
      <c r="T246" s="489">
        <v>20</v>
      </c>
      <c r="U246" s="527"/>
      <c r="V246" s="527"/>
      <c r="W246" s="506"/>
    </row>
    <row r="247" spans="1:23" ht="40.5" customHeight="1" x14ac:dyDescent="0.2">
      <c r="A247" s="1756"/>
      <c r="B247" s="1757"/>
      <c r="C247" s="2039"/>
      <c r="D247" s="2050"/>
      <c r="E247" s="1693"/>
      <c r="F247" s="2043"/>
      <c r="G247" s="2082"/>
      <c r="H247" s="2017"/>
      <c r="I247" s="2085"/>
      <c r="J247" s="40"/>
      <c r="K247" s="269"/>
      <c r="L247" s="269"/>
      <c r="M247" s="269"/>
      <c r="N247" s="785"/>
      <c r="O247" s="785"/>
      <c r="P247" s="477"/>
      <c r="Q247" s="269"/>
      <c r="R247" s="269"/>
      <c r="S247" s="763" t="s">
        <v>272</v>
      </c>
      <c r="T247" s="490">
        <v>19</v>
      </c>
      <c r="U247" s="26"/>
      <c r="V247" s="26"/>
      <c r="W247" s="369"/>
    </row>
    <row r="248" spans="1:23" ht="16.5" customHeight="1" x14ac:dyDescent="0.2">
      <c r="A248" s="1756"/>
      <c r="B248" s="1757"/>
      <c r="C248" s="2039"/>
      <c r="D248" s="2049" t="s">
        <v>30</v>
      </c>
      <c r="E248" s="1697" t="s">
        <v>262</v>
      </c>
      <c r="F248" s="2042"/>
      <c r="G248" s="2080"/>
      <c r="H248" s="2016"/>
      <c r="I248" s="2047"/>
      <c r="J248" s="861" t="s">
        <v>28</v>
      </c>
      <c r="K248" s="261"/>
      <c r="L248" s="261">
        <v>12</v>
      </c>
      <c r="M248" s="773"/>
      <c r="N248" s="391"/>
      <c r="O248" s="784"/>
      <c r="P248" s="38"/>
      <c r="Q248" s="268"/>
      <c r="R248" s="268"/>
      <c r="S248" s="131" t="s">
        <v>264</v>
      </c>
      <c r="T248" s="527">
        <v>4</v>
      </c>
      <c r="U248" s="527"/>
      <c r="V248" s="527"/>
      <c r="W248" s="506"/>
    </row>
    <row r="249" spans="1:23" ht="17.25" customHeight="1" x14ac:dyDescent="0.2">
      <c r="A249" s="1756"/>
      <c r="B249" s="1757"/>
      <c r="C249" s="2039"/>
      <c r="D249" s="2022"/>
      <c r="E249" s="1697"/>
      <c r="F249" s="2042"/>
      <c r="G249" s="2081"/>
      <c r="H249" s="2016"/>
      <c r="I249" s="2047"/>
      <c r="J249" s="852" t="s">
        <v>125</v>
      </c>
      <c r="K249" s="870"/>
      <c r="L249" s="870"/>
      <c r="M249" s="773"/>
      <c r="N249" s="389"/>
      <c r="O249" s="786"/>
      <c r="P249" s="777"/>
      <c r="Q249" s="560"/>
      <c r="R249" s="560"/>
      <c r="S249" s="61" t="s">
        <v>303</v>
      </c>
      <c r="T249" s="580"/>
      <c r="U249" s="580"/>
      <c r="V249" s="580"/>
      <c r="W249" s="581"/>
    </row>
    <row r="250" spans="1:23" ht="69" customHeight="1" x14ac:dyDescent="0.2">
      <c r="A250" s="1756"/>
      <c r="B250" s="1757"/>
      <c r="C250" s="2039"/>
      <c r="D250" s="2050"/>
      <c r="E250" s="1693"/>
      <c r="F250" s="2043"/>
      <c r="G250" s="2082"/>
      <c r="H250" s="2017"/>
      <c r="I250" s="2048"/>
      <c r="J250" s="105"/>
      <c r="K250" s="185"/>
      <c r="L250" s="185"/>
      <c r="M250" s="1016"/>
      <c r="N250" s="390"/>
      <c r="O250" s="785"/>
      <c r="P250" s="477"/>
      <c r="Q250" s="269"/>
      <c r="R250" s="269"/>
      <c r="S250" s="27" t="s">
        <v>265</v>
      </c>
      <c r="T250" s="528"/>
      <c r="U250" s="528"/>
      <c r="V250" s="26"/>
      <c r="W250" s="369"/>
    </row>
    <row r="251" spans="1:23" ht="23.25" customHeight="1" x14ac:dyDescent="0.2">
      <c r="A251" s="1756"/>
      <c r="B251" s="1757"/>
      <c r="C251" s="2039"/>
      <c r="D251" s="2049" t="s">
        <v>39</v>
      </c>
      <c r="E251" s="1697" t="s">
        <v>263</v>
      </c>
      <c r="F251" s="2042"/>
      <c r="G251" s="2080"/>
      <c r="H251" s="2016"/>
      <c r="I251" s="2030"/>
      <c r="J251" s="10" t="s">
        <v>56</v>
      </c>
      <c r="K251" s="268"/>
      <c r="L251" s="560">
        <v>5.0999999999999996</v>
      </c>
      <c r="M251" s="773"/>
      <c r="N251" s="786"/>
      <c r="O251" s="784"/>
      <c r="P251" s="38"/>
      <c r="Q251" s="268"/>
      <c r="R251" s="268"/>
      <c r="S251" s="891" t="s">
        <v>170</v>
      </c>
      <c r="T251" s="525">
        <v>1</v>
      </c>
      <c r="U251" s="527"/>
      <c r="V251" s="527"/>
      <c r="W251" s="506"/>
    </row>
    <row r="252" spans="1:23" ht="32.25" customHeight="1" x14ac:dyDescent="0.2">
      <c r="A252" s="1756"/>
      <c r="B252" s="1757"/>
      <c r="C252" s="2039"/>
      <c r="D252" s="2050"/>
      <c r="E252" s="1693"/>
      <c r="F252" s="2043"/>
      <c r="G252" s="2082"/>
      <c r="H252" s="2017"/>
      <c r="I252" s="2085"/>
      <c r="J252" s="40"/>
      <c r="K252" s="269"/>
      <c r="L252" s="269"/>
      <c r="M252" s="269"/>
      <c r="N252" s="785"/>
      <c r="O252" s="785"/>
      <c r="P252" s="477"/>
      <c r="Q252" s="269"/>
      <c r="R252" s="269"/>
      <c r="S252" s="176"/>
      <c r="T252" s="349"/>
      <c r="U252" s="26"/>
      <c r="V252" s="26"/>
      <c r="W252" s="369"/>
    </row>
    <row r="253" spans="1:23" ht="15.75" customHeight="1" thickBot="1" x14ac:dyDescent="0.25">
      <c r="A253" s="886"/>
      <c r="B253" s="108"/>
      <c r="C253" s="106"/>
      <c r="D253" s="106"/>
      <c r="E253" s="54"/>
      <c r="F253" s="55"/>
      <c r="G253" s="55"/>
      <c r="H253" s="119"/>
      <c r="I253" s="177"/>
      <c r="J253" s="120" t="s">
        <v>8</v>
      </c>
      <c r="K253" s="270">
        <f>SUM(K241:K252)</f>
        <v>3425.6</v>
      </c>
      <c r="L253" s="270">
        <f t="shared" ref="L253:R253" si="20">SUM(L241:L252)</f>
        <v>3239.4</v>
      </c>
      <c r="M253" s="270">
        <f t="shared" si="20"/>
        <v>0</v>
      </c>
      <c r="N253" s="787">
        <f t="shared" si="20"/>
        <v>0</v>
      </c>
      <c r="O253" s="787">
        <f t="shared" si="20"/>
        <v>0</v>
      </c>
      <c r="P253" s="778">
        <f t="shared" si="20"/>
        <v>0</v>
      </c>
      <c r="Q253" s="270">
        <f t="shared" si="20"/>
        <v>0</v>
      </c>
      <c r="R253" s="270">
        <f t="shared" si="20"/>
        <v>0</v>
      </c>
      <c r="S253" s="115"/>
      <c r="T253" s="498"/>
      <c r="U253" s="534"/>
      <c r="V253" s="534"/>
      <c r="W253" s="514"/>
    </row>
    <row r="254" spans="1:23" ht="14.25" customHeight="1" thickBot="1" x14ac:dyDescent="0.25">
      <c r="A254" s="886" t="s">
        <v>7</v>
      </c>
      <c r="B254" s="810" t="s">
        <v>40</v>
      </c>
      <c r="C254" s="1715" t="s">
        <v>10</v>
      </c>
      <c r="D254" s="1716"/>
      <c r="E254" s="1716"/>
      <c r="F254" s="1716"/>
      <c r="G254" s="1716"/>
      <c r="H254" s="1716"/>
      <c r="I254" s="1716"/>
      <c r="J254" s="2116"/>
      <c r="K254" s="271">
        <f>K253</f>
        <v>3425.6</v>
      </c>
      <c r="L254" s="271">
        <f>L253</f>
        <v>3239.4</v>
      </c>
      <c r="M254" s="271">
        <f t="shared" ref="M254:R254" si="21">M253</f>
        <v>0</v>
      </c>
      <c r="N254" s="788">
        <f t="shared" si="21"/>
        <v>0</v>
      </c>
      <c r="O254" s="788">
        <f t="shared" si="21"/>
        <v>0</v>
      </c>
      <c r="P254" s="779">
        <f t="shared" si="21"/>
        <v>0</v>
      </c>
      <c r="Q254" s="271">
        <f t="shared" si="21"/>
        <v>0</v>
      </c>
      <c r="R254" s="271">
        <f t="shared" si="21"/>
        <v>0</v>
      </c>
      <c r="S254" s="132"/>
      <c r="T254" s="19"/>
      <c r="U254" s="535"/>
      <c r="V254" s="535"/>
      <c r="W254" s="133"/>
    </row>
    <row r="255" spans="1:23" ht="14.25" customHeight="1" thickBot="1" x14ac:dyDescent="0.25">
      <c r="A255" s="49" t="s">
        <v>7</v>
      </c>
      <c r="B255" s="1745" t="s">
        <v>11</v>
      </c>
      <c r="C255" s="1746"/>
      <c r="D255" s="1746"/>
      <c r="E255" s="1746"/>
      <c r="F255" s="1746"/>
      <c r="G255" s="1746"/>
      <c r="H255" s="1746"/>
      <c r="I255" s="1746"/>
      <c r="J255" s="1747"/>
      <c r="K255" s="272">
        <f t="shared" ref="K255:R255" si="22">SUM(K171,K199,K237,K254,K223)</f>
        <v>12220.5</v>
      </c>
      <c r="L255" s="272">
        <f t="shared" si="22"/>
        <v>11979.5</v>
      </c>
      <c r="M255" s="272">
        <f>SUM(M171,M199,M237,M254,M223)</f>
        <v>12692.4</v>
      </c>
      <c r="N255" s="789">
        <f t="shared" si="22"/>
        <v>6873.5</v>
      </c>
      <c r="O255" s="789">
        <f t="shared" si="22"/>
        <v>336.9</v>
      </c>
      <c r="P255" s="780">
        <f t="shared" si="22"/>
        <v>5818.9</v>
      </c>
      <c r="Q255" s="272">
        <f t="shared" si="22"/>
        <v>13945.2</v>
      </c>
      <c r="R255" s="272">
        <f t="shared" si="22"/>
        <v>16692.7</v>
      </c>
      <c r="S255" s="895"/>
      <c r="T255" s="896"/>
      <c r="U255" s="536"/>
      <c r="V255" s="536"/>
      <c r="W255" s="897"/>
    </row>
    <row r="256" spans="1:23" ht="14.25" customHeight="1" thickBot="1" x14ac:dyDescent="0.25">
      <c r="A256" s="37" t="s">
        <v>41</v>
      </c>
      <c r="B256" s="1748" t="s">
        <v>70</v>
      </c>
      <c r="C256" s="1749"/>
      <c r="D256" s="1749"/>
      <c r="E256" s="1749"/>
      <c r="F256" s="1749"/>
      <c r="G256" s="1749"/>
      <c r="H256" s="1749"/>
      <c r="I256" s="1749"/>
      <c r="J256" s="1750"/>
      <c r="K256" s="273">
        <f>SUM(K255)</f>
        <v>12220.5</v>
      </c>
      <c r="L256" s="273">
        <f>SUM(L255)</f>
        <v>11979.5</v>
      </c>
      <c r="M256" s="273">
        <f t="shared" ref="M256:R256" si="23">SUM(M255)</f>
        <v>12692.4</v>
      </c>
      <c r="N256" s="790">
        <f t="shared" si="23"/>
        <v>6873.5</v>
      </c>
      <c r="O256" s="790">
        <f t="shared" si="23"/>
        <v>336.9</v>
      </c>
      <c r="P256" s="781">
        <f t="shared" si="23"/>
        <v>5818.9</v>
      </c>
      <c r="Q256" s="273">
        <f t="shared" si="23"/>
        <v>13945.2</v>
      </c>
      <c r="R256" s="273">
        <f t="shared" si="23"/>
        <v>16692.7</v>
      </c>
      <c r="S256" s="1751"/>
      <c r="T256" s="1752"/>
      <c r="U256" s="1752"/>
      <c r="V256" s="1752"/>
      <c r="W256" s="1753"/>
    </row>
    <row r="257" spans="1:30" s="14" customFormat="1" ht="17.25" customHeight="1" x14ac:dyDescent="0.2">
      <c r="A257" s="2216" t="s">
        <v>370</v>
      </c>
      <c r="B257" s="2216"/>
      <c r="C257" s="2216"/>
      <c r="D257" s="2216"/>
      <c r="E257" s="2216"/>
      <c r="F257" s="2216"/>
      <c r="G257" s="2216"/>
      <c r="H257" s="2216"/>
      <c r="I257" s="2216"/>
      <c r="J257" s="2216"/>
      <c r="K257" s="2216"/>
      <c r="L257" s="2216"/>
      <c r="M257" s="2216"/>
      <c r="N257" s="2216"/>
      <c r="O257" s="2216"/>
      <c r="P257" s="2216"/>
      <c r="Q257" s="2216"/>
      <c r="R257" s="2216"/>
      <c r="S257" s="2216"/>
      <c r="T257" s="2216"/>
      <c r="U257" s="2216"/>
      <c r="V257" s="2216"/>
      <c r="W257" s="2216"/>
      <c r="X257" s="2216"/>
      <c r="Y257" s="2216"/>
      <c r="Z257" s="2216"/>
      <c r="AA257" s="2216"/>
      <c r="AB257" s="2216"/>
      <c r="AC257" s="2216"/>
      <c r="AD257" s="2216"/>
    </row>
    <row r="258" spans="1:30" s="13" customFormat="1" ht="17.25" customHeight="1" x14ac:dyDescent="0.2">
      <c r="A258" s="2216" t="s">
        <v>395</v>
      </c>
      <c r="B258" s="2216"/>
      <c r="C258" s="2216"/>
      <c r="D258" s="2216"/>
      <c r="E258" s="2216"/>
      <c r="F258" s="2216"/>
      <c r="G258" s="2216"/>
      <c r="H258" s="2216"/>
      <c r="I258" s="2216"/>
      <c r="J258" s="2216"/>
      <c r="K258" s="2216"/>
      <c r="L258" s="2216"/>
      <c r="M258" s="2216"/>
      <c r="N258" s="2216"/>
      <c r="O258" s="2216"/>
      <c r="P258" s="2216"/>
      <c r="Q258" s="2216"/>
      <c r="R258" s="2216"/>
      <c r="S258" s="2216"/>
      <c r="T258" s="2216"/>
      <c r="U258" s="2216"/>
      <c r="V258" s="2216"/>
      <c r="W258" s="2216"/>
      <c r="X258" s="2216"/>
      <c r="Y258" s="2216"/>
      <c r="Z258" s="2216"/>
      <c r="AA258" s="2216"/>
      <c r="AB258" s="2216"/>
      <c r="AC258" s="2216"/>
      <c r="AD258" s="2216"/>
    </row>
    <row r="259" spans="1:30" s="14" customFormat="1" ht="14.25" customHeight="1" thickBot="1" x14ac:dyDescent="0.25">
      <c r="A259" s="1755" t="s">
        <v>16</v>
      </c>
      <c r="B259" s="1755"/>
      <c r="C259" s="1755"/>
      <c r="D259" s="1755"/>
      <c r="E259" s="1755"/>
      <c r="F259" s="1755"/>
      <c r="G259" s="1755"/>
      <c r="H259" s="1755"/>
      <c r="I259" s="1755"/>
      <c r="J259" s="1755"/>
      <c r="K259" s="1755"/>
      <c r="L259" s="887"/>
      <c r="M259" s="887"/>
      <c r="N259" s="887"/>
      <c r="O259" s="887"/>
      <c r="P259" s="887"/>
      <c r="Q259" s="887"/>
      <c r="R259" s="887"/>
      <c r="S259" s="28"/>
      <c r="T259" s="28"/>
      <c r="U259" s="28"/>
      <c r="V259" s="28"/>
      <c r="W259" s="28"/>
      <c r="X259" s="13"/>
      <c r="Y259" s="13"/>
      <c r="Z259" s="13"/>
    </row>
    <row r="260" spans="1:30" ht="54" customHeight="1" thickBot="1" x14ac:dyDescent="0.25">
      <c r="A260" s="1736" t="s">
        <v>12</v>
      </c>
      <c r="B260" s="1737"/>
      <c r="C260" s="1737"/>
      <c r="D260" s="1737"/>
      <c r="E260" s="1737"/>
      <c r="F260" s="1737"/>
      <c r="G260" s="1737"/>
      <c r="H260" s="1737"/>
      <c r="I260" s="1737"/>
      <c r="J260" s="1738"/>
      <c r="K260" s="337" t="s">
        <v>239</v>
      </c>
      <c r="L260" s="337" t="s">
        <v>240</v>
      </c>
      <c r="M260" s="2059" t="s">
        <v>241</v>
      </c>
      <c r="N260" s="2060"/>
      <c r="O260" s="2060"/>
      <c r="P260" s="2061"/>
      <c r="Q260" s="15" t="s">
        <v>266</v>
      </c>
      <c r="R260" s="15" t="s">
        <v>267</v>
      </c>
      <c r="S260" s="2"/>
      <c r="T260" s="2"/>
      <c r="U260" s="2"/>
      <c r="V260" s="2"/>
      <c r="W260" s="2"/>
    </row>
    <row r="261" spans="1:30" ht="14.25" customHeight="1" x14ac:dyDescent="0.2">
      <c r="A261" s="1739" t="s">
        <v>17</v>
      </c>
      <c r="B261" s="1740"/>
      <c r="C261" s="1740"/>
      <c r="D261" s="1740"/>
      <c r="E261" s="1740"/>
      <c r="F261" s="1740"/>
      <c r="G261" s="1740"/>
      <c r="H261" s="1740"/>
      <c r="I261" s="1740"/>
      <c r="J261" s="1741"/>
      <c r="K261" s="228">
        <f>K262+K271+K272+K273+K269+K270</f>
        <v>12054.9</v>
      </c>
      <c r="L261" s="228">
        <f>L262+L271+L272+L273</f>
        <v>11765.4</v>
      </c>
      <c r="M261" s="2074">
        <f>M262+M271+M272+M273</f>
        <v>12602.3</v>
      </c>
      <c r="N261" s="2075"/>
      <c r="O261" s="2075"/>
      <c r="P261" s="2076"/>
      <c r="Q261" s="606">
        <f ca="1">Q262+Q271+Q272+Q273</f>
        <v>13824.2</v>
      </c>
      <c r="R261" s="606">
        <f ca="1">R262+R271+R272+R273</f>
        <v>16692.7</v>
      </c>
    </row>
    <row r="262" spans="1:30" ht="14.25" customHeight="1" x14ac:dyDescent="0.2">
      <c r="A262" s="1742" t="s">
        <v>122</v>
      </c>
      <c r="B262" s="1743"/>
      <c r="C262" s="1743"/>
      <c r="D262" s="1743"/>
      <c r="E262" s="1743"/>
      <c r="F262" s="1743"/>
      <c r="G262" s="1743"/>
      <c r="H262" s="1743"/>
      <c r="I262" s="1743"/>
      <c r="J262" s="1744"/>
      <c r="K262" s="229">
        <f>K263+K264+K265+K266+K267+K268</f>
        <v>11734.7</v>
      </c>
      <c r="L262" s="229">
        <f>SUM(L263:L269)</f>
        <v>11733.7</v>
      </c>
      <c r="M262" s="2062">
        <f>M263+M264+M265+M266+M267+M268+M269+M270</f>
        <v>12602.3</v>
      </c>
      <c r="N262" s="2063"/>
      <c r="O262" s="2063"/>
      <c r="P262" s="2064"/>
      <c r="Q262" s="607">
        <f ca="1">Q263+Q264+Q265+Q266+Q267+Q268+Q269+Q270</f>
        <v>13824.2</v>
      </c>
      <c r="R262" s="607">
        <f ca="1">R263+R264+R265+R266+R267+R268+R269+R270</f>
        <v>16692.7</v>
      </c>
      <c r="S262" s="23"/>
    </row>
    <row r="263" spans="1:30" ht="14.25" customHeight="1" x14ac:dyDescent="0.2">
      <c r="A263" s="1730" t="s">
        <v>22</v>
      </c>
      <c r="B263" s="1731"/>
      <c r="C263" s="1731"/>
      <c r="D263" s="1731"/>
      <c r="E263" s="1731"/>
      <c r="F263" s="1731"/>
      <c r="G263" s="1731"/>
      <c r="H263" s="1731"/>
      <c r="I263" s="1731"/>
      <c r="J263" s="1732"/>
      <c r="K263" s="230">
        <f>SUMIF(J14:J256,"SB",K14:K256)</f>
        <v>11162.4</v>
      </c>
      <c r="L263" s="230">
        <f>SUMIF(J14:J256,"SB",L14:L256)</f>
        <v>11076.4</v>
      </c>
      <c r="M263" s="2065">
        <f>SUMIF(J13:J256,"SB",M13:M256)</f>
        <v>12084.3</v>
      </c>
      <c r="N263" s="2066"/>
      <c r="O263" s="2066"/>
      <c r="P263" s="2067"/>
      <c r="Q263" s="608">
        <f>SUMIF(J10:J256,"SB",Q10:Q256)</f>
        <v>10879.4</v>
      </c>
      <c r="R263" s="608">
        <f>SUMIF(J10:J256,"SB",R10:R256)</f>
        <v>10338</v>
      </c>
      <c r="S263" s="23"/>
    </row>
    <row r="264" spans="1:30" ht="14.25" customHeight="1" x14ac:dyDescent="0.2">
      <c r="A264" s="1733" t="s">
        <v>23</v>
      </c>
      <c r="B264" s="1734"/>
      <c r="C264" s="1734"/>
      <c r="D264" s="1734"/>
      <c r="E264" s="1734"/>
      <c r="F264" s="1734"/>
      <c r="G264" s="1734"/>
      <c r="H264" s="1734"/>
      <c r="I264" s="1734"/>
      <c r="J264" s="1735"/>
      <c r="K264" s="231">
        <f>SUMIF(J14:J256,"SB(SP)",K14:K256)</f>
        <v>32.5</v>
      </c>
      <c r="L264" s="231">
        <f>SUMIF(J14:J256,"SB(SP)",L14:L256)</f>
        <v>32.5</v>
      </c>
      <c r="M264" s="2068">
        <f>SUMIF(J10:J256,"SB(SP)",M10:M256)</f>
        <v>33.5</v>
      </c>
      <c r="N264" s="2069"/>
      <c r="O264" s="2069"/>
      <c r="P264" s="2070"/>
      <c r="Q264" s="609">
        <f>SUMIF(J10:J256,"SB(SP)",Q10:Q256)</f>
        <v>13.6</v>
      </c>
      <c r="R264" s="609">
        <f>SUMIF(J10:J256,"SB(SP)",R10:R256)</f>
        <v>13.6</v>
      </c>
      <c r="S264" s="35"/>
    </row>
    <row r="265" spans="1:30" ht="14.25" customHeight="1" x14ac:dyDescent="0.2">
      <c r="A265" s="1733" t="s">
        <v>73</v>
      </c>
      <c r="B265" s="1734"/>
      <c r="C265" s="1734"/>
      <c r="D265" s="1734"/>
      <c r="E265" s="1734"/>
      <c r="F265" s="1734"/>
      <c r="G265" s="1734"/>
      <c r="H265" s="1734"/>
      <c r="I265" s="1734"/>
      <c r="J265" s="1735"/>
      <c r="K265" s="231">
        <f>SUMIF(J13:J256,"SB(L)",K13:K256)</f>
        <v>0</v>
      </c>
      <c r="L265" s="231">
        <f>SUMIF(J13:J256,"SB(L)",L13:L256)</f>
        <v>0</v>
      </c>
      <c r="M265" s="2068">
        <f>SUMIF(J9:J256,"SB(L)",M9:M256)</f>
        <v>0</v>
      </c>
      <c r="N265" s="2069"/>
      <c r="O265" s="2069"/>
      <c r="P265" s="2070"/>
      <c r="Q265" s="609">
        <f ca="1">SUMIF(J10:J256,"SB(L)",Q10:Q255)</f>
        <v>0</v>
      </c>
      <c r="R265" s="609">
        <f ca="1">SUMIF(K10:K256,"SB(L)",R10:R255)</f>
        <v>0</v>
      </c>
    </row>
    <row r="266" spans="1:30" ht="12.75" customHeight="1" x14ac:dyDescent="0.2">
      <c r="A266" s="1733" t="s">
        <v>82</v>
      </c>
      <c r="B266" s="1734"/>
      <c r="C266" s="1734"/>
      <c r="D266" s="1734"/>
      <c r="E266" s="1734"/>
      <c r="F266" s="1734"/>
      <c r="G266" s="1734"/>
      <c r="H266" s="1734"/>
      <c r="I266" s="1734"/>
      <c r="J266" s="1735"/>
      <c r="K266" s="231">
        <f>SUMIF(J14:J247,"SB(VR)",K14:K247)</f>
        <v>39.799999999999997</v>
      </c>
      <c r="L266" s="231">
        <f>SUMIF(J14:J256,"SB(VR)",L14:L256)</f>
        <v>42.5</v>
      </c>
      <c r="M266" s="2068">
        <f>SUMIF(J10:J252,"SB(VR)",M10:M252)</f>
        <v>84.5</v>
      </c>
      <c r="N266" s="2069"/>
      <c r="O266" s="2069"/>
      <c r="P266" s="2070"/>
      <c r="Q266" s="609">
        <f>SUMIF(J10:J256,"SB(VR)",Q10:Q256)</f>
        <v>14.3</v>
      </c>
      <c r="R266" s="609">
        <f>SUMIF(J10:J256,"SB(VR)",R10:R256)</f>
        <v>0</v>
      </c>
      <c r="S266" s="25"/>
      <c r="T266" s="1"/>
      <c r="U266" s="1"/>
      <c r="V266" s="1"/>
      <c r="W266" s="1"/>
    </row>
    <row r="267" spans="1:30" x14ac:dyDescent="0.2">
      <c r="A267" s="1733" t="s">
        <v>24</v>
      </c>
      <c r="B267" s="1734"/>
      <c r="C267" s="1734"/>
      <c r="D267" s="1734"/>
      <c r="E267" s="1734"/>
      <c r="F267" s="1734"/>
      <c r="G267" s="1734"/>
      <c r="H267" s="1734"/>
      <c r="I267" s="1734"/>
      <c r="J267" s="1735"/>
      <c r="K267" s="231">
        <f>SUMIF(J14:J256,"SB(P)",K14:K256)</f>
        <v>0</v>
      </c>
      <c r="L267" s="231">
        <f>SUMIF(J14:J256,"SB(P)",L14:L256)</f>
        <v>0</v>
      </c>
      <c r="M267" s="2068">
        <f>SUMIF(J10:J256,"SB(P)",M10:M256)</f>
        <v>0</v>
      </c>
      <c r="N267" s="2069"/>
      <c r="O267" s="2069"/>
      <c r="P267" s="2070"/>
      <c r="Q267" s="609">
        <f>SUMIF(J10:J256,"SB(P)",Q10:Q256)</f>
        <v>0</v>
      </c>
      <c r="R267" s="609">
        <f>SUMIF(J10:J256,"SB(P)",R10:R256)</f>
        <v>0</v>
      </c>
      <c r="S267" s="25"/>
      <c r="T267" s="1"/>
      <c r="U267" s="1"/>
      <c r="V267" s="1"/>
      <c r="W267" s="1"/>
    </row>
    <row r="268" spans="1:30" x14ac:dyDescent="0.2">
      <c r="A268" s="1733" t="s">
        <v>126</v>
      </c>
      <c r="B268" s="1734"/>
      <c r="C268" s="1734"/>
      <c r="D268" s="1734"/>
      <c r="E268" s="1734"/>
      <c r="F268" s="1734"/>
      <c r="G268" s="1734"/>
      <c r="H268" s="1734"/>
      <c r="I268" s="1734"/>
      <c r="J268" s="1735"/>
      <c r="K268" s="231">
        <f>SUMIF(J16:J256,"SB(VB)",K16:K256)</f>
        <v>500</v>
      </c>
      <c r="L268" s="231">
        <f>SUMIF(J16:J256,"SB(VB)",L16:L256)</f>
        <v>500</v>
      </c>
      <c r="M268" s="2068">
        <f>SUMIF(J12:J256,"SB(VB)",M12:M256)</f>
        <v>0</v>
      </c>
      <c r="N268" s="2069"/>
      <c r="O268" s="2069"/>
      <c r="P268" s="2070"/>
      <c r="Q268" s="609">
        <f>SUMIF(J12:J256,"SB(VB)",Q12:Q256)</f>
        <v>216.4</v>
      </c>
      <c r="R268" s="609">
        <f>SUMIF(J12:J256,"SB(VB)",R12:R256)</f>
        <v>486.1</v>
      </c>
    </row>
    <row r="269" spans="1:30" x14ac:dyDescent="0.2">
      <c r="A269" s="1813" t="s">
        <v>147</v>
      </c>
      <c r="B269" s="1814"/>
      <c r="C269" s="1814"/>
      <c r="D269" s="1814"/>
      <c r="E269" s="1814"/>
      <c r="F269" s="1814"/>
      <c r="G269" s="1814"/>
      <c r="H269" s="1814"/>
      <c r="I269" s="1814"/>
      <c r="J269" s="1815"/>
      <c r="K269" s="230">
        <f>SUMIF(J14:J256,"SB(KPP)",K14:K256)</f>
        <v>316</v>
      </c>
      <c r="L269" s="230">
        <f>SUMIF(J14:J256,"SB(KPP)",L14:L256)</f>
        <v>82.3</v>
      </c>
      <c r="M269" s="2068">
        <f>SUMIF(J10:J256,"SB(KPP)",M10:M256)</f>
        <v>400</v>
      </c>
      <c r="N269" s="2069"/>
      <c r="O269" s="2069"/>
      <c r="P269" s="2070"/>
      <c r="Q269" s="609">
        <f>SUMIF(J10:J256,"SB(KPP)",Q10:Q256)</f>
        <v>250</v>
      </c>
      <c r="R269" s="609">
        <f>SUMIF(J13:J258,"SB(KPP)",R13:R258)</f>
        <v>350</v>
      </c>
      <c r="S269" s="103"/>
      <c r="T269" s="103"/>
      <c r="U269" s="103"/>
      <c r="V269" s="103"/>
      <c r="W269" s="103"/>
    </row>
    <row r="270" spans="1:30" ht="14.25" customHeight="1" x14ac:dyDescent="0.2">
      <c r="A270" s="1805" t="s">
        <v>25</v>
      </c>
      <c r="B270" s="1806"/>
      <c r="C270" s="1806"/>
      <c r="D270" s="1806"/>
      <c r="E270" s="1806"/>
      <c r="F270" s="1806"/>
      <c r="G270" s="1806"/>
      <c r="H270" s="1806"/>
      <c r="I270" s="1806"/>
      <c r="J270" s="1807"/>
      <c r="K270" s="231">
        <f>SUMIF(J14:J251,"ES",K14:K251)</f>
        <v>0</v>
      </c>
      <c r="L270" s="231">
        <f>SUMIF(J9:J251,"ES",L9:L251)</f>
        <v>0</v>
      </c>
      <c r="M270" s="2068">
        <f>SUMIF(J14:J252,"ES",M14:M252)</f>
        <v>0</v>
      </c>
      <c r="N270" s="2069"/>
      <c r="O270" s="2069"/>
      <c r="P270" s="2070"/>
      <c r="Q270" s="609">
        <f>SUMIF(J14:J251,"ES",Q14:Q251)</f>
        <v>2450.5</v>
      </c>
      <c r="R270" s="609">
        <f>SUMIF(J14:J251,"ES",R14:R251)</f>
        <v>5505</v>
      </c>
    </row>
    <row r="271" spans="1:30" x14ac:dyDescent="0.2">
      <c r="A271" s="1799" t="s">
        <v>123</v>
      </c>
      <c r="B271" s="1800"/>
      <c r="C271" s="1800"/>
      <c r="D271" s="1800"/>
      <c r="E271" s="1800"/>
      <c r="F271" s="1800"/>
      <c r="G271" s="1800"/>
      <c r="H271" s="1800"/>
      <c r="I271" s="1800"/>
      <c r="J271" s="1801"/>
      <c r="K271" s="232">
        <f>SUMIF(J13:J256,"SB(SPL)",K13:K256)</f>
        <v>4.2</v>
      </c>
      <c r="L271" s="232">
        <f>SUMIF(J13:J256,"SB(SPL)",L13:L256)</f>
        <v>4.2</v>
      </c>
      <c r="M271" s="2071">
        <f>SUMIF(J9:J256,"SB(SPL)",M9:M256)</f>
        <v>0</v>
      </c>
      <c r="N271" s="2072"/>
      <c r="O271" s="2072"/>
      <c r="P271" s="2073"/>
      <c r="Q271" s="610">
        <f>SUMIF(J9:J256,"SB(SPL)",Q9:Q256)</f>
        <v>0</v>
      </c>
      <c r="R271" s="611">
        <f>SUMIF(J9:J256,"SB(SPL)",R9:R256)</f>
        <v>0</v>
      </c>
    </row>
    <row r="272" spans="1:30" x14ac:dyDescent="0.2">
      <c r="A272" s="1799" t="s">
        <v>127</v>
      </c>
      <c r="B272" s="1800"/>
      <c r="C272" s="1800"/>
      <c r="D272" s="1800"/>
      <c r="E272" s="1800"/>
      <c r="F272" s="1800"/>
      <c r="G272" s="1800"/>
      <c r="H272" s="1800"/>
      <c r="I272" s="1800"/>
      <c r="J272" s="1801"/>
      <c r="K272" s="232">
        <f>SUMIF(J14:J256,"SB(ŽPL)",K14:K256)</f>
        <v>0</v>
      </c>
      <c r="L272" s="232">
        <f>SUMIF(J14:J256,"SB(ŽPL)",L14:L256)</f>
        <v>0</v>
      </c>
      <c r="M272" s="2071">
        <f>SUMIF(J10:J256,"SB(ŽPL)",M10:M256)</f>
        <v>0</v>
      </c>
      <c r="N272" s="2072"/>
      <c r="O272" s="2072"/>
      <c r="P272" s="2073"/>
      <c r="Q272" s="610">
        <f>SUMIF(J10:J256,"SB(ŽPL)",Q10:Q256)</f>
        <v>0</v>
      </c>
      <c r="R272" s="611">
        <f>SUMIF(J10:J256,"SB(ŽPL)",R10:R256)</f>
        <v>0</v>
      </c>
    </row>
    <row r="273" spans="1:23" x14ac:dyDescent="0.2">
      <c r="A273" s="1799" t="s">
        <v>124</v>
      </c>
      <c r="B273" s="1800"/>
      <c r="C273" s="1800"/>
      <c r="D273" s="1800"/>
      <c r="E273" s="1800"/>
      <c r="F273" s="1800"/>
      <c r="G273" s="1800"/>
      <c r="H273" s="1800"/>
      <c r="I273" s="1800"/>
      <c r="J273" s="1801"/>
      <c r="K273" s="232">
        <f>SUMIF(J13:J256,"SB(VRL)",K13:K256)</f>
        <v>0</v>
      </c>
      <c r="L273" s="232">
        <f>SUMIF(J13:J256,"SB(VRL)",L13:L256)</f>
        <v>27.5</v>
      </c>
      <c r="M273" s="2071">
        <f>SUMIF(J9:J256,"SB(VRL)",M9:M256)</f>
        <v>0</v>
      </c>
      <c r="N273" s="2072"/>
      <c r="O273" s="2072"/>
      <c r="P273" s="2073"/>
      <c r="Q273" s="612">
        <f>SUMIF(J10:J256,"SB(VRL)",Q10:Q256)</f>
        <v>0</v>
      </c>
      <c r="R273" s="612">
        <f>SUMIF(J10:J256,"SB(VRL)",R10:R256)</f>
        <v>0</v>
      </c>
    </row>
    <row r="274" spans="1:23" x14ac:dyDescent="0.2">
      <c r="A274" s="1802" t="s">
        <v>18</v>
      </c>
      <c r="B274" s="1803"/>
      <c r="C274" s="1803"/>
      <c r="D274" s="1803"/>
      <c r="E274" s="1803"/>
      <c r="F274" s="1803"/>
      <c r="G274" s="1803"/>
      <c r="H274" s="1803"/>
      <c r="I274" s="1803"/>
      <c r="J274" s="1804"/>
      <c r="K274" s="233">
        <f>SUM(K276:K277)</f>
        <v>165.6</v>
      </c>
      <c r="L274" s="233">
        <f>SUM(L275:L277)</f>
        <v>214.1</v>
      </c>
      <c r="M274" s="2077">
        <f>SUM(M275:P277)</f>
        <v>90.1</v>
      </c>
      <c r="N274" s="2078"/>
      <c r="O274" s="2078"/>
      <c r="P274" s="2079"/>
      <c r="Q274" s="613">
        <f>SUM(Q276:Q277)</f>
        <v>121</v>
      </c>
      <c r="R274" s="613">
        <f>SUM(R276:R277)</f>
        <v>0</v>
      </c>
    </row>
    <row r="275" spans="1:23" x14ac:dyDescent="0.2">
      <c r="A275" s="1835" t="s">
        <v>342</v>
      </c>
      <c r="B275" s="1836"/>
      <c r="C275" s="1836"/>
      <c r="D275" s="1836"/>
      <c r="E275" s="1836"/>
      <c r="F275" s="1836"/>
      <c r="G275" s="1836"/>
      <c r="H275" s="1836"/>
      <c r="I275" s="1836"/>
      <c r="J275" s="1837"/>
      <c r="K275" s="231">
        <f>SUMIF(J22:J259,"KVJUD",K22:K259)</f>
        <v>0</v>
      </c>
      <c r="L275" s="231">
        <f>SUMIF(J22:J256,"KVJUD",L22:L256)</f>
        <v>43.4</v>
      </c>
      <c r="M275" s="2068">
        <f>SUMIF(J13:J256,"KVJUD",M13:M256)</f>
        <v>0</v>
      </c>
      <c r="N275" s="2069"/>
      <c r="O275" s="2069"/>
      <c r="P275" s="2070"/>
      <c r="Q275" s="609">
        <f>SUMIF(J13:J259,"KVJUD",Q13:Q259)</f>
        <v>0</v>
      </c>
      <c r="R275" s="609">
        <f>SUMIF(J13:J259,"KVJUD",R13:R259)</f>
        <v>0</v>
      </c>
    </row>
    <row r="276" spans="1:23" ht="13.5" customHeight="1" x14ac:dyDescent="0.2">
      <c r="A276" s="1733" t="s">
        <v>26</v>
      </c>
      <c r="B276" s="1734"/>
      <c r="C276" s="1734"/>
      <c r="D276" s="1734"/>
      <c r="E276" s="1734"/>
      <c r="F276" s="1734"/>
      <c r="G276" s="1734"/>
      <c r="H276" s="1734"/>
      <c r="I276" s="1734"/>
      <c r="J276" s="1735"/>
      <c r="K276" s="231">
        <f>SUMIF(J14:J256,"LRVB",K14:K256)</f>
        <v>0</v>
      </c>
      <c r="L276" s="231">
        <f>SUMIF(J14:J256,"LRVB",L14:L256)</f>
        <v>0</v>
      </c>
      <c r="M276" s="2068">
        <f>SUMIF(J10:J256,"LRVB",M10:M256)</f>
        <v>0</v>
      </c>
      <c r="N276" s="2069"/>
      <c r="O276" s="2069"/>
      <c r="P276" s="2070"/>
      <c r="Q276" s="609">
        <f>SUMIF(J10:J256,"LRVB",Q10:Q256)</f>
        <v>0</v>
      </c>
      <c r="R276" s="609">
        <f>SUMIF(J10:J256,"LRVB",R10:R256)</f>
        <v>0</v>
      </c>
    </row>
    <row r="277" spans="1:23" ht="15.75" customHeight="1" x14ac:dyDescent="0.2">
      <c r="A277" s="1733" t="s">
        <v>27</v>
      </c>
      <c r="B277" s="1734"/>
      <c r="C277" s="1734"/>
      <c r="D277" s="1734"/>
      <c r="E277" s="1734"/>
      <c r="F277" s="1734"/>
      <c r="G277" s="1734"/>
      <c r="H277" s="1734"/>
      <c r="I277" s="1734"/>
      <c r="J277" s="1735"/>
      <c r="K277" s="231">
        <f>SUMIF(J13:J256,"Kt",K13:K256)</f>
        <v>165.6</v>
      </c>
      <c r="L277" s="231">
        <f>SUMIF(J13:J256,"Kt",L13:L256)</f>
        <v>170.7</v>
      </c>
      <c r="M277" s="2068">
        <f>SUMIF(J9:J256,"Kt",M9:M256)</f>
        <v>90.1</v>
      </c>
      <c r="N277" s="2069"/>
      <c r="O277" s="2069"/>
      <c r="P277" s="2070"/>
      <c r="Q277" s="609">
        <f>SUMIF(J10:J256,"Kt",Q10:Q256)</f>
        <v>121</v>
      </c>
      <c r="R277" s="609">
        <f>SUMIF(J10:J256,"Kt",R10:R256)</f>
        <v>0</v>
      </c>
    </row>
    <row r="278" spans="1:23" ht="15" customHeight="1" thickBot="1" x14ac:dyDescent="0.25">
      <c r="A278" s="1809" t="s">
        <v>19</v>
      </c>
      <c r="B278" s="1810"/>
      <c r="C278" s="1810"/>
      <c r="D278" s="1810"/>
      <c r="E278" s="1810"/>
      <c r="F278" s="1810"/>
      <c r="G278" s="1810"/>
      <c r="H278" s="1810"/>
      <c r="I278" s="1810"/>
      <c r="J278" s="1811"/>
      <c r="K278" s="234">
        <f>SUM(K261,K274)</f>
        <v>12220.5</v>
      </c>
      <c r="L278" s="234">
        <f>SUM(L261,L274)</f>
        <v>11979.5</v>
      </c>
      <c r="M278" s="2056">
        <f>SUM(M261,M274)</f>
        <v>12692.4</v>
      </c>
      <c r="N278" s="2057"/>
      <c r="O278" s="2057"/>
      <c r="P278" s="2058"/>
      <c r="Q278" s="614">
        <f ca="1">SUM(Q261,Q274)</f>
        <v>13945.2</v>
      </c>
      <c r="R278" s="614">
        <f ca="1">SUM(R261,R274)</f>
        <v>16692.7</v>
      </c>
      <c r="T278" s="3"/>
      <c r="U278" s="3"/>
      <c r="V278" s="3"/>
      <c r="W278" s="3"/>
    </row>
    <row r="279" spans="1:23" x14ac:dyDescent="0.2">
      <c r="K279" s="13"/>
      <c r="L279" s="13"/>
      <c r="M279" s="13"/>
      <c r="N279" s="13"/>
      <c r="O279" s="13"/>
      <c r="P279" s="13"/>
      <c r="Q279" s="13"/>
      <c r="R279" s="13"/>
      <c r="S279" s="13"/>
      <c r="T279" s="11"/>
      <c r="U279" s="11"/>
      <c r="V279" s="11"/>
      <c r="W279" s="11"/>
    </row>
    <row r="280" spans="1:23" x14ac:dyDescent="0.2">
      <c r="K280" s="748"/>
      <c r="L280" s="748"/>
      <c r="M280" s="748"/>
      <c r="N280" s="748"/>
      <c r="O280" s="13"/>
      <c r="P280" s="13"/>
      <c r="Q280" s="13"/>
      <c r="R280" s="13"/>
      <c r="S280" s="147"/>
      <c r="T280" s="11"/>
      <c r="U280" s="11"/>
      <c r="V280" s="11"/>
      <c r="W280" s="11"/>
    </row>
    <row r="281" spans="1:23" x14ac:dyDescent="0.2">
      <c r="K281" s="169"/>
      <c r="L281" s="169"/>
      <c r="M281" s="169"/>
      <c r="N281" s="169"/>
      <c r="O281" s="169"/>
      <c r="P281" s="169"/>
      <c r="Q281" s="169"/>
      <c r="R281" s="169"/>
      <c r="S281" s="13"/>
      <c r="T281" s="13"/>
      <c r="U281" s="13"/>
      <c r="V281" s="13"/>
      <c r="W281" s="13"/>
    </row>
    <row r="284" spans="1:23" x14ac:dyDescent="0.2">
      <c r="K284" s="103"/>
      <c r="L284" s="103"/>
      <c r="M284" s="103"/>
      <c r="N284" s="103"/>
      <c r="O284" s="103"/>
      <c r="P284" s="103"/>
      <c r="Q284" s="103"/>
      <c r="R284" s="103"/>
    </row>
  </sheetData>
  <mergeCells count="413">
    <mergeCell ref="G52:G53"/>
    <mergeCell ref="H52:H53"/>
    <mergeCell ref="I52:I53"/>
    <mergeCell ref="D32:D33"/>
    <mergeCell ref="E32:E33"/>
    <mergeCell ref="G32:G33"/>
    <mergeCell ref="I32:I33"/>
    <mergeCell ref="S32:S33"/>
    <mergeCell ref="I198:J198"/>
    <mergeCell ref="S92:S93"/>
    <mergeCell ref="I92:I93"/>
    <mergeCell ref="F32:F35"/>
    <mergeCell ref="H50:H51"/>
    <mergeCell ref="I50:I51"/>
    <mergeCell ref="I39:I40"/>
    <mergeCell ref="D69:D71"/>
    <mergeCell ref="S102:S103"/>
    <mergeCell ref="I118:J118"/>
    <mergeCell ref="I94:I103"/>
    <mergeCell ref="S78:S81"/>
    <mergeCell ref="I89:I91"/>
    <mergeCell ref="F94:F103"/>
    <mergeCell ref="H67:H68"/>
    <mergeCell ref="F113:F115"/>
    <mergeCell ref="I163:I165"/>
    <mergeCell ref="I127:I133"/>
    <mergeCell ref="H121:H122"/>
    <mergeCell ref="H139:H142"/>
    <mergeCell ref="I139:I142"/>
    <mergeCell ref="H144:H147"/>
    <mergeCell ref="E139:E141"/>
    <mergeCell ref="I152:I154"/>
    <mergeCell ref="I137:I138"/>
    <mergeCell ref="I134:J134"/>
    <mergeCell ref="E164:E166"/>
    <mergeCell ref="F164:F166"/>
    <mergeCell ref="E158:E160"/>
    <mergeCell ref="F158:F160"/>
    <mergeCell ref="E152:E154"/>
    <mergeCell ref="A214:A215"/>
    <mergeCell ref="B214:B215"/>
    <mergeCell ref="C214:C215"/>
    <mergeCell ref="D214:D215"/>
    <mergeCell ref="A262:J262"/>
    <mergeCell ref="S170:W170"/>
    <mergeCell ref="A270:J270"/>
    <mergeCell ref="M270:P270"/>
    <mergeCell ref="I241:I244"/>
    <mergeCell ref="B246:B247"/>
    <mergeCell ref="G230:G233"/>
    <mergeCell ref="I201:I205"/>
    <mergeCell ref="F212:F213"/>
    <mergeCell ref="G212:G213"/>
    <mergeCell ref="G177:G182"/>
    <mergeCell ref="E219:E220"/>
    <mergeCell ref="E174:E176"/>
    <mergeCell ref="G217:G218"/>
    <mergeCell ref="S256:W256"/>
    <mergeCell ref="A208:A209"/>
    <mergeCell ref="B208:B209"/>
    <mergeCell ref="B248:B250"/>
    <mergeCell ref="C172:W172"/>
    <mergeCell ref="G203:G207"/>
    <mergeCell ref="A275:J275"/>
    <mergeCell ref="M275:P275"/>
    <mergeCell ref="A225:A227"/>
    <mergeCell ref="B225:B227"/>
    <mergeCell ref="C225:C227"/>
    <mergeCell ref="D225:D227"/>
    <mergeCell ref="E225:E227"/>
    <mergeCell ref="F225:F227"/>
    <mergeCell ref="G225:G227"/>
    <mergeCell ref="I225:I226"/>
    <mergeCell ref="B256:J256"/>
    <mergeCell ref="H251:H252"/>
    <mergeCell ref="I251:I252"/>
    <mergeCell ref="F248:F250"/>
    <mergeCell ref="A259:K259"/>
    <mergeCell ref="B255:J255"/>
    <mergeCell ref="A228:A229"/>
    <mergeCell ref="B228:B229"/>
    <mergeCell ref="A257:AD257"/>
    <mergeCell ref="A258:AD258"/>
    <mergeCell ref="D228:D229"/>
    <mergeCell ref="E228:E229"/>
    <mergeCell ref="F228:F229"/>
    <mergeCell ref="G228:G229"/>
    <mergeCell ref="W119:W120"/>
    <mergeCell ref="S119:S120"/>
    <mergeCell ref="T119:T120"/>
    <mergeCell ref="G116:G117"/>
    <mergeCell ref="S219:S220"/>
    <mergeCell ref="S217:S218"/>
    <mergeCell ref="C199:J199"/>
    <mergeCell ref="I170:J170"/>
    <mergeCell ref="C200:Q200"/>
    <mergeCell ref="I144:I147"/>
    <mergeCell ref="H152:H154"/>
    <mergeCell ref="G148:G151"/>
    <mergeCell ref="H148:H151"/>
    <mergeCell ref="H159:H162"/>
    <mergeCell ref="I159:I162"/>
    <mergeCell ref="I216:J216"/>
    <mergeCell ref="C210:C211"/>
    <mergeCell ref="D210:D211"/>
    <mergeCell ref="E210:E211"/>
    <mergeCell ref="F210:F211"/>
    <mergeCell ref="G139:G142"/>
    <mergeCell ref="F121:F122"/>
    <mergeCell ref="G121:G122"/>
    <mergeCell ref="H163:H165"/>
    <mergeCell ref="A135:A136"/>
    <mergeCell ref="B113:B115"/>
    <mergeCell ref="C113:C115"/>
    <mergeCell ref="G127:G133"/>
    <mergeCell ref="G123:G124"/>
    <mergeCell ref="G152:G154"/>
    <mergeCell ref="G135:G136"/>
    <mergeCell ref="E155:E157"/>
    <mergeCell ref="D113:D115"/>
    <mergeCell ref="E113:E115"/>
    <mergeCell ref="A113:A115"/>
    <mergeCell ref="C135:C136"/>
    <mergeCell ref="F139:F142"/>
    <mergeCell ref="F135:F136"/>
    <mergeCell ref="F144:F147"/>
    <mergeCell ref="F119:F120"/>
    <mergeCell ref="B119:B120"/>
    <mergeCell ref="C119:C120"/>
    <mergeCell ref="D119:D120"/>
    <mergeCell ref="E116:E117"/>
    <mergeCell ref="D135:D136"/>
    <mergeCell ref="E135:E136"/>
    <mergeCell ref="E142:E143"/>
    <mergeCell ref="E144:E146"/>
    <mergeCell ref="A67:A68"/>
    <mergeCell ref="E104:E112"/>
    <mergeCell ref="E78:E80"/>
    <mergeCell ref="E72:E74"/>
    <mergeCell ref="E92:E93"/>
    <mergeCell ref="E119:E120"/>
    <mergeCell ref="A121:A122"/>
    <mergeCell ref="A119:A120"/>
    <mergeCell ref="D127:D133"/>
    <mergeCell ref="E127:E133"/>
    <mergeCell ref="D121:D122"/>
    <mergeCell ref="E14:E15"/>
    <mergeCell ref="C16:C18"/>
    <mergeCell ref="F67:F68"/>
    <mergeCell ref="E94:E102"/>
    <mergeCell ref="F16:F18"/>
    <mergeCell ref="B19:B25"/>
    <mergeCell ref="E45:E47"/>
    <mergeCell ref="D57:D58"/>
    <mergeCell ref="E57:E58"/>
    <mergeCell ref="F57:F58"/>
    <mergeCell ref="F78:F81"/>
    <mergeCell ref="E69:E71"/>
    <mergeCell ref="B67:B68"/>
    <mergeCell ref="C67:C68"/>
    <mergeCell ref="D67:D68"/>
    <mergeCell ref="D62:D63"/>
    <mergeCell ref="E62:E63"/>
    <mergeCell ref="D52:D53"/>
    <mergeCell ref="E52:E53"/>
    <mergeCell ref="E59:E61"/>
    <mergeCell ref="F59:F63"/>
    <mergeCell ref="A19:A25"/>
    <mergeCell ref="B69:B71"/>
    <mergeCell ref="C69:C71"/>
    <mergeCell ref="D34:D35"/>
    <mergeCell ref="E34:E35"/>
    <mergeCell ref="D54:D56"/>
    <mergeCell ref="E54:E56"/>
    <mergeCell ref="F54:F56"/>
    <mergeCell ref="D50:D51"/>
    <mergeCell ref="D36:D38"/>
    <mergeCell ref="E50:E51"/>
    <mergeCell ref="E36:E38"/>
    <mergeCell ref="D39:D40"/>
    <mergeCell ref="E39:E40"/>
    <mergeCell ref="D41:D42"/>
    <mergeCell ref="E41:E42"/>
    <mergeCell ref="F36:F42"/>
    <mergeCell ref="F48:F51"/>
    <mergeCell ref="D43:D44"/>
    <mergeCell ref="E43:E44"/>
    <mergeCell ref="F43:F47"/>
    <mergeCell ref="D48:D49"/>
    <mergeCell ref="E48:E49"/>
    <mergeCell ref="A69:A71"/>
    <mergeCell ref="S1:W1"/>
    <mergeCell ref="A2:W2"/>
    <mergeCell ref="A6:A8"/>
    <mergeCell ref="B6:B8"/>
    <mergeCell ref="C6:C8"/>
    <mergeCell ref="D6:D8"/>
    <mergeCell ref="E6:E8"/>
    <mergeCell ref="F6:F8"/>
    <mergeCell ref="G6:G8"/>
    <mergeCell ref="H6:H8"/>
    <mergeCell ref="I6:I8"/>
    <mergeCell ref="J6:J8"/>
    <mergeCell ref="M6:P6"/>
    <mergeCell ref="Q6:Q8"/>
    <mergeCell ref="R6:R8"/>
    <mergeCell ref="S6:W6"/>
    <mergeCell ref="K7:K8"/>
    <mergeCell ref="A3:W3"/>
    <mergeCell ref="A4:W4"/>
    <mergeCell ref="S5:W5"/>
    <mergeCell ref="T82:T85"/>
    <mergeCell ref="W78:W81"/>
    <mergeCell ref="I78:I79"/>
    <mergeCell ref="I82:I83"/>
    <mergeCell ref="I86:I87"/>
    <mergeCell ref="I16:I18"/>
    <mergeCell ref="I19:I20"/>
    <mergeCell ref="S54:S55"/>
    <mergeCell ref="S45:S46"/>
    <mergeCell ref="S82:S85"/>
    <mergeCell ref="W82:W85"/>
    <mergeCell ref="S86:S88"/>
    <mergeCell ref="I41:I42"/>
    <mergeCell ref="I69:I71"/>
    <mergeCell ref="I76:J76"/>
    <mergeCell ref="S59:S61"/>
    <mergeCell ref="T78:T81"/>
    <mergeCell ref="A10:W10"/>
    <mergeCell ref="A16:A18"/>
    <mergeCell ref="D19:D25"/>
    <mergeCell ref="E16:E18"/>
    <mergeCell ref="D16:D18"/>
    <mergeCell ref="B16:B18"/>
    <mergeCell ref="F19:F25"/>
    <mergeCell ref="E19:E25"/>
    <mergeCell ref="L7:L8"/>
    <mergeCell ref="A9:W9"/>
    <mergeCell ref="M7:M8"/>
    <mergeCell ref="N7:O7"/>
    <mergeCell ref="P7:P8"/>
    <mergeCell ref="S7:S8"/>
    <mergeCell ref="T7:W7"/>
    <mergeCell ref="H16:H18"/>
    <mergeCell ref="B11:W11"/>
    <mergeCell ref="C12:W12"/>
    <mergeCell ref="C19:C25"/>
    <mergeCell ref="I14:I15"/>
    <mergeCell ref="G14:G15"/>
    <mergeCell ref="G16:G18"/>
    <mergeCell ref="G20:G24"/>
    <mergeCell ref="H19:H25"/>
    <mergeCell ref="G34:G35"/>
    <mergeCell ref="H34:H35"/>
    <mergeCell ref="I34:I35"/>
    <mergeCell ref="H48:H49"/>
    <mergeCell ref="I48:I49"/>
    <mergeCell ref="G50:G51"/>
    <mergeCell ref="G48:G49"/>
    <mergeCell ref="G36:G38"/>
    <mergeCell ref="I36:I38"/>
    <mergeCell ref="G39:G40"/>
    <mergeCell ref="G41:G42"/>
    <mergeCell ref="H41:H42"/>
    <mergeCell ref="G45:G47"/>
    <mergeCell ref="I45:I46"/>
    <mergeCell ref="G43:G44"/>
    <mergeCell ref="H43:H44"/>
    <mergeCell ref="I43:I44"/>
    <mergeCell ref="A277:J277"/>
    <mergeCell ref="E230:E233"/>
    <mergeCell ref="I230:I233"/>
    <mergeCell ref="A263:J263"/>
    <mergeCell ref="A265:J265"/>
    <mergeCell ref="A266:J266"/>
    <mergeCell ref="A274:J274"/>
    <mergeCell ref="A271:J271"/>
    <mergeCell ref="A272:J272"/>
    <mergeCell ref="A269:J269"/>
    <mergeCell ref="A264:J264"/>
    <mergeCell ref="A267:J267"/>
    <mergeCell ref="G251:G252"/>
    <mergeCell ref="A248:A250"/>
    <mergeCell ref="A261:J261"/>
    <mergeCell ref="F251:F252"/>
    <mergeCell ref="C248:C250"/>
    <mergeCell ref="D248:D250"/>
    <mergeCell ref="A260:J260"/>
    <mergeCell ref="A246:A247"/>
    <mergeCell ref="G246:G247"/>
    <mergeCell ref="A268:J268"/>
    <mergeCell ref="C237:J237"/>
    <mergeCell ref="C254:J254"/>
    <mergeCell ref="G54:G56"/>
    <mergeCell ref="I66:I68"/>
    <mergeCell ref="G67:G68"/>
    <mergeCell ref="G69:G71"/>
    <mergeCell ref="G113:G115"/>
    <mergeCell ref="G94:G103"/>
    <mergeCell ref="H127:H133"/>
    <mergeCell ref="G57:G58"/>
    <mergeCell ref="H119:H120"/>
    <mergeCell ref="G72:G74"/>
    <mergeCell ref="G92:G93"/>
    <mergeCell ref="I65:J65"/>
    <mergeCell ref="G62:G63"/>
    <mergeCell ref="I62:I63"/>
    <mergeCell ref="I57:I58"/>
    <mergeCell ref="G78:G80"/>
    <mergeCell ref="H57:H58"/>
    <mergeCell ref="H113:H115"/>
    <mergeCell ref="H54:H56"/>
    <mergeCell ref="I54:I56"/>
    <mergeCell ref="G59:G61"/>
    <mergeCell ref="I59:I61"/>
    <mergeCell ref="A278:J278"/>
    <mergeCell ref="A276:J276"/>
    <mergeCell ref="A273:J273"/>
    <mergeCell ref="S177:S178"/>
    <mergeCell ref="C224:K224"/>
    <mergeCell ref="G248:G250"/>
    <mergeCell ref="H248:H250"/>
    <mergeCell ref="I248:I250"/>
    <mergeCell ref="A251:A252"/>
    <mergeCell ref="B251:B252"/>
    <mergeCell ref="C251:C252"/>
    <mergeCell ref="D251:D252"/>
    <mergeCell ref="E248:E250"/>
    <mergeCell ref="A210:A211"/>
    <mergeCell ref="B210:B211"/>
    <mergeCell ref="A212:A213"/>
    <mergeCell ref="B212:B213"/>
    <mergeCell ref="E251:E252"/>
    <mergeCell ref="E208:E209"/>
    <mergeCell ref="F208:F209"/>
    <mergeCell ref="C238:K238"/>
    <mergeCell ref="I246:I247"/>
    <mergeCell ref="C212:C213"/>
    <mergeCell ref="C246:C247"/>
    <mergeCell ref="M278:P278"/>
    <mergeCell ref="M260:P260"/>
    <mergeCell ref="M262:P262"/>
    <mergeCell ref="M263:P263"/>
    <mergeCell ref="M264:P264"/>
    <mergeCell ref="M265:P265"/>
    <mergeCell ref="M266:P266"/>
    <mergeCell ref="M267:P267"/>
    <mergeCell ref="M268:P268"/>
    <mergeCell ref="M269:P269"/>
    <mergeCell ref="M271:P271"/>
    <mergeCell ref="M261:P261"/>
    <mergeCell ref="M272:P272"/>
    <mergeCell ref="M273:P273"/>
    <mergeCell ref="M274:P274"/>
    <mergeCell ref="M276:P276"/>
    <mergeCell ref="M277:P277"/>
    <mergeCell ref="G210:G211"/>
    <mergeCell ref="D212:D213"/>
    <mergeCell ref="E212:E213"/>
    <mergeCell ref="E221:E222"/>
    <mergeCell ref="G221:G222"/>
    <mergeCell ref="G174:G176"/>
    <mergeCell ref="D208:D209"/>
    <mergeCell ref="E177:E178"/>
    <mergeCell ref="D246:D247"/>
    <mergeCell ref="S221:S222"/>
    <mergeCell ref="H246:H247"/>
    <mergeCell ref="C223:J223"/>
    <mergeCell ref="S226:S227"/>
    <mergeCell ref="G219:G220"/>
    <mergeCell ref="E167:E169"/>
    <mergeCell ref="F167:F169"/>
    <mergeCell ref="D234:D236"/>
    <mergeCell ref="E234:E235"/>
    <mergeCell ref="G234:G236"/>
    <mergeCell ref="I234:I236"/>
    <mergeCell ref="F235:F236"/>
    <mergeCell ref="H235:H236"/>
    <mergeCell ref="C171:J171"/>
    <mergeCell ref="F214:F215"/>
    <mergeCell ref="G214:G215"/>
    <mergeCell ref="G208:G209"/>
    <mergeCell ref="E214:E215"/>
    <mergeCell ref="C208:C209"/>
    <mergeCell ref="I173:I176"/>
    <mergeCell ref="E246:E247"/>
    <mergeCell ref="F246:F247"/>
    <mergeCell ref="C228:C229"/>
    <mergeCell ref="I208:I215"/>
    <mergeCell ref="X167:X169"/>
    <mergeCell ref="F155:F157"/>
    <mergeCell ref="S137:S138"/>
    <mergeCell ref="B121:B122"/>
    <mergeCell ref="C121:C122"/>
    <mergeCell ref="E123:E124"/>
    <mergeCell ref="I123:I124"/>
    <mergeCell ref="D148:D151"/>
    <mergeCell ref="E148:E151"/>
    <mergeCell ref="F152:F154"/>
    <mergeCell ref="F148:F151"/>
    <mergeCell ref="D144:D147"/>
    <mergeCell ref="I135:I136"/>
    <mergeCell ref="B135:B136"/>
    <mergeCell ref="E137:E138"/>
    <mergeCell ref="H135:H136"/>
    <mergeCell ref="E161:E163"/>
    <mergeCell ref="F161:F163"/>
    <mergeCell ref="E121:E122"/>
    <mergeCell ref="G144:G147"/>
    <mergeCell ref="S167:S168"/>
    <mergeCell ref="S134:W134"/>
    <mergeCell ref="I148:I151"/>
    <mergeCell ref="D152:D154"/>
  </mergeCells>
  <printOptions horizontalCentered="1"/>
  <pageMargins left="0" right="0" top="0.59055118110236227" bottom="0.19685039370078741" header="0" footer="0"/>
  <pageSetup paperSize="9" scale="69" orientation="landscape" r:id="rId1"/>
  <rowBreaks count="2" manualBreakCount="2">
    <brk id="88" max="22" man="1"/>
    <brk id="160"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7 programa</vt:lpstr>
      <vt:lpstr>Lyginamasis variantas</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2017-07-26T06:12:55Z</cp:lastPrinted>
  <dcterms:created xsi:type="dcterms:W3CDTF">2007-07-27T10:32:34Z</dcterms:created>
  <dcterms:modified xsi:type="dcterms:W3CDTF">2017-07-26T06:12:57Z</dcterms:modified>
</cp:coreProperties>
</file>