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Šios_darbaknygės" defaultThemeVersion="124226"/>
  <mc:AlternateContent xmlns:mc="http://schemas.openxmlformats.org/markup-compatibility/2006">
    <mc:Choice Requires="x15">
      <x15ac:absPath xmlns:x15ac="http://schemas.microsoft.com/office/spreadsheetml/2010/11/ac" url="\\gluosnis\Kmsa\Strateginio planavimo skyrius\SVP keitimai\2017-2019 SVP keitimas\2017-07-27 keitimas T2-XX\SPRENDIMAS\"/>
    </mc:Choice>
  </mc:AlternateContent>
  <bookViews>
    <workbookView xWindow="0" yWindow="735" windowWidth="15480" windowHeight="11160" tabRatio="752" firstSheet="1" activeTab="1"/>
  </bookViews>
  <sheets>
    <sheet name="Asignavimų valdytojų kodai" sheetId="13" state="hidden" r:id="rId1"/>
    <sheet name="8 programa" sheetId="20" r:id="rId2"/>
    <sheet name="Lyginamasis variantas" sheetId="21" state="hidden" r:id="rId3"/>
    <sheet name="MVP 2017" sheetId="19" state="hidden" r:id="rId4"/>
  </sheets>
  <definedNames>
    <definedName name="_xlnm.Print_Area" localSheetId="1">'8 programa'!$A$1:$N$171</definedName>
    <definedName name="_xlnm.Print_Area" localSheetId="2">'Lyginamasis variantas'!$A$1:$U$167</definedName>
    <definedName name="_xlnm.Print_Area" localSheetId="3">'MVP 2017'!$A$1:$M$169</definedName>
    <definedName name="_xlnm.Print_Titles" localSheetId="1">'8 programa'!$6:$9</definedName>
    <definedName name="_xlnm.Print_Titles" localSheetId="2">'Lyginamasis variantas'!$6:$9</definedName>
    <definedName name="_xlnm.Print_Titles" localSheetId="3">'MVP 2017'!$6:$9</definedName>
  </definedNames>
  <calcPr calcId="162913"/>
</workbook>
</file>

<file path=xl/calcChain.xml><?xml version="1.0" encoding="utf-8"?>
<calcChain xmlns="http://schemas.openxmlformats.org/spreadsheetml/2006/main">
  <c r="H86" i="20" l="1"/>
  <c r="J82" i="21"/>
  <c r="I82" i="21"/>
  <c r="I98" i="21" l="1"/>
  <c r="L98" i="21" l="1"/>
  <c r="J101" i="20"/>
  <c r="P98" i="21"/>
  <c r="O98" i="21"/>
  <c r="P126" i="21"/>
  <c r="M126" i="21"/>
  <c r="M104" i="21" l="1"/>
  <c r="I94" i="21" l="1"/>
  <c r="M91" i="21"/>
  <c r="J91" i="21"/>
  <c r="J124" i="21" l="1"/>
  <c r="I128" i="21"/>
  <c r="J47" i="21"/>
  <c r="P116" i="21"/>
  <c r="K98" i="21" l="1"/>
  <c r="H98" i="21"/>
  <c r="H128" i="21" s="1"/>
  <c r="J98" i="21" l="1"/>
  <c r="N98" i="21"/>
  <c r="H48" i="20" l="1"/>
  <c r="H47" i="21"/>
  <c r="J40" i="21"/>
  <c r="I39" i="21"/>
  <c r="I24" i="21"/>
  <c r="M116" i="21" l="1"/>
  <c r="J116" i="21"/>
  <c r="H161" i="20" l="1"/>
  <c r="I157" i="21"/>
  <c r="J123" i="21" l="1"/>
  <c r="I158" i="21" l="1"/>
  <c r="I80" i="21"/>
  <c r="I166" i="21"/>
  <c r="I165" i="21"/>
  <c r="I164" i="21"/>
  <c r="I162" i="21"/>
  <c r="I161" i="21"/>
  <c r="I160" i="21"/>
  <c r="I159" i="21"/>
  <c r="J158" i="21" l="1"/>
  <c r="I156" i="21"/>
  <c r="J53" i="21"/>
  <c r="J38" i="21" l="1"/>
  <c r="J37" i="21"/>
  <c r="I37" i="21"/>
  <c r="J36" i="21" l="1"/>
  <c r="J35" i="21"/>
  <c r="J20" i="21" l="1"/>
  <c r="J14" i="21"/>
  <c r="I14" i="21"/>
  <c r="H166" i="21" l="1"/>
  <c r="H165" i="21"/>
  <c r="H164" i="21"/>
  <c r="H162" i="21"/>
  <c r="H161" i="21"/>
  <c r="H160" i="21"/>
  <c r="J160" i="21" s="1"/>
  <c r="H159" i="21"/>
  <c r="H142" i="21"/>
  <c r="H95" i="21"/>
  <c r="H97" i="21" s="1"/>
  <c r="K50" i="21"/>
  <c r="H50" i="21"/>
  <c r="H39" i="21"/>
  <c r="H38" i="21"/>
  <c r="H36" i="21"/>
  <c r="H34" i="21"/>
  <c r="H25" i="21"/>
  <c r="H32" i="21" s="1"/>
  <c r="K32" i="21"/>
  <c r="L20" i="21"/>
  <c r="M25" i="21"/>
  <c r="M28" i="21"/>
  <c r="L32" i="21"/>
  <c r="L34" i="21"/>
  <c r="L36" i="21"/>
  <c r="L38" i="21"/>
  <c r="L47" i="21"/>
  <c r="L50" i="21"/>
  <c r="M50" i="21" s="1"/>
  <c r="M93" i="21"/>
  <c r="M94" i="21" s="1"/>
  <c r="L94" i="21"/>
  <c r="L97" i="21"/>
  <c r="M123" i="21"/>
  <c r="L134" i="21"/>
  <c r="L141" i="21"/>
  <c r="L150" i="21"/>
  <c r="L160" i="21"/>
  <c r="M160" i="21"/>
  <c r="L161" i="21"/>
  <c r="L162" i="21"/>
  <c r="L164" i="21"/>
  <c r="L166" i="21"/>
  <c r="O20" i="21"/>
  <c r="P25" i="21"/>
  <c r="P28" i="21"/>
  <c r="O32" i="21"/>
  <c r="O34" i="21"/>
  <c r="O36" i="21"/>
  <c r="O38" i="21"/>
  <c r="O47" i="21"/>
  <c r="O80" i="21"/>
  <c r="O94" i="21"/>
  <c r="P94" i="21"/>
  <c r="O95" i="21"/>
  <c r="O97" i="21" s="1"/>
  <c r="P123" i="21"/>
  <c r="O134" i="21"/>
  <c r="O141" i="21"/>
  <c r="O150" i="21"/>
  <c r="O160" i="21"/>
  <c r="O161" i="21"/>
  <c r="O162" i="21"/>
  <c r="O164" i="21"/>
  <c r="O166" i="21"/>
  <c r="H163" i="21" l="1"/>
  <c r="L151" i="21"/>
  <c r="P32" i="21"/>
  <c r="P48" i="21" s="1"/>
  <c r="O157" i="21"/>
  <c r="O156" i="21" s="1"/>
  <c r="O128" i="21"/>
  <c r="O129" i="21" s="1"/>
  <c r="L48" i="21"/>
  <c r="O151" i="21"/>
  <c r="O48" i="21"/>
  <c r="O163" i="21"/>
  <c r="L163" i="21"/>
  <c r="M32" i="21"/>
  <c r="M48" i="21" s="1"/>
  <c r="M80" i="21"/>
  <c r="L80" i="21"/>
  <c r="K128" i="21"/>
  <c r="O152" i="21" l="1"/>
  <c r="O153" i="21" s="1"/>
  <c r="O167" i="21"/>
  <c r="I97" i="20"/>
  <c r="J97" i="20"/>
  <c r="N94" i="21"/>
  <c r="J94" i="21"/>
  <c r="K94" i="21"/>
  <c r="I51" i="20" l="1"/>
  <c r="H25" i="20" l="1"/>
  <c r="I25" i="21"/>
  <c r="K146" i="19" l="1"/>
  <c r="K50" i="19"/>
  <c r="K49" i="19"/>
  <c r="H145" i="20"/>
  <c r="I142" i="21"/>
  <c r="J142" i="21" s="1"/>
  <c r="J39" i="21"/>
  <c r="N166" i="21" l="1"/>
  <c r="N164" i="21"/>
  <c r="N162" i="21"/>
  <c r="N161" i="21"/>
  <c r="N160" i="21"/>
  <c r="N32" i="21"/>
  <c r="J28" i="21"/>
  <c r="J25" i="21"/>
  <c r="K128" i="19" l="1"/>
  <c r="O108" i="19" l="1"/>
  <c r="N150" i="21" l="1"/>
  <c r="N141" i="21"/>
  <c r="N134" i="21"/>
  <c r="N97" i="21"/>
  <c r="N80" i="21"/>
  <c r="N47" i="21"/>
  <c r="N38" i="21"/>
  <c r="N36" i="21"/>
  <c r="N34" i="21"/>
  <c r="N20" i="21"/>
  <c r="N151" i="21" l="1"/>
  <c r="N48" i="21"/>
  <c r="H131" i="20"/>
  <c r="K149" i="19" l="1"/>
  <c r="K35" i="19"/>
  <c r="K54" i="19" l="1"/>
  <c r="K22" i="19" l="1"/>
  <c r="O62" i="19"/>
  <c r="P62" i="19" s="1"/>
  <c r="K127" i="19" l="1"/>
  <c r="J99" i="21" l="1"/>
  <c r="H51" i="20" l="1"/>
  <c r="H84" i="20" s="1"/>
  <c r="I50" i="21"/>
  <c r="I33" i="20" l="1"/>
  <c r="J33" i="20"/>
  <c r="H169" i="20"/>
  <c r="H168" i="20"/>
  <c r="H167" i="20"/>
  <c r="H165" i="20"/>
  <c r="H164" i="20"/>
  <c r="H163" i="20"/>
  <c r="H162" i="20"/>
  <c r="J32" i="21" l="1"/>
  <c r="J48" i="21" s="1"/>
  <c r="I32" i="21"/>
  <c r="H33" i="20" l="1"/>
  <c r="K109" i="19"/>
  <c r="N163" i="21" l="1"/>
  <c r="J128" i="21"/>
  <c r="J52" i="21"/>
  <c r="K89" i="19"/>
  <c r="I150" i="21" l="1"/>
  <c r="J143" i="21"/>
  <c r="J163" i="21"/>
  <c r="K166" i="19"/>
  <c r="J150" i="21" l="1"/>
  <c r="J151" i="21" s="1"/>
  <c r="H98" i="20"/>
  <c r="H100" i="20" s="1"/>
  <c r="I95" i="21"/>
  <c r="J96" i="21"/>
  <c r="K101" i="19"/>
  <c r="K157" i="19" s="1"/>
  <c r="K158" i="19"/>
  <c r="J95" i="21" l="1"/>
  <c r="J97" i="21" s="1"/>
  <c r="I97" i="21"/>
  <c r="K103" i="19"/>
  <c r="K162" i="21" l="1"/>
  <c r="J165" i="20"/>
  <c r="I165" i="20"/>
  <c r="J162" i="21" l="1"/>
  <c r="I141" i="21"/>
  <c r="I134" i="21"/>
  <c r="I47" i="21"/>
  <c r="I48" i="21" s="1"/>
  <c r="I38" i="21"/>
  <c r="I36" i="21"/>
  <c r="I34" i="21"/>
  <c r="I20" i="21"/>
  <c r="I151" i="21" l="1"/>
  <c r="I129" i="21"/>
  <c r="M161" i="21" s="1"/>
  <c r="M166" i="21" l="1"/>
  <c r="M164" i="21"/>
  <c r="M162" i="21"/>
  <c r="I152" i="21"/>
  <c r="I153" i="21" s="1"/>
  <c r="M163" i="21" l="1"/>
  <c r="K166" i="21"/>
  <c r="K164" i="21"/>
  <c r="K161" i="21"/>
  <c r="K160" i="21"/>
  <c r="K150" i="21"/>
  <c r="H150" i="21"/>
  <c r="K141" i="21"/>
  <c r="H141" i="21"/>
  <c r="K134" i="21"/>
  <c r="H134" i="21"/>
  <c r="K97" i="21"/>
  <c r="H91" i="21"/>
  <c r="K80" i="21"/>
  <c r="J50" i="21"/>
  <c r="J80" i="21" s="1"/>
  <c r="J129" i="21" s="1"/>
  <c r="K47" i="21"/>
  <c r="K38" i="21"/>
  <c r="K36" i="21"/>
  <c r="K34" i="21"/>
  <c r="K20" i="21"/>
  <c r="H20" i="21"/>
  <c r="J152" i="21" l="1"/>
  <c r="J153" i="21" s="1"/>
  <c r="H94" i="21"/>
  <c r="H157" i="21"/>
  <c r="H156" i="21" s="1"/>
  <c r="K151" i="21"/>
  <c r="K129" i="21"/>
  <c r="K163" i="21"/>
  <c r="H48" i="21"/>
  <c r="K157" i="21"/>
  <c r="K156" i="21" s="1"/>
  <c r="H151" i="21"/>
  <c r="H80" i="21"/>
  <c r="H129" i="21" s="1"/>
  <c r="K48" i="21"/>
  <c r="J169" i="20"/>
  <c r="I169" i="20"/>
  <c r="J167" i="20"/>
  <c r="I167" i="20"/>
  <c r="J164" i="20"/>
  <c r="I164" i="20"/>
  <c r="J163" i="20"/>
  <c r="I163" i="20"/>
  <c r="J153" i="20"/>
  <c r="I153" i="20"/>
  <c r="H153" i="20"/>
  <c r="J144" i="20"/>
  <c r="I144" i="20"/>
  <c r="H144" i="20"/>
  <c r="J137" i="20"/>
  <c r="I137" i="20"/>
  <c r="H137" i="20"/>
  <c r="J131" i="20"/>
  <c r="I131" i="20"/>
  <c r="I98" i="20"/>
  <c r="I100" i="20" s="1"/>
  <c r="H97" i="20"/>
  <c r="J84" i="20"/>
  <c r="I84" i="20"/>
  <c r="J48" i="20"/>
  <c r="I48" i="20"/>
  <c r="J39" i="20"/>
  <c r="I39" i="20"/>
  <c r="H39" i="20"/>
  <c r="J37" i="20"/>
  <c r="I37" i="20"/>
  <c r="H37" i="20"/>
  <c r="J35" i="20"/>
  <c r="I35" i="20"/>
  <c r="H35" i="20"/>
  <c r="J20" i="20"/>
  <c r="I20" i="20"/>
  <c r="H20" i="20"/>
  <c r="J157" i="21" l="1"/>
  <c r="J156" i="21" s="1"/>
  <c r="J167" i="21" s="1"/>
  <c r="H132" i="20"/>
  <c r="H160" i="20"/>
  <c r="H159" i="20" s="1"/>
  <c r="H154" i="20"/>
  <c r="K152" i="21"/>
  <c r="K153" i="21" s="1"/>
  <c r="H167" i="21"/>
  <c r="K167" i="21"/>
  <c r="H166" i="20"/>
  <c r="J166" i="20"/>
  <c r="H152" i="21"/>
  <c r="H153" i="21" s="1"/>
  <c r="I166" i="20"/>
  <c r="J49" i="20"/>
  <c r="I49" i="20"/>
  <c r="I132" i="20"/>
  <c r="H49" i="20"/>
  <c r="J154" i="20"/>
  <c r="I154" i="20"/>
  <c r="J98" i="20"/>
  <c r="I160" i="20"/>
  <c r="I159" i="20" s="1"/>
  <c r="I170" i="20" s="1"/>
  <c r="H170" i="20" l="1"/>
  <c r="H155" i="20"/>
  <c r="H156" i="20" s="1"/>
  <c r="I163" i="21"/>
  <c r="I167" i="21" s="1"/>
  <c r="I155" i="20"/>
  <c r="I156" i="20" s="1"/>
  <c r="J100" i="20"/>
  <c r="J132" i="20" s="1"/>
  <c r="J155" i="20" s="1"/>
  <c r="J156" i="20" s="1"/>
  <c r="J160" i="20"/>
  <c r="J159" i="20" s="1"/>
  <c r="J170" i="20" s="1"/>
  <c r="K140" i="19" l="1"/>
  <c r="K113" i="19"/>
  <c r="K117" i="19"/>
  <c r="K124" i="19"/>
  <c r="K100" i="19" l="1"/>
  <c r="K42" i="19"/>
  <c r="K167" i="19" l="1"/>
  <c r="K165" i="19"/>
  <c r="K162" i="19"/>
  <c r="K161" i="19"/>
  <c r="K160" i="19"/>
  <c r="K159" i="19"/>
  <c r="K133" i="19"/>
  <c r="K150" i="19" s="1"/>
  <c r="K164" i="19" l="1"/>
  <c r="K107" i="19" l="1"/>
  <c r="K121" i="19"/>
  <c r="K40" i="19"/>
  <c r="K38" i="19"/>
  <c r="K129" i="19" l="1"/>
  <c r="K55" i="19"/>
  <c r="K151" i="19" l="1"/>
  <c r="K152" i="19" s="1"/>
  <c r="K156" i="19"/>
  <c r="K168" i="19" s="1"/>
  <c r="L157" i="21" l="1"/>
  <c r="L156" i="21" s="1"/>
  <c r="L167" i="21" s="1"/>
  <c r="L128" i="21"/>
  <c r="M98" i="21"/>
  <c r="M128" i="21" s="1"/>
  <c r="M129" i="21" s="1"/>
  <c r="M152" i="21" s="1"/>
  <c r="M153" i="21" s="1"/>
  <c r="M157" i="21" l="1"/>
  <c r="M156" i="21" s="1"/>
  <c r="M167" i="21" s="1"/>
  <c r="L129" i="21"/>
  <c r="P161" i="21" s="1"/>
  <c r="P160" i="21"/>
  <c r="P166" i="21" l="1"/>
  <c r="L152" i="21"/>
  <c r="L153" i="21" s="1"/>
  <c r="P164" i="21"/>
  <c r="P162" i="21"/>
  <c r="N157" i="21"/>
  <c r="N156" i="21" s="1"/>
  <c r="N167" i="21" s="1"/>
  <c r="N128" i="21"/>
  <c r="N129" i="21" s="1"/>
  <c r="N152" i="21" s="1"/>
  <c r="N153" i="21" s="1"/>
  <c r="P128" i="21"/>
  <c r="P129" i="21" s="1"/>
  <c r="P152" i="21" s="1"/>
  <c r="P153" i="21" s="1"/>
  <c r="P157" i="21" l="1"/>
  <c r="P156" i="21" s="1"/>
  <c r="P163" i="21"/>
  <c r="P167" i="21" l="1"/>
</calcChain>
</file>

<file path=xl/comments1.xml><?xml version="1.0" encoding="utf-8"?>
<comments xmlns="http://schemas.openxmlformats.org/spreadsheetml/2006/main">
  <authors>
    <author>Audra Cepiene</author>
    <author>Snieguole Kacerauskaite</author>
    <author>Sniega</author>
  </authors>
  <commentList>
    <comment ref="E25" authorId="0" shapeId="0">
      <text>
        <r>
          <rPr>
            <sz val="9"/>
            <color indexed="81"/>
            <rFont val="Tahoma"/>
            <family val="2"/>
            <charset val="186"/>
          </rPr>
          <t>KSP 3.2.2.1 
Stiprinti tarptautinių jūrinių renginių (Jūros šventė, laivų paradas ir kt.), regatų (Baltic Sprint Cup, Tall Ship Race, Baltic Sail, Volvo Ocean Race ir kt.) tradicijas</t>
        </r>
      </text>
    </comment>
    <comment ref="E29" authorId="0" shapeId="0">
      <text>
        <r>
          <rPr>
            <b/>
            <sz val="9"/>
            <color indexed="81"/>
            <rFont val="Tahoma"/>
            <family val="2"/>
            <charset val="186"/>
          </rPr>
          <t xml:space="preserve">KSP 3.2.2.1 </t>
        </r>
        <r>
          <rPr>
            <sz val="9"/>
            <color indexed="81"/>
            <rFont val="Tahoma"/>
            <family val="2"/>
            <charset val="186"/>
          </rPr>
          <t xml:space="preserve">
Stiprinti tarptautinių jūrinių renginių (Jūros šventė, laivų paradas ir kt.), regatų (Baltic Sprint Cup, Tall Ship Race, Baltic Sail, Volvo Ocean Race ir kt.) tradicijas</t>
        </r>
      </text>
    </comment>
    <comment ref="L45" authorId="1" shapeId="0">
      <text>
        <r>
          <rPr>
            <b/>
            <sz val="9"/>
            <color indexed="81"/>
            <rFont val="Tahoma"/>
            <family val="2"/>
            <charset val="186"/>
          </rPr>
          <t>2017 m.</t>
        </r>
        <r>
          <rPr>
            <sz val="9"/>
            <color indexed="81"/>
            <rFont val="Tahoma"/>
            <family val="2"/>
            <charset val="186"/>
          </rPr>
          <t xml:space="preserve"> </t>
        </r>
        <r>
          <rPr>
            <b/>
            <i/>
            <sz val="9"/>
            <color indexed="81"/>
            <rFont val="Tahoma"/>
            <family val="2"/>
            <charset val="186"/>
          </rPr>
          <t>Sausio 15-oji</t>
        </r>
        <r>
          <rPr>
            <sz val="9"/>
            <color indexed="81"/>
            <rFont val="Tahoma"/>
            <family val="2"/>
            <charset val="186"/>
          </rPr>
          <t xml:space="preserve"> taps vienu iš pagrindinių Lietuvos kultūros sostinės atidarymo akcentų, todėl  planuojama šią atmintiną datą pažymėti naujomis formomis ir didesnės apimties renginiais. Tam reikalingas didesnis finansavimas (20.000 Eur). </t>
        </r>
        <r>
          <rPr>
            <b/>
            <i/>
            <sz val="9"/>
            <color indexed="81"/>
            <rFont val="Tahoma"/>
            <family val="2"/>
            <charset val="186"/>
          </rPr>
          <t xml:space="preserve">Kovo 11 </t>
        </r>
        <r>
          <rPr>
            <sz val="9"/>
            <color indexed="81"/>
            <rFont val="Tahoma"/>
            <family val="2"/>
            <charset val="186"/>
          </rPr>
          <t>paminėjimo renginius planuojama organizuoti Švyturio arenoje ir kitose miesto viešosiose erdvėse (30.000 €).</t>
        </r>
      </text>
    </comment>
    <comment ref="M45" authorId="1" shapeId="0">
      <text>
        <r>
          <rPr>
            <b/>
            <sz val="9"/>
            <color indexed="81"/>
            <rFont val="Tahoma"/>
            <family val="2"/>
            <charset val="186"/>
          </rPr>
          <t>Snieguole Kacerauskaite:</t>
        </r>
        <r>
          <rPr>
            <sz val="9"/>
            <color indexed="81"/>
            <rFont val="Tahoma"/>
            <family val="2"/>
            <charset val="186"/>
          </rPr>
          <t xml:space="preserve">
Sausio 15-oji, Kovo 11-oji,  Įgyvendinta Lietuvos šimtmečio minėjimo programa ir kt.)</t>
        </r>
      </text>
    </comment>
    <comment ref="N45" authorId="1" shapeId="0">
      <text>
        <r>
          <rPr>
            <b/>
            <sz val="9"/>
            <color indexed="81"/>
            <rFont val="Tahoma"/>
            <family val="2"/>
            <charset val="186"/>
          </rPr>
          <t>Snieguole Kacerauskaite:</t>
        </r>
        <r>
          <rPr>
            <sz val="9"/>
            <color indexed="81"/>
            <rFont val="Tahoma"/>
            <family val="2"/>
            <charset val="186"/>
          </rPr>
          <t xml:space="preserve">
(Sausio 15-oji, Kovo 11-oji,  Vasario 16 ir Liepos 6</t>
        </r>
      </text>
    </comment>
    <comment ref="D68" authorId="1" shapeId="0">
      <text>
        <r>
          <rPr>
            <b/>
            <sz val="9"/>
            <color indexed="81"/>
            <rFont val="Tahoma"/>
            <family val="2"/>
            <charset val="186"/>
          </rPr>
          <t>Planuojama įrengti dar 20 stotelių</t>
        </r>
        <r>
          <rPr>
            <sz val="9"/>
            <color indexed="81"/>
            <rFont val="Tahoma"/>
            <family val="2"/>
            <charset val="186"/>
          </rPr>
          <t xml:space="preserve">
</t>
        </r>
      </text>
    </comment>
    <comment ref="E72" authorId="2" shapeId="0">
      <text>
        <r>
          <rPr>
            <sz val="9"/>
            <color indexed="81"/>
            <rFont val="Tahoma"/>
            <family val="2"/>
            <charset val="186"/>
          </rPr>
          <t xml:space="preserve">"Modernizuoti Mažosios Lietuvos istorijos muziejaus ekspozicijas"
</t>
        </r>
      </text>
    </comment>
    <comment ref="M88" authorId="1" shapeId="0">
      <text>
        <r>
          <rPr>
            <b/>
            <sz val="9"/>
            <color indexed="81"/>
            <rFont val="Tahoma"/>
            <family val="2"/>
            <charset val="186"/>
          </rPr>
          <t>Pakabinamų lubų kėtimas</t>
        </r>
        <r>
          <rPr>
            <sz val="9"/>
            <color indexed="81"/>
            <rFont val="Tahoma"/>
            <family val="2"/>
            <charset val="186"/>
          </rPr>
          <t xml:space="preserve">
</t>
        </r>
      </text>
    </comment>
    <comment ref="K123" authorId="1" shapeId="0">
      <text>
        <r>
          <rPr>
            <b/>
            <sz val="9"/>
            <color indexed="81"/>
            <rFont val="Tahoma"/>
            <family val="2"/>
            <charset val="186"/>
          </rPr>
          <t>Renovuoti 2 pastatai vienuolyno teritorijoje -</t>
        </r>
        <r>
          <rPr>
            <sz val="9"/>
            <color indexed="81"/>
            <rFont val="Tahoma"/>
            <family val="2"/>
            <charset val="186"/>
          </rPr>
          <t xml:space="preserve"> </t>
        </r>
        <r>
          <rPr>
            <b/>
            <i/>
            <sz val="9"/>
            <color indexed="81"/>
            <rFont val="Tahoma"/>
            <family val="2"/>
            <charset val="186"/>
          </rPr>
          <t>koplyčios</t>
        </r>
        <r>
          <rPr>
            <sz val="9"/>
            <color indexed="81"/>
            <rFont val="Tahoma"/>
            <family val="2"/>
            <charset val="186"/>
          </rPr>
          <t xml:space="preserve"> pritaikymas muzikinei – koncertinei veiklai (kapitalinis remontas įrengiant šildymo, vėsinimo, vėdinimo, drėkinimo sistemas) ir Klaipėdos Šv. Pranciškaus Asyžiečio </t>
        </r>
        <r>
          <rPr>
            <b/>
            <i/>
            <sz val="9"/>
            <color indexed="81"/>
            <rFont val="Tahoma"/>
            <family val="2"/>
            <charset val="186"/>
          </rPr>
          <t>vienuolyno patalpų</t>
        </r>
        <r>
          <rPr>
            <sz val="9"/>
            <color indexed="81"/>
            <rFont val="Tahoma"/>
            <family val="2"/>
            <charset val="186"/>
          </rPr>
          <t xml:space="preserve"> pritaikymas galerijai (kapitalinis remontas)
</t>
        </r>
      </text>
    </comment>
    <comment ref="E138" authorId="1" shapeId="0">
      <text>
        <r>
          <rPr>
            <sz val="9"/>
            <color indexed="81"/>
            <rFont val="Tahoma"/>
            <family val="2"/>
            <charset val="186"/>
          </rPr>
          <t xml:space="preserve">"Parengti ir įgyvendinti dailės palikimo išsaugojimo Klaipėdos mieste koncepciją ir programą"
</t>
        </r>
      </text>
    </comment>
    <comment ref="K139" authorId="1" shapeId="0">
      <text>
        <r>
          <rPr>
            <sz val="9"/>
            <color indexed="81"/>
            <rFont val="Tahoma"/>
            <family val="2"/>
            <charset val="186"/>
          </rPr>
          <t>Vieno kūrinio skaitmeninimo kaina 30 Eur</t>
        </r>
      </text>
    </comment>
    <comment ref="E141" authorId="2" shapeId="0">
      <text>
        <r>
          <rPr>
            <sz val="9"/>
            <color indexed="81"/>
            <rFont val="Tahoma"/>
            <family val="2"/>
            <charset val="186"/>
          </rPr>
          <t xml:space="preserve">"Sukurti ir viešinti pažintinius maršrutus, integruoti juos į tarptautinius kultūros ir turizmo kelius"
</t>
        </r>
      </text>
    </comment>
    <comment ref="E143" authorId="2" shapeId="0">
      <text>
        <r>
          <rPr>
            <sz val="9"/>
            <color indexed="81"/>
            <rFont val="Tahoma"/>
            <family val="2"/>
            <charset val="186"/>
          </rPr>
          <t xml:space="preserve">"Organizuoti Baltijos jūros regiono šalių  kultūros forumus"
</t>
        </r>
      </text>
    </comment>
    <comment ref="K151" authorId="1" shapeId="0">
      <text>
        <r>
          <rPr>
            <sz val="9"/>
            <color indexed="81"/>
            <rFont val="Tahoma"/>
            <family val="2"/>
            <charset val="186"/>
          </rPr>
          <t>Muzikinio teatro fasado uždengimas,  kultūros įstaigas reprezentuojantys objektai, nuorodos į kultūros įstaigas, perėjų puošyba ir kt.</t>
        </r>
      </text>
    </comment>
  </commentList>
</comments>
</file>

<file path=xl/comments2.xml><?xml version="1.0" encoding="utf-8"?>
<comments xmlns="http://schemas.openxmlformats.org/spreadsheetml/2006/main">
  <authors>
    <author>Snieguole Kacerauskaite</author>
    <author>Sniega</author>
  </authors>
  <commentList>
    <comment ref="R43" authorId="0" shapeId="0">
      <text>
        <r>
          <rPr>
            <b/>
            <sz val="9"/>
            <color indexed="81"/>
            <rFont val="Tahoma"/>
            <family val="2"/>
            <charset val="186"/>
          </rPr>
          <t>2017 m.</t>
        </r>
        <r>
          <rPr>
            <sz val="9"/>
            <color indexed="81"/>
            <rFont val="Tahoma"/>
            <family val="2"/>
            <charset val="186"/>
          </rPr>
          <t xml:space="preserve"> </t>
        </r>
        <r>
          <rPr>
            <b/>
            <i/>
            <sz val="9"/>
            <color indexed="81"/>
            <rFont val="Tahoma"/>
            <family val="2"/>
            <charset val="186"/>
          </rPr>
          <t>Sausio 15-oji</t>
        </r>
        <r>
          <rPr>
            <sz val="9"/>
            <color indexed="81"/>
            <rFont val="Tahoma"/>
            <family val="2"/>
            <charset val="186"/>
          </rPr>
          <t xml:space="preserve"> taps vienu iš pagrindinių Lietuvos kultūros sostinės atidarymo akcentų, todėl  planuojama šią atmintiną datą pažymėti naujomis formomis ir didesnės apimties renginiais. Tam reikalingas didesnis finansavimas (20.000 Eur). </t>
        </r>
        <r>
          <rPr>
            <b/>
            <i/>
            <sz val="9"/>
            <color indexed="81"/>
            <rFont val="Tahoma"/>
            <family val="2"/>
            <charset val="186"/>
          </rPr>
          <t xml:space="preserve">Kovo 11 </t>
        </r>
        <r>
          <rPr>
            <sz val="9"/>
            <color indexed="81"/>
            <rFont val="Tahoma"/>
            <family val="2"/>
            <charset val="186"/>
          </rPr>
          <t>paminėjimo renginius planuojama organizuoti Švyturio arenoje ir kitose miesto viešosiose erdvėse (30.000 €).</t>
        </r>
      </text>
    </comment>
    <comment ref="S43" authorId="0" shapeId="0">
      <text>
        <r>
          <rPr>
            <b/>
            <sz val="9"/>
            <color indexed="81"/>
            <rFont val="Tahoma"/>
            <family val="2"/>
            <charset val="186"/>
          </rPr>
          <t>Snieguole Kacerauskaite:</t>
        </r>
        <r>
          <rPr>
            <sz val="9"/>
            <color indexed="81"/>
            <rFont val="Tahoma"/>
            <family val="2"/>
            <charset val="186"/>
          </rPr>
          <t xml:space="preserve">
Sausio 15-oji, Kovo 11-oji,  Įgyvendinta Lietuvos šimtmečio minėjimo programa ir kt.)</t>
        </r>
      </text>
    </comment>
    <comment ref="T43" authorId="0" shapeId="0">
      <text>
        <r>
          <rPr>
            <b/>
            <sz val="9"/>
            <color indexed="81"/>
            <rFont val="Tahoma"/>
            <family val="2"/>
            <charset val="186"/>
          </rPr>
          <t>Snieguole Kacerauskaite:</t>
        </r>
        <r>
          <rPr>
            <sz val="9"/>
            <color indexed="81"/>
            <rFont val="Tahoma"/>
            <family val="2"/>
            <charset val="186"/>
          </rPr>
          <t xml:space="preserve">
(Sausio 15-oji, Kovo 11-oji,  Vasario 16 ir Liepos 6</t>
        </r>
      </text>
    </comment>
    <comment ref="D64" authorId="0" shapeId="0">
      <text>
        <r>
          <rPr>
            <b/>
            <sz val="9"/>
            <color indexed="81"/>
            <rFont val="Tahoma"/>
            <family val="2"/>
            <charset val="186"/>
          </rPr>
          <t>Planuojama įrengti dar 20 stotelių</t>
        </r>
        <r>
          <rPr>
            <sz val="9"/>
            <color indexed="81"/>
            <rFont val="Tahoma"/>
            <family val="2"/>
            <charset val="186"/>
          </rPr>
          <t xml:space="preserve">
</t>
        </r>
      </text>
    </comment>
    <comment ref="E68" authorId="1" shapeId="0">
      <text>
        <r>
          <rPr>
            <sz val="9"/>
            <color indexed="81"/>
            <rFont val="Tahoma"/>
            <family val="2"/>
            <charset val="186"/>
          </rPr>
          <t xml:space="preserve">"Modernizuoti Mažosios Lietuvos istorijos muziejaus ekspozicijas"
</t>
        </r>
      </text>
    </comment>
    <comment ref="S84" authorId="0" shapeId="0">
      <text>
        <r>
          <rPr>
            <b/>
            <sz val="9"/>
            <color indexed="81"/>
            <rFont val="Tahoma"/>
            <family val="2"/>
            <charset val="186"/>
          </rPr>
          <t>Pakabinamų lubų kėtimas</t>
        </r>
        <r>
          <rPr>
            <sz val="9"/>
            <color indexed="81"/>
            <rFont val="Tahoma"/>
            <family val="2"/>
            <charset val="186"/>
          </rPr>
          <t xml:space="preserve">
</t>
        </r>
      </text>
    </comment>
    <comment ref="Q120" authorId="0" shapeId="0">
      <text>
        <r>
          <rPr>
            <b/>
            <sz val="9"/>
            <color indexed="81"/>
            <rFont val="Tahoma"/>
            <family val="2"/>
            <charset val="186"/>
          </rPr>
          <t>Renovuoti 2 pastatai vienuolyno teritorijoje -</t>
        </r>
        <r>
          <rPr>
            <sz val="9"/>
            <color indexed="81"/>
            <rFont val="Tahoma"/>
            <family val="2"/>
            <charset val="186"/>
          </rPr>
          <t xml:space="preserve"> </t>
        </r>
        <r>
          <rPr>
            <b/>
            <i/>
            <sz val="9"/>
            <color indexed="81"/>
            <rFont val="Tahoma"/>
            <family val="2"/>
            <charset val="186"/>
          </rPr>
          <t>koplyčios</t>
        </r>
        <r>
          <rPr>
            <sz val="9"/>
            <color indexed="81"/>
            <rFont val="Tahoma"/>
            <family val="2"/>
            <charset val="186"/>
          </rPr>
          <t xml:space="preserve"> pritaikymas muzikinei – koncertinei veiklai (kapitalinis remontas įrengiant šildymo, vėsinimo, vėdinimo, drėkinimo sistemas) ir Klaipėdos Šv. Pranciškaus Asyžiečio </t>
        </r>
        <r>
          <rPr>
            <b/>
            <i/>
            <sz val="9"/>
            <color indexed="81"/>
            <rFont val="Tahoma"/>
            <family val="2"/>
            <charset val="186"/>
          </rPr>
          <t>vienuolyno patalpų</t>
        </r>
        <r>
          <rPr>
            <sz val="9"/>
            <color indexed="81"/>
            <rFont val="Tahoma"/>
            <family val="2"/>
            <charset val="186"/>
          </rPr>
          <t xml:space="preserve"> pritaikymas galerijai (kapitalinis remontas)
</t>
        </r>
      </text>
    </comment>
    <comment ref="E135" authorId="0" shapeId="0">
      <text>
        <r>
          <rPr>
            <sz val="9"/>
            <color indexed="81"/>
            <rFont val="Tahoma"/>
            <family val="2"/>
            <charset val="186"/>
          </rPr>
          <t xml:space="preserve">"Parengti ir įgyvendinti dailės palikimo išsaugojimo Klaipėdos mieste koncepciją ir programą"
</t>
        </r>
      </text>
    </comment>
    <comment ref="Q136" authorId="0" shapeId="0">
      <text>
        <r>
          <rPr>
            <sz val="9"/>
            <color indexed="81"/>
            <rFont val="Tahoma"/>
            <family val="2"/>
            <charset val="186"/>
          </rPr>
          <t>Vieno kūrinio skaitmeninimo kaina 30 Eur</t>
        </r>
      </text>
    </comment>
    <comment ref="E138" authorId="1" shapeId="0">
      <text>
        <r>
          <rPr>
            <sz val="9"/>
            <color indexed="81"/>
            <rFont val="Tahoma"/>
            <family val="2"/>
            <charset val="186"/>
          </rPr>
          <t xml:space="preserve">"Sukurti ir viešinti pažintinius maršrutus, integruoti juos į tarptautinius kultūros ir turizmo kelius"
</t>
        </r>
      </text>
    </comment>
    <comment ref="E140" authorId="1" shapeId="0">
      <text>
        <r>
          <rPr>
            <sz val="9"/>
            <color indexed="81"/>
            <rFont val="Tahoma"/>
            <family val="2"/>
            <charset val="186"/>
          </rPr>
          <t xml:space="preserve">"Organizuoti Baltijos jūros regiono šalių  kultūros forumus"
</t>
        </r>
      </text>
    </comment>
    <comment ref="Q148" authorId="0" shapeId="0">
      <text>
        <r>
          <rPr>
            <sz val="9"/>
            <color indexed="81"/>
            <rFont val="Tahoma"/>
            <family val="2"/>
            <charset val="186"/>
          </rPr>
          <t>Muzikinio teatro fasado uždengimas,  kultūros įstaigas reprezentuojantys objektai, nuorodos į kultūros įstaigas, perėjų puošyba ir kt.</t>
        </r>
      </text>
    </comment>
  </commentList>
</comments>
</file>

<file path=xl/comments3.xml><?xml version="1.0" encoding="utf-8"?>
<comments xmlns="http://schemas.openxmlformats.org/spreadsheetml/2006/main">
  <authors>
    <author>Snieguole Kacerauskaite</author>
    <author>Sniega</author>
  </authors>
  <commentList>
    <comment ref="K31" authorId="0" shapeId="0">
      <text>
        <r>
          <rPr>
            <sz val="9"/>
            <color indexed="81"/>
            <rFont val="Tahoma"/>
            <family val="2"/>
            <charset val="186"/>
          </rPr>
          <t xml:space="preserve">toje sumoje yra 2,4 komandiruotės sav. darbuotojams
</t>
        </r>
      </text>
    </comment>
    <comment ref="M49" authorId="0" shapeId="0">
      <text>
        <r>
          <rPr>
            <b/>
            <sz val="9"/>
            <color indexed="81"/>
            <rFont val="Tahoma"/>
            <family val="2"/>
            <charset val="186"/>
          </rPr>
          <t>2017 m.</t>
        </r>
        <r>
          <rPr>
            <sz val="9"/>
            <color indexed="81"/>
            <rFont val="Tahoma"/>
            <family val="2"/>
            <charset val="186"/>
          </rPr>
          <t xml:space="preserve"> </t>
        </r>
        <r>
          <rPr>
            <b/>
            <i/>
            <sz val="9"/>
            <color indexed="81"/>
            <rFont val="Tahoma"/>
            <family val="2"/>
            <charset val="186"/>
          </rPr>
          <t>Sausio 15-oji</t>
        </r>
        <r>
          <rPr>
            <sz val="9"/>
            <color indexed="81"/>
            <rFont val="Tahoma"/>
            <family val="2"/>
            <charset val="186"/>
          </rPr>
          <t xml:space="preserve"> taps vienu iš pagrindinių Lietuvos kultūros sostinės atidarymo akcentų, todėl  planuojama šią atmintiną datą pažymėti naujomis formomis ir didesnės apimties renginiais. Tam reikalingas didesnis finansavimas (20.000 Eur). </t>
        </r>
        <r>
          <rPr>
            <b/>
            <i/>
            <sz val="9"/>
            <color indexed="81"/>
            <rFont val="Tahoma"/>
            <family val="2"/>
            <charset val="186"/>
          </rPr>
          <t xml:space="preserve">Kovo 11 </t>
        </r>
        <r>
          <rPr>
            <sz val="9"/>
            <color indexed="81"/>
            <rFont val="Tahoma"/>
            <family val="2"/>
            <charset val="186"/>
          </rPr>
          <t>paminėjimo renginius planuojama organizuoti Švyturio arenoje ir kitose miesto viešosiose erdvėse (30.000 €).</t>
        </r>
      </text>
    </comment>
    <comment ref="K72" authorId="0" shapeId="0">
      <text>
        <r>
          <rPr>
            <sz val="9"/>
            <color indexed="81"/>
            <rFont val="Tahoma"/>
            <family val="2"/>
            <charset val="186"/>
          </rPr>
          <t>Planuojama įrengti dar 20 stotelių</t>
        </r>
      </text>
    </comment>
    <comment ref="F76" authorId="1" shapeId="0">
      <text>
        <r>
          <rPr>
            <sz val="9"/>
            <color indexed="81"/>
            <rFont val="Tahoma"/>
            <family val="2"/>
            <charset val="186"/>
          </rPr>
          <t xml:space="preserve">"Modernizuoti Mažosios Lietuvos istorijos muziejaus ekspozicijas"
</t>
        </r>
      </text>
    </comment>
    <comment ref="E94" authorId="0" shapeId="0">
      <text>
        <r>
          <rPr>
            <b/>
            <sz val="9"/>
            <color indexed="81"/>
            <rFont val="Tahoma"/>
            <family val="2"/>
            <charset val="186"/>
          </rPr>
          <t>Snieguole Kacerauskaite:</t>
        </r>
        <r>
          <rPr>
            <sz val="9"/>
            <color indexed="81"/>
            <rFont val="Tahoma"/>
            <family val="2"/>
            <charset val="186"/>
          </rPr>
          <t xml:space="preserve">
2017 m. planuojama įtraukti į Investicijų sąrašą</t>
        </r>
      </text>
    </comment>
    <comment ref="I114" authorId="0" shapeId="0">
      <text>
        <r>
          <rPr>
            <b/>
            <sz val="9"/>
            <color indexed="81"/>
            <rFont val="Tahoma"/>
            <family val="2"/>
            <charset val="186"/>
          </rPr>
          <t>Daiva Daugė</t>
        </r>
        <r>
          <rPr>
            <sz val="9"/>
            <color indexed="81"/>
            <rFont val="Tahoma"/>
            <family val="2"/>
            <charset val="186"/>
          </rPr>
          <t xml:space="preserve">
</t>
        </r>
      </text>
    </comment>
    <comment ref="L122" authorId="0" shapeId="0">
      <text>
        <r>
          <rPr>
            <b/>
            <sz val="9"/>
            <color indexed="81"/>
            <rFont val="Tahoma"/>
            <family val="2"/>
            <charset val="186"/>
          </rPr>
          <t>Renovuoti 2 pastatai vienuolyno teritorijoje -</t>
        </r>
        <r>
          <rPr>
            <sz val="9"/>
            <color indexed="81"/>
            <rFont val="Tahoma"/>
            <family val="2"/>
            <charset val="186"/>
          </rPr>
          <t xml:space="preserve"> </t>
        </r>
        <r>
          <rPr>
            <b/>
            <i/>
            <sz val="9"/>
            <color indexed="81"/>
            <rFont val="Tahoma"/>
            <family val="2"/>
            <charset val="186"/>
          </rPr>
          <t>koplyčios</t>
        </r>
        <r>
          <rPr>
            <sz val="9"/>
            <color indexed="81"/>
            <rFont val="Tahoma"/>
            <family val="2"/>
            <charset val="186"/>
          </rPr>
          <t xml:space="preserve"> pritaikymas muzikinei – koncertinei veiklai (kapitalinis remontas įrengiant šildymo, vėsinimo, vėdinimo, drėkinimo sistemas) ir Klaipėdos Šv. Pranciškaus Asyžiečio </t>
        </r>
        <r>
          <rPr>
            <b/>
            <i/>
            <sz val="9"/>
            <color indexed="81"/>
            <rFont val="Tahoma"/>
            <family val="2"/>
            <charset val="186"/>
          </rPr>
          <t>vienuolyno patalpų</t>
        </r>
        <r>
          <rPr>
            <sz val="9"/>
            <color indexed="81"/>
            <rFont val="Tahoma"/>
            <family val="2"/>
            <charset val="186"/>
          </rPr>
          <t xml:space="preserve"> pritaikymas galerijai (kapitalinis remontas)
</t>
        </r>
      </text>
    </comment>
    <comment ref="J123" authorId="0" shapeId="0">
      <text>
        <r>
          <rPr>
            <b/>
            <sz val="9"/>
            <color indexed="81"/>
            <rFont val="Tahoma"/>
            <family val="2"/>
            <charset val="186"/>
          </rPr>
          <t>Vienuolių lėšos</t>
        </r>
        <r>
          <rPr>
            <sz val="9"/>
            <color indexed="81"/>
            <rFont val="Tahoma"/>
            <family val="2"/>
            <charset val="186"/>
          </rPr>
          <t xml:space="preserve">
</t>
        </r>
      </text>
    </comment>
    <comment ref="I125" authorId="0" shapeId="0">
      <text>
        <r>
          <rPr>
            <b/>
            <sz val="9"/>
            <color indexed="81"/>
            <rFont val="Tahoma"/>
            <family val="2"/>
            <charset val="186"/>
          </rPr>
          <t>Daiva Daugė</t>
        </r>
        <r>
          <rPr>
            <sz val="9"/>
            <color indexed="81"/>
            <rFont val="Tahoma"/>
            <family val="2"/>
            <charset val="186"/>
          </rPr>
          <t xml:space="preserve">
</t>
        </r>
      </text>
    </comment>
    <comment ref="F134" authorId="0" shapeId="0">
      <text>
        <r>
          <rPr>
            <sz val="9"/>
            <color indexed="81"/>
            <rFont val="Tahoma"/>
            <family val="2"/>
            <charset val="186"/>
          </rPr>
          <t xml:space="preserve">"Parengti ir įgyvendinti dailės palikimo išsaugojimo Klaipėdos mieste koncepciją ir programą"
</t>
        </r>
      </text>
    </comment>
    <comment ref="L135" authorId="0" shapeId="0">
      <text>
        <r>
          <rPr>
            <sz val="9"/>
            <color indexed="81"/>
            <rFont val="Tahoma"/>
            <family val="2"/>
            <charset val="186"/>
          </rPr>
          <t>Vieno kūrinio skaitmeninimo kaina 30 Eur</t>
        </r>
      </text>
    </comment>
    <comment ref="F137" authorId="1" shapeId="0">
      <text>
        <r>
          <rPr>
            <sz val="9"/>
            <color indexed="81"/>
            <rFont val="Tahoma"/>
            <family val="2"/>
            <charset val="186"/>
          </rPr>
          <t xml:space="preserve">"Sukurti ir viešinti pažintinius maršrutus, integruoti juos į tarptautinius kultūros ir turizmo kelius"
</t>
        </r>
      </text>
    </comment>
    <comment ref="F139" authorId="1" shapeId="0">
      <text>
        <r>
          <rPr>
            <sz val="9"/>
            <color indexed="81"/>
            <rFont val="Tahoma"/>
            <family val="2"/>
            <charset val="186"/>
          </rPr>
          <t xml:space="preserve">"Organizuoti Baltijos jūros regiono šalių  kultūros forumus"
</t>
        </r>
      </text>
    </comment>
    <comment ref="L148" authorId="0" shapeId="0">
      <text>
        <r>
          <rPr>
            <sz val="9"/>
            <color indexed="81"/>
            <rFont val="Tahoma"/>
            <family val="2"/>
            <charset val="186"/>
          </rPr>
          <t>Muzikinio teatro fasado uždengimas,  kultūros įstaigas reprezentuojatys objektai, nuorodos į kultūros įstaigas, perėjų puošyba ir kt.</t>
        </r>
      </text>
    </comment>
  </commentList>
</comments>
</file>

<file path=xl/sharedStrings.xml><?xml version="1.0" encoding="utf-8"?>
<sst xmlns="http://schemas.openxmlformats.org/spreadsheetml/2006/main" count="1062" uniqueCount="299">
  <si>
    <t>Programos tikslo kodas</t>
  </si>
  <si>
    <t>Uždavinio kodas</t>
  </si>
  <si>
    <t>Priemonės kodas</t>
  </si>
  <si>
    <t>Priemonės požymis</t>
  </si>
  <si>
    <t>Asignavimų valdytojo kodas</t>
  </si>
  <si>
    <t>Finansavimo šaltinis</t>
  </si>
  <si>
    <t>Iš viso</t>
  </si>
  <si>
    <t>01</t>
  </si>
  <si>
    <t>02</t>
  </si>
  <si>
    <t>03</t>
  </si>
  <si>
    <t>SB</t>
  </si>
  <si>
    <t>04</t>
  </si>
  <si>
    <t>08</t>
  </si>
  <si>
    <t>Iš viso uždaviniui:</t>
  </si>
  <si>
    <t>Iš viso:</t>
  </si>
  <si>
    <t>Iš viso tikslui:</t>
  </si>
  <si>
    <t>Finansavimo šaltiniai</t>
  </si>
  <si>
    <t>Finansavimo šaltinių suvestinė</t>
  </si>
  <si>
    <r>
      <t xml:space="preserve">Savivaldybės biudžeto lėšos </t>
    </r>
    <r>
      <rPr>
        <b/>
        <sz val="10"/>
        <rFont val="Times New Roman"/>
        <family val="1"/>
        <charset val="186"/>
      </rPr>
      <t>SB</t>
    </r>
  </si>
  <si>
    <r>
      <t xml:space="preserve">Europos Sąjungos paramos lėšos </t>
    </r>
    <r>
      <rPr>
        <b/>
        <sz val="10"/>
        <rFont val="Times New Roman"/>
        <family val="1"/>
        <charset val="186"/>
      </rPr>
      <t>ES</t>
    </r>
  </si>
  <si>
    <t>Pavadinimas</t>
  </si>
  <si>
    <t>SB(SP)</t>
  </si>
  <si>
    <t>ES</t>
  </si>
  <si>
    <t>Strateginis tikslas 03. Užtikrinti gyventojams aukštą švietimo, kultūros, socialinių, sporto ir sveikatos apsaugos paslaugų kokybę ir prieinamumą</t>
  </si>
  <si>
    <r>
      <t xml:space="preserve">Specialiosios programos lėšos (pajamos už atsitiktines paslaugas) </t>
    </r>
    <r>
      <rPr>
        <b/>
        <sz val="10"/>
        <rFont val="Times New Roman"/>
        <family val="1"/>
        <charset val="186"/>
      </rPr>
      <t>SB(SP)</t>
    </r>
  </si>
  <si>
    <t>SAVIVALDYBĖS LĖŠOS, IŠ VISO</t>
  </si>
  <si>
    <t>KITOS LĖŠOS, IŠ VISO</t>
  </si>
  <si>
    <t>2</t>
  </si>
  <si>
    <t>BĮ Klaipėdos miesto savivaldybės tautinių kultūrų centro veiklos organizavimas</t>
  </si>
  <si>
    <t>BĮ Klaipėdos miesto savivaldybės etnokultūros centro veiklos organizavimas</t>
  </si>
  <si>
    <t>Remti kūrybinių organizacijų iniciatyvas ir miesto švenčių organizavimą</t>
  </si>
  <si>
    <t>1</t>
  </si>
  <si>
    <t>Kultūrinių projektų dalinis finansavimas ir vykdymas</t>
  </si>
  <si>
    <t>Lankytojų skaičius, tūkst.</t>
  </si>
  <si>
    <t>4</t>
  </si>
  <si>
    <t>Asignavimų valdytojų kodų klasifikatorius*</t>
  </si>
  <si>
    <t xml:space="preserve">                              Pavadinimas</t>
  </si>
  <si>
    <t>Savivaldybės administracijos direktorius</t>
  </si>
  <si>
    <t>Ugdymo ir kultūros departamento direktorius</t>
  </si>
  <si>
    <t>Socialinių reikalų departamento direktorius</t>
  </si>
  <si>
    <t>Urbanistinės plėtros departamento direktorius</t>
  </si>
  <si>
    <t>Investicijų ir ekonomikos departamento direktorius</t>
  </si>
  <si>
    <t>Miesto ūkio departamento direktorius</t>
  </si>
  <si>
    <t>* patvirtinta Klaipėdos miesto savivaldybės administracijos direktoriaus 2011-02-24 įsakymu Nr. AD1-384</t>
  </si>
  <si>
    <t>Kultūros įstaigų veiklos organizavimas:</t>
  </si>
  <si>
    <t>Kultūros objektų infrastruktūros modernizavimas:</t>
  </si>
  <si>
    <t>Jaunimo teatrinės veiklos programų rėmimas</t>
  </si>
  <si>
    <t>3.2.2.2.</t>
  </si>
  <si>
    <t>3.3.3.2.</t>
  </si>
  <si>
    <t>Užtikrinti kultūros įstaigų veiklą ir atnaujinti viešąsias kultūros erdves</t>
  </si>
  <si>
    <t>Iš viso programai:</t>
  </si>
  <si>
    <t>3.3.2.4</t>
  </si>
  <si>
    <t>SB(VR)</t>
  </si>
  <si>
    <r>
      <t xml:space="preserve">Vietinės rinkliavos lėšos </t>
    </r>
    <r>
      <rPr>
        <b/>
        <sz val="10"/>
        <rFont val="Times New Roman"/>
        <family val="1"/>
        <charset val="186"/>
      </rPr>
      <t>SB(VR)</t>
    </r>
  </si>
  <si>
    <t>Kultūrinių renginių organizavimas</t>
  </si>
  <si>
    <t>Skatinti miesto bendruomenės kultūrinį ir kūrybinį aktyvumą bei gerinti kultūrinių paslaugų prieinamumą ir kokybę</t>
  </si>
  <si>
    <t xml:space="preserve">Organizuota apdovanojimo ceremonijų </t>
  </si>
  <si>
    <t>Formuoti miesto kultūrinį tapatumą, integruotą į Baltijos jūros regiono kultūrinę erdvę</t>
  </si>
  <si>
    <t>Reprezentacinių Klaipėdos festivalių dalinis finansavimas</t>
  </si>
  <si>
    <t xml:space="preserve"> TIKSLŲ, UŽDAVINIŲ, PRIEMONIŲ, PRIEMONIŲ IŠLAIDŲ IR PRODUKTO KRITERIJŲ SUVESTINĖ</t>
  </si>
  <si>
    <t>Produkto kriterijaus</t>
  </si>
  <si>
    <t>2017-ieji metai</t>
  </si>
  <si>
    <t>Nusipelniusių žmonių pagerbimas ir istorinių įvykių, vietų bei asmenybių atminimo įamžinimas</t>
  </si>
  <si>
    <t>Baltijos jūros regiono šalių kultūros forumų inicijavimas ir organizavimas</t>
  </si>
  <si>
    <t>Dalyvauta, inicijuota kultūros forumų</t>
  </si>
  <si>
    <t>5</t>
  </si>
  <si>
    <t xml:space="preserve">Parengtas techninis projektas, vnt.
</t>
  </si>
  <si>
    <t>Kultūros, meno, edukacinės veiklos ir leidybos projektų dalinis finansavimas</t>
  </si>
  <si>
    <t>Iš viso priemonei:</t>
  </si>
  <si>
    <t>Planas</t>
  </si>
  <si>
    <t>Iš dalies finansuota projektų, skaičius</t>
  </si>
  <si>
    <t>Finansuota programų, skaičius</t>
  </si>
  <si>
    <t>Pagaminta memorialinių objektų, skaičius</t>
  </si>
  <si>
    <t>Parengtas techninis projektas</t>
  </si>
  <si>
    <t>Atlikta rangos darbų, proc.</t>
  </si>
  <si>
    <t>Kalvystės muziejaus pastatų (Šaltkalvių g. 2; 2A) energetinio efektyvumo didinimas</t>
  </si>
  <si>
    <t>Kt</t>
  </si>
  <si>
    <t xml:space="preserve">Jaunųjų klaipėdiečių kūrėjų, išvykusių iš Klaipėdos ar Lietuvos, kūrybos pristatymas „Mes esame“ </t>
  </si>
  <si>
    <t xml:space="preserve">Socialinę atskirtį mažinančių kultūros projektų dalinis finansavimas </t>
  </si>
  <si>
    <t>Surengta Jūros šventė</t>
  </si>
  <si>
    <t>Kultūros kvartalo įveiklinimui skirtų projektų dalinis finansavimas</t>
  </si>
  <si>
    <t>Skirta kultūros ir meno stipendijų, skaičius</t>
  </si>
  <si>
    <t>Miestą reprezentuojančio jūrinio kultūros paveldo kaupimas ir viešinimas</t>
  </si>
  <si>
    <t>Surengta tarptautinė konferencija „Common Sea, common Culture“</t>
  </si>
  <si>
    <t xml:space="preserve">Pasirengimas Europos kultūros sostinės 2022 m. konkursui </t>
  </si>
  <si>
    <t>Stipendijų mokėjimas kultūros ir meno kūrėjams</t>
  </si>
  <si>
    <r>
      <t xml:space="preserve">Kiti finansavimo šaltiniai </t>
    </r>
    <r>
      <rPr>
        <b/>
        <sz val="10"/>
        <rFont val="Times New Roman"/>
        <family val="1"/>
        <charset val="186"/>
      </rPr>
      <t>Kt</t>
    </r>
  </si>
  <si>
    <t>Programos „Lietuvos kultūros sostinė Klaipėda – neužšąlantis kultūros uostas“ įgyvendinimas</t>
  </si>
  <si>
    <t>SB(SPL)</t>
  </si>
  <si>
    <r>
      <t xml:space="preserve">Pajamų imokų likutis </t>
    </r>
    <r>
      <rPr>
        <b/>
        <sz val="10"/>
        <rFont val="Times New Roman"/>
        <family val="1"/>
        <charset val="186"/>
      </rPr>
      <t>SB(SPL)</t>
    </r>
  </si>
  <si>
    <t xml:space="preserve">BĮ Klaipėdos miesto savivaldybės koncertinės įstaigos Klaipėdos koncertų salės veiklos organizavimas  </t>
  </si>
  <si>
    <t xml:space="preserve">BĮ Klaipėdos miesto savivaldybės kultūros centro Žvejų rūmų veiklos organizavimas  </t>
  </si>
  <si>
    <t>BĮ Klaipėdos miesto savivaldybės viešosios bibliotekos veiklos organizavimas:</t>
  </si>
  <si>
    <t>BĮ Klaipėdos kultūrų komunikacijų centro veiklos organizavimas:</t>
  </si>
  <si>
    <t>Parengta paraiška Europos kultūros sostinei</t>
  </si>
  <si>
    <t>Valstybinės ir tarptautinės reikšmės kultūrinių projektų įgyvendinimas</t>
  </si>
  <si>
    <t xml:space="preserve">3.3.1.4. </t>
  </si>
  <si>
    <t>Parengtas investicijų projektas</t>
  </si>
  <si>
    <t>Atlikta modernizavimo darbų, proc.</t>
  </si>
  <si>
    <t>tūkst. Eur</t>
  </si>
  <si>
    <t>3.3.2.5., 3.32.7.</t>
  </si>
  <si>
    <t>BĮ Klaipėdos miesto savivaldybės Mažosios Lietuvos istorijos muziejaus veiklos organizavimas:</t>
  </si>
  <si>
    <t>Dokumentų išduotis bibliotekoje, tūkst.</t>
  </si>
  <si>
    <t xml:space="preserve">Administruojamų tinklalapių skaičius </t>
  </si>
  <si>
    <t>Atlikta rekonstrukcijos darbų,  proc.</t>
  </si>
  <si>
    <t>Pagaminta apdovanojimų, skaičius</t>
  </si>
  <si>
    <t>Projekto „Klaipėdos miesto savivaldybės viešosios bibliotekos „Kauno atžalyno“ filialas – naujos galimybės mažiems ir dideliems“ parengimas</t>
  </si>
  <si>
    <t>Fachverkinės architektūros pastatų kompekso (Bažnyčių g. 4 / Daržų g. 10, Bažnyčių g. 6, Vežėjų g. 4, Aukštoji g. 1 / Didžioji Vandens g. 2) tvarkyba</t>
  </si>
  <si>
    <t>Įgyvendinta Lietuvos kultūros sostinės programa</t>
  </si>
  <si>
    <t xml:space="preserve"> - projekto „Stop – knyga“ įgyvendinimas</t>
  </si>
  <si>
    <t>Iš dalies finansuota kultūros projektų, skaičius</t>
  </si>
  <si>
    <r>
      <t xml:space="preserve">Valstybės biudžeto specialiosios tikslinės dotacijos lėšos </t>
    </r>
    <r>
      <rPr>
        <b/>
        <sz val="10"/>
        <rFont val="Times New Roman"/>
        <family val="1"/>
        <charset val="186"/>
      </rPr>
      <t>SB(VB)</t>
    </r>
  </si>
  <si>
    <t>2017-ųjų metų asignavimų planas</t>
  </si>
  <si>
    <t>Vykdytojas (skyrius / asmuo)</t>
  </si>
  <si>
    <t>Įsigyta baldų, įrangos, proc.</t>
  </si>
  <si>
    <t>Rangos darbai, proc.</t>
  </si>
  <si>
    <t>Modernizuoti du kultūros infrastruktūros objektai (koplyčia ir vienuolyno patalpos)</t>
  </si>
  <si>
    <t>Kultūros įstaigų remontas:</t>
  </si>
  <si>
    <t>BĮ Klaipėdos miesto savivaldybės etnokultūros centro  remontas</t>
  </si>
  <si>
    <t>Atliktas stogo remontas, proc.</t>
  </si>
  <si>
    <t>Kultūros įstaigų  patalpų šildymas</t>
  </si>
  <si>
    <t xml:space="preserve">Šîldoma įstaigų, įstaigų skaičius  </t>
  </si>
  <si>
    <t>BĮ Klaipėdos miesto savivaldybės koncertinės įstaigos Klaipėdos koncertų salės pastatо ir patalpų remontas</t>
  </si>
  <si>
    <t>Organizuota jaunųjų kūrėjų kūrybos pristatymų</t>
  </si>
  <si>
    <t xml:space="preserve">Jūros šventės organizavimas </t>
  </si>
  <si>
    <t xml:space="preserve">Jūrinės kultūros projektų dalinis finansavimas </t>
  </si>
  <si>
    <t>Valstybinių dienų ir atmintinų datų minėjimo organizvimas</t>
  </si>
  <si>
    <t>Miestui aktualių renginių organizavimas</t>
  </si>
  <si>
    <t xml:space="preserve">Suorganizuota miestui aktualių renginių ir miesto švenčių  (Šviesų festivalis, Miesto gimtadienis, Dainų šventė, Kalėdinių ir naujametinių renginių ciklas ir pan.) </t>
  </si>
  <si>
    <t>Suorganizuotų renginių skaičius</t>
  </si>
  <si>
    <t>Įgyvendinta projektų, skirtų Lietuvos kultūros sostinei</t>
  </si>
  <si>
    <t>Parengta ekspozicijų atnaujinimo ir piliavietės erdvių muziejifikavimo koncepcijų ir programų, skaičius</t>
  </si>
  <si>
    <t>Įrengta ekspozicija, vnt.</t>
  </si>
  <si>
    <t xml:space="preserve"> - projekto „Istorija veža“ įgyvendinimas;
</t>
  </si>
  <si>
    <t xml:space="preserve"> - Muziejaus 39/45 ekspozicijos įrengimas Priešpilio g. 2;</t>
  </si>
  <si>
    <t>Centralizuotas paviršinių (lietaus) nuotekų tvarkymas (paslaugos apmokėjimas)</t>
  </si>
  <si>
    <t>Atliktas pastato Daržų g. 10 fasado remontas, proc.</t>
  </si>
  <si>
    <t xml:space="preserve">Dailės palikimo išsaugojimo Klaipėdos mieste programos įgyvendinimas </t>
  </si>
  <si>
    <t xml:space="preserve">Parengtas Klaipėdos dailės autorių ir jų kūrinių savadas </t>
  </si>
  <si>
    <t xml:space="preserve">Suskaitmeninta dailės kūrinių </t>
  </si>
  <si>
    <t>Kultūros skyrius</t>
  </si>
  <si>
    <t>KULTŪROS PLĖTROS PROGRAMA (NR. 08)</t>
  </si>
  <si>
    <t xml:space="preserve">Kultūros kelių formavimas ir vystymas (Europos komisijos sertifikuoti kultūros keliai, vietiniai kultūros keliai) </t>
  </si>
  <si>
    <t>Projektų skyrius</t>
  </si>
  <si>
    <t>Socialinės infrastruktūros priežiūros skyrius</t>
  </si>
  <si>
    <t xml:space="preserve">Klaipėdos miesto kultūros rinkodaros programos įgyvendinimas ir miesto kultūrą pristatančių objektų gamyba  </t>
  </si>
  <si>
    <t xml:space="preserve">Sukurta ir įdiegta „Miestiečio kultūros vartotojo kortelė“ </t>
  </si>
  <si>
    <t xml:space="preserve">Pagaminta miesto kultūrą pristatančių objektų - puošybos elmentų </t>
  </si>
  <si>
    <t>Įgyvendintа Lietuvos kultūros sostinės programos projektų, vnt.</t>
  </si>
  <si>
    <t>Įgyvendinama Klaipėdos kultūros rinkodaros programa:</t>
  </si>
  <si>
    <t>Atliktas einamasis remontas, proc</t>
  </si>
  <si>
    <r>
      <t xml:space="preserve">Paskolos lėšos </t>
    </r>
    <r>
      <rPr>
        <b/>
        <sz val="10"/>
        <rFont val="Times New Roman"/>
        <family val="1"/>
        <charset val="186"/>
      </rPr>
      <t>SB(P)</t>
    </r>
  </si>
  <si>
    <t>SB(P)</t>
  </si>
  <si>
    <t xml:space="preserve"> -  Mažosios Lietuvos istorijos muziejaus istorijos laikotarpio XX a. ir Etnografijos ekspozicijų įrengimas Didžiojo Vandens g. 2</t>
  </si>
  <si>
    <t>Suorganizuota valstybinių švenčių, atmintinų datų paminėjimų ir miesto švenčių (Sausio 15-oji, Kovo 11-oji,  Įgyvendinta Lietuvos šimtmečio minėjimo programa ir kt.)</t>
  </si>
  <si>
    <t>Įsigyta meno kūrinių, vnt.</t>
  </si>
  <si>
    <t>BĮ Klaipėdos miesto savivaldybės viešosios bibliotekos Melnragės filialo (Molo g. 60) patalpų remontas</t>
  </si>
  <si>
    <t xml:space="preserve">Jūrinę kultūrą puoselėjančių renginių dalinis finansavimas, iš jų: </t>
  </si>
  <si>
    <t>05</t>
  </si>
  <si>
    <t>06</t>
  </si>
  <si>
    <t>Įstaigų skaičius</t>
  </si>
  <si>
    <t>Parengtas rekuperacinio vėdinimo projektas, vnt.</t>
  </si>
  <si>
    <t>Jūrinio kultūros paveldo vertybių aktualizavimas:</t>
  </si>
  <si>
    <t>Baltijos jūros regiono šalių kultūrinį bendradarbiavimą skatinančių renginių organizavimas:</t>
  </si>
  <si>
    <t>BĮ Klaipėdos miesto savivaldybės kultūros centro Žvejų rūmų patalpų remontas, pritaikant jas Muzikinio teatro veiklai</t>
  </si>
  <si>
    <t>Kultūrų diasporos centro infrastruktūros kompleksinė plėtra (socialinio kultūrinio klasterio „Vilties miestas“ infrastruktūros  kompleksinė plėtra)</t>
  </si>
  <si>
    <t>Įrengta priešgaisrinė signalizacija</t>
  </si>
  <si>
    <t>Pakeista didžiosios koncertų salės parterio ir balkono kiliminė danga, proc</t>
  </si>
  <si>
    <t>Pakeistos didžiosios koncertų salės parterio ir balkono kėdės, skaičius</t>
  </si>
  <si>
    <t>Suremontuota tarnybinių ir sanitarinių patalpų, skaičius</t>
  </si>
  <si>
    <t>Įrengtas įėjimo stogelis, proc.</t>
  </si>
  <si>
    <t xml:space="preserve">08 Kultūros plėtros programa </t>
  </si>
  <si>
    <t xml:space="preserve">Iš dalies finansuota projektų (Žydų kultūros kelias ir kt.) </t>
  </si>
  <si>
    <t>Įvykdytas architektūrinės idėjos pasiūlymų konkursas, vnt.</t>
  </si>
  <si>
    <t>Urbanistikos skyrius</t>
  </si>
  <si>
    <t>Vasaros koncertų estrados architektūrinės idėjos konkurso organizavimas</t>
  </si>
  <si>
    <t>Šiuolaikinio prancūzų – lietuvių šokio populiarinimas ir sklaida</t>
  </si>
  <si>
    <t xml:space="preserve">Mokymų organizavimas Klaipėdos miesto kultūros ir meno kūrėjams </t>
  </si>
  <si>
    <t>Įgyvendinta projektų, sk.</t>
  </si>
  <si>
    <t>Dalyvių skaičius</t>
  </si>
  <si>
    <t>Suorganizuota paskaitų, skaičius</t>
  </si>
  <si>
    <t xml:space="preserve"> 2017 M. KLAIPĖDOS MIESTO SAVIVALDYBĖS ADMINISTRACIJOS</t>
  </si>
  <si>
    <t>Papriemonės kodas</t>
  </si>
  <si>
    <t>Apskaitos kodas</t>
  </si>
  <si>
    <t>07</t>
  </si>
  <si>
    <t xml:space="preserve"> 2017–2019 M. KLAIPĖDOS MIESTO SAVIVALDYBĖS</t>
  </si>
  <si>
    <t>2018-ųjų metų lėšų projektas</t>
  </si>
  <si>
    <t>2019-ųjų metų lėšų projektas</t>
  </si>
  <si>
    <t>2018-ieji metai</t>
  </si>
  <si>
    <t>2019-ieji metai</t>
  </si>
  <si>
    <t>Kultūros kvartalui įveiklinti skirtų projektų dalinis finansavimas</t>
  </si>
  <si>
    <t>Valstybinių dienų ir atmintinų datų minėjimo organizavimas</t>
  </si>
  <si>
    <t>Suorganizuota valstybinių švenčių, atmintinų datų minėjimų ir miesto švenčių (Sausio 15-oji, Kovo 11-oji,  įgyvendinta Lietuvos šimtmečio minėjimo programa ir kt.)</t>
  </si>
  <si>
    <t>Šiuolaikinio prancūzų ir lietuvių šokio populiarinimas ir sklaida</t>
  </si>
  <si>
    <t>Įgyvendinta projektų, skaičius</t>
  </si>
  <si>
    <t>Suorganizuota renginių, skaičius</t>
  </si>
  <si>
    <t xml:space="preserve">Administruojama tinklalapių, skaičius </t>
  </si>
  <si>
    <t xml:space="preserve"> - projekto „Verslo ir kultūros partnerystė“ („BCP goes public“) įgyvendinimas;</t>
  </si>
  <si>
    <t xml:space="preserve"> - projekto „Istorija veža“ įgyvendinimas
</t>
  </si>
  <si>
    <t xml:space="preserve"> - Muziejaus 39/45 ekspozicijos įrengimas Priešpilio g. 2</t>
  </si>
  <si>
    <t xml:space="preserve"> -  Mažosios Lietuvos istorijos muziejaus istorijos laikotarpio XX a. ir Etnografijos ekspozicijų įrengimas Didžioji Vandens g. 2</t>
  </si>
  <si>
    <t>Pakeista didžiosios koncertų salės parterio ir balkono kiliminė danga, proc.</t>
  </si>
  <si>
    <t>BĮ Klaipėdos miesto savivaldybės koncertinės įstaigos Klaipėdos koncertų salės pastato ir patalpų remontas</t>
  </si>
  <si>
    <t>Atliktas einamasis remontas, proc.</t>
  </si>
  <si>
    <t>BĮ Klaipėdos kultūrų komunikacijų centro patalpų remontas</t>
  </si>
  <si>
    <t>Atnaujinta Parodų rūmų fojė, proc.</t>
  </si>
  <si>
    <t>Atnaujinta kompiuterinė įranga, proc.</t>
  </si>
  <si>
    <t>Kultūros centro Žvejų rūmų modernizavimo koncepcijos parengimas</t>
  </si>
  <si>
    <t>SB'</t>
  </si>
  <si>
    <t>Parengta koncepcija</t>
  </si>
  <si>
    <t>Architektūrinės idėjos pasiūlymų konkursas, vnt.</t>
  </si>
  <si>
    <t>Atlikta rekonstravimo darbų,  proc.</t>
  </si>
  <si>
    <t>Fachverkinės architektūros pastatų komplekso (Bažnyčių g. 4 / Daržų g. 10, Bažnyčių g. 6, Vežėjų g. 4, Aukštoji g. 1 / Didžioji Vandens g. 2) tvarkyba</t>
  </si>
  <si>
    <t>Kalvystės muziejaus pastatų (Šaltkalvių g. 2; 2A) energinio efektyvumo didinimas</t>
  </si>
  <si>
    <t xml:space="preserve">Modernaus bendruomenės centro-bibliotekos statyba pietinėje miesto dalyje </t>
  </si>
  <si>
    <t xml:space="preserve">Parengtas techninis projektas, vnt. </t>
  </si>
  <si>
    <t>Parengtas jūrinę kultūrą reprezentuojančių objektų (kilnojamojo ir nekilnojamo kultūros paveldo) sąvadas</t>
  </si>
  <si>
    <t xml:space="preserve">Parengtas Klaipėdos dailės autorių ir jų kūrinių sąvadas </t>
  </si>
  <si>
    <t xml:space="preserve">Kultūros kelių formavimas ir vystymas (Europos Komisijos sertifikuoti kultūros keliai, vietiniai kultūros keliai) </t>
  </si>
  <si>
    <t>Įgyvendintaа Lietuvos kultūros sostinės programos projektų, vnt.</t>
  </si>
  <si>
    <t xml:space="preserve">Sukurta ir įdiegta miestiečio- kultūros vartotojo kortelė </t>
  </si>
  <si>
    <t xml:space="preserve">Pagaminta miesto kultūrą pristatančių objektų – puošybos elementų </t>
  </si>
  <si>
    <t>Klaipėdos kultūros srities tyrimas</t>
  </si>
  <si>
    <t>Atlikta tyrimų, skaičius</t>
  </si>
  <si>
    <t>Išleista leidinių</t>
  </si>
  <si>
    <t>2018 m. lėšų projektas</t>
  </si>
  <si>
    <t>2019 m. lėšų projektas</t>
  </si>
  <si>
    <t>Lyginamasis variantas</t>
  </si>
  <si>
    <t>Siūlomas keisti 2017-ųjų metų asignavimų planas</t>
  </si>
  <si>
    <t>Skirtumas</t>
  </si>
  <si>
    <t>Paaiškinimas</t>
  </si>
  <si>
    <t>2017 metų asignavimų planas</t>
  </si>
  <si>
    <t>SB(L)</t>
  </si>
  <si>
    <r>
      <t xml:space="preserve">Apyvartos lėšų likutis </t>
    </r>
    <r>
      <rPr>
        <b/>
        <sz val="10"/>
        <rFont val="Times New Roman"/>
        <family val="1"/>
        <charset val="186"/>
      </rPr>
      <t>SB(L)</t>
    </r>
  </si>
  <si>
    <t>LRVB</t>
  </si>
  <si>
    <r>
      <t xml:space="preserve">Valstybės biudžeto lėšos </t>
    </r>
    <r>
      <rPr>
        <b/>
        <sz val="10"/>
        <rFont val="Times New Roman"/>
        <family val="1"/>
        <charset val="186"/>
      </rPr>
      <t>LRVB</t>
    </r>
  </si>
  <si>
    <r>
      <t>Valstybės biudžeto lėšos</t>
    </r>
    <r>
      <rPr>
        <b/>
        <sz val="10"/>
        <rFont val="Times New Roman"/>
        <family val="1"/>
        <charset val="186"/>
      </rPr>
      <t xml:space="preserve"> LRVB</t>
    </r>
  </si>
  <si>
    <t>2017-ųjų metų asignavimų planas*</t>
  </si>
  <si>
    <t xml:space="preserve">Didžiųjų burlaivių regatos „The Tall Ships Races“ programos įgyvendinimas </t>
  </si>
  <si>
    <t>P3.2.2.1</t>
  </si>
  <si>
    <t>Įvykdyta renginio pristatymų, vnt.</t>
  </si>
  <si>
    <t>Sumokėtas generalinės konferencijos dalyvio mokestis</t>
  </si>
  <si>
    <t>Įvykdyta renginio pristatymų, skaičius</t>
  </si>
  <si>
    <r>
      <t xml:space="preserve">Įvykdyta Didžiųjų burlaivių regatos sutarčių, </t>
    </r>
    <r>
      <rPr>
        <sz val="10"/>
        <rFont val="Times New Roman"/>
        <family val="1"/>
        <charset val="186"/>
      </rPr>
      <t>vnt.</t>
    </r>
  </si>
  <si>
    <t>Įvykdyta rinkodaros priemonių (reklaminių leidinių laivams pritraukti, spaudos konferencijų, straipsnių, Sail Training International vizitų organizavimų, buriavimo praktikantų atrankų, suvenyrų gamybos), proc.</t>
  </si>
  <si>
    <t xml:space="preserve">Regatos „Baltic Sail“ įgyvendinimas </t>
  </si>
  <si>
    <t>Dalyvauta tarptautinėse turizmo parodose, vnt.</t>
  </si>
  <si>
    <t>Atplaukusių laivų skaičius, vnt.</t>
  </si>
  <si>
    <t>Įvykdyta rinkodaros priemonių (reklaminių leidinių laivams pritraukti, spaudos konferencijų, straipsnių, reklamų (spauda, internetas, TV, radijas), buriavimo praktikantų atranka, suvenyrų gamyba, „Baltic Sail“ asociacijos komiteto posėdžio organizavimų), proc.</t>
  </si>
  <si>
    <t>Organizuotas projekto konkursas, vnt.</t>
  </si>
  <si>
    <t>2017-2030 m. Kultūros strategijos įgyvendinimo plano parengimas</t>
  </si>
  <si>
    <t>Bendros administracinės tvarkos visiems kultūros ir meno programų (projektų) dalinio finansavimo konkursam parengimas</t>
  </si>
  <si>
    <t>Parengta tvarka, sk.</t>
  </si>
  <si>
    <t>Kultūros ir meno tarybos prie Klaipėdos miesto savivaldybės tarybos nuostatų pakeitimas</t>
  </si>
  <si>
    <t>Pakeisti nuostatai, sk.</t>
  </si>
  <si>
    <t>Muzikinės veiklos programų finansavimo tvarkos parengimas</t>
  </si>
  <si>
    <t xml:space="preserve">Klaipėdos miesto įvaizdžio komisijos nuostatų pakeitimas </t>
  </si>
  <si>
    <t>Tvarkos aprašo, reglamentuojančio miestui dovanojamų objektų priėmimo ir nepriėmimo tvarką, parengimas</t>
  </si>
  <si>
    <t>Parengtas aprašas, sk.</t>
  </si>
  <si>
    <t>Parengtas įgyvendinimo planas, sk.</t>
  </si>
  <si>
    <t>Įrengta I salės ekspozicija, proc.</t>
  </si>
  <si>
    <t>Šiaurinės kurtinos muziejaus ekspozicijos projektavimas ir įrengimas</t>
  </si>
  <si>
    <t xml:space="preserve">PATVIRTINTA
Klaipėdos miesto savivaldybės administracijos direktoriaus 2017 m. kovo ... d. įsakymu Nr. AD1-   </t>
  </si>
  <si>
    <t xml:space="preserve">* pagal Klaipėdos miesto savivaldybės tarybos sprendimus: 2016 m. gruodžio 22 d. Nr. T2-290 ir 2017 m. vasario 23 d. Nr. T2-25
</t>
  </si>
  <si>
    <t xml:space="preserve">Parengta techninė dokumentacija, vnt. </t>
  </si>
  <si>
    <t>Įrengtas liftas Bendruomenės namuose, Debreceno g. 48</t>
  </si>
  <si>
    <t>Siūlomas keisti 2018-ųjų metų lėšų projektas</t>
  </si>
  <si>
    <t>Siūlomas keisti 2019-ųjų metųlėšų projektas</t>
  </si>
  <si>
    <t>Siūlomas keisti 2019 m. lėšų projektas</t>
  </si>
  <si>
    <t>Siūlomas keisti 2018 m. lėšų projektas</t>
  </si>
  <si>
    <t>Įrengtas liftas, vnt.</t>
  </si>
  <si>
    <t>Klaipėdos miesto savivaldybės miesto kultūros plėtros programos (Nr. 08) aprašymo             priedas</t>
  </si>
  <si>
    <t>Įvykdyta rinkodaros priemonių (reklaminių leidinių laivams pritraukti, spaudos konferencijų, straipsnių, „Sail Training International“ vizitų organizavimų, buriavimo praktikantų atrankų, suvenyrų gamybos), proc.</t>
  </si>
  <si>
    <t>Lifto įrengimas Bendruomenės namuose Debreceno g. 48</t>
  </si>
  <si>
    <t>Ekspozicijos projektavimas ir įrengimas piliavietės šiaurinėje kurtinoje</t>
  </si>
  <si>
    <r>
      <rPr>
        <strike/>
        <sz val="10"/>
        <color rgb="FFFF0000"/>
        <rFont val="Times New Roman"/>
        <family val="1"/>
        <charset val="186"/>
      </rPr>
      <t xml:space="preserve">59 </t>
    </r>
    <r>
      <rPr>
        <b/>
        <sz val="10"/>
        <color rgb="FFFF0000"/>
        <rFont val="Times New Roman"/>
        <family val="1"/>
        <charset val="186"/>
      </rPr>
      <t>62</t>
    </r>
  </si>
  <si>
    <t>Siūloma sumažinti finansavimo apimtį priemonei, nes pagal naują Kultūros ir meno stipendijų mokėjimo tvarką padidinta stipendija (580 Eur) 15-ai stipendininkų bus mokama nuo birželio ir iki metų galo liks nepanaudota 3100 Eur</t>
  </si>
  <si>
    <t xml:space="preserve">Ekspozicijos projektavimas ir įrengimas piliavietės šiaurinėje kurtinoje  </t>
  </si>
  <si>
    <t>Įrengta I salės (239,34 kv.m) ekspozicija, proc.</t>
  </si>
  <si>
    <t>Įrengta II salės (588,18 kv.m) ekspozicija, proc.</t>
  </si>
  <si>
    <t>SB(VB)</t>
  </si>
  <si>
    <t xml:space="preserve">Keičiama pagal 2017-06-29 savivaldybės tarybos sprendimu Nr. T2-... patvirtintą 2017 m. savivaldybės biudžeto pakeitimą </t>
  </si>
  <si>
    <t>Įrengta II salės ekspozicija, proc.</t>
  </si>
  <si>
    <t>ES'</t>
  </si>
  <si>
    <t>Kt'</t>
  </si>
  <si>
    <t>SB(L)'</t>
  </si>
  <si>
    <r>
      <t xml:space="preserve">5 </t>
    </r>
    <r>
      <rPr>
        <b/>
        <strike/>
        <sz val="10"/>
        <color rgb="FFFF0000"/>
        <rFont val="Times New Roman"/>
        <family val="1"/>
        <charset val="186"/>
      </rPr>
      <t>6</t>
    </r>
  </si>
  <si>
    <t xml:space="preserve">Siūloma sumažinti finansavimo apimtį priemonei, nes viešųjų pirkimų būdu paslauga nupirkta pigiau </t>
  </si>
  <si>
    <t>Siūloma koreguoti priemonės pavadinimą ir 2017 m. nevykdyti einamojo remonto darbų. Siūloma  rengti kapitalinio remonto techninį projektą 2018 m. ir pastatą suremontuoti pilnai.</t>
  </si>
  <si>
    <t>Siūloma padidinti papriemonės finansavimo apimtį 2018 m., nes apklausus kelis paslaugų tiekėjus, paaiškėjo, kad projekto konkurso organizavimas gali kainuoti daugiau, nei planuota</t>
  </si>
  <si>
    <t>Siūloma planuoti dokumentų (investicijų projekto ir technnio projekto) parengimą 2018 m.</t>
  </si>
  <si>
    <t>Siūloma įtraukti naują papriemonę pagal 2017-06-17 pasirašytą Detaliojo plano sprendinių įgyvendinimo sutartį, kurioje numatyta, kad Klaipėdos miesto savivaldybė užtikrins finansavimą Muzikinio teatro pastato rekonstravimo sklypo tvarkybos darbams laisvoje valstybinėje žemėje</t>
  </si>
  <si>
    <r>
      <t>Siūloma išbraukti papriemonę „Šiuolaikinio prancūzų ir lietuvių šokio populiarinimas ir sklaida“, nes bus skelbiamas konkursas dėl šios priemonės įgyvendinimo pagal kultūros projektų dalinio finansavimo konkursą iš savivaldybės biudžeto lėšų. (010103 papriemonė)</t>
    </r>
    <r>
      <rPr>
        <sz val="10"/>
        <color rgb="FFFF0000"/>
        <rFont val="Times New Roman"/>
        <family val="1"/>
        <charset val="186"/>
      </rPr>
      <t xml:space="preserve">  </t>
    </r>
    <r>
      <rPr>
        <sz val="10"/>
        <rFont val="Times New Roman"/>
        <family val="1"/>
        <charset val="186"/>
      </rPr>
      <t xml:space="preserve">ir padidinti finansavimo apimtį papriemonei "Miestui aktualių renginių organizavimas" iš nepanaudotų biudžeto lėšų po viešųjų pirkimų procedūrų su VšĮ „Klaipėdos šventės“ dėl vietinės rinkliavos administravimo </t>
    </r>
    <r>
      <rPr>
        <i/>
        <sz val="10"/>
        <rFont val="Times New Roman"/>
        <family val="1"/>
        <charset val="186"/>
      </rPr>
      <t>(finansavimo šaltinis SB(VR))</t>
    </r>
    <r>
      <rPr>
        <sz val="10"/>
        <rFont val="Times New Roman"/>
        <family val="1"/>
        <charset val="186"/>
      </rPr>
      <t xml:space="preserve">. Lėšos (6,2 tūkst. €) bus panaudotos </t>
    </r>
    <r>
      <rPr>
        <b/>
        <i/>
        <sz val="10"/>
        <rFont val="Times New Roman"/>
        <family val="1"/>
        <charset val="186"/>
      </rPr>
      <t>Reformacijos 500 metų jubiliejui skirto renginio organizavimui</t>
    </r>
    <r>
      <rPr>
        <sz val="10"/>
        <rFont val="Times New Roman"/>
        <family val="1"/>
        <charset val="186"/>
      </rPr>
      <t>, nes šiai paslaugai įgyvendinti numatytų 2500 € nepakanka</t>
    </r>
  </si>
  <si>
    <t>Siūloma padidinti finansavimo apimtį papriemonei „Kultūros, meno, edukacinės veiklos ir leidybos projektų dalinis finansavimas“, nes buvo pateikta daugiau paraiškų, nei planuota kultūros projektų dalinio finansavimo iš savivaldybės biudžeto lėšų konkursui</t>
  </si>
  <si>
    <t>Siūloma keisti papriemonės asignavimų valdytoją (projektą vykdys BĮ Mažosios Lietuvos istorijos muziejaus) ir planuoti jai didesnį finansavimą, numatant bendrą viešąjį pirkimą I ir II ekspozicijų salių projektavimui ir įrengimui, siekiant greitesnio ir racionalesnio lėšų panaudojimo</t>
  </si>
  <si>
    <t xml:space="preserve">Siūloma padidinti finansavimo apimtį (15,3 tūkst. €) papriemonei - pastato Daržų g. 10 fasado remontui pagal Klaipėdos m. savivaldybės tarybos patvirtintų Klaipėdos miesto tvarkymo ir švaros taisyklių reikalavimus („asmenys privalo prižiūrėti statinio fasadą, cokolį taip, kad būtų užtikrinta estetiškai tvarkinga jų išvaizda“) </t>
  </si>
  <si>
    <t>Klaipėdos muzikinio teatro pastato Danės g. 19 rekonstravimo sklypo tvarkyba</t>
  </si>
  <si>
    <r>
      <rPr>
        <b/>
        <sz val="10"/>
        <color rgb="FFFF0000"/>
        <rFont val="Times New Roman"/>
        <family val="1"/>
        <charset val="186"/>
      </rPr>
      <t>Bendruomenės centro - bibliotekos (Molo g. 60) pastato kapitalinis remontas</t>
    </r>
    <r>
      <rPr>
        <sz val="10"/>
        <rFont val="Times New Roman"/>
        <family val="1"/>
        <charset val="186"/>
      </rPr>
      <t xml:space="preserve"> </t>
    </r>
    <r>
      <rPr>
        <strike/>
        <sz val="10"/>
        <rFont val="Times New Roman"/>
        <family val="1"/>
        <charset val="186"/>
      </rPr>
      <t>BĮ Klaipėdos miesto savivaldybės viešosios bibliotekos Melnragės filialo (Molo g. 60)</t>
    </r>
    <r>
      <rPr>
        <strike/>
        <sz val="10"/>
        <color rgb="FFFF0000"/>
        <rFont val="Times New Roman"/>
        <family val="1"/>
        <charset val="186"/>
      </rPr>
      <t xml:space="preserve"> </t>
    </r>
    <r>
      <rPr>
        <strike/>
        <sz val="10"/>
        <rFont val="Times New Roman"/>
        <family val="1"/>
        <charset val="186"/>
      </rPr>
      <t xml:space="preserve">remontas </t>
    </r>
  </si>
  <si>
    <t>Bendruomenės centro - bibliotekos (Molo g. 60) pastato kapitalinis remontas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</si>
</sst>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4" x14ac:knownFonts="1">
    <font>
      <sz val="10"/>
      <name val="Arial"/>
      <charset val="186"/>
    </font>
    <font>
      <b/>
      <sz val="10"/>
      <name val="Times New Roman"/>
      <family val="1"/>
    </font>
    <font>
      <sz val="10"/>
      <name val="Times New Roman"/>
      <family val="1"/>
    </font>
    <font>
      <sz val="10"/>
      <name val="Times New Roman"/>
      <family val="1"/>
      <charset val="186"/>
    </font>
    <font>
      <b/>
      <sz val="10"/>
      <name val="Times New Roman"/>
      <family val="1"/>
      <charset val="186"/>
    </font>
    <font>
      <sz val="10"/>
      <name val="Arial"/>
      <family val="2"/>
      <charset val="186"/>
    </font>
    <font>
      <sz val="9"/>
      <color indexed="81"/>
      <name val="Tahoma"/>
      <family val="2"/>
      <charset val="186"/>
    </font>
    <font>
      <b/>
      <sz val="9"/>
      <color indexed="81"/>
      <name val="Tahoma"/>
      <family val="2"/>
      <charset val="186"/>
    </font>
    <font>
      <sz val="12"/>
      <name val="Times New Roman"/>
      <family val="1"/>
      <charset val="186"/>
    </font>
    <font>
      <b/>
      <u/>
      <sz val="10"/>
      <name val="Times New Roman"/>
      <family val="1"/>
      <charset val="186"/>
    </font>
    <font>
      <b/>
      <u/>
      <sz val="10"/>
      <name val="Times New Roman"/>
      <family val="1"/>
    </font>
    <font>
      <sz val="12"/>
      <name val="Times New Roman"/>
      <family val="1"/>
    </font>
    <font>
      <b/>
      <sz val="12"/>
      <name val="Times New Roman"/>
      <family val="1"/>
      <charset val="186"/>
    </font>
    <font>
      <b/>
      <sz val="12"/>
      <name val="Times New Roman"/>
      <family val="1"/>
    </font>
    <font>
      <sz val="12"/>
      <name val="Arial"/>
      <family val="2"/>
      <charset val="186"/>
    </font>
    <font>
      <b/>
      <i/>
      <sz val="9"/>
      <color indexed="81"/>
      <name val="Tahoma"/>
      <family val="2"/>
      <charset val="186"/>
    </font>
    <font>
      <sz val="7"/>
      <name val="Times New Roman"/>
      <family val="1"/>
      <charset val="186"/>
    </font>
    <font>
      <sz val="10"/>
      <color rgb="FFFF0000"/>
      <name val="Times New Roman"/>
      <family val="1"/>
      <charset val="186"/>
    </font>
    <font>
      <sz val="10"/>
      <color theme="0"/>
      <name val="Times New Roman"/>
      <family val="1"/>
      <charset val="186"/>
    </font>
    <font>
      <b/>
      <sz val="10"/>
      <color rgb="FFFF0000"/>
      <name val="Times New Roman"/>
      <family val="1"/>
      <charset val="186"/>
    </font>
    <font>
      <sz val="8"/>
      <name val="Times New Roman"/>
      <family val="1"/>
      <charset val="186"/>
    </font>
    <font>
      <sz val="8"/>
      <name val="Times New Roman"/>
      <family val="1"/>
    </font>
    <font>
      <sz val="9"/>
      <name val="Times New Roman"/>
      <family val="1"/>
      <charset val="186"/>
    </font>
    <font>
      <b/>
      <sz val="11"/>
      <name val="Times New Roman"/>
      <family val="1"/>
      <charset val="186"/>
    </font>
    <font>
      <sz val="12"/>
      <color theme="0"/>
      <name val="Times New Roman"/>
      <family val="1"/>
      <charset val="186"/>
    </font>
    <font>
      <b/>
      <sz val="10"/>
      <color theme="0"/>
      <name val="Times New Roman"/>
      <family val="1"/>
      <charset val="186"/>
    </font>
    <font>
      <i/>
      <sz val="10"/>
      <color rgb="FF7030A0"/>
      <name val="Times New Roman"/>
      <family val="1"/>
      <charset val="186"/>
    </font>
    <font>
      <strike/>
      <sz val="10"/>
      <color rgb="FFFF0000"/>
      <name val="Times New Roman"/>
      <family val="1"/>
      <charset val="186"/>
    </font>
    <font>
      <i/>
      <sz val="10"/>
      <name val="Times New Roman"/>
      <family val="1"/>
      <charset val="186"/>
    </font>
    <font>
      <b/>
      <i/>
      <sz val="10"/>
      <name val="Times New Roman"/>
      <family val="1"/>
      <charset val="186"/>
    </font>
    <font>
      <strike/>
      <sz val="10"/>
      <name val="Times New Roman"/>
      <family val="1"/>
      <charset val="186"/>
    </font>
    <font>
      <i/>
      <sz val="10"/>
      <color rgb="FFFF0000"/>
      <name val="Times New Roman"/>
      <family val="1"/>
      <charset val="186"/>
    </font>
    <font>
      <b/>
      <strike/>
      <sz val="10"/>
      <color rgb="FFFF0000"/>
      <name val="Times New Roman"/>
      <family val="1"/>
      <charset val="186"/>
    </font>
    <font>
      <b/>
      <strike/>
      <sz val="10"/>
      <name val="Times New Roman"/>
      <family val="1"/>
      <charset val="186"/>
    </font>
  </fonts>
  <fills count="12">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13"/>
        <bgColor indexed="64"/>
      </patternFill>
    </fill>
    <fill>
      <patternFill patternType="solid">
        <fgColor indexed="9"/>
        <bgColor indexed="64"/>
      </patternFill>
    </fill>
    <fill>
      <patternFill patternType="solid">
        <fgColor indexed="43"/>
        <bgColor indexed="64"/>
      </patternFill>
    </fill>
    <fill>
      <patternFill patternType="solid">
        <fgColor indexed="45"/>
        <bgColor indexed="64"/>
      </patternFill>
    </fill>
    <fill>
      <patternFill patternType="solid">
        <fgColor theme="0"/>
        <bgColor indexed="64"/>
      </patternFill>
    </fill>
    <fill>
      <patternFill patternType="solid">
        <fgColor theme="0" tint="-0.14999847407452621"/>
        <bgColor indexed="64"/>
      </patternFill>
    </fill>
    <fill>
      <patternFill patternType="solid">
        <fgColor rgb="FF99CCFF"/>
        <bgColor indexed="64"/>
      </patternFill>
    </fill>
    <fill>
      <patternFill patternType="solid">
        <fgColor rgb="FFBCF6BD"/>
        <bgColor indexed="64"/>
      </patternFill>
    </fill>
  </fills>
  <borders count="94">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rgb="FF7030A0"/>
      </top>
      <bottom style="thin">
        <color indexed="64"/>
      </bottom>
      <diagonal/>
    </border>
    <border>
      <left style="medium">
        <color indexed="64"/>
      </left>
      <right style="medium">
        <color indexed="64"/>
      </right>
      <top/>
      <bottom style="thin">
        <color rgb="FF7030A0"/>
      </bottom>
      <diagonal/>
    </border>
    <border>
      <left style="medium">
        <color indexed="64"/>
      </left>
      <right style="medium">
        <color indexed="64"/>
      </right>
      <top style="thin">
        <color rgb="FF7030A0"/>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thin">
        <color rgb="FF7030A0"/>
      </top>
      <bottom style="thin">
        <color indexed="64"/>
      </bottom>
      <diagonal/>
    </border>
    <border>
      <left style="thin">
        <color indexed="64"/>
      </left>
      <right style="thin">
        <color indexed="64"/>
      </right>
      <top style="thin">
        <color rgb="FF7030A0"/>
      </top>
      <bottom style="thin">
        <color indexed="64"/>
      </bottom>
      <diagonal/>
    </border>
    <border>
      <left style="thin">
        <color indexed="64"/>
      </left>
      <right style="medium">
        <color indexed="64"/>
      </right>
      <top style="thin">
        <color rgb="FF7030A0"/>
      </top>
      <bottom style="thin">
        <color indexed="64"/>
      </bottom>
      <diagonal/>
    </border>
    <border>
      <left style="thin">
        <color indexed="64"/>
      </left>
      <right style="medium">
        <color indexed="64"/>
      </right>
      <top style="thin">
        <color rgb="FF7030A0"/>
      </top>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rgb="FF7030A0"/>
      </bottom>
      <diagonal/>
    </border>
    <border>
      <left style="medium">
        <color indexed="64"/>
      </left>
      <right style="thin">
        <color indexed="64"/>
      </right>
      <top/>
      <bottom style="thin">
        <color rgb="FF7030A0"/>
      </bottom>
      <diagonal/>
    </border>
    <border>
      <left/>
      <right style="thin">
        <color indexed="64"/>
      </right>
      <top style="thin">
        <color indexed="64"/>
      </top>
      <bottom style="medium">
        <color indexed="64"/>
      </bottom>
      <diagonal/>
    </border>
  </borders>
  <cellStyleXfs count="3">
    <xf numFmtId="0" fontId="0" fillId="0" borderId="0"/>
    <xf numFmtId="0" fontId="5" fillId="0" borderId="0"/>
    <xf numFmtId="0" fontId="5" fillId="0" borderId="0">
      <alignment vertical="center"/>
    </xf>
  </cellStyleXfs>
  <cellXfs count="1680">
    <xf numFmtId="0" fontId="0" fillId="0" borderId="0" xfId="0"/>
    <xf numFmtId="49" fontId="4" fillId="3" borderId="3" xfId="0" applyNumberFormat="1" applyFont="1" applyFill="1" applyBorder="1" applyAlignment="1">
      <alignment horizontal="center" vertical="top"/>
    </xf>
    <xf numFmtId="49" fontId="4" fillId="0" borderId="9" xfId="0" applyNumberFormat="1" applyFont="1" applyBorder="1" applyAlignment="1">
      <alignment vertical="top"/>
    </xf>
    <xf numFmtId="49" fontId="4" fillId="2" borderId="14" xfId="0" applyNumberFormat="1" applyFont="1" applyFill="1" applyBorder="1" applyAlignment="1">
      <alignment horizontal="center" vertical="top"/>
    </xf>
    <xf numFmtId="0" fontId="8" fillId="0" borderId="0" xfId="0" applyFont="1"/>
    <xf numFmtId="0" fontId="8" fillId="0" borderId="23" xfId="0" applyFont="1" applyBorder="1" applyAlignment="1">
      <alignment horizontal="center" vertical="top" wrapText="1"/>
    </xf>
    <xf numFmtId="0" fontId="8" fillId="0" borderId="23" xfId="0" applyFont="1" applyBorder="1" applyAlignment="1">
      <alignment vertical="top" wrapText="1"/>
    </xf>
    <xf numFmtId="49" fontId="4" fillId="0" borderId="3" xfId="0" applyNumberFormat="1" applyFont="1" applyBorder="1" applyAlignment="1">
      <alignment vertical="top"/>
    </xf>
    <xf numFmtId="49" fontId="4" fillId="2" borderId="12" xfId="0" applyNumberFormat="1" applyFont="1" applyFill="1" applyBorder="1" applyAlignment="1">
      <alignment horizontal="center" vertical="top"/>
    </xf>
    <xf numFmtId="49" fontId="4" fillId="3" borderId="9" xfId="0" applyNumberFormat="1" applyFont="1" applyFill="1" applyBorder="1" applyAlignment="1">
      <alignment horizontal="center" vertical="top"/>
    </xf>
    <xf numFmtId="0" fontId="3" fillId="0" borderId="0" xfId="0" applyNumberFormat="1" applyFont="1" applyBorder="1" applyAlignment="1">
      <alignment horizontal="center" vertical="top"/>
    </xf>
    <xf numFmtId="3" fontId="2" fillId="0" borderId="0" xfId="0" applyNumberFormat="1" applyFont="1" applyAlignment="1">
      <alignment vertical="top"/>
    </xf>
    <xf numFmtId="3" fontId="4" fillId="9" borderId="38" xfId="0" applyNumberFormat="1" applyFont="1" applyFill="1" applyBorder="1" applyAlignment="1">
      <alignment horizontal="center" vertical="top" wrapText="1"/>
    </xf>
    <xf numFmtId="3" fontId="2" fillId="0" borderId="35" xfId="0" applyNumberFormat="1" applyFont="1" applyBorder="1" applyAlignment="1">
      <alignment horizontal="center" vertical="top"/>
    </xf>
    <xf numFmtId="3" fontId="3" fillId="0" borderId="28" xfId="0" applyNumberFormat="1" applyFont="1" applyBorder="1" applyAlignment="1">
      <alignment horizontal="center" vertical="top"/>
    </xf>
    <xf numFmtId="3" fontId="3" fillId="0" borderId="0" xfId="0" applyNumberFormat="1" applyFont="1" applyAlignment="1">
      <alignment vertical="top"/>
    </xf>
    <xf numFmtId="3" fontId="2" fillId="0" borderId="0" xfId="0" applyNumberFormat="1" applyFont="1" applyBorder="1" applyAlignment="1">
      <alignment vertical="top"/>
    </xf>
    <xf numFmtId="3" fontId="4" fillId="0" borderId="13" xfId="0" applyNumberFormat="1" applyFont="1" applyFill="1" applyBorder="1" applyAlignment="1">
      <alignment vertical="top" wrapText="1"/>
    </xf>
    <xf numFmtId="3" fontId="3" fillId="0" borderId="35" xfId="0" applyNumberFormat="1" applyFont="1" applyBorder="1" applyAlignment="1">
      <alignment horizontal="center" vertical="top"/>
    </xf>
    <xf numFmtId="3" fontId="3" fillId="0" borderId="28" xfId="0" applyNumberFormat="1" applyFont="1" applyFill="1" applyBorder="1" applyAlignment="1">
      <alignment horizontal="center" vertical="top"/>
    </xf>
    <xf numFmtId="3" fontId="3" fillId="0" borderId="0" xfId="0" applyNumberFormat="1" applyFont="1" applyBorder="1" applyAlignment="1">
      <alignment vertical="top"/>
    </xf>
    <xf numFmtId="3" fontId="3" fillId="0" borderId="34" xfId="0" applyNumberFormat="1" applyFont="1" applyBorder="1" applyAlignment="1">
      <alignment horizontal="center" vertical="top"/>
    </xf>
    <xf numFmtId="3" fontId="3" fillId="0" borderId="9" xfId="0" applyNumberFormat="1" applyFont="1" applyFill="1" applyBorder="1" applyAlignment="1">
      <alignment vertical="top" wrapText="1"/>
    </xf>
    <xf numFmtId="3" fontId="3" fillId="5" borderId="35" xfId="1" applyNumberFormat="1" applyFont="1" applyFill="1" applyBorder="1" applyAlignment="1">
      <alignment horizontal="center" vertical="top" wrapText="1"/>
    </xf>
    <xf numFmtId="3" fontId="3" fillId="0" borderId="37" xfId="0" applyNumberFormat="1" applyFont="1" applyFill="1" applyBorder="1" applyAlignment="1">
      <alignment horizontal="center" vertical="top"/>
    </xf>
    <xf numFmtId="3" fontId="3" fillId="0" borderId="37" xfId="0" applyNumberFormat="1" applyFont="1" applyBorder="1" applyAlignment="1">
      <alignment horizontal="center" vertical="top"/>
    </xf>
    <xf numFmtId="3" fontId="3" fillId="0" borderId="22" xfId="0" applyNumberFormat="1" applyFont="1" applyBorder="1" applyAlignment="1">
      <alignment vertical="top"/>
    </xf>
    <xf numFmtId="3" fontId="4" fillId="0" borderId="0" xfId="0" applyNumberFormat="1" applyFont="1" applyFill="1" applyBorder="1" applyAlignment="1">
      <alignment vertical="top" wrapText="1"/>
    </xf>
    <xf numFmtId="3" fontId="3" fillId="0" borderId="0" xfId="0" applyNumberFormat="1" applyFont="1" applyAlignment="1">
      <alignment horizontal="right" vertical="top"/>
    </xf>
    <xf numFmtId="3" fontId="3" fillId="5" borderId="0" xfId="0" applyNumberFormat="1" applyFont="1" applyFill="1" applyBorder="1" applyAlignment="1">
      <alignment vertical="top" wrapText="1"/>
    </xf>
    <xf numFmtId="3" fontId="3" fillId="0" borderId="0" xfId="0" applyNumberFormat="1" applyFont="1" applyAlignment="1">
      <alignment vertical="top" wrapText="1"/>
    </xf>
    <xf numFmtId="3" fontId="3" fillId="0" borderId="27" xfId="0" applyNumberFormat="1" applyFont="1" applyBorder="1" applyAlignment="1">
      <alignment horizontal="center" vertical="top"/>
    </xf>
    <xf numFmtId="3" fontId="3" fillId="5" borderId="11" xfId="0" applyNumberFormat="1" applyFont="1" applyFill="1" applyBorder="1" applyAlignment="1">
      <alignment vertical="top" wrapText="1"/>
    </xf>
    <xf numFmtId="164" fontId="3" fillId="5" borderId="26" xfId="1" applyNumberFormat="1" applyFont="1" applyFill="1" applyBorder="1" applyAlignment="1">
      <alignment horizontal="left" vertical="top" wrapText="1"/>
    </xf>
    <xf numFmtId="3" fontId="3" fillId="8" borderId="40" xfId="0" applyNumberFormat="1" applyFont="1" applyFill="1" applyBorder="1" applyAlignment="1">
      <alignment vertical="top" wrapText="1"/>
    </xf>
    <xf numFmtId="3" fontId="3" fillId="0" borderId="60" xfId="0" applyNumberFormat="1" applyFont="1" applyFill="1" applyBorder="1" applyAlignment="1">
      <alignment vertical="top" wrapText="1"/>
    </xf>
    <xf numFmtId="3" fontId="3" fillId="0" borderId="45" xfId="0" applyNumberFormat="1" applyFont="1" applyFill="1" applyBorder="1" applyAlignment="1">
      <alignment horizontal="center" vertical="top" wrapText="1"/>
    </xf>
    <xf numFmtId="3" fontId="1" fillId="9" borderId="38" xfId="0" applyNumberFormat="1" applyFont="1" applyFill="1" applyBorder="1" applyAlignment="1">
      <alignment horizontal="center" vertical="top" wrapText="1"/>
    </xf>
    <xf numFmtId="3" fontId="1" fillId="0" borderId="43" xfId="0" applyNumberFormat="1" applyFont="1" applyFill="1" applyBorder="1" applyAlignment="1">
      <alignment horizontal="left" vertical="top" wrapText="1"/>
    </xf>
    <xf numFmtId="3" fontId="2" fillId="0" borderId="47" xfId="0" applyNumberFormat="1" applyFont="1" applyBorder="1" applyAlignment="1">
      <alignment horizontal="center" vertical="top"/>
    </xf>
    <xf numFmtId="3" fontId="2" fillId="0" borderId="27" xfId="0" applyNumberFormat="1" applyFont="1" applyBorder="1" applyAlignment="1">
      <alignment horizontal="center" vertical="top"/>
    </xf>
    <xf numFmtId="3" fontId="4" fillId="0" borderId="13" xfId="0" applyNumberFormat="1" applyFont="1" applyFill="1" applyBorder="1" applyAlignment="1">
      <alignment horizontal="left" vertical="top" wrapText="1"/>
    </xf>
    <xf numFmtId="3" fontId="3" fillId="0" borderId="0" xfId="0" applyNumberFormat="1" applyFont="1" applyAlignment="1">
      <alignment horizontal="center" vertical="top"/>
    </xf>
    <xf numFmtId="164" fontId="3" fillId="0" borderId="28" xfId="0" applyNumberFormat="1" applyFont="1" applyBorder="1" applyAlignment="1">
      <alignment horizontal="center" vertical="top"/>
    </xf>
    <xf numFmtId="164" fontId="3" fillId="8" borderId="58" xfId="0" applyNumberFormat="1" applyFont="1" applyFill="1" applyBorder="1" applyAlignment="1">
      <alignment horizontal="center" vertical="top"/>
    </xf>
    <xf numFmtId="164" fontId="4" fillId="9" borderId="38" xfId="0" applyNumberFormat="1" applyFont="1" applyFill="1" applyBorder="1" applyAlignment="1">
      <alignment horizontal="center" vertical="top"/>
    </xf>
    <xf numFmtId="164" fontId="3" fillId="5" borderId="12" xfId="0" applyNumberFormat="1" applyFont="1" applyFill="1" applyBorder="1" applyAlignment="1">
      <alignment horizontal="center" vertical="top" wrapText="1"/>
    </xf>
    <xf numFmtId="164" fontId="4" fillId="3" borderId="8" xfId="0" applyNumberFormat="1" applyFont="1" applyFill="1" applyBorder="1" applyAlignment="1">
      <alignment horizontal="center" vertical="top"/>
    </xf>
    <xf numFmtId="164" fontId="2" fillId="0" borderId="12" xfId="0" applyNumberFormat="1" applyFont="1" applyBorder="1" applyAlignment="1">
      <alignment horizontal="center" vertical="top"/>
    </xf>
    <xf numFmtId="164" fontId="4" fillId="2" borderId="8" xfId="0" applyNumberFormat="1" applyFont="1" applyFill="1" applyBorder="1" applyAlignment="1">
      <alignment horizontal="center" vertical="top"/>
    </xf>
    <xf numFmtId="164" fontId="4" fillId="4" borderId="8" xfId="0" applyNumberFormat="1" applyFont="1" applyFill="1" applyBorder="1" applyAlignment="1">
      <alignment horizontal="center" vertical="top"/>
    </xf>
    <xf numFmtId="164" fontId="3" fillId="0" borderId="28" xfId="0" applyNumberFormat="1" applyFont="1" applyBorder="1" applyAlignment="1">
      <alignment horizontal="center" vertical="top" wrapText="1"/>
    </xf>
    <xf numFmtId="164" fontId="4" fillId="4" borderId="28" xfId="0" applyNumberFormat="1" applyFont="1" applyFill="1" applyBorder="1" applyAlignment="1">
      <alignment horizontal="center" vertical="top"/>
    </xf>
    <xf numFmtId="164" fontId="3" fillId="0" borderId="0" xfId="0" applyNumberFormat="1" applyFont="1" applyAlignment="1">
      <alignment vertical="top"/>
    </xf>
    <xf numFmtId="3" fontId="3" fillId="0" borderId="47" xfId="0" applyNumberFormat="1" applyFont="1" applyFill="1" applyBorder="1" applyAlignment="1">
      <alignment horizontal="center" vertical="top"/>
    </xf>
    <xf numFmtId="164" fontId="3" fillId="8" borderId="15" xfId="0" applyNumberFormat="1" applyFont="1" applyFill="1" applyBorder="1" applyAlignment="1">
      <alignment horizontal="center" vertical="top"/>
    </xf>
    <xf numFmtId="164" fontId="3" fillId="8" borderId="12" xfId="0" applyNumberFormat="1" applyFont="1" applyFill="1" applyBorder="1" applyAlignment="1">
      <alignment horizontal="center" vertical="top"/>
    </xf>
    <xf numFmtId="3" fontId="3" fillId="0" borderId="35" xfId="0" applyNumberFormat="1" applyFont="1" applyFill="1" applyBorder="1" applyAlignment="1">
      <alignment horizontal="center" vertical="top" wrapText="1"/>
    </xf>
    <xf numFmtId="164" fontId="3" fillId="5" borderId="11" xfId="0" applyNumberFormat="1" applyFont="1" applyFill="1" applyBorder="1" applyAlignment="1">
      <alignment horizontal="center" vertical="top" wrapText="1"/>
    </xf>
    <xf numFmtId="3" fontId="3" fillId="0" borderId="11" xfId="0" applyNumberFormat="1" applyFont="1" applyFill="1" applyBorder="1" applyAlignment="1">
      <alignment horizontal="center" vertical="top" wrapText="1"/>
    </xf>
    <xf numFmtId="3" fontId="3" fillId="0" borderId="34" xfId="0" applyNumberFormat="1" applyFont="1" applyFill="1" applyBorder="1" applyAlignment="1">
      <alignment horizontal="center" vertical="top" wrapText="1"/>
    </xf>
    <xf numFmtId="3" fontId="3" fillId="8" borderId="33" xfId="0" applyNumberFormat="1" applyFont="1" applyFill="1" applyBorder="1" applyAlignment="1">
      <alignment horizontal="center" vertical="top"/>
    </xf>
    <xf numFmtId="164" fontId="3" fillId="0" borderId="11" xfId="0" applyNumberFormat="1" applyFont="1" applyBorder="1" applyAlignment="1">
      <alignment horizontal="center" vertical="top"/>
    </xf>
    <xf numFmtId="3" fontId="3" fillId="0" borderId="28" xfId="0" applyNumberFormat="1" applyFont="1" applyFill="1" applyBorder="1" applyAlignment="1">
      <alignment horizontal="left" vertical="top" wrapText="1"/>
    </xf>
    <xf numFmtId="164" fontId="2" fillId="0" borderId="11" xfId="0" applyNumberFormat="1" applyFont="1" applyBorder="1" applyAlignment="1">
      <alignment horizontal="center" vertical="top"/>
    </xf>
    <xf numFmtId="3" fontId="2" fillId="0" borderId="0" xfId="0" applyNumberFormat="1" applyFont="1" applyAlignment="1">
      <alignment horizontal="center" vertical="top"/>
    </xf>
    <xf numFmtId="3" fontId="11" fillId="0" borderId="0" xfId="0" applyNumberFormat="1" applyFont="1" applyBorder="1" applyAlignment="1">
      <alignment vertical="top"/>
    </xf>
    <xf numFmtId="3" fontId="2" fillId="0" borderId="23" xfId="0" applyNumberFormat="1" applyFont="1" applyFill="1" applyBorder="1" applyAlignment="1">
      <alignment vertical="top" wrapText="1"/>
    </xf>
    <xf numFmtId="164" fontId="3" fillId="8" borderId="28" xfId="0" applyNumberFormat="1" applyFont="1" applyFill="1" applyBorder="1" applyAlignment="1">
      <alignment horizontal="center" vertical="top" wrapText="1"/>
    </xf>
    <xf numFmtId="3" fontId="3" fillId="0" borderId="35" xfId="0" applyNumberFormat="1" applyFont="1" applyFill="1" applyBorder="1" applyAlignment="1">
      <alignment horizontal="left" vertical="top" wrapText="1"/>
    </xf>
    <xf numFmtId="3" fontId="4" fillId="0" borderId="0" xfId="0" applyNumberFormat="1" applyFont="1" applyFill="1" applyBorder="1" applyAlignment="1">
      <alignment horizontal="center" vertical="top" wrapText="1"/>
    </xf>
    <xf numFmtId="164" fontId="3" fillId="0" borderId="0" xfId="0" applyNumberFormat="1" applyFont="1" applyAlignment="1">
      <alignment horizontal="center" vertical="top"/>
    </xf>
    <xf numFmtId="164" fontId="4" fillId="9" borderId="57" xfId="0" applyNumberFormat="1" applyFont="1" applyFill="1" applyBorder="1" applyAlignment="1">
      <alignment horizontal="center" vertical="top" wrapText="1"/>
    </xf>
    <xf numFmtId="164" fontId="1" fillId="9" borderId="57" xfId="0" applyNumberFormat="1" applyFont="1" applyFill="1" applyBorder="1" applyAlignment="1">
      <alignment horizontal="center" vertical="top" wrapText="1"/>
    </xf>
    <xf numFmtId="164" fontId="3" fillId="5" borderId="48" xfId="0" applyNumberFormat="1" applyFont="1" applyFill="1" applyBorder="1" applyAlignment="1">
      <alignment horizontal="center" vertical="top" wrapText="1"/>
    </xf>
    <xf numFmtId="164" fontId="3" fillId="8" borderId="26" xfId="0" applyNumberFormat="1" applyFont="1" applyFill="1" applyBorder="1" applyAlignment="1">
      <alignment horizontal="center" vertical="top"/>
    </xf>
    <xf numFmtId="164" fontId="3" fillId="5" borderId="37" xfId="0" applyNumberFormat="1" applyFont="1" applyFill="1" applyBorder="1" applyAlignment="1">
      <alignment horizontal="center" vertical="top" wrapText="1"/>
    </xf>
    <xf numFmtId="3" fontId="3" fillId="0" borderId="47" xfId="1" applyNumberFormat="1" applyFont="1" applyBorder="1" applyAlignment="1">
      <alignment horizontal="center" vertical="top"/>
    </xf>
    <xf numFmtId="164" fontId="4" fillId="9" borderId="46" xfId="0" applyNumberFormat="1" applyFont="1" applyFill="1" applyBorder="1" applyAlignment="1">
      <alignment horizontal="center" vertical="top" wrapText="1"/>
    </xf>
    <xf numFmtId="164" fontId="3" fillId="8" borderId="48" xfId="0" applyNumberFormat="1" applyFont="1" applyFill="1" applyBorder="1" applyAlignment="1">
      <alignment horizontal="center" vertical="top"/>
    </xf>
    <xf numFmtId="164" fontId="4" fillId="9" borderId="38" xfId="0" applyNumberFormat="1" applyFont="1" applyFill="1" applyBorder="1" applyAlignment="1">
      <alignment horizontal="center" vertical="top" wrapText="1"/>
    </xf>
    <xf numFmtId="164" fontId="3" fillId="0" borderId="36" xfId="0" applyNumberFormat="1" applyFont="1" applyBorder="1" applyAlignment="1">
      <alignment horizontal="center" vertical="top"/>
    </xf>
    <xf numFmtId="3" fontId="3" fillId="0" borderId="37" xfId="0" applyNumberFormat="1" applyFont="1" applyFill="1" applyBorder="1" applyAlignment="1">
      <alignment horizontal="center" vertical="top" wrapText="1"/>
    </xf>
    <xf numFmtId="164" fontId="3" fillId="0" borderId="50" xfId="0" applyNumberFormat="1" applyFont="1" applyBorder="1" applyAlignment="1">
      <alignment horizontal="center" vertical="top"/>
    </xf>
    <xf numFmtId="3" fontId="3" fillId="0" borderId="42" xfId="0" applyNumberFormat="1" applyFont="1" applyFill="1" applyBorder="1" applyAlignment="1">
      <alignment horizontal="left" vertical="top"/>
    </xf>
    <xf numFmtId="3" fontId="3" fillId="8" borderId="26" xfId="0" applyNumberFormat="1" applyFont="1" applyFill="1" applyBorder="1" applyAlignment="1">
      <alignment horizontal="left" vertical="top" wrapText="1"/>
    </xf>
    <xf numFmtId="3" fontId="2" fillId="0" borderId="27" xfId="0" applyNumberFormat="1" applyFont="1" applyBorder="1" applyAlignment="1">
      <alignment horizontal="center" vertical="top" wrapText="1"/>
    </xf>
    <xf numFmtId="3" fontId="2" fillId="0" borderId="60" xfId="0" applyNumberFormat="1" applyFont="1" applyBorder="1" applyAlignment="1">
      <alignment horizontal="center" vertical="top" wrapText="1"/>
    </xf>
    <xf numFmtId="3" fontId="3" fillId="8" borderId="22" xfId="0" applyNumberFormat="1" applyFont="1" applyFill="1" applyBorder="1" applyAlignment="1">
      <alignment horizontal="center" vertical="center" wrapText="1"/>
    </xf>
    <xf numFmtId="3" fontId="3" fillId="8" borderId="0" xfId="0" applyNumberFormat="1" applyFont="1" applyFill="1" applyBorder="1" applyAlignment="1">
      <alignment horizontal="center" vertical="center" wrapText="1"/>
    </xf>
    <xf numFmtId="3" fontId="4" fillId="8" borderId="13" xfId="0" applyNumberFormat="1" applyFont="1" applyFill="1" applyBorder="1" applyAlignment="1">
      <alignment horizontal="left" vertical="top" wrapText="1"/>
    </xf>
    <xf numFmtId="3" fontId="3" fillId="8" borderId="35" xfId="0" applyNumberFormat="1" applyFont="1" applyFill="1" applyBorder="1" applyAlignment="1">
      <alignment horizontal="center" vertical="top" wrapText="1"/>
    </xf>
    <xf numFmtId="164" fontId="4" fillId="8" borderId="20" xfId="0" applyNumberFormat="1" applyFont="1" applyFill="1" applyBorder="1" applyAlignment="1">
      <alignment horizontal="right" vertical="top" wrapText="1"/>
    </xf>
    <xf numFmtId="164" fontId="3" fillId="8" borderId="15" xfId="0" applyNumberFormat="1" applyFont="1" applyFill="1" applyBorder="1" applyAlignment="1">
      <alignment horizontal="center" vertical="top" wrapText="1"/>
    </xf>
    <xf numFmtId="164" fontId="3" fillId="8" borderId="39" xfId="0" applyNumberFormat="1" applyFont="1" applyFill="1" applyBorder="1" applyAlignment="1">
      <alignment horizontal="center" vertical="top" wrapText="1"/>
    </xf>
    <xf numFmtId="164" fontId="4" fillId="8" borderId="37" xfId="0" applyNumberFormat="1" applyFont="1" applyFill="1" applyBorder="1" applyAlignment="1">
      <alignment horizontal="center" vertical="top" wrapText="1"/>
    </xf>
    <xf numFmtId="164" fontId="3" fillId="8" borderId="54" xfId="0" applyNumberFormat="1" applyFont="1" applyFill="1" applyBorder="1" applyAlignment="1">
      <alignment horizontal="center" vertical="top" wrapText="1"/>
    </xf>
    <xf numFmtId="3" fontId="3" fillId="8" borderId="0" xfId="0" applyNumberFormat="1" applyFont="1" applyFill="1" applyBorder="1" applyAlignment="1">
      <alignment horizontal="center" vertical="top"/>
    </xf>
    <xf numFmtId="3" fontId="3" fillId="8" borderId="0" xfId="0" applyNumberFormat="1" applyFont="1" applyFill="1" applyBorder="1" applyAlignment="1">
      <alignment vertical="top"/>
    </xf>
    <xf numFmtId="3" fontId="3" fillId="0" borderId="36" xfId="0" applyNumberFormat="1" applyFont="1" applyFill="1" applyBorder="1" applyAlignment="1">
      <alignment horizontal="center" vertical="top"/>
    </xf>
    <xf numFmtId="3" fontId="3" fillId="0" borderId="27" xfId="0" applyNumberFormat="1" applyFont="1" applyFill="1" applyBorder="1" applyAlignment="1">
      <alignment vertical="top" wrapText="1"/>
    </xf>
    <xf numFmtId="3" fontId="3" fillId="0" borderId="47" xfId="0" applyNumberFormat="1" applyFont="1" applyBorder="1" applyAlignment="1">
      <alignment horizontal="center" vertical="top" wrapText="1"/>
    </xf>
    <xf numFmtId="3" fontId="3" fillId="8" borderId="27" xfId="0" applyNumberFormat="1" applyFont="1" applyFill="1" applyBorder="1" applyAlignment="1">
      <alignment horizontal="center" vertical="top"/>
    </xf>
    <xf numFmtId="164" fontId="3" fillId="8" borderId="28" xfId="0" applyNumberFormat="1" applyFont="1" applyFill="1" applyBorder="1" applyAlignment="1">
      <alignment horizontal="center" vertical="top"/>
    </xf>
    <xf numFmtId="3" fontId="3" fillId="5" borderId="27" xfId="1" applyNumberFormat="1" applyFont="1" applyFill="1" applyBorder="1" applyAlignment="1">
      <alignment horizontal="center" vertical="top" wrapText="1"/>
    </xf>
    <xf numFmtId="3" fontId="3" fillId="0" borderId="12" xfId="0" applyNumberFormat="1" applyFont="1" applyFill="1" applyBorder="1" applyAlignment="1">
      <alignment horizontal="center" vertical="top"/>
    </xf>
    <xf numFmtId="164" fontId="3" fillId="8" borderId="37" xfId="0" applyNumberFormat="1" applyFont="1" applyFill="1" applyBorder="1" applyAlignment="1">
      <alignment horizontal="center" vertical="top"/>
    </xf>
    <xf numFmtId="164" fontId="3" fillId="0" borderId="58" xfId="0" applyNumberFormat="1" applyFont="1" applyFill="1" applyBorder="1" applyAlignment="1">
      <alignment horizontal="center" vertical="top"/>
    </xf>
    <xf numFmtId="3" fontId="3" fillId="8" borderId="27" xfId="1" applyNumberFormat="1" applyFont="1" applyFill="1" applyBorder="1" applyAlignment="1">
      <alignment horizontal="center" vertical="top"/>
    </xf>
    <xf numFmtId="3" fontId="3" fillId="8" borderId="37" xfId="0" applyNumberFormat="1" applyFont="1" applyFill="1" applyBorder="1" applyAlignment="1">
      <alignment horizontal="center" vertical="top"/>
    </xf>
    <xf numFmtId="49" fontId="4" fillId="8" borderId="25" xfId="0" applyNumberFormat="1" applyFont="1" applyFill="1" applyBorder="1" applyAlignment="1">
      <alignment vertical="top"/>
    </xf>
    <xf numFmtId="49" fontId="2" fillId="0" borderId="0" xfId="0" applyNumberFormat="1" applyFont="1" applyAlignment="1">
      <alignment vertical="top"/>
    </xf>
    <xf numFmtId="49" fontId="4" fillId="2" borderId="2" xfId="0" applyNumberFormat="1" applyFont="1" applyFill="1" applyBorder="1" applyAlignment="1">
      <alignment horizontal="center" vertical="top"/>
    </xf>
    <xf numFmtId="49" fontId="4" fillId="2" borderId="11" xfId="0" applyNumberFormat="1" applyFont="1" applyFill="1" applyBorder="1" applyAlignment="1">
      <alignment vertical="top"/>
    </xf>
    <xf numFmtId="49" fontId="4" fillId="0" borderId="13" xfId="0" applyNumberFormat="1" applyFont="1" applyBorder="1" applyAlignment="1">
      <alignment vertical="top"/>
    </xf>
    <xf numFmtId="49" fontId="4" fillId="2" borderId="12" xfId="0" applyNumberFormat="1" applyFont="1" applyFill="1" applyBorder="1" applyAlignment="1">
      <alignment vertical="top"/>
    </xf>
    <xf numFmtId="49" fontId="4" fillId="2" borderId="14" xfId="0" applyNumberFormat="1" applyFont="1" applyFill="1" applyBorder="1" applyAlignment="1">
      <alignment vertical="top"/>
    </xf>
    <xf numFmtId="49" fontId="4" fillId="2" borderId="20" xfId="0" applyNumberFormat="1" applyFont="1" applyFill="1" applyBorder="1" applyAlignment="1">
      <alignment vertical="top"/>
    </xf>
    <xf numFmtId="49" fontId="4" fillId="2" borderId="16" xfId="0" applyNumberFormat="1" applyFont="1" applyFill="1" applyBorder="1" applyAlignment="1">
      <alignment vertical="top"/>
    </xf>
    <xf numFmtId="49" fontId="3" fillId="0" borderId="3" xfId="0" applyNumberFormat="1" applyFont="1" applyBorder="1" applyAlignment="1">
      <alignment vertical="top"/>
    </xf>
    <xf numFmtId="49" fontId="4" fillId="3" borderId="19" xfId="0" applyNumberFormat="1" applyFont="1" applyFill="1" applyBorder="1" applyAlignment="1">
      <alignment horizontal="center" vertical="top"/>
    </xf>
    <xf numFmtId="49" fontId="4" fillId="2" borderId="11" xfId="0" applyNumberFormat="1" applyFont="1" applyFill="1" applyBorder="1" applyAlignment="1">
      <alignment horizontal="center" vertical="top"/>
    </xf>
    <xf numFmtId="49" fontId="4" fillId="3" borderId="13" xfId="0" applyNumberFormat="1" applyFont="1" applyFill="1" applyBorder="1" applyAlignment="1">
      <alignment horizontal="center" vertical="top"/>
    </xf>
    <xf numFmtId="49" fontId="4" fillId="2" borderId="15" xfId="0" applyNumberFormat="1" applyFont="1" applyFill="1" applyBorder="1" applyAlignment="1">
      <alignment vertical="top"/>
    </xf>
    <xf numFmtId="49" fontId="4" fillId="0" borderId="62" xfId="0" applyNumberFormat="1" applyFont="1" applyBorder="1" applyAlignment="1">
      <alignment horizontal="center" vertical="top"/>
    </xf>
    <xf numFmtId="49" fontId="4" fillId="0" borderId="25" xfId="0" applyNumberFormat="1" applyFont="1" applyBorder="1" applyAlignment="1">
      <alignment vertical="top"/>
    </xf>
    <xf numFmtId="49" fontId="4" fillId="0" borderId="21" xfId="0" applyNumberFormat="1" applyFont="1" applyBorder="1" applyAlignment="1">
      <alignment vertical="top"/>
    </xf>
    <xf numFmtId="49" fontId="4" fillId="3" borderId="17" xfId="0" applyNumberFormat="1" applyFont="1" applyFill="1" applyBorder="1" applyAlignment="1">
      <alignment horizontal="center" vertical="top"/>
    </xf>
    <xf numFmtId="49" fontId="5" fillId="0" borderId="9" xfId="0" applyNumberFormat="1" applyFont="1" applyBorder="1" applyAlignment="1">
      <alignment vertical="top"/>
    </xf>
    <xf numFmtId="49" fontId="3" fillId="2" borderId="12" xfId="0" applyNumberFormat="1" applyFont="1" applyFill="1" applyBorder="1" applyAlignment="1">
      <alignment horizontal="center" vertical="top"/>
    </xf>
    <xf numFmtId="49" fontId="4" fillId="2" borderId="15" xfId="0" applyNumberFormat="1" applyFont="1" applyFill="1" applyBorder="1" applyAlignment="1">
      <alignment horizontal="center" vertical="top"/>
    </xf>
    <xf numFmtId="49" fontId="3" fillId="2" borderId="16" xfId="0" applyNumberFormat="1" applyFont="1" applyFill="1" applyBorder="1" applyAlignment="1">
      <alignment horizontal="center" vertical="top"/>
    </xf>
    <xf numFmtId="49" fontId="4" fillId="3" borderId="18" xfId="0" applyNumberFormat="1" applyFont="1" applyFill="1" applyBorder="1" applyAlignment="1">
      <alignment horizontal="center" vertical="top"/>
    </xf>
    <xf numFmtId="49" fontId="5" fillId="0" borderId="3" xfId="0" applyNumberFormat="1" applyFont="1" applyBorder="1" applyAlignment="1">
      <alignment vertical="top"/>
    </xf>
    <xf numFmtId="49" fontId="4" fillId="10" borderId="11" xfId="0" applyNumberFormat="1" applyFont="1" applyFill="1" applyBorder="1" applyAlignment="1">
      <alignment horizontal="center" vertical="top"/>
    </xf>
    <xf numFmtId="49" fontId="4" fillId="11" borderId="13" xfId="0" applyNumberFormat="1" applyFont="1" applyFill="1" applyBorder="1" applyAlignment="1">
      <alignment horizontal="center" vertical="top"/>
    </xf>
    <xf numFmtId="49" fontId="4" fillId="2" borderId="8" xfId="0" applyNumberFormat="1" applyFont="1" applyFill="1" applyBorder="1" applyAlignment="1">
      <alignment horizontal="center" vertical="top"/>
    </xf>
    <xf numFmtId="49" fontId="4" fillId="3" borderId="5" xfId="0" applyNumberFormat="1" applyFont="1" applyFill="1" applyBorder="1" applyAlignment="1">
      <alignment horizontal="center" vertical="top"/>
    </xf>
    <xf numFmtId="49" fontId="4" fillId="2" borderId="16" xfId="0" applyNumberFormat="1" applyFont="1" applyFill="1" applyBorder="1" applyAlignment="1">
      <alignment horizontal="center" vertical="top"/>
    </xf>
    <xf numFmtId="49" fontId="4" fillId="4" borderId="2" xfId="0" applyNumberFormat="1" applyFont="1" applyFill="1" applyBorder="1" applyAlignment="1">
      <alignment horizontal="center" vertical="top"/>
    </xf>
    <xf numFmtId="49" fontId="3" fillId="0" borderId="22" xfId="0" applyNumberFormat="1" applyFont="1" applyBorder="1" applyAlignment="1">
      <alignment vertical="top"/>
    </xf>
    <xf numFmtId="49" fontId="3" fillId="0" borderId="0" xfId="0" applyNumberFormat="1" applyFont="1" applyAlignment="1">
      <alignment vertical="top"/>
    </xf>
    <xf numFmtId="3" fontId="3" fillId="8" borderId="28" xfId="0" applyNumberFormat="1" applyFont="1" applyFill="1" applyBorder="1" applyAlignment="1">
      <alignment horizontal="center" vertical="top"/>
    </xf>
    <xf numFmtId="3" fontId="2" fillId="0" borderId="0" xfId="0" applyNumberFormat="1" applyFont="1" applyAlignment="1">
      <alignment horizontal="center" vertical="top" wrapText="1"/>
    </xf>
    <xf numFmtId="3" fontId="3" fillId="0" borderId="0" xfId="0" applyNumberFormat="1" applyFont="1" applyAlignment="1">
      <alignment horizontal="center" vertical="top" wrapText="1"/>
    </xf>
    <xf numFmtId="3" fontId="4" fillId="0" borderId="60" xfId="0" applyNumberFormat="1" applyFont="1" applyBorder="1" applyAlignment="1">
      <alignment horizontal="center" vertical="top" wrapText="1"/>
    </xf>
    <xf numFmtId="3" fontId="3" fillId="8" borderId="0" xfId="0" applyNumberFormat="1" applyFont="1" applyFill="1" applyBorder="1" applyAlignment="1">
      <alignment horizontal="center" vertical="center" textRotation="90" wrapText="1"/>
    </xf>
    <xf numFmtId="164" fontId="3" fillId="8" borderId="27" xfId="0" applyNumberFormat="1" applyFont="1" applyFill="1" applyBorder="1" applyAlignment="1">
      <alignment horizontal="center" vertical="top"/>
    </xf>
    <xf numFmtId="3" fontId="2" fillId="0" borderId="0" xfId="0" applyNumberFormat="1" applyFont="1" applyAlignment="1">
      <alignment horizontal="center" vertical="center" wrapText="1"/>
    </xf>
    <xf numFmtId="3" fontId="3" fillId="0" borderId="0" xfId="0" applyNumberFormat="1" applyFont="1" applyBorder="1" applyAlignment="1">
      <alignment horizontal="center" vertical="center" wrapText="1"/>
    </xf>
    <xf numFmtId="3" fontId="3" fillId="0" borderId="0" xfId="0" applyNumberFormat="1" applyFont="1" applyAlignment="1">
      <alignment horizontal="center" vertical="center" wrapText="1"/>
    </xf>
    <xf numFmtId="3" fontId="2" fillId="0" borderId="3" xfId="0" applyNumberFormat="1" applyFont="1" applyFill="1" applyBorder="1" applyAlignment="1">
      <alignment vertical="top" wrapText="1"/>
    </xf>
    <xf numFmtId="3" fontId="3" fillId="8" borderId="58" xfId="0" applyNumberFormat="1" applyFont="1" applyFill="1" applyBorder="1" applyAlignment="1">
      <alignment vertical="top" wrapText="1"/>
    </xf>
    <xf numFmtId="3" fontId="3" fillId="8" borderId="12" xfId="0" applyNumberFormat="1" applyFont="1" applyFill="1" applyBorder="1" applyAlignment="1">
      <alignment vertical="top" wrapText="1"/>
    </xf>
    <xf numFmtId="3" fontId="4" fillId="9" borderId="37" xfId="0" applyNumberFormat="1" applyFont="1" applyFill="1" applyBorder="1" applyAlignment="1">
      <alignment horizontal="center" vertical="top" wrapText="1"/>
    </xf>
    <xf numFmtId="164" fontId="4" fillId="9" borderId="26" xfId="0" applyNumberFormat="1" applyFont="1" applyFill="1" applyBorder="1" applyAlignment="1">
      <alignment horizontal="center" vertical="top"/>
    </xf>
    <xf numFmtId="0" fontId="3" fillId="0" borderId="27" xfId="0" applyFont="1" applyBorder="1" applyAlignment="1">
      <alignment horizontal="center" vertical="top"/>
    </xf>
    <xf numFmtId="0" fontId="3" fillId="8" borderId="12" xfId="0" applyFont="1" applyFill="1" applyBorder="1" applyAlignment="1">
      <alignment horizontal="left" vertical="top" wrapText="1"/>
    </xf>
    <xf numFmtId="0" fontId="3" fillId="0" borderId="37" xfId="0" applyFont="1" applyFill="1" applyBorder="1" applyAlignment="1">
      <alignment horizontal="center" vertical="top" wrapText="1"/>
    </xf>
    <xf numFmtId="0" fontId="3" fillId="8" borderId="58" xfId="0" applyFont="1" applyFill="1" applyBorder="1" applyAlignment="1">
      <alignment vertical="top" wrapText="1"/>
    </xf>
    <xf numFmtId="0" fontId="3" fillId="8" borderId="26" xfId="0" applyFont="1" applyFill="1" applyBorder="1" applyAlignment="1">
      <alignment horizontal="left" vertical="top" wrapText="1"/>
    </xf>
    <xf numFmtId="164" fontId="4" fillId="9" borderId="26" xfId="0" applyNumberFormat="1" applyFont="1" applyFill="1" applyBorder="1" applyAlignment="1">
      <alignment horizontal="center" vertical="top" wrapText="1"/>
    </xf>
    <xf numFmtId="3" fontId="4" fillId="9" borderId="28" xfId="0" applyNumberFormat="1" applyFont="1" applyFill="1" applyBorder="1" applyAlignment="1">
      <alignment horizontal="center" vertical="top" wrapText="1"/>
    </xf>
    <xf numFmtId="3" fontId="3" fillId="8" borderId="64" xfId="0" applyNumberFormat="1" applyFont="1" applyFill="1" applyBorder="1" applyAlignment="1">
      <alignment horizontal="left" vertical="top" wrapText="1"/>
    </xf>
    <xf numFmtId="49" fontId="4" fillId="8" borderId="0" xfId="0" applyNumberFormat="1" applyFont="1" applyFill="1" applyBorder="1" applyAlignment="1">
      <alignment horizontal="center" vertical="top"/>
    </xf>
    <xf numFmtId="3" fontId="3" fillId="8" borderId="36" xfId="0" applyNumberFormat="1" applyFont="1" applyFill="1" applyBorder="1" applyAlignment="1">
      <alignment horizontal="left" vertical="top" wrapText="1"/>
    </xf>
    <xf numFmtId="3" fontId="3" fillId="8" borderId="23" xfId="0" applyNumberFormat="1" applyFont="1" applyFill="1" applyBorder="1" applyAlignment="1">
      <alignment vertical="top" wrapText="1"/>
    </xf>
    <xf numFmtId="3" fontId="3" fillId="0" borderId="36" xfId="0" applyNumberFormat="1" applyFont="1" applyBorder="1" applyAlignment="1">
      <alignment horizontal="center" vertical="top"/>
    </xf>
    <xf numFmtId="164" fontId="3" fillId="8" borderId="11" xfId="0" applyNumberFormat="1" applyFont="1" applyFill="1" applyBorder="1" applyAlignment="1">
      <alignment horizontal="center" vertical="top"/>
    </xf>
    <xf numFmtId="49" fontId="4" fillId="8" borderId="21" xfId="0" applyNumberFormat="1" applyFont="1" applyFill="1" applyBorder="1" applyAlignment="1">
      <alignment vertical="top"/>
    </xf>
    <xf numFmtId="164" fontId="4" fillId="6" borderId="57" xfId="0" applyNumberFormat="1" applyFont="1" applyFill="1" applyBorder="1" applyAlignment="1">
      <alignment horizontal="center" vertical="top" wrapText="1"/>
    </xf>
    <xf numFmtId="49" fontId="4" fillId="8" borderId="25" xfId="0" applyNumberFormat="1" applyFont="1" applyFill="1" applyBorder="1" applyAlignment="1">
      <alignment horizontal="center" vertical="top"/>
    </xf>
    <xf numFmtId="49" fontId="4" fillId="0" borderId="5" xfId="0" applyNumberFormat="1" applyFont="1" applyBorder="1" applyAlignment="1">
      <alignment vertical="top"/>
    </xf>
    <xf numFmtId="49" fontId="2" fillId="0" borderId="0" xfId="0" applyNumberFormat="1" applyFont="1" applyAlignment="1">
      <alignment horizontal="center" vertical="top"/>
    </xf>
    <xf numFmtId="49" fontId="3" fillId="0" borderId="22" xfId="0" applyNumberFormat="1" applyFont="1" applyBorder="1" applyAlignment="1">
      <alignment horizontal="center" vertical="top"/>
    </xf>
    <xf numFmtId="49" fontId="3" fillId="0" borderId="0" xfId="0" applyNumberFormat="1" applyFont="1" applyAlignment="1">
      <alignment horizontal="center" vertical="top"/>
    </xf>
    <xf numFmtId="3" fontId="4" fillId="9" borderId="38" xfId="0" applyNumberFormat="1" applyFont="1" applyFill="1" applyBorder="1" applyAlignment="1">
      <alignment horizontal="center" vertical="top"/>
    </xf>
    <xf numFmtId="3" fontId="4" fillId="0" borderId="0" xfId="0" applyNumberFormat="1" applyFont="1" applyAlignment="1">
      <alignment vertical="top"/>
    </xf>
    <xf numFmtId="3" fontId="4" fillId="0" borderId="0" xfId="0" applyNumberFormat="1" applyFont="1" applyBorder="1" applyAlignment="1">
      <alignment vertical="top"/>
    </xf>
    <xf numFmtId="3" fontId="3" fillId="8" borderId="37" xfId="0" applyNumberFormat="1" applyFont="1" applyFill="1" applyBorder="1" applyAlignment="1">
      <alignment vertical="top" wrapText="1"/>
    </xf>
    <xf numFmtId="3" fontId="2" fillId="8" borderId="9" xfId="0" applyNumberFormat="1" applyFont="1" applyFill="1" applyBorder="1" applyAlignment="1">
      <alignment horizontal="left" vertical="top" wrapText="1"/>
    </xf>
    <xf numFmtId="3" fontId="2" fillId="0" borderId="12" xfId="0" applyNumberFormat="1" applyFont="1" applyBorder="1" applyAlignment="1">
      <alignment horizontal="center" vertical="top" wrapText="1"/>
    </xf>
    <xf numFmtId="3" fontId="1" fillId="9" borderId="37" xfId="0" applyNumberFormat="1" applyFont="1" applyFill="1" applyBorder="1" applyAlignment="1">
      <alignment horizontal="center" vertical="top" wrapText="1"/>
    </xf>
    <xf numFmtId="164" fontId="1" fillId="9" borderId="58" xfId="0" applyNumberFormat="1" applyFont="1" applyFill="1" applyBorder="1" applyAlignment="1">
      <alignment horizontal="center" vertical="top" wrapText="1"/>
    </xf>
    <xf numFmtId="164" fontId="3" fillId="5" borderId="11" xfId="0" applyNumberFormat="1" applyFont="1" applyFill="1" applyBorder="1" applyAlignment="1">
      <alignment horizontal="center" vertical="top"/>
    </xf>
    <xf numFmtId="3" fontId="3" fillId="8" borderId="42" xfId="0" applyNumberFormat="1" applyFont="1" applyFill="1" applyBorder="1" applyAlignment="1">
      <alignment horizontal="left" vertical="top" wrapText="1"/>
    </xf>
    <xf numFmtId="49" fontId="4" fillId="0" borderId="19" xfId="0" applyNumberFormat="1" applyFont="1" applyBorder="1" applyAlignment="1">
      <alignment vertical="top"/>
    </xf>
    <xf numFmtId="3" fontId="3" fillId="0" borderId="60" xfId="0" applyNumberFormat="1" applyFont="1" applyBorder="1" applyAlignment="1">
      <alignment horizontal="center" vertical="top"/>
    </xf>
    <xf numFmtId="164" fontId="3" fillId="5" borderId="14" xfId="0" applyNumberFormat="1" applyFont="1" applyFill="1" applyBorder="1" applyAlignment="1">
      <alignment horizontal="center" vertical="top"/>
    </xf>
    <xf numFmtId="3" fontId="3" fillId="8" borderId="57" xfId="0" applyNumberFormat="1" applyFont="1" applyFill="1" applyBorder="1" applyAlignment="1">
      <alignment horizontal="left" vertical="top" wrapText="1"/>
    </xf>
    <xf numFmtId="3" fontId="3" fillId="5" borderId="5" xfId="0" applyNumberFormat="1" applyFont="1" applyFill="1" applyBorder="1" applyAlignment="1">
      <alignment horizontal="left" vertical="top" wrapText="1"/>
    </xf>
    <xf numFmtId="3" fontId="3" fillId="0" borderId="6" xfId="0" applyNumberFormat="1" applyFont="1" applyBorder="1" applyAlignment="1">
      <alignment horizontal="center" vertical="top" wrapText="1"/>
    </xf>
    <xf numFmtId="3" fontId="3" fillId="0" borderId="6" xfId="0" applyNumberFormat="1" applyFont="1" applyBorder="1" applyAlignment="1">
      <alignment horizontal="center" vertical="top"/>
    </xf>
    <xf numFmtId="164" fontId="3" fillId="8" borderId="8" xfId="0" applyNumberFormat="1" applyFont="1" applyFill="1" applyBorder="1" applyAlignment="1">
      <alignment horizontal="center" vertical="top"/>
    </xf>
    <xf numFmtId="3" fontId="3" fillId="8" borderId="6" xfId="0" applyNumberFormat="1" applyFont="1" applyFill="1" applyBorder="1" applyAlignment="1">
      <alignment horizontal="left" vertical="top" wrapText="1"/>
    </xf>
    <xf numFmtId="3" fontId="2" fillId="0" borderId="9" xfId="0" applyNumberFormat="1" applyFont="1" applyFill="1" applyBorder="1" applyAlignment="1">
      <alignment vertical="top" wrapText="1"/>
    </xf>
    <xf numFmtId="3" fontId="1" fillId="8" borderId="13" xfId="0" applyNumberFormat="1" applyFont="1" applyFill="1" applyBorder="1" applyAlignment="1">
      <alignment horizontal="left" vertical="top" wrapText="1"/>
    </xf>
    <xf numFmtId="164" fontId="3" fillId="8" borderId="12" xfId="0" applyNumberFormat="1" applyFont="1" applyFill="1" applyBorder="1" applyAlignment="1">
      <alignment horizontal="center" vertical="top" wrapText="1"/>
    </xf>
    <xf numFmtId="3" fontId="3" fillId="8" borderId="28" xfId="0" applyNumberFormat="1" applyFont="1" applyFill="1" applyBorder="1" applyAlignment="1">
      <alignment vertical="top" wrapText="1"/>
    </xf>
    <xf numFmtId="164" fontId="3" fillId="8" borderId="36" xfId="0" applyNumberFormat="1" applyFont="1" applyFill="1" applyBorder="1" applyAlignment="1">
      <alignment horizontal="center" vertical="top"/>
    </xf>
    <xf numFmtId="3" fontId="4" fillId="0" borderId="14" xfId="0" applyNumberFormat="1" applyFont="1" applyFill="1" applyBorder="1" applyAlignment="1">
      <alignment horizontal="left" vertical="top" wrapText="1"/>
    </xf>
    <xf numFmtId="3" fontId="3" fillId="0" borderId="59" xfId="0" applyNumberFormat="1" applyFont="1" applyBorder="1" applyAlignment="1">
      <alignment horizontal="center" vertical="center" wrapText="1"/>
    </xf>
    <xf numFmtId="49" fontId="4" fillId="3" borderId="2" xfId="0" applyNumberFormat="1" applyFont="1" applyFill="1" applyBorder="1" applyAlignment="1">
      <alignment horizontal="center" vertical="top"/>
    </xf>
    <xf numFmtId="3" fontId="3" fillId="0" borderId="47" xfId="0" applyNumberFormat="1" applyFont="1" applyBorder="1" applyAlignment="1">
      <alignment horizontal="center" vertical="top"/>
    </xf>
    <xf numFmtId="3" fontId="9" fillId="0" borderId="44" xfId="0" applyNumberFormat="1" applyFont="1" applyFill="1" applyBorder="1" applyAlignment="1">
      <alignment horizontal="left" vertical="top" wrapText="1"/>
    </xf>
    <xf numFmtId="3" fontId="3" fillId="5" borderId="47" xfId="1" applyNumberFormat="1" applyFont="1" applyFill="1" applyBorder="1" applyAlignment="1">
      <alignment horizontal="center" vertical="top" wrapText="1"/>
    </xf>
    <xf numFmtId="3" fontId="3" fillId="8" borderId="47" xfId="1" applyNumberFormat="1" applyFont="1" applyFill="1" applyBorder="1" applyAlignment="1">
      <alignment horizontal="center" vertical="top"/>
    </xf>
    <xf numFmtId="3" fontId="4" fillId="9" borderId="38" xfId="0" applyNumberFormat="1" applyFont="1" applyFill="1" applyBorder="1" applyAlignment="1">
      <alignment horizontal="right" vertical="top" wrapText="1"/>
    </xf>
    <xf numFmtId="3" fontId="3" fillId="0" borderId="35" xfId="0" applyNumberFormat="1" applyFont="1" applyFill="1" applyBorder="1" applyAlignment="1">
      <alignment vertical="top" wrapText="1"/>
    </xf>
    <xf numFmtId="49" fontId="4" fillId="0" borderId="0" xfId="0" applyNumberFormat="1" applyFont="1" applyBorder="1" applyAlignment="1">
      <alignment vertical="top"/>
    </xf>
    <xf numFmtId="49" fontId="4" fillId="8" borderId="0" xfId="0" applyNumberFormat="1" applyFont="1" applyFill="1" applyBorder="1" applyAlignment="1">
      <alignment vertical="top"/>
    </xf>
    <xf numFmtId="164" fontId="3" fillId="5" borderId="27" xfId="0" applyNumberFormat="1" applyFont="1" applyFill="1" applyBorder="1" applyAlignment="1">
      <alignment horizontal="center" vertical="top" wrapText="1"/>
    </xf>
    <xf numFmtId="3" fontId="3" fillId="0" borderId="37" xfId="0" applyNumberFormat="1" applyFont="1" applyFill="1" applyBorder="1" applyAlignment="1">
      <alignment horizontal="left" vertical="top" wrapText="1"/>
    </xf>
    <xf numFmtId="3" fontId="3" fillId="0" borderId="0" xfId="0" applyNumberFormat="1" applyFont="1" applyFill="1" applyBorder="1" applyAlignment="1">
      <alignment horizontal="center" vertical="center" wrapText="1"/>
    </xf>
    <xf numFmtId="164" fontId="4" fillId="0" borderId="0" xfId="0" applyNumberFormat="1" applyFont="1" applyAlignment="1">
      <alignment horizontal="center" vertical="top"/>
    </xf>
    <xf numFmtId="3" fontId="3" fillId="8" borderId="11" xfId="0" applyNumberFormat="1" applyFont="1" applyFill="1" applyBorder="1" applyAlignment="1">
      <alignment horizontal="left" vertical="top" wrapText="1"/>
    </xf>
    <xf numFmtId="3" fontId="3" fillId="8" borderId="26" xfId="0" applyNumberFormat="1" applyFont="1" applyFill="1" applyBorder="1" applyAlignment="1">
      <alignment horizontal="center" vertical="top"/>
    </xf>
    <xf numFmtId="3" fontId="3" fillId="8" borderId="21" xfId="0" applyNumberFormat="1" applyFont="1" applyFill="1" applyBorder="1" applyAlignment="1">
      <alignment horizontal="center" vertical="center" textRotation="90" wrapText="1"/>
    </xf>
    <xf numFmtId="3" fontId="3" fillId="0" borderId="0" xfId="0" applyNumberFormat="1" applyFont="1" applyFill="1" applyBorder="1" applyAlignment="1">
      <alignment horizontal="center" vertical="center" textRotation="90" wrapText="1"/>
    </xf>
    <xf numFmtId="164" fontId="3" fillId="8" borderId="58" xfId="0" applyNumberFormat="1" applyFont="1" applyFill="1" applyBorder="1" applyAlignment="1">
      <alignment horizontal="center" vertical="top" wrapText="1"/>
    </xf>
    <xf numFmtId="164" fontId="3" fillId="0" borderId="12" xfId="0" applyNumberFormat="1" applyFont="1" applyFill="1" applyBorder="1" applyAlignment="1">
      <alignment horizontal="center" vertical="top"/>
    </xf>
    <xf numFmtId="3" fontId="3" fillId="8" borderId="58" xfId="0" applyNumberFormat="1" applyFont="1" applyFill="1" applyBorder="1" applyAlignment="1">
      <alignment horizontal="center" vertical="top"/>
    </xf>
    <xf numFmtId="164" fontId="4" fillId="3" borderId="6" xfId="0" applyNumberFormat="1" applyFont="1" applyFill="1" applyBorder="1" applyAlignment="1">
      <alignment horizontal="center" vertical="top"/>
    </xf>
    <xf numFmtId="164" fontId="3" fillId="0" borderId="42" xfId="0" applyNumberFormat="1" applyFont="1" applyBorder="1" applyAlignment="1">
      <alignment horizontal="center" vertical="top"/>
    </xf>
    <xf numFmtId="164" fontId="3" fillId="5" borderId="12" xfId="0" applyNumberFormat="1" applyFont="1" applyFill="1" applyBorder="1" applyAlignment="1">
      <alignment horizontal="center" vertical="top"/>
    </xf>
    <xf numFmtId="164" fontId="3" fillId="0" borderId="42" xfId="0" applyNumberFormat="1" applyFont="1" applyBorder="1" applyAlignment="1">
      <alignment horizontal="center" vertical="center" wrapText="1"/>
    </xf>
    <xf numFmtId="3" fontId="3" fillId="8" borderId="12" xfId="0" applyNumberFormat="1" applyFont="1" applyFill="1" applyBorder="1" applyAlignment="1">
      <alignment horizontal="center" vertical="top" wrapText="1"/>
    </xf>
    <xf numFmtId="3" fontId="3" fillId="0" borderId="14" xfId="0" applyNumberFormat="1" applyFont="1" applyBorder="1" applyAlignment="1">
      <alignment horizontal="center" vertical="top" wrapText="1"/>
    </xf>
    <xf numFmtId="3" fontId="3" fillId="8" borderId="12" xfId="0" applyNumberFormat="1" applyFont="1" applyFill="1" applyBorder="1" applyAlignment="1">
      <alignment horizontal="center" vertical="top"/>
    </xf>
    <xf numFmtId="3" fontId="4" fillId="9" borderId="57" xfId="0" applyNumberFormat="1" applyFont="1" applyFill="1" applyBorder="1" applyAlignment="1">
      <alignment horizontal="center" vertical="top" wrapText="1"/>
    </xf>
    <xf numFmtId="3" fontId="3" fillId="8" borderId="21" xfId="0" applyNumberFormat="1" applyFont="1" applyFill="1" applyBorder="1" applyAlignment="1">
      <alignment horizontal="center" vertical="center" wrapText="1"/>
    </xf>
    <xf numFmtId="3" fontId="3" fillId="8" borderId="29" xfId="0" applyNumberFormat="1" applyFont="1" applyFill="1" applyBorder="1" applyAlignment="1">
      <alignment horizontal="center" vertical="top"/>
    </xf>
    <xf numFmtId="3" fontId="3" fillId="8" borderId="60" xfId="0" applyNumberFormat="1" applyFont="1" applyFill="1" applyBorder="1" applyAlignment="1">
      <alignment horizontal="center" vertical="top" wrapText="1"/>
    </xf>
    <xf numFmtId="3" fontId="3" fillId="8" borderId="9" xfId="0" applyNumberFormat="1" applyFont="1" applyFill="1" applyBorder="1" applyAlignment="1">
      <alignment vertical="top" wrapText="1"/>
    </xf>
    <xf numFmtId="3" fontId="3" fillId="8" borderId="60" xfId="0" applyNumberFormat="1" applyFont="1" applyFill="1" applyBorder="1" applyAlignment="1">
      <alignment vertical="top" wrapText="1"/>
    </xf>
    <xf numFmtId="164" fontId="3" fillId="0" borderId="35" xfId="0" applyNumberFormat="1" applyFont="1" applyFill="1" applyBorder="1" applyAlignment="1">
      <alignment horizontal="center" vertical="top" wrapText="1"/>
    </xf>
    <xf numFmtId="3" fontId="3" fillId="8" borderId="47" xfId="0" applyNumberFormat="1" applyFont="1" applyFill="1" applyBorder="1" applyAlignment="1">
      <alignment horizontal="center" vertical="top"/>
    </xf>
    <xf numFmtId="0" fontId="3" fillId="8" borderId="49" xfId="0" applyNumberFormat="1" applyFont="1" applyFill="1" applyBorder="1" applyAlignment="1">
      <alignment horizontal="center" vertical="top"/>
    </xf>
    <xf numFmtId="164" fontId="3" fillId="0" borderId="35" xfId="0" applyNumberFormat="1" applyFont="1" applyBorder="1" applyAlignment="1">
      <alignment horizontal="center" vertical="top"/>
    </xf>
    <xf numFmtId="3" fontId="3" fillId="0" borderId="58" xfId="0" applyNumberFormat="1" applyFont="1" applyFill="1" applyBorder="1" applyAlignment="1">
      <alignment horizontal="center" vertical="top"/>
    </xf>
    <xf numFmtId="164" fontId="3" fillId="8" borderId="47" xfId="1" applyNumberFormat="1" applyFont="1" applyFill="1" applyBorder="1" applyAlignment="1">
      <alignment horizontal="left" vertical="top" wrapText="1"/>
    </xf>
    <xf numFmtId="3" fontId="2" fillId="0" borderId="44" xfId="0" applyNumberFormat="1" applyFont="1" applyFill="1" applyBorder="1" applyAlignment="1">
      <alignment vertical="top" wrapText="1"/>
    </xf>
    <xf numFmtId="3" fontId="3" fillId="0" borderId="21" xfId="0" applyNumberFormat="1" applyFont="1" applyBorder="1" applyAlignment="1">
      <alignment horizontal="center" vertical="center" wrapText="1"/>
    </xf>
    <xf numFmtId="3" fontId="3" fillId="0" borderId="41" xfId="0" applyNumberFormat="1" applyFont="1" applyBorder="1" applyAlignment="1">
      <alignment horizontal="center" vertical="top"/>
    </xf>
    <xf numFmtId="49" fontId="5" fillId="0" borderId="19" xfId="0" applyNumberFormat="1" applyFont="1" applyBorder="1" applyAlignment="1">
      <alignment vertical="top"/>
    </xf>
    <xf numFmtId="3" fontId="3" fillId="0" borderId="25" xfId="0" applyNumberFormat="1" applyFont="1" applyFill="1" applyBorder="1" applyAlignment="1">
      <alignment horizontal="center" vertical="center" wrapText="1"/>
    </xf>
    <xf numFmtId="3" fontId="2" fillId="0" borderId="10" xfId="0" applyNumberFormat="1" applyFont="1" applyFill="1" applyBorder="1" applyAlignment="1">
      <alignment horizontal="center" vertical="center" textRotation="90" wrapText="1"/>
    </xf>
    <xf numFmtId="3" fontId="2" fillId="0" borderId="25" xfId="0" applyNumberFormat="1" applyFont="1" applyBorder="1" applyAlignment="1">
      <alignment horizontal="center" vertical="center" wrapText="1"/>
    </xf>
    <xf numFmtId="3" fontId="2" fillId="0" borderId="25" xfId="0" applyNumberFormat="1" applyFont="1" applyFill="1" applyBorder="1" applyAlignment="1">
      <alignment horizontal="center" vertical="center" textRotation="90" wrapText="1"/>
    </xf>
    <xf numFmtId="3" fontId="4" fillId="0" borderId="19" xfId="0" applyNumberFormat="1" applyFont="1" applyFill="1" applyBorder="1" applyAlignment="1">
      <alignment horizontal="center" vertical="center" textRotation="90" wrapText="1"/>
    </xf>
    <xf numFmtId="3" fontId="4" fillId="0" borderId="33" xfId="0" applyNumberFormat="1" applyFont="1" applyBorder="1" applyAlignment="1">
      <alignment horizontal="center" vertical="top"/>
    </xf>
    <xf numFmtId="3" fontId="1" fillId="0" borderId="33" xfId="0" applyNumberFormat="1" applyFont="1" applyBorder="1" applyAlignment="1">
      <alignment horizontal="center" vertical="top"/>
    </xf>
    <xf numFmtId="3" fontId="4" fillId="0" borderId="63" xfId="0" applyNumberFormat="1" applyFont="1" applyBorder="1" applyAlignment="1">
      <alignment horizontal="center" vertical="top"/>
    </xf>
    <xf numFmtId="3" fontId="1" fillId="0" borderId="34" xfId="0" applyNumberFormat="1" applyFont="1" applyBorder="1" applyAlignment="1">
      <alignment horizontal="center" vertical="top"/>
    </xf>
    <xf numFmtId="3" fontId="4" fillId="0" borderId="49" xfId="0" applyNumberFormat="1" applyFont="1" applyBorder="1" applyAlignment="1">
      <alignment horizontal="center" vertical="top"/>
    </xf>
    <xf numFmtId="3" fontId="4" fillId="8" borderId="33" xfId="0" applyNumberFormat="1" applyFont="1" applyFill="1" applyBorder="1" applyAlignment="1">
      <alignment horizontal="center" vertical="center"/>
    </xf>
    <xf numFmtId="3" fontId="4" fillId="8" borderId="34" xfId="0" applyNumberFormat="1" applyFont="1" applyFill="1" applyBorder="1" applyAlignment="1">
      <alignment horizontal="center" vertical="center"/>
    </xf>
    <xf numFmtId="3" fontId="4" fillId="8" borderId="33" xfId="0" applyNumberFormat="1" applyFont="1" applyFill="1" applyBorder="1" applyAlignment="1">
      <alignment horizontal="center" vertical="top"/>
    </xf>
    <xf numFmtId="3" fontId="4" fillId="8" borderId="32" xfId="0" applyNumberFormat="1" applyFont="1" applyFill="1" applyBorder="1" applyAlignment="1">
      <alignment horizontal="center" vertical="top"/>
    </xf>
    <xf numFmtId="3" fontId="4" fillId="0" borderId="32" xfId="0" applyNumberFormat="1" applyFont="1" applyBorder="1" applyAlignment="1">
      <alignment horizontal="center" vertical="top"/>
    </xf>
    <xf numFmtId="3" fontId="3" fillId="5" borderId="21" xfId="0" applyNumberFormat="1" applyFont="1" applyFill="1" applyBorder="1" applyAlignment="1">
      <alignment horizontal="center" vertical="center" wrapText="1"/>
    </xf>
    <xf numFmtId="3" fontId="3" fillId="0" borderId="21" xfId="0" applyNumberFormat="1" applyFont="1" applyFill="1" applyBorder="1" applyAlignment="1">
      <alignment horizontal="center" vertical="center" wrapText="1"/>
    </xf>
    <xf numFmtId="3" fontId="3" fillId="0" borderId="19" xfId="0" applyNumberFormat="1" applyFont="1" applyFill="1" applyBorder="1" applyAlignment="1">
      <alignment horizontal="center" vertical="center" wrapText="1"/>
    </xf>
    <xf numFmtId="3" fontId="3" fillId="8" borderId="19" xfId="0" applyNumberFormat="1" applyFont="1" applyFill="1" applyBorder="1" applyAlignment="1">
      <alignment horizontal="center" vertical="center" textRotation="90" wrapText="1"/>
    </xf>
    <xf numFmtId="3" fontId="4" fillId="0" borderId="34" xfId="0" applyNumberFormat="1" applyFont="1" applyBorder="1" applyAlignment="1">
      <alignment horizontal="center" vertical="top" wrapText="1"/>
    </xf>
    <xf numFmtId="3" fontId="4" fillId="0" borderId="33" xfId="0" applyNumberFormat="1" applyFont="1" applyBorder="1" applyAlignment="1">
      <alignment horizontal="center" vertical="top" wrapText="1"/>
    </xf>
    <xf numFmtId="3" fontId="4" fillId="8" borderId="33" xfId="0" applyNumberFormat="1" applyFont="1" applyFill="1" applyBorder="1" applyAlignment="1">
      <alignment horizontal="center" vertical="top" wrapText="1"/>
    </xf>
    <xf numFmtId="3" fontId="4" fillId="0" borderId="45" xfId="0" applyNumberFormat="1" applyFont="1" applyBorder="1" applyAlignment="1">
      <alignment horizontal="center" vertical="top" wrapText="1"/>
    </xf>
    <xf numFmtId="3" fontId="3" fillId="8" borderId="23" xfId="0" applyNumberFormat="1" applyFont="1" applyFill="1" applyBorder="1" applyAlignment="1">
      <alignment horizontal="center" vertical="center" textRotation="90" wrapText="1"/>
    </xf>
    <xf numFmtId="49" fontId="3" fillId="0" borderId="21" xfId="0" applyNumberFormat="1" applyFont="1" applyBorder="1" applyAlignment="1">
      <alignment vertical="top"/>
    </xf>
    <xf numFmtId="49" fontId="4" fillId="8" borderId="21" xfId="0" applyNumberFormat="1" applyFont="1" applyFill="1" applyBorder="1" applyAlignment="1">
      <alignment horizontal="center" vertical="top"/>
    </xf>
    <xf numFmtId="49" fontId="5" fillId="0" borderId="21" xfId="0" applyNumberFormat="1" applyFont="1" applyBorder="1" applyAlignment="1">
      <alignment vertical="top"/>
    </xf>
    <xf numFmtId="3" fontId="2" fillId="8" borderId="5" xfId="0" applyNumberFormat="1" applyFont="1" applyFill="1" applyBorder="1" applyAlignment="1">
      <alignment horizontal="center" vertical="center" textRotation="90" wrapText="1"/>
    </xf>
    <xf numFmtId="3" fontId="2" fillId="0" borderId="40" xfId="0" applyNumberFormat="1" applyFont="1" applyFill="1" applyBorder="1" applyAlignment="1">
      <alignment vertical="top" wrapText="1"/>
    </xf>
    <xf numFmtId="3" fontId="2" fillId="0" borderId="37" xfId="0" applyNumberFormat="1" applyFont="1" applyBorder="1" applyAlignment="1">
      <alignment horizontal="center" vertical="top"/>
    </xf>
    <xf numFmtId="3" fontId="3" fillId="8" borderId="0" xfId="0" applyNumberFormat="1" applyFont="1" applyFill="1" applyAlignment="1">
      <alignment horizontal="center" vertical="center" textRotation="90" wrapText="1"/>
    </xf>
    <xf numFmtId="3" fontId="2" fillId="8" borderId="0" xfId="0" applyNumberFormat="1" applyFont="1" applyFill="1" applyAlignment="1">
      <alignment horizontal="center" vertical="center" textRotation="90" wrapText="1"/>
    </xf>
    <xf numFmtId="3" fontId="3" fillId="0" borderId="27" xfId="0" applyNumberFormat="1" applyFont="1" applyBorder="1" applyAlignment="1">
      <alignment horizontal="center" vertical="center"/>
    </xf>
    <xf numFmtId="3" fontId="3" fillId="8" borderId="27" xfId="0" applyNumberFormat="1" applyFont="1" applyFill="1" applyBorder="1" applyAlignment="1">
      <alignment horizontal="right" vertical="top" wrapText="1"/>
    </xf>
    <xf numFmtId="0" fontId="3" fillId="8" borderId="45" xfId="0" applyNumberFormat="1" applyFont="1" applyFill="1" applyBorder="1" applyAlignment="1">
      <alignment horizontal="center" vertical="top" wrapText="1"/>
    </xf>
    <xf numFmtId="3" fontId="4" fillId="0" borderId="60" xfId="0" applyNumberFormat="1" applyFont="1" applyFill="1" applyBorder="1" applyAlignment="1">
      <alignment horizontal="center" vertical="top" wrapText="1"/>
    </xf>
    <xf numFmtId="3" fontId="3" fillId="5" borderId="37" xfId="0" applyNumberFormat="1" applyFont="1" applyFill="1" applyBorder="1" applyAlignment="1">
      <alignment horizontal="center" vertical="top"/>
    </xf>
    <xf numFmtId="3" fontId="3" fillId="5" borderId="27" xfId="0" applyNumberFormat="1" applyFont="1" applyFill="1" applyBorder="1" applyAlignment="1">
      <alignment horizontal="center" vertical="top"/>
    </xf>
    <xf numFmtId="3" fontId="3" fillId="5" borderId="28" xfId="0" applyNumberFormat="1" applyFont="1" applyFill="1" applyBorder="1" applyAlignment="1">
      <alignment horizontal="center" vertical="top"/>
    </xf>
    <xf numFmtId="3" fontId="3" fillId="8" borderId="60" xfId="0" applyNumberFormat="1" applyFont="1" applyFill="1" applyBorder="1" applyAlignment="1">
      <alignment horizontal="center" vertical="top"/>
    </xf>
    <xf numFmtId="3" fontId="3" fillId="5" borderId="47" xfId="0" applyNumberFormat="1" applyFont="1" applyFill="1" applyBorder="1" applyAlignment="1">
      <alignment horizontal="center" vertical="top"/>
    </xf>
    <xf numFmtId="3" fontId="3" fillId="5" borderId="35" xfId="0" applyNumberFormat="1" applyFont="1" applyFill="1" applyBorder="1" applyAlignment="1">
      <alignment horizontal="center" vertical="top"/>
    </xf>
    <xf numFmtId="3" fontId="3" fillId="8" borderId="49" xfId="0" applyNumberFormat="1" applyFont="1" applyFill="1" applyBorder="1" applyAlignment="1">
      <alignment horizontal="center" vertical="top"/>
    </xf>
    <xf numFmtId="3" fontId="3" fillId="8" borderId="35" xfId="0" applyNumberFormat="1" applyFont="1" applyFill="1" applyBorder="1" applyAlignment="1">
      <alignment horizontal="center" vertical="top"/>
    </xf>
    <xf numFmtId="3" fontId="3" fillId="0" borderId="60" xfId="0" applyNumberFormat="1" applyFont="1" applyFill="1" applyBorder="1" applyAlignment="1">
      <alignment horizontal="center" vertical="top" wrapText="1"/>
    </xf>
    <xf numFmtId="0" fontId="3" fillId="8" borderId="27" xfId="0" applyNumberFormat="1" applyFont="1" applyFill="1" applyBorder="1" applyAlignment="1">
      <alignment horizontal="center" vertical="top"/>
    </xf>
    <xf numFmtId="0" fontId="3" fillId="8" borderId="47" xfId="0" applyNumberFormat="1" applyFont="1" applyFill="1" applyBorder="1" applyAlignment="1">
      <alignment horizontal="center" vertical="top"/>
    </xf>
    <xf numFmtId="0" fontId="3" fillId="8" borderId="37" xfId="0" applyFont="1" applyFill="1" applyBorder="1" applyAlignment="1">
      <alignment horizontal="center" vertical="top"/>
    </xf>
    <xf numFmtId="0" fontId="3" fillId="8" borderId="28" xfId="0" applyFont="1" applyFill="1" applyBorder="1" applyAlignment="1">
      <alignment horizontal="center" vertical="top"/>
    </xf>
    <xf numFmtId="0" fontId="3" fillId="8" borderId="37" xfId="0" applyNumberFormat="1" applyFont="1" applyFill="1" applyBorder="1" applyAlignment="1">
      <alignment horizontal="center" vertical="top"/>
    </xf>
    <xf numFmtId="3" fontId="2" fillId="8" borderId="37" xfId="0" applyNumberFormat="1" applyFont="1" applyFill="1" applyBorder="1" applyAlignment="1">
      <alignment horizontal="center" vertical="top" wrapText="1"/>
    </xf>
    <xf numFmtId="3" fontId="3" fillId="8" borderId="66" xfId="0" applyNumberFormat="1" applyFont="1" applyFill="1" applyBorder="1" applyAlignment="1">
      <alignment horizontal="center" vertical="top"/>
    </xf>
    <xf numFmtId="49" fontId="3" fillId="8" borderId="27" xfId="0" applyNumberFormat="1" applyFont="1" applyFill="1" applyBorder="1" applyAlignment="1">
      <alignment horizontal="center" vertical="top"/>
    </xf>
    <xf numFmtId="3" fontId="3" fillId="0" borderId="51" xfId="0" applyNumberFormat="1" applyFont="1" applyFill="1" applyBorder="1" applyAlignment="1">
      <alignment horizontal="center" vertical="top"/>
    </xf>
    <xf numFmtId="3" fontId="3" fillId="0" borderId="38" xfId="0" applyNumberFormat="1" applyFont="1" applyFill="1" applyBorder="1" applyAlignment="1">
      <alignment horizontal="center" vertical="top"/>
    </xf>
    <xf numFmtId="3" fontId="3" fillId="8" borderId="6" xfId="0" applyNumberFormat="1" applyFont="1" applyFill="1" applyBorder="1" applyAlignment="1">
      <alignment horizontal="center" vertical="top"/>
    </xf>
    <xf numFmtId="3" fontId="3" fillId="5" borderId="28" xfId="1" applyNumberFormat="1" applyFont="1" applyFill="1" applyBorder="1" applyAlignment="1">
      <alignment horizontal="center" vertical="top"/>
    </xf>
    <xf numFmtId="3" fontId="3" fillId="5" borderId="38" xfId="1" applyNumberFormat="1" applyFont="1" applyFill="1" applyBorder="1" applyAlignment="1">
      <alignment horizontal="center" vertical="top"/>
    </xf>
    <xf numFmtId="3" fontId="3" fillId="8" borderId="14" xfId="1" applyNumberFormat="1" applyFont="1" applyFill="1" applyBorder="1" applyAlignment="1">
      <alignment horizontal="left" vertical="top" wrapText="1"/>
    </xf>
    <xf numFmtId="164" fontId="2" fillId="8" borderId="26" xfId="0" applyNumberFormat="1" applyFont="1" applyFill="1" applyBorder="1" applyAlignment="1">
      <alignment horizontal="center" vertical="top"/>
    </xf>
    <xf numFmtId="164" fontId="2" fillId="8" borderId="58" xfId="0" applyNumberFormat="1" applyFont="1" applyFill="1" applyBorder="1" applyAlignment="1">
      <alignment horizontal="center" vertical="top"/>
    </xf>
    <xf numFmtId="3" fontId="4" fillId="8" borderId="52" xfId="0" applyNumberFormat="1" applyFont="1" applyFill="1" applyBorder="1" applyAlignment="1">
      <alignment horizontal="center" vertical="top"/>
    </xf>
    <xf numFmtId="3" fontId="3" fillId="0" borderId="26" xfId="0" applyNumberFormat="1" applyFont="1" applyFill="1" applyBorder="1" applyAlignment="1">
      <alignment horizontal="center" vertical="top"/>
    </xf>
    <xf numFmtId="3" fontId="4" fillId="9" borderId="57" xfId="0" applyNumberFormat="1" applyFont="1" applyFill="1" applyBorder="1" applyAlignment="1">
      <alignment horizontal="left" vertical="top" wrapText="1"/>
    </xf>
    <xf numFmtId="3" fontId="4" fillId="8" borderId="58" xfId="0" applyNumberFormat="1" applyFont="1" applyFill="1" applyBorder="1" applyAlignment="1">
      <alignment horizontal="left" vertical="top" wrapText="1"/>
    </xf>
    <xf numFmtId="3" fontId="4" fillId="9" borderId="57" xfId="0" applyNumberFormat="1" applyFont="1" applyFill="1" applyBorder="1" applyAlignment="1">
      <alignment horizontal="center" vertical="top"/>
    </xf>
    <xf numFmtId="3" fontId="3" fillId="0" borderId="11" xfId="0" applyNumberFormat="1" applyFont="1" applyFill="1" applyBorder="1" applyAlignment="1">
      <alignment horizontal="center" vertical="top"/>
    </xf>
    <xf numFmtId="3" fontId="3" fillId="0" borderId="42" xfId="0" applyNumberFormat="1" applyFont="1" applyFill="1" applyBorder="1" applyAlignment="1">
      <alignment horizontal="center" vertical="top"/>
    </xf>
    <xf numFmtId="3" fontId="4" fillId="9" borderId="14" xfId="0" applyNumberFormat="1" applyFont="1" applyFill="1" applyBorder="1" applyAlignment="1">
      <alignment horizontal="center" vertical="top"/>
    </xf>
    <xf numFmtId="164" fontId="3" fillId="8" borderId="35" xfId="0" applyNumberFormat="1" applyFont="1" applyFill="1" applyBorder="1" applyAlignment="1">
      <alignment horizontal="center" vertical="top"/>
    </xf>
    <xf numFmtId="3" fontId="4" fillId="8" borderId="52" xfId="0" applyNumberFormat="1" applyFont="1" applyFill="1" applyBorder="1" applyAlignment="1">
      <alignment horizontal="center" vertical="center"/>
    </xf>
    <xf numFmtId="3" fontId="3" fillId="8" borderId="48" xfId="0" applyNumberFormat="1" applyFont="1" applyFill="1" applyBorder="1" applyAlignment="1">
      <alignment vertical="top" wrapText="1"/>
    </xf>
    <xf numFmtId="3" fontId="10" fillId="0" borderId="43" xfId="0" applyNumberFormat="1" applyFont="1" applyFill="1" applyBorder="1" applyAlignment="1">
      <alignment horizontal="left" vertical="top" wrapText="1"/>
    </xf>
    <xf numFmtId="3" fontId="3" fillId="8" borderId="43" xfId="0" applyNumberFormat="1" applyFont="1" applyFill="1" applyBorder="1" applyAlignment="1">
      <alignment horizontal="center" vertical="center" textRotation="90" wrapText="1"/>
    </xf>
    <xf numFmtId="3" fontId="4" fillId="0" borderId="41" xfId="0" applyNumberFormat="1" applyFont="1" applyBorder="1" applyAlignment="1">
      <alignment horizontal="center" vertical="top"/>
    </xf>
    <xf numFmtId="3" fontId="3" fillId="0" borderId="36" xfId="0" applyNumberFormat="1" applyFont="1" applyBorder="1" applyAlignment="1">
      <alignment horizontal="center" vertical="top" wrapText="1"/>
    </xf>
    <xf numFmtId="49" fontId="3" fillId="8" borderId="25" xfId="0" applyNumberFormat="1" applyFont="1" applyFill="1" applyBorder="1" applyAlignment="1">
      <alignment horizontal="center" vertical="top"/>
    </xf>
    <xf numFmtId="49" fontId="3" fillId="0" borderId="13" xfId="0" applyNumberFormat="1" applyFont="1" applyBorder="1" applyAlignment="1">
      <alignment horizontal="center" vertical="top"/>
    </xf>
    <xf numFmtId="49" fontId="3" fillId="8" borderId="13" xfId="0" applyNumberFormat="1" applyFont="1" applyFill="1" applyBorder="1" applyAlignment="1">
      <alignment horizontal="center" vertical="top"/>
    </xf>
    <xf numFmtId="49" fontId="3" fillId="0" borderId="43" xfId="0" applyNumberFormat="1" applyFont="1" applyBorder="1" applyAlignment="1">
      <alignment horizontal="center" vertical="top"/>
    </xf>
    <xf numFmtId="49" fontId="3" fillId="0" borderId="25" xfId="0" applyNumberFormat="1" applyFont="1" applyBorder="1" applyAlignment="1">
      <alignment horizontal="center" vertical="top"/>
    </xf>
    <xf numFmtId="49" fontId="3" fillId="0" borderId="21" xfId="0" applyNumberFormat="1" applyFont="1" applyBorder="1" applyAlignment="1">
      <alignment horizontal="center" vertical="top"/>
    </xf>
    <xf numFmtId="49" fontId="3" fillId="0" borderId="19" xfId="0" applyNumberFormat="1" applyFont="1" applyBorder="1" applyAlignment="1">
      <alignment horizontal="center" vertical="top"/>
    </xf>
    <xf numFmtId="49" fontId="3" fillId="0" borderId="5" xfId="0" applyNumberFormat="1" applyFont="1" applyBorder="1" applyAlignment="1">
      <alignment horizontal="center" vertical="top"/>
    </xf>
    <xf numFmtId="49" fontId="3" fillId="0" borderId="23" xfId="0" applyNumberFormat="1" applyFont="1" applyBorder="1" applyAlignment="1">
      <alignment horizontal="center" vertical="top"/>
    </xf>
    <xf numFmtId="3" fontId="3" fillId="0" borderId="9" xfId="0" applyNumberFormat="1" applyFont="1" applyFill="1" applyBorder="1" applyAlignment="1">
      <alignment horizontal="center" vertical="center" wrapText="1"/>
    </xf>
    <xf numFmtId="3" fontId="4" fillId="0" borderId="52" xfId="0" applyNumberFormat="1" applyFont="1" applyBorder="1" applyAlignment="1">
      <alignment horizontal="center" vertical="top"/>
    </xf>
    <xf numFmtId="164" fontId="3" fillId="0" borderId="36" xfId="0" applyNumberFormat="1" applyFont="1" applyBorder="1" applyAlignment="1">
      <alignment horizontal="center" vertical="center" wrapText="1"/>
    </xf>
    <xf numFmtId="164" fontId="3" fillId="8" borderId="27" xfId="1" applyNumberFormat="1" applyFont="1" applyFill="1" applyBorder="1" applyAlignment="1">
      <alignment horizontal="left" vertical="top" wrapText="1"/>
    </xf>
    <xf numFmtId="164" fontId="2" fillId="0" borderId="0" xfId="0" applyNumberFormat="1" applyFont="1" applyAlignment="1">
      <alignment vertical="top"/>
    </xf>
    <xf numFmtId="3" fontId="2" fillId="0" borderId="0" xfId="0" applyNumberFormat="1" applyFont="1" applyAlignment="1">
      <alignment vertical="top" wrapText="1"/>
    </xf>
    <xf numFmtId="3" fontId="3" fillId="0" borderId="35" xfId="0" applyNumberFormat="1" applyFont="1" applyFill="1" applyBorder="1" applyAlignment="1">
      <alignment horizontal="center" vertical="top"/>
    </xf>
    <xf numFmtId="3" fontId="3" fillId="0" borderId="35" xfId="0" applyNumberFormat="1" applyFont="1" applyBorder="1" applyAlignment="1">
      <alignment vertical="top" wrapText="1"/>
    </xf>
    <xf numFmtId="3" fontId="3" fillId="0" borderId="11" xfId="0" applyNumberFormat="1" applyFont="1" applyBorder="1" applyAlignment="1">
      <alignment horizontal="center" vertical="top"/>
    </xf>
    <xf numFmtId="3" fontId="3" fillId="0" borderId="13" xfId="0" applyNumberFormat="1" applyFont="1" applyBorder="1" applyAlignment="1">
      <alignment horizontal="center" vertical="top"/>
    </xf>
    <xf numFmtId="3" fontId="4" fillId="0" borderId="27" xfId="0" applyNumberFormat="1" applyFont="1" applyBorder="1" applyAlignment="1">
      <alignment horizontal="center" vertical="top"/>
    </xf>
    <xf numFmtId="3" fontId="3" fillId="0" borderId="27" xfId="0" applyNumberFormat="1" applyFont="1" applyFill="1" applyBorder="1" applyAlignment="1">
      <alignment horizontal="center" vertical="top"/>
    </xf>
    <xf numFmtId="164" fontId="3" fillId="5" borderId="27" xfId="0" applyNumberFormat="1" applyFont="1" applyFill="1" applyBorder="1" applyAlignment="1">
      <alignment horizontal="center" vertical="top"/>
    </xf>
    <xf numFmtId="164" fontId="3" fillId="5" borderId="33" xfId="0" applyNumberFormat="1" applyFont="1" applyFill="1" applyBorder="1" applyAlignment="1">
      <alignment horizontal="center" vertical="top"/>
    </xf>
    <xf numFmtId="164" fontId="3" fillId="0" borderId="27" xfId="0" applyNumberFormat="1" applyFont="1" applyBorder="1" applyAlignment="1">
      <alignment horizontal="center" vertical="top"/>
    </xf>
    <xf numFmtId="164" fontId="3" fillId="0" borderId="33" xfId="0" applyNumberFormat="1" applyFont="1" applyBorder="1" applyAlignment="1">
      <alignment horizontal="center" vertical="top"/>
    </xf>
    <xf numFmtId="164" fontId="3" fillId="0" borderId="12" xfId="0" applyNumberFormat="1" applyFont="1" applyBorder="1" applyAlignment="1">
      <alignment horizontal="center" vertical="top"/>
    </xf>
    <xf numFmtId="164" fontId="3" fillId="5" borderId="47" xfId="0" applyNumberFormat="1" applyFont="1" applyFill="1" applyBorder="1" applyAlignment="1">
      <alignment horizontal="center" vertical="top"/>
    </xf>
    <xf numFmtId="3" fontId="3" fillId="8" borderId="15" xfId="0" applyNumberFormat="1" applyFont="1" applyFill="1" applyBorder="1" applyAlignment="1">
      <alignment horizontal="center" vertical="top" wrapText="1"/>
    </xf>
    <xf numFmtId="3" fontId="3" fillId="8" borderId="9" xfId="0" applyNumberFormat="1" applyFont="1" applyFill="1" applyBorder="1" applyAlignment="1">
      <alignment horizontal="center" vertical="top" wrapText="1"/>
    </xf>
    <xf numFmtId="3" fontId="3" fillId="8" borderId="52" xfId="0" applyNumberFormat="1" applyFont="1" applyFill="1" applyBorder="1" applyAlignment="1">
      <alignment horizontal="center" vertical="top" wrapText="1"/>
    </xf>
    <xf numFmtId="3" fontId="4" fillId="9" borderId="38" xfId="0" applyNumberFormat="1" applyFont="1" applyFill="1" applyBorder="1" applyAlignment="1">
      <alignment horizontal="left" vertical="top" wrapText="1"/>
    </xf>
    <xf numFmtId="3" fontId="3" fillId="8" borderId="16" xfId="0" applyNumberFormat="1" applyFont="1" applyFill="1" applyBorder="1" applyAlignment="1">
      <alignment horizontal="right" vertical="top" wrapText="1"/>
    </xf>
    <xf numFmtId="3" fontId="3" fillId="8" borderId="3" xfId="0" applyNumberFormat="1" applyFont="1" applyFill="1" applyBorder="1" applyAlignment="1">
      <alignment horizontal="right" vertical="top" wrapText="1"/>
    </xf>
    <xf numFmtId="3" fontId="3" fillId="8" borderId="61" xfId="0" applyNumberFormat="1" applyFont="1" applyFill="1" applyBorder="1" applyAlignment="1">
      <alignment horizontal="right" vertical="top" wrapText="1"/>
    </xf>
    <xf numFmtId="3" fontId="4" fillId="8" borderId="37" xfId="0" applyNumberFormat="1" applyFont="1" applyFill="1" applyBorder="1" applyAlignment="1">
      <alignment horizontal="left" vertical="top" wrapText="1"/>
    </xf>
    <xf numFmtId="164" fontId="4" fillId="8" borderId="58" xfId="0" applyNumberFormat="1" applyFont="1" applyFill="1" applyBorder="1" applyAlignment="1">
      <alignment horizontal="center" vertical="top" wrapText="1"/>
    </xf>
    <xf numFmtId="164" fontId="4" fillId="8" borderId="35" xfId="0" applyNumberFormat="1" applyFont="1" applyFill="1" applyBorder="1" applyAlignment="1">
      <alignment horizontal="center" vertical="top" wrapText="1"/>
    </xf>
    <xf numFmtId="164" fontId="4" fillId="8" borderId="32" xfId="0" applyNumberFormat="1" applyFont="1" applyFill="1" applyBorder="1" applyAlignment="1">
      <alignment horizontal="center" vertical="top" wrapText="1"/>
    </xf>
    <xf numFmtId="3" fontId="3" fillId="0" borderId="13" xfId="0" applyNumberFormat="1" applyFont="1" applyFill="1" applyBorder="1" applyAlignment="1">
      <alignment horizontal="center" vertical="top" wrapText="1"/>
    </xf>
    <xf numFmtId="3" fontId="3" fillId="0" borderId="51" xfId="0" applyNumberFormat="1" applyFont="1" applyFill="1" applyBorder="1" applyAlignment="1">
      <alignment horizontal="center" vertical="top" wrapText="1"/>
    </xf>
    <xf numFmtId="164" fontId="3" fillId="5" borderId="28" xfId="0" applyNumberFormat="1" applyFont="1" applyFill="1" applyBorder="1" applyAlignment="1">
      <alignment horizontal="center" vertical="top"/>
    </xf>
    <xf numFmtId="164" fontId="3" fillId="5" borderId="29" xfId="0" applyNumberFormat="1" applyFont="1" applyFill="1" applyBorder="1" applyAlignment="1">
      <alignment horizontal="center" vertical="top"/>
    </xf>
    <xf numFmtId="3" fontId="3" fillId="0" borderId="23" xfId="0" applyNumberFormat="1" applyFont="1" applyFill="1" applyBorder="1" applyAlignment="1">
      <alignment horizontal="center" vertical="top" wrapText="1"/>
    </xf>
    <xf numFmtId="3" fontId="3" fillId="0" borderId="69" xfId="0" applyNumberFormat="1" applyFont="1" applyFill="1" applyBorder="1" applyAlignment="1">
      <alignment horizontal="center" vertical="top" wrapText="1"/>
    </xf>
    <xf numFmtId="164" fontId="3" fillId="0" borderId="26" xfId="0" applyNumberFormat="1" applyFont="1" applyBorder="1" applyAlignment="1">
      <alignment horizontal="center" vertical="top"/>
    </xf>
    <xf numFmtId="3" fontId="3" fillId="0" borderId="40" xfId="0" applyNumberFormat="1" applyFont="1" applyFill="1" applyBorder="1" applyAlignment="1">
      <alignment horizontal="center" vertical="top" wrapText="1"/>
    </xf>
    <xf numFmtId="3" fontId="3" fillId="0" borderId="71" xfId="0" applyNumberFormat="1" applyFont="1" applyFill="1" applyBorder="1" applyAlignment="1">
      <alignment horizontal="center" vertical="top" wrapText="1"/>
    </xf>
    <xf numFmtId="164" fontId="4" fillId="9" borderId="57" xfId="0" applyNumberFormat="1" applyFont="1" applyFill="1" applyBorder="1" applyAlignment="1">
      <alignment horizontal="center" vertical="top"/>
    </xf>
    <xf numFmtId="164" fontId="3" fillId="8" borderId="42" xfId="0" applyNumberFormat="1" applyFont="1" applyFill="1" applyBorder="1" applyAlignment="1">
      <alignment horizontal="center" vertical="top"/>
    </xf>
    <xf numFmtId="164" fontId="3" fillId="8" borderId="41" xfId="0" applyNumberFormat="1" applyFont="1" applyFill="1" applyBorder="1" applyAlignment="1">
      <alignment horizontal="center" vertical="top"/>
    </xf>
    <xf numFmtId="3" fontId="3" fillId="0" borderId="22" xfId="0" applyNumberFormat="1" applyFont="1" applyBorder="1" applyAlignment="1">
      <alignment horizontal="center" vertical="top"/>
    </xf>
    <xf numFmtId="164" fontId="4" fillId="9" borderId="31" xfId="0" applyNumberFormat="1" applyFont="1" applyFill="1" applyBorder="1" applyAlignment="1">
      <alignment horizontal="center" vertical="top" wrapText="1"/>
    </xf>
    <xf numFmtId="3" fontId="3" fillId="0" borderId="62" xfId="0" applyNumberFormat="1" applyFont="1" applyFill="1" applyBorder="1" applyAlignment="1">
      <alignment horizontal="center" vertical="top" wrapText="1"/>
    </xf>
    <xf numFmtId="3" fontId="3" fillId="0" borderId="3" xfId="0" applyNumberFormat="1" applyFont="1" applyFill="1" applyBorder="1" applyAlignment="1">
      <alignment horizontal="center" vertical="top" wrapText="1"/>
    </xf>
    <xf numFmtId="164" fontId="3" fillId="5" borderId="35" xfId="0" applyNumberFormat="1" applyFont="1" applyFill="1" applyBorder="1" applyAlignment="1">
      <alignment horizontal="center" vertical="top" wrapText="1"/>
    </xf>
    <xf numFmtId="164" fontId="3" fillId="5" borderId="34" xfId="0" applyNumberFormat="1" applyFont="1" applyFill="1" applyBorder="1" applyAlignment="1">
      <alignment horizontal="center" vertical="top" wrapText="1"/>
    </xf>
    <xf numFmtId="3" fontId="3" fillId="0" borderId="20" xfId="0" applyNumberFormat="1" applyFont="1" applyBorder="1" applyAlignment="1">
      <alignment horizontal="center" vertical="top"/>
    </xf>
    <xf numFmtId="3" fontId="3" fillId="0" borderId="51" xfId="0" applyNumberFormat="1" applyFont="1" applyBorder="1" applyAlignment="1">
      <alignment horizontal="center" vertical="top"/>
    </xf>
    <xf numFmtId="0" fontId="3" fillId="8" borderId="18" xfId="0" applyNumberFormat="1" applyFont="1" applyFill="1" applyBorder="1" applyAlignment="1">
      <alignment horizontal="center" vertical="top" wrapText="1"/>
    </xf>
    <xf numFmtId="0" fontId="3" fillId="8" borderId="3" xfId="0" applyNumberFormat="1" applyFont="1" applyFill="1" applyBorder="1" applyAlignment="1">
      <alignment horizontal="center" vertical="top" wrapText="1"/>
    </xf>
    <xf numFmtId="0" fontId="3" fillId="0" borderId="61" xfId="0" applyNumberFormat="1" applyFont="1" applyFill="1" applyBorder="1" applyAlignment="1">
      <alignment horizontal="center" vertical="top" wrapText="1"/>
    </xf>
    <xf numFmtId="164" fontId="3" fillId="5" borderId="35" xfId="0" applyNumberFormat="1" applyFont="1" applyFill="1" applyBorder="1" applyAlignment="1">
      <alignment horizontal="center" vertical="top"/>
    </xf>
    <xf numFmtId="164" fontId="3" fillId="5" borderId="34" xfId="0" applyNumberFormat="1" applyFont="1" applyFill="1" applyBorder="1" applyAlignment="1">
      <alignment horizontal="center" vertical="top"/>
    </xf>
    <xf numFmtId="3" fontId="3" fillId="0" borderId="20" xfId="0" applyNumberFormat="1" applyFont="1" applyFill="1" applyBorder="1" applyAlignment="1">
      <alignment horizontal="center" vertical="top" wrapText="1"/>
    </xf>
    <xf numFmtId="3" fontId="4" fillId="0" borderId="61" xfId="0" applyNumberFormat="1" applyFont="1" applyFill="1" applyBorder="1" applyAlignment="1">
      <alignment horizontal="center" vertical="center" textRotation="90" wrapText="1"/>
    </xf>
    <xf numFmtId="3" fontId="4" fillId="9" borderId="60" xfId="0" applyNumberFormat="1" applyFont="1" applyFill="1" applyBorder="1" applyAlignment="1">
      <alignment horizontal="center" vertical="top"/>
    </xf>
    <xf numFmtId="3" fontId="4" fillId="0" borderId="14" xfId="0" applyNumberFormat="1" applyFont="1" applyFill="1" applyBorder="1" applyAlignment="1">
      <alignment horizontal="center" vertical="top" wrapText="1"/>
    </xf>
    <xf numFmtId="3" fontId="4" fillId="0" borderId="3" xfId="0" applyNumberFormat="1" applyFont="1" applyFill="1" applyBorder="1" applyAlignment="1">
      <alignment horizontal="center" vertical="top" wrapText="1"/>
    </xf>
    <xf numFmtId="3" fontId="4" fillId="0" borderId="45" xfId="0" applyNumberFormat="1" applyFont="1" applyFill="1" applyBorder="1" applyAlignment="1">
      <alignment horizontal="center" vertical="top" wrapText="1"/>
    </xf>
    <xf numFmtId="3" fontId="4" fillId="0" borderId="35" xfId="0" applyNumberFormat="1" applyFont="1" applyBorder="1" applyAlignment="1">
      <alignment horizontal="center" vertical="top" wrapText="1"/>
    </xf>
    <xf numFmtId="164" fontId="3" fillId="0" borderId="11" xfId="0" applyNumberFormat="1" applyFont="1" applyFill="1" applyBorder="1" applyAlignment="1">
      <alignment horizontal="center" vertical="top" wrapText="1"/>
    </xf>
    <xf numFmtId="3" fontId="3" fillId="0" borderId="11" xfId="0" applyNumberFormat="1" applyFont="1" applyFill="1" applyBorder="1" applyAlignment="1">
      <alignment vertical="top" wrapText="1"/>
    </xf>
    <xf numFmtId="3" fontId="4" fillId="0" borderId="27" xfId="0" applyNumberFormat="1" applyFont="1" applyBorder="1" applyAlignment="1">
      <alignment horizontal="center" vertical="top" wrapText="1"/>
    </xf>
    <xf numFmtId="164" fontId="3" fillId="5" borderId="0" xfId="0" applyNumberFormat="1" applyFont="1" applyFill="1" applyBorder="1" applyAlignment="1">
      <alignment horizontal="center" vertical="top" wrapText="1"/>
    </xf>
    <xf numFmtId="3" fontId="3" fillId="0" borderId="12" xfId="0" applyNumberFormat="1" applyFont="1" applyFill="1" applyBorder="1" applyAlignment="1">
      <alignment horizontal="left" vertical="top" wrapText="1"/>
    </xf>
    <xf numFmtId="3" fontId="3" fillId="0" borderId="9" xfId="0" applyNumberFormat="1" applyFont="1" applyFill="1" applyBorder="1" applyAlignment="1">
      <alignment horizontal="center" vertical="top"/>
    </xf>
    <xf numFmtId="3" fontId="3" fillId="0" borderId="33" xfId="0" applyNumberFormat="1" applyFont="1" applyFill="1" applyBorder="1" applyAlignment="1">
      <alignment horizontal="center" vertical="top"/>
    </xf>
    <xf numFmtId="3" fontId="3" fillId="5" borderId="27" xfId="0" applyNumberFormat="1" applyFont="1" applyFill="1" applyBorder="1" applyAlignment="1">
      <alignment horizontal="center" vertical="top" wrapText="1"/>
    </xf>
    <xf numFmtId="3" fontId="3" fillId="0" borderId="12" xfId="0" applyNumberFormat="1" applyFont="1" applyFill="1" applyBorder="1" applyAlignment="1">
      <alignment vertical="top" wrapText="1"/>
    </xf>
    <xf numFmtId="3" fontId="3" fillId="0" borderId="54" xfId="0" applyNumberFormat="1" applyFont="1" applyFill="1" applyBorder="1" applyAlignment="1">
      <alignment horizontal="center" vertical="top"/>
    </xf>
    <xf numFmtId="3" fontId="3" fillId="0" borderId="44" xfId="0" applyNumberFormat="1" applyFont="1" applyFill="1" applyBorder="1" applyAlignment="1">
      <alignment horizontal="center" vertical="top"/>
    </xf>
    <xf numFmtId="3" fontId="3" fillId="5" borderId="72" xfId="0" applyNumberFormat="1" applyFont="1" applyFill="1" applyBorder="1" applyAlignment="1">
      <alignment horizontal="center" vertical="top"/>
    </xf>
    <xf numFmtId="49" fontId="4" fillId="2" borderId="48" xfId="0" applyNumberFormat="1" applyFont="1" applyFill="1" applyBorder="1" applyAlignment="1">
      <alignment vertical="top"/>
    </xf>
    <xf numFmtId="49" fontId="4" fillId="3" borderId="44" xfId="0" applyNumberFormat="1" applyFont="1" applyFill="1" applyBorder="1" applyAlignment="1">
      <alignment horizontal="center" vertical="top"/>
    </xf>
    <xf numFmtId="49" fontId="4" fillId="0" borderId="44" xfId="0" applyNumberFormat="1" applyFont="1" applyBorder="1" applyAlignment="1">
      <alignment vertical="top"/>
    </xf>
    <xf numFmtId="3" fontId="3" fillId="8" borderId="53" xfId="0" applyNumberFormat="1" applyFont="1" applyFill="1" applyBorder="1" applyAlignment="1">
      <alignment horizontal="center" vertical="top"/>
    </xf>
    <xf numFmtId="3" fontId="3" fillId="8" borderId="23" xfId="0" applyNumberFormat="1" applyFont="1" applyFill="1" applyBorder="1" applyAlignment="1">
      <alignment horizontal="center" vertical="top"/>
    </xf>
    <xf numFmtId="3" fontId="3" fillId="8" borderId="69" xfId="0" applyNumberFormat="1" applyFont="1" applyFill="1" applyBorder="1" applyAlignment="1">
      <alignment horizontal="center" vertical="top"/>
    </xf>
    <xf numFmtId="3" fontId="3" fillId="8" borderId="52" xfId="0" applyNumberFormat="1" applyFont="1" applyFill="1" applyBorder="1" applyAlignment="1">
      <alignment horizontal="center" vertical="center" textRotation="90" wrapText="1"/>
    </xf>
    <xf numFmtId="3" fontId="4" fillId="8" borderId="27" xfId="0" applyNumberFormat="1" applyFont="1" applyFill="1" applyBorder="1" applyAlignment="1">
      <alignment horizontal="center" vertical="top" wrapText="1"/>
    </xf>
    <xf numFmtId="3" fontId="3" fillId="8" borderId="27" xfId="0" applyNumberFormat="1" applyFont="1" applyFill="1" applyBorder="1" applyAlignment="1">
      <alignment vertical="top" wrapText="1"/>
    </xf>
    <xf numFmtId="3" fontId="3" fillId="5" borderId="15" xfId="0" applyNumberFormat="1" applyFont="1" applyFill="1" applyBorder="1" applyAlignment="1">
      <alignment horizontal="center" vertical="top"/>
    </xf>
    <xf numFmtId="3" fontId="3" fillId="5" borderId="9" xfId="0" applyNumberFormat="1" applyFont="1" applyFill="1" applyBorder="1" applyAlignment="1">
      <alignment horizontal="center" vertical="top"/>
    </xf>
    <xf numFmtId="3" fontId="3" fillId="5" borderId="52" xfId="0" applyNumberFormat="1" applyFont="1" applyFill="1" applyBorder="1" applyAlignment="1">
      <alignment horizontal="center" vertical="top"/>
    </xf>
    <xf numFmtId="164" fontId="3" fillId="0" borderId="0" xfId="0" applyNumberFormat="1" applyFont="1" applyBorder="1" applyAlignment="1">
      <alignment horizontal="center" vertical="top"/>
    </xf>
    <xf numFmtId="3" fontId="3" fillId="8" borderId="16" xfId="0" applyNumberFormat="1" applyFont="1" applyFill="1" applyBorder="1" applyAlignment="1">
      <alignment horizontal="center" vertical="top"/>
    </xf>
    <xf numFmtId="3" fontId="3" fillId="8" borderId="3" xfId="0" applyNumberFormat="1" applyFont="1" applyFill="1" applyBorder="1" applyAlignment="1">
      <alignment horizontal="center" vertical="top"/>
    </xf>
    <xf numFmtId="3" fontId="3" fillId="8" borderId="61" xfId="0" applyNumberFormat="1" applyFont="1" applyFill="1" applyBorder="1" applyAlignment="1">
      <alignment horizontal="center" vertical="top"/>
    </xf>
    <xf numFmtId="164" fontId="4" fillId="3" borderId="2" xfId="0" applyNumberFormat="1" applyFont="1" applyFill="1" applyBorder="1" applyAlignment="1">
      <alignment horizontal="center" vertical="top"/>
    </xf>
    <xf numFmtId="3" fontId="3" fillId="5" borderId="13" xfId="0" applyNumberFormat="1" applyFont="1" applyFill="1" applyBorder="1" applyAlignment="1">
      <alignment horizontal="center" vertical="center" wrapText="1"/>
    </xf>
    <xf numFmtId="164" fontId="3" fillId="8" borderId="11" xfId="0" applyNumberFormat="1" applyFont="1" applyFill="1" applyBorder="1" applyAlignment="1">
      <alignment horizontal="center" vertical="top" wrapText="1"/>
    </xf>
    <xf numFmtId="3" fontId="3" fillId="8" borderId="42" xfId="0" applyNumberFormat="1" applyFont="1" applyFill="1" applyBorder="1" applyAlignment="1">
      <alignment horizontal="center" vertical="top"/>
    </xf>
    <xf numFmtId="3" fontId="3" fillId="8" borderId="43" xfId="0" applyNumberFormat="1" applyFont="1" applyFill="1" applyBorder="1" applyAlignment="1">
      <alignment horizontal="center" vertical="top"/>
    </xf>
    <xf numFmtId="3" fontId="3" fillId="8" borderId="73" xfId="0" applyNumberFormat="1" applyFont="1" applyFill="1" applyBorder="1" applyAlignment="1">
      <alignment horizontal="center" vertical="top"/>
    </xf>
    <xf numFmtId="3" fontId="3" fillId="5" borderId="9" xfId="0" applyNumberFormat="1" applyFont="1" applyFill="1" applyBorder="1" applyAlignment="1">
      <alignment horizontal="center" vertical="center" wrapText="1"/>
    </xf>
    <xf numFmtId="3" fontId="3" fillId="5" borderId="37" xfId="1" applyNumberFormat="1" applyFont="1" applyFill="1" applyBorder="1" applyAlignment="1">
      <alignment horizontal="center" vertical="top" wrapText="1"/>
    </xf>
    <xf numFmtId="164" fontId="3" fillId="5" borderId="58" xfId="0" applyNumberFormat="1" applyFont="1" applyFill="1" applyBorder="1" applyAlignment="1">
      <alignment horizontal="center" vertical="top" wrapText="1"/>
    </xf>
    <xf numFmtId="3" fontId="3" fillId="8" borderId="39" xfId="0" applyNumberFormat="1" applyFont="1" applyFill="1" applyBorder="1" applyAlignment="1">
      <alignment horizontal="center" vertical="top"/>
    </xf>
    <xf numFmtId="3" fontId="3" fillId="8" borderId="40" xfId="0" applyNumberFormat="1" applyFont="1" applyFill="1" applyBorder="1" applyAlignment="1">
      <alignment horizontal="center" vertical="top"/>
    </xf>
    <xf numFmtId="3" fontId="3" fillId="8" borderId="71" xfId="0" applyNumberFormat="1" applyFont="1" applyFill="1" applyBorder="1" applyAlignment="1">
      <alignment horizontal="center" vertical="top"/>
    </xf>
    <xf numFmtId="3" fontId="3" fillId="0" borderId="72" xfId="0" applyNumberFormat="1" applyFont="1" applyBorder="1" applyAlignment="1">
      <alignment horizontal="center" vertical="top"/>
    </xf>
    <xf numFmtId="3" fontId="3" fillId="8" borderId="9" xfId="0" applyNumberFormat="1" applyFont="1" applyFill="1" applyBorder="1" applyAlignment="1">
      <alignment horizontal="center" vertical="top"/>
    </xf>
    <xf numFmtId="3" fontId="3" fillId="8" borderId="52" xfId="0" applyNumberFormat="1" applyFont="1" applyFill="1" applyBorder="1" applyAlignment="1">
      <alignment horizontal="center" vertical="top"/>
    </xf>
    <xf numFmtId="3" fontId="3" fillId="8" borderId="15" xfId="0" applyNumberFormat="1" applyFont="1" applyFill="1" applyBorder="1" applyAlignment="1">
      <alignment horizontal="center" vertical="top"/>
    </xf>
    <xf numFmtId="3" fontId="3" fillId="0" borderId="27" xfId="1" applyNumberFormat="1" applyFont="1" applyBorder="1" applyAlignment="1">
      <alignment horizontal="center" vertical="top"/>
    </xf>
    <xf numFmtId="164" fontId="3" fillId="8" borderId="15" xfId="1" applyNumberFormat="1" applyFont="1" applyFill="1" applyBorder="1" applyAlignment="1">
      <alignment horizontal="center" vertical="top"/>
    </xf>
    <xf numFmtId="3" fontId="3" fillId="0" borderId="40" xfId="0" applyNumberFormat="1" applyFont="1" applyFill="1" applyBorder="1" applyAlignment="1">
      <alignment horizontal="center" vertical="top"/>
    </xf>
    <xf numFmtId="3" fontId="3" fillId="0" borderId="32" xfId="0" applyNumberFormat="1" applyFont="1" applyFill="1" applyBorder="1" applyAlignment="1">
      <alignment horizontal="center" vertical="top"/>
    </xf>
    <xf numFmtId="164" fontId="3" fillId="8" borderId="27" xfId="0" applyNumberFormat="1" applyFont="1" applyFill="1" applyBorder="1" applyAlignment="1">
      <alignment horizontal="center" vertical="top" wrapText="1"/>
    </xf>
    <xf numFmtId="164" fontId="3" fillId="8" borderId="33" xfId="0" applyNumberFormat="1" applyFont="1" applyFill="1" applyBorder="1" applyAlignment="1">
      <alignment horizontal="center" vertical="top" wrapText="1"/>
    </xf>
    <xf numFmtId="3" fontId="3" fillId="0" borderId="27" xfId="1" applyNumberFormat="1" applyFont="1" applyFill="1" applyBorder="1" applyAlignment="1">
      <alignment horizontal="center" vertical="top"/>
    </xf>
    <xf numFmtId="49" fontId="3" fillId="0" borderId="9" xfId="0" applyNumberFormat="1" applyFont="1" applyBorder="1" applyAlignment="1">
      <alignment vertical="top"/>
    </xf>
    <xf numFmtId="164" fontId="3" fillId="8" borderId="0" xfId="0" applyNumberFormat="1" applyFont="1" applyFill="1" applyBorder="1" applyAlignment="1">
      <alignment horizontal="center" vertical="top" wrapText="1"/>
    </xf>
    <xf numFmtId="164" fontId="5" fillId="8" borderId="27" xfId="0" applyNumberFormat="1" applyFont="1" applyFill="1" applyBorder="1" applyAlignment="1">
      <alignment vertical="top" wrapText="1"/>
    </xf>
    <xf numFmtId="164" fontId="5" fillId="8" borderId="12" xfId="0" applyNumberFormat="1" applyFont="1" applyFill="1" applyBorder="1" applyAlignment="1">
      <alignment vertical="top" wrapText="1"/>
    </xf>
    <xf numFmtId="3" fontId="3" fillId="0" borderId="17" xfId="0" applyNumberFormat="1" applyFont="1" applyFill="1" applyBorder="1" applyAlignment="1">
      <alignment horizontal="center" vertical="center" wrapText="1"/>
    </xf>
    <xf numFmtId="164" fontId="3" fillId="8" borderId="33" xfId="0" applyNumberFormat="1" applyFont="1" applyFill="1" applyBorder="1" applyAlignment="1">
      <alignment horizontal="center" vertical="top"/>
    </xf>
    <xf numFmtId="3" fontId="3" fillId="0" borderId="15" xfId="0" applyNumberFormat="1" applyFont="1" applyFill="1" applyBorder="1" applyAlignment="1">
      <alignment horizontal="center" vertical="top"/>
    </xf>
    <xf numFmtId="3" fontId="3" fillId="0" borderId="9" xfId="2" applyNumberFormat="1" applyFont="1" applyFill="1" applyBorder="1" applyAlignment="1">
      <alignment horizontal="center" vertical="top"/>
    </xf>
    <xf numFmtId="3" fontId="3" fillId="8" borderId="17" xfId="0" applyNumberFormat="1" applyFont="1" applyFill="1" applyBorder="1" applyAlignment="1">
      <alignment horizontal="center" vertical="top"/>
    </xf>
    <xf numFmtId="3" fontId="3" fillId="0" borderId="17" xfId="0" applyNumberFormat="1" applyFont="1" applyFill="1" applyBorder="1" applyAlignment="1">
      <alignment horizontal="center" vertical="center" textRotation="90" wrapText="1"/>
    </xf>
    <xf numFmtId="49" fontId="4" fillId="8" borderId="9" xfId="0" applyNumberFormat="1" applyFont="1" applyFill="1" applyBorder="1" applyAlignment="1">
      <alignment vertical="top"/>
    </xf>
    <xf numFmtId="3" fontId="4" fillId="8" borderId="27" xfId="0" applyNumberFormat="1" applyFont="1" applyFill="1" applyBorder="1" applyAlignment="1">
      <alignment horizontal="center" vertical="center"/>
    </xf>
    <xf numFmtId="3" fontId="3" fillId="0" borderId="44" xfId="0" applyNumberFormat="1" applyFont="1" applyFill="1" applyBorder="1" applyAlignment="1">
      <alignment horizontal="center" vertical="center" wrapText="1"/>
    </xf>
    <xf numFmtId="3" fontId="4" fillId="0" borderId="47" xfId="0" applyNumberFormat="1" applyFont="1" applyBorder="1" applyAlignment="1">
      <alignment horizontal="center" vertical="top"/>
    </xf>
    <xf numFmtId="164" fontId="3" fillId="8" borderId="47" xfId="0" applyNumberFormat="1" applyFont="1" applyFill="1" applyBorder="1" applyAlignment="1">
      <alignment horizontal="center" vertical="top" wrapText="1"/>
    </xf>
    <xf numFmtId="3" fontId="3" fillId="8" borderId="54" xfId="0" applyNumberFormat="1" applyFont="1" applyFill="1" applyBorder="1" applyAlignment="1">
      <alignment horizontal="center" vertical="top"/>
    </xf>
    <xf numFmtId="3" fontId="3" fillId="8" borderId="9"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top"/>
    </xf>
    <xf numFmtId="3" fontId="3" fillId="0" borderId="61" xfId="0" applyNumberFormat="1" applyFont="1" applyBorder="1" applyAlignment="1">
      <alignment horizontal="center" vertical="top"/>
    </xf>
    <xf numFmtId="3" fontId="4" fillId="8" borderId="35" xfId="0" applyNumberFormat="1" applyFont="1" applyFill="1" applyBorder="1" applyAlignment="1">
      <alignment horizontal="center" vertical="center"/>
    </xf>
    <xf numFmtId="3" fontId="3" fillId="8" borderId="20" xfId="0" applyNumberFormat="1" applyFont="1" applyFill="1" applyBorder="1" applyAlignment="1">
      <alignment horizontal="center" vertical="top"/>
    </xf>
    <xf numFmtId="3" fontId="3" fillId="8" borderId="13" xfId="0" applyNumberFormat="1" applyFont="1" applyFill="1" applyBorder="1" applyAlignment="1">
      <alignment horizontal="center" vertical="top"/>
    </xf>
    <xf numFmtId="3" fontId="3" fillId="8" borderId="51" xfId="0" applyNumberFormat="1" applyFont="1" applyFill="1" applyBorder="1" applyAlignment="1">
      <alignment horizontal="center" vertical="top"/>
    </xf>
    <xf numFmtId="49" fontId="4" fillId="8" borderId="9" xfId="0" applyNumberFormat="1" applyFont="1" applyFill="1" applyBorder="1" applyAlignment="1">
      <alignment horizontal="center" vertical="top"/>
    </xf>
    <xf numFmtId="3" fontId="4" fillId="8" borderId="27" xfId="0" applyNumberFormat="1" applyFont="1" applyFill="1" applyBorder="1" applyAlignment="1">
      <alignment horizontal="center" vertical="top"/>
    </xf>
    <xf numFmtId="3" fontId="3" fillId="8" borderId="75" xfId="0" applyNumberFormat="1" applyFont="1" applyFill="1" applyBorder="1" applyAlignment="1">
      <alignment horizontal="center" vertical="top"/>
    </xf>
    <xf numFmtId="3" fontId="3" fillId="8" borderId="44" xfId="0" applyNumberFormat="1" applyFont="1" applyFill="1" applyBorder="1" applyAlignment="1">
      <alignment horizontal="center" vertical="top"/>
    </xf>
    <xf numFmtId="3" fontId="3" fillId="8" borderId="72" xfId="0" applyNumberFormat="1" applyFont="1" applyFill="1" applyBorder="1" applyAlignment="1">
      <alignment horizontal="center" vertical="top"/>
    </xf>
    <xf numFmtId="3" fontId="3" fillId="8" borderId="44" xfId="0" applyNumberFormat="1" applyFont="1" applyFill="1" applyBorder="1" applyAlignment="1">
      <alignment vertical="top" wrapText="1"/>
    </xf>
    <xf numFmtId="164" fontId="4" fillId="8" borderId="27" xfId="0" applyNumberFormat="1" applyFont="1" applyFill="1" applyBorder="1" applyAlignment="1">
      <alignment horizontal="center" vertical="top" wrapText="1"/>
    </xf>
    <xf numFmtId="3" fontId="3" fillId="8" borderId="52" xfId="0" applyNumberFormat="1" applyFont="1" applyFill="1" applyBorder="1" applyAlignment="1">
      <alignment horizontal="center" vertical="center" wrapText="1"/>
    </xf>
    <xf numFmtId="49" fontId="4" fillId="8" borderId="17" xfId="0" applyNumberFormat="1" applyFont="1" applyFill="1" applyBorder="1" applyAlignment="1">
      <alignment horizontal="center" vertical="top"/>
    </xf>
    <xf numFmtId="3" fontId="3" fillId="8" borderId="68" xfId="0" applyNumberFormat="1" applyFont="1" applyFill="1" applyBorder="1" applyAlignment="1">
      <alignment horizontal="center" vertical="top"/>
    </xf>
    <xf numFmtId="3" fontId="4" fillId="8" borderId="47" xfId="0" applyNumberFormat="1" applyFont="1" applyFill="1" applyBorder="1" applyAlignment="1">
      <alignment horizontal="center" vertical="top"/>
    </xf>
    <xf numFmtId="164" fontId="3" fillId="8" borderId="48" xfId="0" applyNumberFormat="1" applyFont="1" applyFill="1" applyBorder="1" applyAlignment="1">
      <alignment horizontal="center" vertical="top" wrapText="1"/>
    </xf>
    <xf numFmtId="3" fontId="3" fillId="8" borderId="70" xfId="0" applyNumberFormat="1" applyFont="1" applyFill="1" applyBorder="1" applyAlignment="1">
      <alignment horizontal="center" vertical="top"/>
    </xf>
    <xf numFmtId="3" fontId="3" fillId="8" borderId="76" xfId="0" applyNumberFormat="1" applyFont="1" applyFill="1" applyBorder="1" applyAlignment="1">
      <alignment horizontal="center" vertical="center" wrapText="1"/>
    </xf>
    <xf numFmtId="3" fontId="4" fillId="8" borderId="37" xfId="0" applyNumberFormat="1" applyFont="1" applyFill="1" applyBorder="1" applyAlignment="1">
      <alignment horizontal="center" vertical="top"/>
    </xf>
    <xf numFmtId="49" fontId="4" fillId="0" borderId="0" xfId="0" applyNumberFormat="1" applyFont="1" applyBorder="1" applyAlignment="1">
      <alignment horizontal="center" vertical="top"/>
    </xf>
    <xf numFmtId="3" fontId="3" fillId="0" borderId="61" xfId="0" applyNumberFormat="1" applyFont="1" applyFill="1" applyBorder="1" applyAlignment="1">
      <alignment horizontal="center" vertical="center" wrapText="1"/>
    </xf>
    <xf numFmtId="164" fontId="4" fillId="9" borderId="58" xfId="0" applyNumberFormat="1" applyFont="1" applyFill="1" applyBorder="1" applyAlignment="1">
      <alignment horizontal="center" vertical="top" wrapText="1"/>
    </xf>
    <xf numFmtId="3" fontId="3" fillId="0" borderId="16" xfId="0" applyNumberFormat="1" applyFont="1" applyFill="1" applyBorder="1" applyAlignment="1">
      <alignment horizontal="center" vertical="top" wrapText="1"/>
    </xf>
    <xf numFmtId="3" fontId="3" fillId="0" borderId="61" xfId="0" applyNumberFormat="1" applyFont="1" applyFill="1" applyBorder="1" applyAlignment="1">
      <alignment horizontal="center" vertical="top" wrapText="1"/>
    </xf>
    <xf numFmtId="3" fontId="3" fillId="0" borderId="22" xfId="0" applyNumberFormat="1" applyFont="1" applyFill="1" applyBorder="1" applyAlignment="1">
      <alignment horizontal="center" vertical="center" wrapText="1"/>
    </xf>
    <xf numFmtId="164" fontId="4" fillId="5" borderId="48" xfId="0" applyNumberFormat="1" applyFont="1" applyFill="1" applyBorder="1" applyAlignment="1">
      <alignment horizontal="center" vertical="top"/>
    </xf>
    <xf numFmtId="3" fontId="3" fillId="0" borderId="50" xfId="0" applyNumberFormat="1" applyFont="1" applyFill="1" applyBorder="1" applyAlignment="1">
      <alignment horizontal="center" vertical="top"/>
    </xf>
    <xf numFmtId="3" fontId="3" fillId="0" borderId="43" xfId="0" applyNumberFormat="1" applyFont="1" applyFill="1" applyBorder="1" applyAlignment="1">
      <alignment horizontal="center" vertical="top"/>
    </xf>
    <xf numFmtId="3" fontId="3" fillId="0" borderId="73" xfId="0" applyNumberFormat="1" applyFont="1" applyBorder="1" applyAlignment="1">
      <alignment horizontal="center" vertical="top"/>
    </xf>
    <xf numFmtId="3" fontId="4" fillId="0" borderId="28" xfId="0" applyNumberFormat="1" applyFont="1" applyBorder="1" applyAlignment="1">
      <alignment horizontal="center" vertical="top"/>
    </xf>
    <xf numFmtId="3" fontId="3" fillId="0" borderId="48" xfId="0" applyNumberFormat="1" applyFont="1" applyFill="1" applyBorder="1" applyAlignment="1">
      <alignment horizontal="left" vertical="top"/>
    </xf>
    <xf numFmtId="3" fontId="3" fillId="8" borderId="23" xfId="0" applyNumberFormat="1" applyFont="1" applyFill="1" applyBorder="1" applyAlignment="1">
      <alignment horizontal="left" vertical="top" wrapText="1"/>
    </xf>
    <xf numFmtId="3" fontId="3" fillId="0" borderId="53" xfId="0" applyNumberFormat="1" applyFont="1" applyFill="1" applyBorder="1" applyAlignment="1">
      <alignment horizontal="center" vertical="top"/>
    </xf>
    <xf numFmtId="3" fontId="3" fillId="0" borderId="23" xfId="0" applyNumberFormat="1" applyFont="1" applyFill="1" applyBorder="1" applyAlignment="1">
      <alignment horizontal="center" vertical="top"/>
    </xf>
    <xf numFmtId="3" fontId="3" fillId="0" borderId="69" xfId="0" applyNumberFormat="1" applyFont="1" applyBorder="1" applyAlignment="1">
      <alignment horizontal="center" vertical="top"/>
    </xf>
    <xf numFmtId="3" fontId="4" fillId="0" borderId="37" xfId="0" applyNumberFormat="1" applyFont="1" applyBorder="1" applyAlignment="1">
      <alignment horizontal="center" vertical="top"/>
    </xf>
    <xf numFmtId="164" fontId="3" fillId="8" borderId="37" xfId="0" applyNumberFormat="1" applyFont="1" applyFill="1" applyBorder="1" applyAlignment="1">
      <alignment horizontal="center" vertical="top" wrapText="1"/>
    </xf>
    <xf numFmtId="3" fontId="3" fillId="8" borderId="39" xfId="0" applyNumberFormat="1" applyFont="1" applyFill="1" applyBorder="1" applyAlignment="1">
      <alignment horizontal="center" vertical="top" wrapText="1"/>
    </xf>
    <xf numFmtId="3" fontId="3" fillId="0" borderId="71" xfId="0" applyNumberFormat="1" applyFont="1" applyBorder="1" applyAlignment="1">
      <alignment horizontal="center" vertical="top"/>
    </xf>
    <xf numFmtId="164" fontId="3" fillId="0" borderId="0" xfId="0" applyNumberFormat="1" applyFont="1" applyAlignment="1">
      <alignment vertical="top" wrapText="1"/>
    </xf>
    <xf numFmtId="3" fontId="3" fillId="8" borderId="54" xfId="0" applyNumberFormat="1" applyFont="1" applyFill="1" applyBorder="1" applyAlignment="1">
      <alignment horizontal="center" vertical="top" wrapText="1"/>
    </xf>
    <xf numFmtId="3" fontId="3" fillId="8" borderId="44" xfId="0" applyNumberFormat="1" applyFont="1" applyFill="1" applyBorder="1" applyAlignment="1">
      <alignment vertical="top"/>
    </xf>
    <xf numFmtId="3" fontId="3" fillId="0" borderId="52" xfId="0" applyNumberFormat="1" applyFont="1" applyBorder="1" applyAlignment="1">
      <alignment horizontal="center" vertical="center" wrapText="1"/>
    </xf>
    <xf numFmtId="3" fontId="3" fillId="8" borderId="26" xfId="0" applyNumberFormat="1" applyFont="1" applyFill="1" applyBorder="1" applyAlignment="1">
      <alignment vertical="top" wrapText="1"/>
    </xf>
    <xf numFmtId="3" fontId="3" fillId="8" borderId="53" xfId="0" applyNumberFormat="1" applyFont="1" applyFill="1" applyBorder="1" applyAlignment="1">
      <alignment horizontal="center" vertical="top" wrapText="1"/>
    </xf>
    <xf numFmtId="0" fontId="3" fillId="8" borderId="27" xfId="0" applyFont="1" applyFill="1" applyBorder="1" applyAlignment="1">
      <alignment horizontal="center" vertical="top"/>
    </xf>
    <xf numFmtId="0" fontId="3" fillId="8" borderId="15" xfId="0" applyNumberFormat="1" applyFont="1" applyFill="1" applyBorder="1" applyAlignment="1">
      <alignment horizontal="center" vertical="top"/>
    </xf>
    <xf numFmtId="0" fontId="3" fillId="8" borderId="9" xfId="0" applyNumberFormat="1" applyFont="1" applyFill="1" applyBorder="1" applyAlignment="1">
      <alignment horizontal="center" vertical="top"/>
    </xf>
    <xf numFmtId="0" fontId="3" fillId="8" borderId="27" xfId="0" applyFont="1" applyFill="1" applyBorder="1" applyAlignment="1">
      <alignment horizontal="center" vertical="top" wrapText="1"/>
    </xf>
    <xf numFmtId="0" fontId="3" fillId="8" borderId="54" xfId="0" applyNumberFormat="1" applyFont="1" applyFill="1" applyBorder="1" applyAlignment="1">
      <alignment horizontal="center" vertical="top"/>
    </xf>
    <xf numFmtId="0" fontId="3" fillId="8" borderId="44" xfId="0" applyNumberFormat="1" applyFont="1" applyFill="1" applyBorder="1" applyAlignment="1">
      <alignment horizontal="center" vertical="top"/>
    </xf>
    <xf numFmtId="0" fontId="3" fillId="8" borderId="12" xfId="0" applyFont="1" applyFill="1" applyBorder="1" applyAlignment="1">
      <alignment vertical="top" wrapText="1"/>
    </xf>
    <xf numFmtId="0" fontId="3" fillId="8" borderId="40" xfId="0" applyNumberFormat="1" applyFont="1" applyFill="1" applyBorder="1" applyAlignment="1">
      <alignment horizontal="center" vertical="top"/>
    </xf>
    <xf numFmtId="3" fontId="2" fillId="8" borderId="15" xfId="0" applyNumberFormat="1" applyFont="1" applyFill="1" applyBorder="1" applyAlignment="1">
      <alignment horizontal="center" vertical="top" wrapText="1"/>
    </xf>
    <xf numFmtId="164" fontId="4" fillId="8" borderId="12" xfId="0" applyNumberFormat="1" applyFont="1" applyFill="1" applyBorder="1" applyAlignment="1">
      <alignment horizontal="center" vertical="top" wrapText="1"/>
    </xf>
    <xf numFmtId="3" fontId="3" fillId="8" borderId="77" xfId="0" applyNumberFormat="1" applyFont="1" applyFill="1" applyBorder="1" applyAlignment="1">
      <alignment horizontal="center" vertical="top"/>
    </xf>
    <xf numFmtId="3" fontId="3" fillId="8" borderId="78" xfId="0" applyNumberFormat="1" applyFont="1" applyFill="1" applyBorder="1" applyAlignment="1">
      <alignment horizontal="center" vertical="top"/>
    </xf>
    <xf numFmtId="3" fontId="3" fillId="8" borderId="79" xfId="0" applyNumberFormat="1" applyFont="1" applyFill="1" applyBorder="1" applyAlignment="1">
      <alignment horizontal="center" vertical="top"/>
    </xf>
    <xf numFmtId="0" fontId="3" fillId="8" borderId="72" xfId="0" applyFont="1" applyFill="1" applyBorder="1" applyAlignment="1">
      <alignment horizontal="center" vertical="top" wrapText="1"/>
    </xf>
    <xf numFmtId="0" fontId="3" fillId="8" borderId="26" xfId="0" applyFont="1" applyFill="1" applyBorder="1" applyAlignment="1">
      <alignment vertical="top" wrapText="1"/>
    </xf>
    <xf numFmtId="0" fontId="3" fillId="8" borderId="53" xfId="0" applyFont="1" applyFill="1" applyBorder="1" applyAlignment="1">
      <alignment horizontal="center" vertical="top" wrapText="1"/>
    </xf>
    <xf numFmtId="3" fontId="3" fillId="0" borderId="33" xfId="0" applyNumberFormat="1" applyFont="1" applyBorder="1" applyAlignment="1">
      <alignment vertical="top"/>
    </xf>
    <xf numFmtId="3" fontId="3" fillId="8" borderId="40" xfId="0" applyNumberFormat="1" applyFont="1" applyFill="1" applyBorder="1" applyAlignment="1">
      <alignment horizontal="center" vertical="top" wrapText="1"/>
    </xf>
    <xf numFmtId="3" fontId="3" fillId="8" borderId="80" xfId="0" applyNumberFormat="1" applyFont="1" applyFill="1" applyBorder="1" applyAlignment="1">
      <alignment horizontal="center" vertical="top"/>
    </xf>
    <xf numFmtId="3" fontId="3" fillId="0" borderId="13" xfId="0" applyNumberFormat="1" applyFont="1" applyFill="1" applyBorder="1" applyAlignment="1">
      <alignment horizontal="center" vertical="top"/>
    </xf>
    <xf numFmtId="3" fontId="3" fillId="0" borderId="67" xfId="0" applyNumberFormat="1" applyFont="1" applyFill="1" applyBorder="1" applyAlignment="1">
      <alignment horizontal="center" vertical="top"/>
    </xf>
    <xf numFmtId="3" fontId="3" fillId="0" borderId="34" xfId="0" applyNumberFormat="1" applyFont="1" applyFill="1" applyBorder="1" applyAlignment="1">
      <alignment horizontal="center" vertical="top"/>
    </xf>
    <xf numFmtId="3" fontId="3" fillId="5" borderId="39" xfId="0" applyNumberFormat="1" applyFont="1" applyFill="1" applyBorder="1" applyAlignment="1">
      <alignment horizontal="center" vertical="top"/>
    </xf>
    <xf numFmtId="3" fontId="3" fillId="5" borderId="40" xfId="0" applyNumberFormat="1" applyFont="1" applyFill="1" applyBorder="1" applyAlignment="1">
      <alignment horizontal="center" vertical="top"/>
    </xf>
    <xf numFmtId="3" fontId="3" fillId="5" borderId="32" xfId="0" applyNumberFormat="1" applyFont="1" applyFill="1" applyBorder="1" applyAlignment="1">
      <alignment horizontal="center" vertical="top"/>
    </xf>
    <xf numFmtId="3" fontId="1" fillId="0" borderId="27" xfId="0" applyNumberFormat="1" applyFont="1" applyBorder="1" applyAlignment="1">
      <alignment horizontal="center" vertical="top"/>
    </xf>
    <xf numFmtId="164" fontId="1" fillId="9" borderId="37" xfId="0" applyNumberFormat="1" applyFont="1" applyFill="1" applyBorder="1" applyAlignment="1">
      <alignment horizontal="center" vertical="top" wrapText="1"/>
    </xf>
    <xf numFmtId="3" fontId="3" fillId="0" borderId="9" xfId="0" applyNumberFormat="1" applyFont="1" applyBorder="1" applyAlignment="1">
      <alignment horizontal="center" vertical="top"/>
    </xf>
    <xf numFmtId="3" fontId="3" fillId="0" borderId="17" xfId="0" applyNumberFormat="1" applyFont="1" applyBorder="1" applyAlignment="1">
      <alignment horizontal="center" vertical="top"/>
    </xf>
    <xf numFmtId="3" fontId="3" fillId="0" borderId="33" xfId="0" applyNumberFormat="1" applyFont="1" applyBorder="1" applyAlignment="1">
      <alignment horizontal="center" vertical="top"/>
    </xf>
    <xf numFmtId="164" fontId="3" fillId="5" borderId="60" xfId="0" applyNumberFormat="1" applyFont="1" applyFill="1" applyBorder="1" applyAlignment="1">
      <alignment horizontal="center" vertical="top"/>
    </xf>
    <xf numFmtId="3" fontId="3" fillId="0" borderId="46" xfId="0" applyNumberFormat="1" applyFont="1" applyFill="1" applyBorder="1" applyAlignment="1">
      <alignment horizontal="center" vertical="top"/>
    </xf>
    <xf numFmtId="3" fontId="3" fillId="0" borderId="1" xfId="0" applyNumberFormat="1" applyFont="1" applyFill="1" applyBorder="1" applyAlignment="1">
      <alignment horizontal="center" vertical="top"/>
    </xf>
    <xf numFmtId="3" fontId="3" fillId="0" borderId="81" xfId="0" applyNumberFormat="1" applyFont="1" applyBorder="1" applyAlignment="1">
      <alignment horizontal="center" vertical="top"/>
    </xf>
    <xf numFmtId="3" fontId="2" fillId="0" borderId="5" xfId="0" applyNumberFormat="1" applyFont="1" applyFill="1" applyBorder="1" applyAlignment="1">
      <alignment horizontal="center" vertical="center" textRotation="90" wrapText="1"/>
    </xf>
    <xf numFmtId="3" fontId="4" fillId="0" borderId="6" xfId="0" applyNumberFormat="1" applyFont="1" applyBorder="1" applyAlignment="1">
      <alignment horizontal="center" vertical="top"/>
    </xf>
    <xf numFmtId="164" fontId="3" fillId="5" borderId="6" xfId="0" applyNumberFormat="1" applyFont="1" applyFill="1" applyBorder="1" applyAlignment="1">
      <alignment horizontal="center" vertical="top" wrapText="1"/>
    </xf>
    <xf numFmtId="3" fontId="3" fillId="8" borderId="2" xfId="0" applyNumberFormat="1" applyFont="1" applyFill="1" applyBorder="1" applyAlignment="1">
      <alignment horizontal="center" vertical="top"/>
    </xf>
    <xf numFmtId="3" fontId="3" fillId="8" borderId="82" xfId="0" applyNumberFormat="1" applyFont="1" applyFill="1" applyBorder="1" applyAlignment="1">
      <alignment horizontal="center" vertical="top"/>
    </xf>
    <xf numFmtId="3" fontId="3" fillId="8" borderId="83" xfId="0" applyNumberFormat="1" applyFont="1" applyFill="1" applyBorder="1" applyAlignment="1">
      <alignment horizontal="center" vertical="top"/>
    </xf>
    <xf numFmtId="3" fontId="2" fillId="0" borderId="51" xfId="0" applyNumberFormat="1" applyFont="1" applyBorder="1" applyAlignment="1">
      <alignment horizontal="center" vertical="center" wrapText="1"/>
    </xf>
    <xf numFmtId="164" fontId="2" fillId="5" borderId="35" xfId="0" applyNumberFormat="1" applyFont="1" applyFill="1" applyBorder="1" applyAlignment="1">
      <alignment horizontal="center" vertical="top"/>
    </xf>
    <xf numFmtId="3" fontId="2" fillId="0" borderId="47" xfId="0" applyNumberFormat="1" applyFont="1" applyFill="1" applyBorder="1" applyAlignment="1">
      <alignment horizontal="center" vertical="top"/>
    </xf>
    <xf numFmtId="3" fontId="3" fillId="5" borderId="54" xfId="1" applyNumberFormat="1" applyFont="1" applyFill="1" applyBorder="1" applyAlignment="1">
      <alignment horizontal="center" vertical="top"/>
    </xf>
    <xf numFmtId="3" fontId="3" fillId="5" borderId="44" xfId="1" applyNumberFormat="1" applyFont="1" applyFill="1" applyBorder="1" applyAlignment="1">
      <alignment horizontal="center" vertical="top"/>
    </xf>
    <xf numFmtId="3" fontId="3" fillId="5" borderId="72" xfId="1" applyNumberFormat="1" applyFont="1" applyFill="1" applyBorder="1" applyAlignment="1">
      <alignment horizontal="center" vertical="top"/>
    </xf>
    <xf numFmtId="164" fontId="1" fillId="9" borderId="38" xfId="0" applyNumberFormat="1" applyFont="1" applyFill="1" applyBorder="1" applyAlignment="1">
      <alignment horizontal="center" vertical="top" wrapText="1"/>
    </xf>
    <xf numFmtId="3" fontId="3" fillId="8" borderId="62" xfId="1" applyNumberFormat="1" applyFont="1" applyFill="1" applyBorder="1" applyAlignment="1">
      <alignment horizontal="left" vertical="top" wrapText="1"/>
    </xf>
    <xf numFmtId="3" fontId="3" fillId="5" borderId="46" xfId="1" applyNumberFormat="1" applyFont="1" applyFill="1" applyBorder="1" applyAlignment="1">
      <alignment horizontal="center" vertical="top"/>
    </xf>
    <xf numFmtId="3" fontId="3" fillId="5" borderId="1" xfId="1" applyNumberFormat="1" applyFont="1" applyFill="1" applyBorder="1" applyAlignment="1">
      <alignment horizontal="center" vertical="top"/>
    </xf>
    <xf numFmtId="3" fontId="3" fillId="5" borderId="81" xfId="1" applyNumberFormat="1" applyFont="1" applyFill="1" applyBorder="1" applyAlignment="1">
      <alignment horizontal="center" vertical="top"/>
    </xf>
    <xf numFmtId="3" fontId="2" fillId="0" borderId="13" xfId="0" applyNumberFormat="1" applyFont="1" applyFill="1" applyBorder="1" applyAlignment="1">
      <alignment horizontal="center" vertical="center" textRotation="90" wrapText="1"/>
    </xf>
    <xf numFmtId="3" fontId="1" fillId="0" borderId="35" xfId="0" applyNumberFormat="1" applyFont="1" applyBorder="1" applyAlignment="1">
      <alignment horizontal="center" vertical="top"/>
    </xf>
    <xf numFmtId="164" fontId="2" fillId="0" borderId="35" xfId="0" applyNumberFormat="1" applyFont="1" applyBorder="1" applyAlignment="1">
      <alignment horizontal="center" vertical="top"/>
    </xf>
    <xf numFmtId="3" fontId="3" fillId="5" borderId="11" xfId="0" applyNumberFormat="1" applyFont="1" applyFill="1" applyBorder="1" applyAlignment="1">
      <alignment horizontal="center" vertical="top"/>
    </xf>
    <xf numFmtId="3" fontId="3" fillId="5" borderId="13" xfId="0" applyNumberFormat="1" applyFont="1" applyFill="1" applyBorder="1" applyAlignment="1">
      <alignment horizontal="center" vertical="top"/>
    </xf>
    <xf numFmtId="3" fontId="3" fillId="5" borderId="34" xfId="0" applyNumberFormat="1" applyFont="1" applyFill="1" applyBorder="1" applyAlignment="1">
      <alignment horizontal="center" vertical="top"/>
    </xf>
    <xf numFmtId="0" fontId="3" fillId="8" borderId="32" xfId="0" applyNumberFormat="1" applyFont="1" applyFill="1" applyBorder="1" applyAlignment="1">
      <alignment horizontal="center" vertical="top"/>
    </xf>
    <xf numFmtId="0" fontId="3" fillId="8" borderId="0" xfId="0" applyNumberFormat="1" applyFont="1" applyFill="1" applyBorder="1" applyAlignment="1">
      <alignment horizontal="center" vertical="top"/>
    </xf>
    <xf numFmtId="0" fontId="3" fillId="8" borderId="33" xfId="0" applyNumberFormat="1" applyFont="1" applyFill="1" applyBorder="1" applyAlignment="1">
      <alignment horizontal="center" vertical="top"/>
    </xf>
    <xf numFmtId="0" fontId="3" fillId="8" borderId="26" xfId="0" applyNumberFormat="1" applyFont="1" applyFill="1" applyBorder="1" applyAlignment="1">
      <alignment horizontal="center" vertical="top"/>
    </xf>
    <xf numFmtId="0" fontId="3" fillId="8" borderId="23" xfId="0" applyNumberFormat="1" applyFont="1" applyFill="1" applyBorder="1" applyAlignment="1">
      <alignment horizontal="center" vertical="top"/>
    </xf>
    <xf numFmtId="0" fontId="3" fillId="8" borderId="29" xfId="0" applyNumberFormat="1" applyFont="1" applyFill="1" applyBorder="1" applyAlignment="1">
      <alignment horizontal="center" vertical="top"/>
    </xf>
    <xf numFmtId="0" fontId="3" fillId="8" borderId="17" xfId="0" applyNumberFormat="1" applyFont="1" applyFill="1" applyBorder="1" applyAlignment="1">
      <alignment horizontal="center" vertical="top" wrapText="1"/>
    </xf>
    <xf numFmtId="0" fontId="3" fillId="8" borderId="52" xfId="0" applyNumberFormat="1" applyFont="1" applyFill="1" applyBorder="1" applyAlignment="1">
      <alignment horizontal="center" vertical="top"/>
    </xf>
    <xf numFmtId="164" fontId="2" fillId="5" borderId="47" xfId="0" applyNumberFormat="1" applyFont="1" applyFill="1" applyBorder="1" applyAlignment="1">
      <alignment horizontal="center" vertical="top" wrapText="1"/>
    </xf>
    <xf numFmtId="164" fontId="2" fillId="0" borderId="47" xfId="0" applyNumberFormat="1" applyFont="1" applyBorder="1" applyAlignment="1">
      <alignment horizontal="center" vertical="top"/>
    </xf>
    <xf numFmtId="164" fontId="2" fillId="5" borderId="27" xfId="0" applyNumberFormat="1" applyFont="1" applyFill="1" applyBorder="1" applyAlignment="1">
      <alignment horizontal="center" vertical="top" wrapText="1"/>
    </xf>
    <xf numFmtId="164" fontId="2" fillId="0" borderId="27" xfId="0" applyNumberFormat="1" applyFont="1" applyBorder="1" applyAlignment="1">
      <alignment horizontal="center" vertical="top"/>
    </xf>
    <xf numFmtId="0" fontId="3" fillId="8" borderId="75" xfId="0" applyNumberFormat="1" applyFont="1" applyFill="1" applyBorder="1" applyAlignment="1">
      <alignment horizontal="center" vertical="top" wrapText="1"/>
    </xf>
    <xf numFmtId="0" fontId="3" fillId="8" borderId="72" xfId="0" applyNumberFormat="1" applyFont="1" applyFill="1" applyBorder="1" applyAlignment="1">
      <alignment horizontal="center" vertical="top"/>
    </xf>
    <xf numFmtId="164" fontId="3" fillId="0" borderId="48" xfId="0" applyNumberFormat="1" applyFont="1" applyBorder="1" applyAlignment="1">
      <alignment horizontal="center" vertical="top"/>
    </xf>
    <xf numFmtId="164" fontId="3" fillId="8" borderId="37" xfId="1" applyNumberFormat="1" applyFont="1" applyFill="1" applyBorder="1" applyAlignment="1">
      <alignment horizontal="left" vertical="top" wrapText="1"/>
    </xf>
    <xf numFmtId="0" fontId="3" fillId="8" borderId="71" xfId="0" applyNumberFormat="1" applyFont="1" applyFill="1" applyBorder="1" applyAlignment="1">
      <alignment horizontal="center" vertical="top"/>
    </xf>
    <xf numFmtId="3" fontId="4" fillId="0" borderId="3" xfId="0" applyNumberFormat="1" applyFont="1" applyFill="1" applyBorder="1" applyAlignment="1">
      <alignment horizontal="center" vertical="center" textRotation="90" wrapText="1"/>
    </xf>
    <xf numFmtId="3" fontId="4" fillId="9" borderId="47" xfId="0" applyNumberFormat="1" applyFont="1" applyFill="1" applyBorder="1" applyAlignment="1">
      <alignment horizontal="center" vertical="top"/>
    </xf>
    <xf numFmtId="164" fontId="4" fillId="9" borderId="12" xfId="0" applyNumberFormat="1" applyFont="1" applyFill="1" applyBorder="1" applyAlignment="1">
      <alignment horizontal="center" vertical="top"/>
    </xf>
    <xf numFmtId="164" fontId="4" fillId="9" borderId="27" xfId="0" applyNumberFormat="1" applyFont="1" applyFill="1" applyBorder="1" applyAlignment="1">
      <alignment horizontal="center" vertical="top"/>
    </xf>
    <xf numFmtId="3" fontId="3" fillId="8" borderId="47" xfId="0" applyNumberFormat="1" applyFont="1" applyFill="1" applyBorder="1" applyAlignment="1">
      <alignment horizontal="left" vertical="top"/>
    </xf>
    <xf numFmtId="164" fontId="4" fillId="2" borderId="6" xfId="0" applyNumberFormat="1" applyFont="1" applyFill="1" applyBorder="1" applyAlignment="1">
      <alignment horizontal="center" vertical="top"/>
    </xf>
    <xf numFmtId="164" fontId="4" fillId="4" borderId="6" xfId="0" applyNumberFormat="1" applyFont="1" applyFill="1" applyBorder="1" applyAlignment="1">
      <alignment horizontal="center" vertical="top"/>
    </xf>
    <xf numFmtId="164" fontId="3" fillId="0" borderId="35" xfId="0" applyNumberFormat="1" applyFont="1" applyBorder="1" applyAlignment="1">
      <alignment horizontal="center" vertical="center" wrapText="1"/>
    </xf>
    <xf numFmtId="164" fontId="4" fillId="4" borderId="26" xfId="0" applyNumberFormat="1" applyFont="1" applyFill="1" applyBorder="1" applyAlignment="1">
      <alignment horizontal="center" vertical="top"/>
    </xf>
    <xf numFmtId="164" fontId="4" fillId="4" borderId="28" xfId="0" applyNumberFormat="1" applyFont="1" applyFill="1" applyBorder="1" applyAlignment="1">
      <alignment horizontal="center" vertical="top" wrapText="1"/>
    </xf>
    <xf numFmtId="164" fontId="3" fillId="8" borderId="26" xfId="0" applyNumberFormat="1" applyFont="1" applyFill="1" applyBorder="1" applyAlignment="1">
      <alignment horizontal="center" vertical="top" wrapText="1"/>
    </xf>
    <xf numFmtId="164" fontId="3" fillId="0" borderId="37" xfId="0" applyNumberFormat="1" applyFont="1" applyBorder="1" applyAlignment="1">
      <alignment horizontal="center" vertical="top"/>
    </xf>
    <xf numFmtId="0" fontId="3" fillId="0" borderId="0" xfId="0" applyFont="1" applyAlignment="1">
      <alignment vertical="top"/>
    </xf>
    <xf numFmtId="0" fontId="3" fillId="0" borderId="0" xfId="0" applyFont="1" applyAlignment="1">
      <alignment vertical="center"/>
    </xf>
    <xf numFmtId="0" fontId="3" fillId="0" borderId="0" xfId="0" applyNumberFormat="1" applyFont="1" applyAlignment="1">
      <alignment vertical="top"/>
    </xf>
    <xf numFmtId="0" fontId="3" fillId="0" borderId="0" xfId="0" applyFont="1" applyAlignment="1">
      <alignment horizontal="center" vertical="top"/>
    </xf>
    <xf numFmtId="0" fontId="3" fillId="0" borderId="0" xfId="0" applyFont="1" applyBorder="1" applyAlignment="1">
      <alignment vertical="top"/>
    </xf>
    <xf numFmtId="164" fontId="3" fillId="8" borderId="12" xfId="1" applyNumberFormat="1" applyFont="1" applyFill="1" applyBorder="1" applyAlignment="1">
      <alignment horizontal="center" vertical="top"/>
    </xf>
    <xf numFmtId="3" fontId="3" fillId="0" borderId="72" xfId="0" applyNumberFormat="1" applyFont="1" applyFill="1" applyBorder="1" applyAlignment="1">
      <alignment horizontal="center" vertical="top"/>
    </xf>
    <xf numFmtId="3" fontId="3" fillId="0" borderId="52" xfId="0" applyNumberFormat="1" applyFont="1" applyFill="1" applyBorder="1" applyAlignment="1">
      <alignment horizontal="center" vertical="top"/>
    </xf>
    <xf numFmtId="3" fontId="3" fillId="0" borderId="52" xfId="2" applyNumberFormat="1" applyFont="1" applyFill="1" applyBorder="1" applyAlignment="1">
      <alignment horizontal="center" vertical="top"/>
    </xf>
    <xf numFmtId="3" fontId="3" fillId="0" borderId="61" xfId="0" applyNumberFormat="1" applyFont="1" applyFill="1" applyBorder="1" applyAlignment="1">
      <alignment horizontal="center" vertical="top"/>
    </xf>
    <xf numFmtId="3" fontId="3" fillId="8" borderId="33" xfId="0" applyNumberFormat="1" applyFont="1" applyFill="1" applyBorder="1" applyAlignment="1">
      <alignment vertical="top"/>
    </xf>
    <xf numFmtId="3" fontId="3" fillId="0" borderId="73" xfId="0" applyNumberFormat="1" applyFont="1" applyFill="1" applyBorder="1" applyAlignment="1">
      <alignment horizontal="center" vertical="top"/>
    </xf>
    <xf numFmtId="3" fontId="3" fillId="0" borderId="69" xfId="0" applyNumberFormat="1" applyFont="1" applyFill="1" applyBorder="1" applyAlignment="1">
      <alignment horizontal="center" vertical="top"/>
    </xf>
    <xf numFmtId="3" fontId="3" fillId="0" borderId="81" xfId="0" applyNumberFormat="1" applyFont="1" applyFill="1" applyBorder="1" applyAlignment="1">
      <alignment horizontal="center" vertical="top"/>
    </xf>
    <xf numFmtId="3" fontId="3" fillId="8" borderId="63" xfId="0" applyNumberFormat="1" applyFont="1" applyFill="1" applyBorder="1" applyAlignment="1">
      <alignment horizontal="center" vertical="top"/>
    </xf>
    <xf numFmtId="164" fontId="3" fillId="0" borderId="22" xfId="0" applyNumberFormat="1" applyFont="1" applyBorder="1" applyAlignment="1">
      <alignment horizontal="center" vertical="top"/>
    </xf>
    <xf numFmtId="164" fontId="3" fillId="8" borderId="0" xfId="0" applyNumberFormat="1" applyFont="1" applyFill="1" applyBorder="1" applyAlignment="1">
      <alignment horizontal="center" vertical="top"/>
    </xf>
    <xf numFmtId="164" fontId="3" fillId="8" borderId="74" xfId="0" applyNumberFormat="1" applyFont="1" applyFill="1" applyBorder="1" applyAlignment="1">
      <alignment horizontal="center" vertical="top"/>
    </xf>
    <xf numFmtId="164" fontId="4" fillId="9" borderId="4" xfId="0" applyNumberFormat="1" applyFont="1" applyFill="1" applyBorder="1" applyAlignment="1">
      <alignment horizontal="center" vertical="top" wrapText="1"/>
    </xf>
    <xf numFmtId="164" fontId="4" fillId="8" borderId="0" xfId="0" applyNumberFormat="1" applyFont="1" applyFill="1" applyBorder="1" applyAlignment="1">
      <alignment horizontal="center" vertical="top" wrapText="1"/>
    </xf>
    <xf numFmtId="164" fontId="3" fillId="8" borderId="24" xfId="0" applyNumberFormat="1" applyFont="1" applyFill="1" applyBorder="1" applyAlignment="1">
      <alignment horizontal="center" vertical="top"/>
    </xf>
    <xf numFmtId="164" fontId="3" fillId="0" borderId="24" xfId="0" applyNumberFormat="1" applyFont="1" applyBorder="1" applyAlignment="1">
      <alignment horizontal="center" vertical="top"/>
    </xf>
    <xf numFmtId="164" fontId="4" fillId="9" borderId="4" xfId="0" applyNumberFormat="1" applyFont="1" applyFill="1" applyBorder="1" applyAlignment="1">
      <alignment horizontal="center" vertical="top"/>
    </xf>
    <xf numFmtId="164" fontId="3" fillId="8" borderId="30" xfId="0" applyNumberFormat="1" applyFont="1" applyFill="1" applyBorder="1" applyAlignment="1">
      <alignment horizontal="center" vertical="top"/>
    </xf>
    <xf numFmtId="164" fontId="4" fillId="3" borderId="7" xfId="0" applyNumberFormat="1" applyFont="1" applyFill="1" applyBorder="1" applyAlignment="1">
      <alignment horizontal="center" vertical="top"/>
    </xf>
    <xf numFmtId="164" fontId="3" fillId="0" borderId="13" xfId="0" applyNumberFormat="1" applyFont="1" applyBorder="1" applyAlignment="1">
      <alignment horizontal="center" vertical="top"/>
    </xf>
    <xf numFmtId="164" fontId="3" fillId="8" borderId="9" xfId="0" applyNumberFormat="1" applyFont="1" applyFill="1" applyBorder="1" applyAlignment="1">
      <alignment horizontal="center" vertical="top"/>
    </xf>
    <xf numFmtId="164" fontId="3" fillId="0" borderId="9" xfId="0" applyNumberFormat="1" applyFont="1" applyBorder="1" applyAlignment="1">
      <alignment horizontal="center" vertical="top"/>
    </xf>
    <xf numFmtId="164" fontId="3" fillId="8" borderId="44" xfId="0" applyNumberFormat="1" applyFont="1" applyFill="1" applyBorder="1" applyAlignment="1">
      <alignment horizontal="center" vertical="top"/>
    </xf>
    <xf numFmtId="164" fontId="4" fillId="9" borderId="1" xfId="0" applyNumberFormat="1" applyFont="1" applyFill="1" applyBorder="1" applyAlignment="1">
      <alignment horizontal="center" vertical="top" wrapText="1"/>
    </xf>
    <xf numFmtId="164" fontId="4" fillId="8" borderId="40" xfId="0" applyNumberFormat="1" applyFont="1" applyFill="1" applyBorder="1" applyAlignment="1">
      <alignment horizontal="center" vertical="top" wrapText="1"/>
    </xf>
    <xf numFmtId="164" fontId="3" fillId="8" borderId="23" xfId="0" applyNumberFormat="1" applyFont="1" applyFill="1" applyBorder="1" applyAlignment="1">
      <alignment horizontal="center" vertical="top"/>
    </xf>
    <xf numFmtId="164" fontId="3" fillId="0" borderId="23" xfId="0" applyNumberFormat="1" applyFont="1" applyBorder="1" applyAlignment="1">
      <alignment horizontal="center" vertical="top"/>
    </xf>
    <xf numFmtId="164" fontId="4" fillId="9" borderId="1" xfId="0" applyNumberFormat="1" applyFont="1" applyFill="1" applyBorder="1" applyAlignment="1">
      <alignment horizontal="center" vertical="top"/>
    </xf>
    <xf numFmtId="164" fontId="3" fillId="8" borderId="43" xfId="0" applyNumberFormat="1" applyFont="1" applyFill="1" applyBorder="1" applyAlignment="1">
      <alignment horizontal="center" vertical="top"/>
    </xf>
    <xf numFmtId="164" fontId="3" fillId="8" borderId="13" xfId="0" applyNumberFormat="1" applyFont="1" applyFill="1" applyBorder="1" applyAlignment="1">
      <alignment horizontal="center" vertical="top"/>
    </xf>
    <xf numFmtId="164" fontId="3" fillId="5" borderId="9" xfId="0" applyNumberFormat="1" applyFont="1" applyFill="1" applyBorder="1" applyAlignment="1">
      <alignment horizontal="center" vertical="top" wrapText="1"/>
    </xf>
    <xf numFmtId="164" fontId="4" fillId="3" borderId="5" xfId="0" applyNumberFormat="1" applyFont="1" applyFill="1" applyBorder="1" applyAlignment="1">
      <alignment horizontal="center" vertical="top"/>
    </xf>
    <xf numFmtId="164" fontId="3" fillId="5" borderId="55" xfId="0" applyNumberFormat="1" applyFont="1" applyFill="1" applyBorder="1" applyAlignment="1">
      <alignment horizontal="center" vertical="top" wrapText="1"/>
    </xf>
    <xf numFmtId="164" fontId="3" fillId="8" borderId="0" xfId="1" applyNumberFormat="1" applyFont="1" applyFill="1" applyBorder="1" applyAlignment="1">
      <alignment horizontal="center" vertical="top"/>
    </xf>
    <xf numFmtId="164" fontId="3" fillId="0" borderId="0" xfId="0" applyNumberFormat="1" applyFont="1" applyFill="1" applyBorder="1" applyAlignment="1">
      <alignment horizontal="center" vertical="top"/>
    </xf>
    <xf numFmtId="164" fontId="3" fillId="8" borderId="74" xfId="0" applyNumberFormat="1" applyFont="1" applyFill="1" applyBorder="1" applyAlignment="1">
      <alignment horizontal="center" vertical="top" wrapText="1"/>
    </xf>
    <xf numFmtId="164" fontId="3" fillId="8" borderId="55" xfId="0" applyNumberFormat="1" applyFont="1" applyFill="1" applyBorder="1" applyAlignment="1">
      <alignment horizontal="center" vertical="top" wrapText="1"/>
    </xf>
    <xf numFmtId="164" fontId="4" fillId="0" borderId="74" xfId="0" applyNumberFormat="1" applyFont="1" applyBorder="1" applyAlignment="1">
      <alignment horizontal="center" vertical="top"/>
    </xf>
    <xf numFmtId="164" fontId="3" fillId="5" borderId="40" xfId="0" applyNumberFormat="1" applyFont="1" applyFill="1" applyBorder="1" applyAlignment="1">
      <alignment horizontal="center" vertical="top" wrapText="1"/>
    </xf>
    <xf numFmtId="164" fontId="3" fillId="8" borderId="9" xfId="1" applyNumberFormat="1" applyFont="1" applyFill="1" applyBorder="1" applyAlignment="1">
      <alignment horizontal="center" vertical="top"/>
    </xf>
    <xf numFmtId="164" fontId="3" fillId="0" borderId="9" xfId="0" applyNumberFormat="1" applyFont="1" applyFill="1" applyBorder="1" applyAlignment="1">
      <alignment horizontal="center" vertical="top"/>
    </xf>
    <xf numFmtId="164" fontId="3" fillId="8" borderId="9" xfId="0" applyNumberFormat="1" applyFont="1" applyFill="1" applyBorder="1" applyAlignment="1">
      <alignment horizontal="center" vertical="top" wrapText="1"/>
    </xf>
    <xf numFmtId="164" fontId="3" fillId="8" borderId="44" xfId="0" applyNumberFormat="1" applyFont="1" applyFill="1" applyBorder="1" applyAlignment="1">
      <alignment horizontal="center" vertical="top" wrapText="1"/>
    </xf>
    <xf numFmtId="164" fontId="3" fillId="8" borderId="40" xfId="0" applyNumberFormat="1" applyFont="1" applyFill="1" applyBorder="1" applyAlignment="1">
      <alignment horizontal="center" vertical="top" wrapText="1"/>
    </xf>
    <xf numFmtId="164" fontId="4" fillId="0" borderId="44" xfId="0" applyNumberFormat="1" applyFont="1" applyBorder="1" applyAlignment="1">
      <alignment horizontal="center" vertical="top"/>
    </xf>
    <xf numFmtId="164" fontId="4" fillId="8" borderId="9" xfId="0" applyNumberFormat="1" applyFont="1" applyFill="1" applyBorder="1" applyAlignment="1">
      <alignment horizontal="center" vertical="top" wrapText="1"/>
    </xf>
    <xf numFmtId="164" fontId="4" fillId="6" borderId="1" xfId="0" applyNumberFormat="1" applyFont="1" applyFill="1" applyBorder="1" applyAlignment="1">
      <alignment horizontal="center" vertical="top" wrapText="1"/>
    </xf>
    <xf numFmtId="164" fontId="3" fillId="5" borderId="22" xfId="0" applyNumberFormat="1" applyFont="1" applyFill="1" applyBorder="1" applyAlignment="1">
      <alignment horizontal="center" vertical="top"/>
    </xf>
    <xf numFmtId="164" fontId="3" fillId="5" borderId="0" xfId="0" applyNumberFormat="1" applyFont="1" applyFill="1" applyBorder="1" applyAlignment="1">
      <alignment horizontal="center" vertical="top"/>
    </xf>
    <xf numFmtId="164" fontId="3" fillId="5" borderId="62" xfId="0" applyNumberFormat="1" applyFont="1" applyFill="1" applyBorder="1" applyAlignment="1">
      <alignment horizontal="center" vertical="top"/>
    </xf>
    <xf numFmtId="164" fontId="3" fillId="8" borderId="7" xfId="0" applyNumberFormat="1" applyFont="1" applyFill="1" applyBorder="1" applyAlignment="1">
      <alignment horizontal="center" vertical="top"/>
    </xf>
    <xf numFmtId="164" fontId="2" fillId="0" borderId="22" xfId="0" applyNumberFormat="1" applyFont="1" applyBorder="1" applyAlignment="1">
      <alignment horizontal="center" vertical="top"/>
    </xf>
    <xf numFmtId="164" fontId="1" fillId="9" borderId="4" xfId="0" applyNumberFormat="1" applyFont="1" applyFill="1" applyBorder="1" applyAlignment="1">
      <alignment horizontal="center" vertical="top" wrapText="1"/>
    </xf>
    <xf numFmtId="164" fontId="2" fillId="0" borderId="0" xfId="0" applyNumberFormat="1" applyFont="1" applyBorder="1" applyAlignment="1">
      <alignment horizontal="center" vertical="top"/>
    </xf>
    <xf numFmtId="164" fontId="3" fillId="0" borderId="74" xfId="0" applyNumberFormat="1" applyFont="1" applyBorder="1" applyAlignment="1">
      <alignment horizontal="center" vertical="top"/>
    </xf>
    <xf numFmtId="164" fontId="3" fillId="5" borderId="13" xfId="0" applyNumberFormat="1" applyFont="1" applyFill="1" applyBorder="1" applyAlignment="1">
      <alignment horizontal="center" vertical="top"/>
    </xf>
    <xf numFmtId="164" fontId="3" fillId="5" borderId="9" xfId="0" applyNumberFormat="1" applyFont="1" applyFill="1" applyBorder="1" applyAlignment="1">
      <alignment horizontal="center" vertical="top"/>
    </xf>
    <xf numFmtId="164" fontId="3" fillId="5" borderId="3" xfId="0" applyNumberFormat="1" applyFont="1" applyFill="1" applyBorder="1" applyAlignment="1">
      <alignment horizontal="center" vertical="top"/>
    </xf>
    <xf numFmtId="164" fontId="3" fillId="8" borderId="5" xfId="0" applyNumberFormat="1" applyFont="1" applyFill="1" applyBorder="1" applyAlignment="1">
      <alignment horizontal="center" vertical="top"/>
    </xf>
    <xf numFmtId="164" fontId="2" fillId="0" borderId="13" xfId="0" applyNumberFormat="1" applyFont="1" applyBorder="1" applyAlignment="1">
      <alignment horizontal="center" vertical="top"/>
    </xf>
    <xf numFmtId="164" fontId="1" fillId="9" borderId="1" xfId="0" applyNumberFormat="1" applyFont="1" applyFill="1" applyBorder="1" applyAlignment="1">
      <alignment horizontal="center" vertical="top" wrapText="1"/>
    </xf>
    <xf numFmtId="164" fontId="2" fillId="0" borderId="9" xfId="0" applyNumberFormat="1" applyFont="1" applyBorder="1" applyAlignment="1">
      <alignment horizontal="center" vertical="top"/>
    </xf>
    <xf numFmtId="164" fontId="3" fillId="0" borderId="44" xfId="0" applyNumberFormat="1" applyFont="1" applyBorder="1" applyAlignment="1">
      <alignment horizontal="center" vertical="top"/>
    </xf>
    <xf numFmtId="164" fontId="4" fillId="9" borderId="9" xfId="0" applyNumberFormat="1" applyFont="1" applyFill="1" applyBorder="1" applyAlignment="1">
      <alignment horizontal="center" vertical="top"/>
    </xf>
    <xf numFmtId="164" fontId="4" fillId="2" borderId="5" xfId="0" applyNumberFormat="1" applyFont="1" applyFill="1" applyBorder="1" applyAlignment="1">
      <alignment horizontal="center" vertical="top"/>
    </xf>
    <xf numFmtId="164" fontId="4" fillId="4" borderId="5" xfId="0" applyNumberFormat="1" applyFont="1" applyFill="1" applyBorder="1" applyAlignment="1">
      <alignment horizontal="center" vertical="top"/>
    </xf>
    <xf numFmtId="164" fontId="4" fillId="4" borderId="24" xfId="0" applyNumberFormat="1" applyFont="1" applyFill="1" applyBorder="1" applyAlignment="1">
      <alignment horizontal="center" vertical="top"/>
    </xf>
    <xf numFmtId="164" fontId="3" fillId="0" borderId="55" xfId="0" applyNumberFormat="1" applyFont="1" applyBorder="1" applyAlignment="1">
      <alignment horizontal="center" vertical="top"/>
    </xf>
    <xf numFmtId="164" fontId="3" fillId="0" borderId="43" xfId="0" applyNumberFormat="1" applyFont="1" applyBorder="1" applyAlignment="1">
      <alignment horizontal="center" vertical="center" wrapText="1"/>
    </xf>
    <xf numFmtId="164" fontId="4" fillId="4" borderId="23" xfId="0" applyNumberFormat="1" applyFont="1" applyFill="1" applyBorder="1" applyAlignment="1">
      <alignment horizontal="center" vertical="top"/>
    </xf>
    <xf numFmtId="164" fontId="3" fillId="8" borderId="23" xfId="0" applyNumberFormat="1" applyFont="1" applyFill="1" applyBorder="1" applyAlignment="1">
      <alignment horizontal="center" vertical="top" wrapText="1"/>
    </xf>
    <xf numFmtId="164" fontId="3" fillId="8" borderId="47" xfId="0" applyNumberFormat="1" applyFont="1" applyFill="1" applyBorder="1" applyAlignment="1">
      <alignment horizontal="center" vertical="top"/>
    </xf>
    <xf numFmtId="49" fontId="4" fillId="0" borderId="17" xfId="0" applyNumberFormat="1" applyFont="1" applyBorder="1" applyAlignment="1">
      <alignment vertical="top"/>
    </xf>
    <xf numFmtId="3" fontId="3" fillId="0" borderId="0" xfId="0" applyNumberFormat="1" applyFont="1" applyBorder="1" applyAlignment="1">
      <alignment horizontal="center" vertical="top"/>
    </xf>
    <xf numFmtId="3" fontId="2" fillId="8" borderId="37" xfId="0" applyNumberFormat="1" applyFont="1" applyFill="1" applyBorder="1" applyAlignment="1">
      <alignment horizontal="center" vertical="top"/>
    </xf>
    <xf numFmtId="164" fontId="3" fillId="0" borderId="48" xfId="1" applyNumberFormat="1" applyFont="1" applyBorder="1" applyAlignment="1">
      <alignment horizontal="center" vertical="top"/>
    </xf>
    <xf numFmtId="49" fontId="4" fillId="3" borderId="25" xfId="0" applyNumberFormat="1" applyFont="1" applyFill="1" applyBorder="1" applyAlignment="1">
      <alignment horizontal="center" vertical="top"/>
    </xf>
    <xf numFmtId="3" fontId="3" fillId="8" borderId="47" xfId="0" applyNumberFormat="1" applyFont="1" applyFill="1" applyBorder="1" applyAlignment="1">
      <alignment vertical="top" wrapText="1"/>
    </xf>
    <xf numFmtId="164" fontId="4" fillId="9" borderId="58" xfId="0" applyNumberFormat="1" applyFont="1" applyFill="1" applyBorder="1" applyAlignment="1">
      <alignment horizontal="center" vertical="top"/>
    </xf>
    <xf numFmtId="164" fontId="4" fillId="9" borderId="28" xfId="0" applyNumberFormat="1" applyFont="1" applyFill="1" applyBorder="1" applyAlignment="1">
      <alignment horizontal="center" vertical="top"/>
    </xf>
    <xf numFmtId="0" fontId="2" fillId="0" borderId="47" xfId="0" applyFont="1" applyFill="1" applyBorder="1" applyAlignment="1">
      <alignment horizontal="center" vertical="top" wrapText="1"/>
    </xf>
    <xf numFmtId="164" fontId="3" fillId="0" borderId="58" xfId="0" applyNumberFormat="1" applyFont="1" applyBorder="1" applyAlignment="1">
      <alignment horizontal="center" vertical="top"/>
    </xf>
    <xf numFmtId="3" fontId="3" fillId="0" borderId="11" xfId="0" applyNumberFormat="1" applyFont="1" applyFill="1" applyBorder="1" applyAlignment="1">
      <alignment horizontal="left" vertical="top" wrapText="1"/>
    </xf>
    <xf numFmtId="3" fontId="3" fillId="0" borderId="26" xfId="0" applyNumberFormat="1" applyFont="1" applyFill="1" applyBorder="1" applyAlignment="1">
      <alignment horizontal="left" vertical="top" wrapText="1"/>
    </xf>
    <xf numFmtId="3" fontId="3" fillId="0" borderId="58" xfId="0" applyNumberFormat="1" applyFont="1" applyFill="1" applyBorder="1" applyAlignment="1">
      <alignment vertical="top" wrapText="1"/>
    </xf>
    <xf numFmtId="3" fontId="3" fillId="0" borderId="28" xfId="0" applyNumberFormat="1" applyFont="1" applyFill="1" applyBorder="1" applyAlignment="1">
      <alignment horizontal="center" vertical="top" wrapText="1"/>
    </xf>
    <xf numFmtId="0" fontId="2" fillId="8" borderId="12" xfId="0" applyFont="1" applyFill="1" applyBorder="1" applyAlignment="1">
      <alignment vertical="top" wrapText="1"/>
    </xf>
    <xf numFmtId="3" fontId="3" fillId="8" borderId="13" xfId="0" applyNumberFormat="1" applyFont="1" applyFill="1" applyBorder="1" applyAlignment="1">
      <alignment vertical="center" textRotation="90" wrapText="1"/>
    </xf>
    <xf numFmtId="0" fontId="3" fillId="8" borderId="37" xfId="0" applyFont="1" applyFill="1" applyBorder="1" applyAlignment="1">
      <alignment horizontal="center" vertical="top" wrapText="1"/>
    </xf>
    <xf numFmtId="0" fontId="3" fillId="0" borderId="47" xfId="0" applyFont="1" applyFill="1" applyBorder="1" applyAlignment="1">
      <alignment horizontal="center" vertical="top" wrapText="1"/>
    </xf>
    <xf numFmtId="0" fontId="3" fillId="8" borderId="47" xfId="0" applyFont="1" applyFill="1" applyBorder="1" applyAlignment="1">
      <alignment horizontal="center" vertical="top"/>
    </xf>
    <xf numFmtId="0" fontId="20" fillId="8" borderId="76" xfId="0" applyFont="1" applyFill="1" applyBorder="1" applyAlignment="1">
      <alignment horizontal="center" vertical="top" wrapText="1"/>
    </xf>
    <xf numFmtId="0" fontId="20" fillId="8" borderId="71" xfId="0" applyFont="1" applyFill="1" applyBorder="1" applyAlignment="1">
      <alignment horizontal="center" vertical="top" wrapText="1"/>
    </xf>
    <xf numFmtId="3" fontId="3" fillId="0" borderId="53" xfId="0" applyNumberFormat="1" applyFont="1" applyFill="1" applyBorder="1" applyAlignment="1">
      <alignment horizontal="center" vertical="top" wrapText="1"/>
    </xf>
    <xf numFmtId="3" fontId="3" fillId="0" borderId="39" xfId="0" applyNumberFormat="1" applyFont="1" applyFill="1" applyBorder="1" applyAlignment="1">
      <alignment horizontal="center" vertical="top" wrapText="1"/>
    </xf>
    <xf numFmtId="0" fontId="20" fillId="8" borderId="39" xfId="0" applyFont="1" applyFill="1" applyBorder="1" applyAlignment="1">
      <alignment horizontal="center" vertical="top" wrapText="1"/>
    </xf>
    <xf numFmtId="0" fontId="20" fillId="8" borderId="53" xfId="0" applyFont="1" applyFill="1" applyBorder="1" applyAlignment="1">
      <alignment horizontal="center" vertical="top" wrapText="1"/>
    </xf>
    <xf numFmtId="0" fontId="21" fillId="8" borderId="15" xfId="0" applyFont="1" applyFill="1" applyBorder="1" applyAlignment="1">
      <alignment horizontal="center" vertical="top" wrapText="1"/>
    </xf>
    <xf numFmtId="0" fontId="21" fillId="8" borderId="52" xfId="0" applyFont="1" applyFill="1" applyBorder="1" applyAlignment="1">
      <alignment horizontal="center" vertical="top" wrapText="1"/>
    </xf>
    <xf numFmtId="164" fontId="3" fillId="8" borderId="49" xfId="0" applyNumberFormat="1" applyFont="1" applyFill="1" applyBorder="1" applyAlignment="1">
      <alignment horizontal="center" vertical="top"/>
    </xf>
    <xf numFmtId="0" fontId="20" fillId="8" borderId="15" xfId="0" applyFont="1" applyFill="1" applyBorder="1" applyAlignment="1">
      <alignment horizontal="center" vertical="top" wrapText="1"/>
    </xf>
    <xf numFmtId="0" fontId="20" fillId="8" borderId="0" xfId="0" applyFont="1" applyFill="1" applyBorder="1" applyAlignment="1">
      <alignment horizontal="center" vertical="top" wrapText="1"/>
    </xf>
    <xf numFmtId="0" fontId="20" fillId="8" borderId="52" xfId="0" applyFont="1" applyFill="1" applyBorder="1" applyAlignment="1">
      <alignment horizontal="center" vertical="top" wrapText="1"/>
    </xf>
    <xf numFmtId="164" fontId="3" fillId="8" borderId="17" xfId="0" applyNumberFormat="1" applyFont="1" applyFill="1" applyBorder="1" applyAlignment="1">
      <alignment horizontal="center" vertical="top"/>
    </xf>
    <xf numFmtId="0" fontId="21" fillId="8" borderId="9" xfId="0" applyFont="1" applyFill="1" applyBorder="1" applyAlignment="1">
      <alignment horizontal="center" vertical="top" wrapText="1"/>
    </xf>
    <xf numFmtId="164" fontId="3" fillId="8" borderId="70" xfId="0" applyNumberFormat="1" applyFont="1" applyFill="1" applyBorder="1" applyAlignment="1">
      <alignment horizontal="center" vertical="top" wrapText="1"/>
    </xf>
    <xf numFmtId="3" fontId="3" fillId="0" borderId="14" xfId="0" applyNumberFormat="1" applyFont="1" applyFill="1" applyBorder="1" applyAlignment="1">
      <alignment horizontal="center" vertical="top" wrapText="1"/>
    </xf>
    <xf numFmtId="0" fontId="2" fillId="8" borderId="26" xfId="0" applyFont="1" applyFill="1" applyBorder="1" applyAlignment="1">
      <alignment vertical="top" wrapText="1"/>
    </xf>
    <xf numFmtId="0" fontId="21" fillId="8" borderId="53" xfId="0" applyFont="1" applyFill="1" applyBorder="1" applyAlignment="1">
      <alignment horizontal="center" vertical="top" wrapText="1"/>
    </xf>
    <xf numFmtId="0" fontId="21" fillId="0" borderId="24" xfId="0" applyFont="1" applyFill="1" applyBorder="1" applyAlignment="1">
      <alignment horizontal="center" vertical="top" wrapText="1"/>
    </xf>
    <xf numFmtId="0" fontId="21" fillId="8" borderId="69" xfId="0" applyFont="1" applyFill="1" applyBorder="1" applyAlignment="1">
      <alignment horizontal="center" vertical="top" wrapText="1"/>
    </xf>
    <xf numFmtId="0" fontId="21" fillId="8" borderId="23" xfId="0" applyFont="1" applyFill="1" applyBorder="1" applyAlignment="1">
      <alignment horizontal="center" vertical="top" wrapText="1"/>
    </xf>
    <xf numFmtId="3" fontId="3" fillId="0" borderId="9" xfId="0" applyNumberFormat="1" applyFont="1" applyBorder="1" applyAlignment="1">
      <alignment horizontal="center" vertical="center" wrapText="1"/>
    </xf>
    <xf numFmtId="3" fontId="3" fillId="0" borderId="32" xfId="0" applyNumberFormat="1" applyFont="1" applyFill="1" applyBorder="1" applyAlignment="1">
      <alignment horizontal="left" vertical="top" wrapText="1"/>
    </xf>
    <xf numFmtId="3" fontId="3" fillId="0" borderId="41" xfId="0" applyNumberFormat="1" applyFont="1" applyBorder="1" applyAlignment="1">
      <alignment vertical="top" wrapText="1"/>
    </xf>
    <xf numFmtId="3" fontId="3" fillId="8" borderId="32" xfId="0" applyNumberFormat="1" applyFont="1" applyFill="1" applyBorder="1" applyAlignment="1">
      <alignment horizontal="left" vertical="top" wrapText="1"/>
    </xf>
    <xf numFmtId="3" fontId="3" fillId="8" borderId="33" xfId="0" applyNumberFormat="1" applyFont="1" applyFill="1" applyBorder="1" applyAlignment="1">
      <alignment horizontal="left" vertical="top" wrapText="1"/>
    </xf>
    <xf numFmtId="3" fontId="2" fillId="8" borderId="28" xfId="0" applyNumberFormat="1" applyFont="1" applyFill="1" applyBorder="1" applyAlignment="1">
      <alignment horizontal="center" vertical="top"/>
    </xf>
    <xf numFmtId="3" fontId="4" fillId="0" borderId="71" xfId="0" applyNumberFormat="1" applyFont="1" applyBorder="1" applyAlignment="1">
      <alignment horizontal="center" vertical="top"/>
    </xf>
    <xf numFmtId="3" fontId="4" fillId="5" borderId="0" xfId="0" applyNumberFormat="1" applyFont="1" applyFill="1" applyBorder="1" applyAlignment="1">
      <alignment horizontal="center" vertical="top" wrapText="1"/>
    </xf>
    <xf numFmtId="3" fontId="3" fillId="5" borderId="0" xfId="0" applyNumberFormat="1" applyFont="1" applyFill="1" applyBorder="1" applyAlignment="1">
      <alignment horizontal="center" vertical="top" wrapText="1"/>
    </xf>
    <xf numFmtId="3" fontId="3" fillId="0" borderId="40" xfId="0" applyNumberFormat="1" applyFont="1" applyFill="1" applyBorder="1" applyAlignment="1">
      <alignment horizontal="left" vertical="top" wrapText="1"/>
    </xf>
    <xf numFmtId="3" fontId="3" fillId="8" borderId="9" xfId="0" applyNumberFormat="1" applyFont="1" applyFill="1" applyBorder="1" applyAlignment="1">
      <alignment horizontal="left" vertical="top" wrapText="1"/>
    </xf>
    <xf numFmtId="3" fontId="3" fillId="8" borderId="37" xfId="0" applyNumberFormat="1" applyFont="1" applyFill="1" applyBorder="1" applyAlignment="1">
      <alignment horizontal="left" vertical="top" wrapText="1"/>
    </xf>
    <xf numFmtId="3" fontId="3" fillId="8" borderId="27" xfId="0" applyNumberFormat="1" applyFont="1" applyFill="1" applyBorder="1" applyAlignment="1">
      <alignment horizontal="left" vertical="top" wrapText="1"/>
    </xf>
    <xf numFmtId="3" fontId="3" fillId="8" borderId="3" xfId="0" applyNumberFormat="1" applyFont="1" applyFill="1" applyBorder="1" applyAlignment="1">
      <alignment horizontal="left" vertical="top" wrapText="1"/>
    </xf>
    <xf numFmtId="3" fontId="3" fillId="8" borderId="40" xfId="0" applyNumberFormat="1" applyFont="1" applyFill="1" applyBorder="1" applyAlignment="1">
      <alignment horizontal="left" vertical="top" wrapText="1"/>
    </xf>
    <xf numFmtId="0" fontId="3" fillId="8" borderId="48" xfId="0" applyFont="1" applyFill="1" applyBorder="1" applyAlignment="1">
      <alignment horizontal="left" vertical="top" wrapText="1"/>
    </xf>
    <xf numFmtId="3" fontId="3" fillId="8" borderId="60" xfId="0" applyNumberFormat="1" applyFont="1" applyFill="1" applyBorder="1" applyAlignment="1">
      <alignment horizontal="left" vertical="top" wrapText="1"/>
    </xf>
    <xf numFmtId="3" fontId="3" fillId="0" borderId="35" xfId="0" applyNumberFormat="1" applyFont="1" applyBorder="1" applyAlignment="1">
      <alignment horizontal="left" vertical="top" wrapText="1"/>
    </xf>
    <xf numFmtId="3" fontId="3" fillId="0" borderId="52" xfId="0" applyNumberFormat="1" applyFont="1" applyBorder="1" applyAlignment="1">
      <alignment horizontal="center" vertical="top"/>
    </xf>
    <xf numFmtId="3" fontId="3" fillId="5" borderId="47" xfId="0" applyNumberFormat="1" applyFont="1" applyFill="1" applyBorder="1" applyAlignment="1">
      <alignment horizontal="left" vertical="top" wrapText="1"/>
    </xf>
    <xf numFmtId="3" fontId="3" fillId="5" borderId="27" xfId="0" applyNumberFormat="1" applyFont="1" applyFill="1" applyBorder="1" applyAlignment="1">
      <alignment horizontal="left" vertical="top" wrapText="1"/>
    </xf>
    <xf numFmtId="3" fontId="9" fillId="0" borderId="9" xfId="0" applyNumberFormat="1" applyFont="1" applyFill="1" applyBorder="1" applyAlignment="1">
      <alignment horizontal="left" vertical="top" wrapText="1"/>
    </xf>
    <xf numFmtId="3" fontId="3" fillId="8" borderId="47" xfId="0" applyNumberFormat="1" applyFont="1" applyFill="1" applyBorder="1" applyAlignment="1">
      <alignment horizontal="left" vertical="top" wrapText="1"/>
    </xf>
    <xf numFmtId="49" fontId="3" fillId="0" borderId="40" xfId="0" applyNumberFormat="1" applyFont="1" applyBorder="1" applyAlignment="1">
      <alignment horizontal="center" vertical="top"/>
    </xf>
    <xf numFmtId="49" fontId="3" fillId="0" borderId="44" xfId="0" applyNumberFormat="1" applyFont="1" applyBorder="1" applyAlignment="1">
      <alignment horizontal="center" vertical="top"/>
    </xf>
    <xf numFmtId="49" fontId="3" fillId="0" borderId="9" xfId="0" applyNumberFormat="1" applyFont="1" applyBorder="1" applyAlignment="1">
      <alignment horizontal="center" vertical="top"/>
    </xf>
    <xf numFmtId="49" fontId="3" fillId="0" borderId="3" xfId="0" applyNumberFormat="1" applyFont="1" applyBorder="1" applyAlignment="1">
      <alignment horizontal="center" vertical="top"/>
    </xf>
    <xf numFmtId="3" fontId="2" fillId="8" borderId="9" xfId="0" applyNumberFormat="1" applyFont="1" applyFill="1" applyBorder="1" applyAlignment="1">
      <alignment horizontal="center" vertical="center" textRotation="90" wrapText="1"/>
    </xf>
    <xf numFmtId="3" fontId="3" fillId="0" borderId="25" xfId="0" applyNumberFormat="1" applyFont="1" applyFill="1" applyBorder="1" applyAlignment="1">
      <alignment horizontal="center" vertical="center" textRotation="90" wrapText="1"/>
    </xf>
    <xf numFmtId="3" fontId="3" fillId="0" borderId="21" xfId="0" applyNumberFormat="1" applyFont="1" applyFill="1" applyBorder="1" applyAlignment="1">
      <alignment horizontal="center" vertical="center" textRotation="90" wrapText="1"/>
    </xf>
    <xf numFmtId="3" fontId="3" fillId="0" borderId="19" xfId="0" applyNumberFormat="1" applyFont="1" applyFill="1" applyBorder="1" applyAlignment="1">
      <alignment horizontal="center" vertical="center" textRotation="90" wrapText="1"/>
    </xf>
    <xf numFmtId="3" fontId="3" fillId="8" borderId="13" xfId="0" applyNumberFormat="1" applyFont="1" applyFill="1" applyBorder="1" applyAlignment="1">
      <alignment horizontal="center" vertical="center" textRotation="90" wrapText="1"/>
    </xf>
    <xf numFmtId="3" fontId="3" fillId="8" borderId="9" xfId="0" applyNumberFormat="1" applyFont="1" applyFill="1" applyBorder="1" applyAlignment="1">
      <alignment horizontal="center" vertical="center" textRotation="90" wrapText="1"/>
    </xf>
    <xf numFmtId="3" fontId="3" fillId="8" borderId="3" xfId="0" applyNumberFormat="1" applyFont="1" applyFill="1" applyBorder="1" applyAlignment="1">
      <alignment horizontal="center" vertical="center" textRotation="90" wrapText="1"/>
    </xf>
    <xf numFmtId="3" fontId="2" fillId="0" borderId="21" xfId="0" applyNumberFormat="1" applyFont="1" applyFill="1" applyBorder="1" applyAlignment="1">
      <alignment horizontal="center" vertical="center" textRotation="90" wrapText="1"/>
    </xf>
    <xf numFmtId="3" fontId="3" fillId="8" borderId="40" xfId="0" applyNumberFormat="1" applyFont="1" applyFill="1" applyBorder="1" applyAlignment="1">
      <alignment horizontal="center" vertical="center" textRotation="90" wrapText="1"/>
    </xf>
    <xf numFmtId="3" fontId="3" fillId="8" borderId="44" xfId="0" applyNumberFormat="1" applyFont="1" applyFill="1" applyBorder="1" applyAlignment="1">
      <alignment horizontal="center" vertical="center" textRotation="90" wrapText="1"/>
    </xf>
    <xf numFmtId="3" fontId="3" fillId="0" borderId="37" xfId="0" applyNumberFormat="1" applyFont="1" applyBorder="1" applyAlignment="1">
      <alignment horizontal="center" vertical="top" wrapText="1"/>
    </xf>
    <xf numFmtId="3" fontId="3" fillId="0" borderId="27" xfId="0" applyNumberFormat="1" applyFont="1" applyBorder="1" applyAlignment="1">
      <alignment horizontal="center" vertical="top" wrapText="1"/>
    </xf>
    <xf numFmtId="3" fontId="3" fillId="8" borderId="27" xfId="0" applyNumberFormat="1" applyFont="1" applyFill="1" applyBorder="1" applyAlignment="1">
      <alignment horizontal="center" vertical="top" wrapText="1"/>
    </xf>
    <xf numFmtId="3" fontId="3" fillId="0" borderId="35" xfId="0" applyNumberFormat="1" applyFont="1" applyBorder="1" applyAlignment="1">
      <alignment horizontal="center" vertical="top" wrapText="1"/>
    </xf>
    <xf numFmtId="3" fontId="3" fillId="0" borderId="60" xfId="0" applyNumberFormat="1" applyFont="1" applyBorder="1" applyAlignment="1">
      <alignment horizontal="center" vertical="top" wrapText="1"/>
    </xf>
    <xf numFmtId="3" fontId="3" fillId="8" borderId="37" xfId="0" applyNumberFormat="1" applyFont="1" applyFill="1" applyBorder="1" applyAlignment="1">
      <alignment horizontal="center" vertical="top" wrapText="1"/>
    </xf>
    <xf numFmtId="3" fontId="3" fillId="8" borderId="47" xfId="0" applyNumberFormat="1" applyFont="1" applyFill="1" applyBorder="1" applyAlignment="1">
      <alignment horizontal="center" vertical="top" wrapText="1"/>
    </xf>
    <xf numFmtId="49" fontId="3" fillId="8" borderId="9" xfId="0" applyNumberFormat="1" applyFont="1" applyFill="1" applyBorder="1" applyAlignment="1">
      <alignment horizontal="center" vertical="top"/>
    </xf>
    <xf numFmtId="3" fontId="3" fillId="0" borderId="47" xfId="0" applyNumberFormat="1" applyFont="1" applyBorder="1" applyAlignment="1">
      <alignment horizontal="left" vertical="top" wrapText="1"/>
    </xf>
    <xf numFmtId="3" fontId="3" fillId="8" borderId="28" xfId="0" applyNumberFormat="1" applyFont="1" applyFill="1" applyBorder="1" applyAlignment="1">
      <alignment horizontal="left" vertical="top" wrapText="1"/>
    </xf>
    <xf numFmtId="3" fontId="3" fillId="5" borderId="28" xfId="0" applyNumberFormat="1" applyFont="1" applyFill="1" applyBorder="1" applyAlignment="1">
      <alignment horizontal="left" vertical="top" wrapText="1"/>
    </xf>
    <xf numFmtId="3" fontId="3" fillId="0" borderId="12" xfId="0" applyNumberFormat="1" applyFont="1" applyBorder="1" applyAlignment="1">
      <alignment horizontal="center" vertical="top" wrapText="1"/>
    </xf>
    <xf numFmtId="3" fontId="4" fillId="0" borderId="34" xfId="0" applyNumberFormat="1" applyFont="1" applyBorder="1" applyAlignment="1">
      <alignment horizontal="center" vertical="top"/>
    </xf>
    <xf numFmtId="3" fontId="4" fillId="0" borderId="45" xfId="0" applyNumberFormat="1" applyFont="1" applyBorder="1" applyAlignment="1">
      <alignment horizontal="center" vertical="top"/>
    </xf>
    <xf numFmtId="3" fontId="3" fillId="0" borderId="47" xfId="0" applyNumberFormat="1" applyFont="1" applyFill="1" applyBorder="1" applyAlignment="1">
      <alignment horizontal="left" vertical="top" wrapText="1"/>
    </xf>
    <xf numFmtId="3" fontId="3" fillId="0" borderId="27" xfId="0" applyNumberFormat="1" applyFont="1" applyFill="1" applyBorder="1" applyAlignment="1">
      <alignment horizontal="center" vertical="top" wrapText="1"/>
    </xf>
    <xf numFmtId="3" fontId="2" fillId="8" borderId="13" xfId="0" applyNumberFormat="1" applyFont="1" applyFill="1" applyBorder="1" applyAlignment="1">
      <alignment horizontal="center" vertical="center" textRotation="90" wrapText="1"/>
    </xf>
    <xf numFmtId="3" fontId="3" fillId="0" borderId="27" xfId="0" applyNumberFormat="1" applyFont="1" applyBorder="1" applyAlignment="1">
      <alignment horizontal="left" vertical="top" wrapText="1"/>
    </xf>
    <xf numFmtId="3" fontId="3" fillId="0" borderId="44" xfId="0" applyNumberFormat="1" applyFont="1" applyFill="1" applyBorder="1" applyAlignment="1">
      <alignment horizontal="left" vertical="top" wrapText="1"/>
    </xf>
    <xf numFmtId="3" fontId="3" fillId="0" borderId="3" xfId="0" applyNumberFormat="1" applyFont="1" applyFill="1" applyBorder="1" applyAlignment="1">
      <alignment horizontal="center" vertical="center" textRotation="90" wrapText="1"/>
    </xf>
    <xf numFmtId="3" fontId="3" fillId="8" borderId="60" xfId="0" applyNumberFormat="1" applyFont="1" applyFill="1" applyBorder="1" applyAlignment="1">
      <alignment horizontal="left" vertical="top" wrapText="1"/>
    </xf>
    <xf numFmtId="3" fontId="3" fillId="8" borderId="12" xfId="0" applyNumberFormat="1" applyFont="1" applyFill="1" applyBorder="1" applyAlignment="1">
      <alignment horizontal="left" vertical="top" wrapText="1"/>
    </xf>
    <xf numFmtId="3" fontId="2" fillId="8" borderId="9" xfId="0" applyNumberFormat="1" applyFont="1" applyFill="1" applyBorder="1" applyAlignment="1">
      <alignment horizontal="center" vertical="center" textRotation="90" wrapText="1"/>
    </xf>
    <xf numFmtId="3" fontId="3" fillId="0" borderId="27" xfId="0" applyNumberFormat="1" applyFont="1" applyBorder="1" applyAlignment="1">
      <alignment horizontal="center" vertical="top" wrapText="1"/>
    </xf>
    <xf numFmtId="49" fontId="3" fillId="0" borderId="40" xfId="0" applyNumberFormat="1" applyFont="1" applyBorder="1" applyAlignment="1">
      <alignment horizontal="center" vertical="top"/>
    </xf>
    <xf numFmtId="3" fontId="3" fillId="0" borderId="12" xfId="0" applyNumberFormat="1" applyFont="1" applyBorder="1" applyAlignment="1">
      <alignment horizontal="center" vertical="top" wrapText="1"/>
    </xf>
    <xf numFmtId="49" fontId="3" fillId="0" borderId="9" xfId="0" applyNumberFormat="1" applyFont="1" applyBorder="1" applyAlignment="1">
      <alignment horizontal="center" vertical="top"/>
    </xf>
    <xf numFmtId="3" fontId="3" fillId="0" borderId="21" xfId="0" applyNumberFormat="1" applyFont="1" applyFill="1" applyBorder="1" applyAlignment="1">
      <alignment horizontal="center" vertical="center" textRotation="90" wrapText="1"/>
    </xf>
    <xf numFmtId="3" fontId="3" fillId="8" borderId="37" xfId="0" applyNumberFormat="1" applyFont="1" applyFill="1" applyBorder="1" applyAlignment="1">
      <alignment horizontal="center" vertical="top" wrapText="1"/>
    </xf>
    <xf numFmtId="3" fontId="3" fillId="8" borderId="47" xfId="0" applyNumberFormat="1" applyFont="1" applyFill="1" applyBorder="1" applyAlignment="1">
      <alignment horizontal="center" vertical="top" wrapText="1"/>
    </xf>
    <xf numFmtId="3" fontId="3" fillId="8" borderId="27" xfId="0" applyNumberFormat="1" applyFont="1" applyFill="1" applyBorder="1" applyAlignment="1">
      <alignment horizontal="center" vertical="top" wrapText="1"/>
    </xf>
    <xf numFmtId="3" fontId="3" fillId="0" borderId="37" xfId="0" applyNumberFormat="1" applyFont="1" applyBorder="1" applyAlignment="1">
      <alignment horizontal="center" vertical="top" wrapText="1"/>
    </xf>
    <xf numFmtId="0" fontId="3" fillId="8" borderId="27" xfId="0" applyNumberFormat="1" applyFont="1" applyFill="1" applyBorder="1" applyAlignment="1">
      <alignment horizontal="center" vertical="top" wrapText="1"/>
    </xf>
    <xf numFmtId="164" fontId="18" fillId="0" borderId="0" xfId="0" applyNumberFormat="1" applyFont="1" applyAlignment="1">
      <alignment vertical="top"/>
    </xf>
    <xf numFmtId="3" fontId="3" fillId="8" borderId="9" xfId="0" applyNumberFormat="1" applyFont="1" applyFill="1" applyBorder="1" applyAlignment="1">
      <alignment vertical="center" textRotation="90" wrapText="1"/>
    </xf>
    <xf numFmtId="0" fontId="3" fillId="8" borderId="28" xfId="0" applyFont="1" applyFill="1" applyBorder="1" applyAlignment="1">
      <alignment horizontal="center" vertical="top" wrapText="1"/>
    </xf>
    <xf numFmtId="3" fontId="3" fillId="8" borderId="44" xfId="0" applyNumberFormat="1" applyFont="1" applyFill="1" applyBorder="1" applyAlignment="1">
      <alignment vertical="center" textRotation="90" wrapText="1"/>
    </xf>
    <xf numFmtId="3" fontId="3" fillId="0" borderId="48" xfId="0" applyNumberFormat="1" applyFont="1" applyFill="1" applyBorder="1" applyAlignment="1">
      <alignment horizontal="center" vertical="top"/>
    </xf>
    <xf numFmtId="0" fontId="2" fillId="8" borderId="27" xfId="0" applyFont="1" applyFill="1" applyBorder="1" applyAlignment="1">
      <alignment horizontal="center" vertical="top" wrapText="1"/>
    </xf>
    <xf numFmtId="0" fontId="2" fillId="8" borderId="37" xfId="0" applyFont="1" applyFill="1" applyBorder="1" applyAlignment="1">
      <alignment vertical="top" wrapText="1"/>
    </xf>
    <xf numFmtId="0" fontId="21" fillId="8" borderId="37" xfId="0" applyFont="1" applyFill="1" applyBorder="1" applyAlignment="1">
      <alignment horizontal="center" vertical="top" wrapText="1"/>
    </xf>
    <xf numFmtId="0" fontId="2" fillId="8" borderId="28" xfId="0" applyFont="1" applyFill="1" applyBorder="1" applyAlignment="1">
      <alignment vertical="top" wrapText="1"/>
    </xf>
    <xf numFmtId="0" fontId="21" fillId="8" borderId="28" xfId="0" applyFont="1" applyFill="1" applyBorder="1" applyAlignment="1">
      <alignment horizontal="center" vertical="top" wrapText="1"/>
    </xf>
    <xf numFmtId="3" fontId="3" fillId="8" borderId="3" xfId="0" applyNumberFormat="1" applyFont="1" applyFill="1" applyBorder="1" applyAlignment="1">
      <alignment vertical="top" wrapText="1"/>
    </xf>
    <xf numFmtId="3" fontId="3" fillId="8" borderId="3" xfId="0" applyNumberFormat="1" applyFont="1" applyFill="1" applyBorder="1" applyAlignment="1">
      <alignment vertical="center" textRotation="90" wrapText="1"/>
    </xf>
    <xf numFmtId="49" fontId="3" fillId="8" borderId="60" xfId="0" applyNumberFormat="1" applyFont="1" applyFill="1" applyBorder="1" applyAlignment="1">
      <alignment horizontal="center" vertical="top"/>
    </xf>
    <xf numFmtId="164" fontId="3" fillId="8" borderId="48" xfId="1" applyNumberFormat="1" applyFont="1" applyFill="1" applyBorder="1" applyAlignment="1">
      <alignment horizontal="center" vertical="top"/>
    </xf>
    <xf numFmtId="164" fontId="3" fillId="8" borderId="27" xfId="1" applyNumberFormat="1" applyFont="1" applyFill="1" applyBorder="1" applyAlignment="1">
      <alignment horizontal="center" vertical="top"/>
    </xf>
    <xf numFmtId="164" fontId="3" fillId="0" borderId="37" xfId="0" applyNumberFormat="1" applyFont="1" applyFill="1" applyBorder="1" applyAlignment="1">
      <alignment horizontal="center" vertical="top"/>
    </xf>
    <xf numFmtId="164" fontId="3" fillId="0" borderId="15" xfId="0" applyNumberFormat="1" applyFont="1" applyBorder="1" applyAlignment="1">
      <alignment horizontal="center" vertical="top"/>
    </xf>
    <xf numFmtId="0" fontId="3" fillId="0" borderId="28" xfId="0" applyFont="1" applyBorder="1" applyAlignment="1">
      <alignment horizontal="center" vertical="top"/>
    </xf>
    <xf numFmtId="3" fontId="18" fillId="0" borderId="0" xfId="0" applyNumberFormat="1" applyFont="1" applyAlignment="1">
      <alignment vertical="top" wrapText="1"/>
    </xf>
    <xf numFmtId="3" fontId="24" fillId="0" borderId="0" xfId="0" applyNumberFormat="1" applyFont="1" applyBorder="1" applyAlignment="1">
      <alignment vertical="top"/>
    </xf>
    <xf numFmtId="3" fontId="18" fillId="0" borderId="0" xfId="0" applyNumberFormat="1" applyFont="1" applyBorder="1" applyAlignment="1">
      <alignment vertical="top"/>
    </xf>
    <xf numFmtId="3" fontId="18" fillId="0" borderId="0" xfId="0" applyNumberFormat="1" applyFont="1" applyAlignment="1">
      <alignment vertical="top"/>
    </xf>
    <xf numFmtId="164" fontId="18" fillId="0" borderId="0" xfId="0" applyNumberFormat="1" applyFont="1" applyBorder="1" applyAlignment="1">
      <alignment vertical="top"/>
    </xf>
    <xf numFmtId="0" fontId="18" fillId="0" borderId="0" xfId="0" applyNumberFormat="1" applyFont="1" applyBorder="1" applyAlignment="1">
      <alignment horizontal="center" vertical="top"/>
    </xf>
    <xf numFmtId="3" fontId="25" fillId="0" borderId="0" xfId="0" applyNumberFormat="1" applyFont="1" applyAlignment="1">
      <alignment vertical="top"/>
    </xf>
    <xf numFmtId="3" fontId="3" fillId="8" borderId="13" xfId="0" applyNumberFormat="1" applyFont="1" applyFill="1" applyBorder="1" applyAlignment="1">
      <alignment vertical="top" wrapText="1"/>
    </xf>
    <xf numFmtId="3" fontId="2" fillId="0" borderId="0" xfId="0" applyNumberFormat="1" applyFont="1" applyFill="1" applyBorder="1" applyAlignment="1">
      <alignment horizontal="center" vertical="center" textRotation="90" wrapText="1"/>
    </xf>
    <xf numFmtId="164" fontId="3" fillId="8" borderId="48" xfId="1" applyNumberFormat="1" applyFont="1" applyFill="1" applyBorder="1" applyAlignment="1">
      <alignment horizontal="left" vertical="top" wrapText="1"/>
    </xf>
    <xf numFmtId="164" fontId="3" fillId="8" borderId="12" xfId="1" applyNumberFormat="1" applyFont="1" applyFill="1" applyBorder="1" applyAlignment="1">
      <alignment horizontal="left" vertical="top" wrapText="1"/>
    </xf>
    <xf numFmtId="3" fontId="3" fillId="0" borderId="59" xfId="0" applyNumberFormat="1" applyFont="1" applyFill="1" applyBorder="1" applyAlignment="1">
      <alignment horizontal="center" vertical="center" textRotation="90" wrapText="1"/>
    </xf>
    <xf numFmtId="3" fontId="3" fillId="8" borderId="23" xfId="0" applyNumberFormat="1" applyFont="1" applyFill="1" applyBorder="1" applyAlignment="1">
      <alignment vertical="center" textRotation="90" wrapText="1"/>
    </xf>
    <xf numFmtId="3" fontId="3" fillId="8" borderId="29" xfId="0" applyNumberFormat="1" applyFont="1" applyFill="1" applyBorder="1" applyAlignment="1">
      <alignment horizontal="left" vertical="top" wrapText="1"/>
    </xf>
    <xf numFmtId="3" fontId="3" fillId="8" borderId="28" xfId="0" applyNumberFormat="1" applyFont="1" applyFill="1" applyBorder="1" applyAlignment="1">
      <alignment horizontal="center" vertical="top" wrapText="1"/>
    </xf>
    <xf numFmtId="3" fontId="26" fillId="8" borderId="23" xfId="0" applyNumberFormat="1" applyFont="1" applyFill="1" applyBorder="1" applyAlignment="1">
      <alignment vertical="top" wrapText="1"/>
    </xf>
    <xf numFmtId="3" fontId="26" fillId="8" borderId="9" xfId="0" applyNumberFormat="1" applyFont="1" applyFill="1" applyBorder="1" applyAlignment="1">
      <alignment vertical="top" wrapText="1"/>
    </xf>
    <xf numFmtId="3" fontId="3" fillId="0" borderId="28" xfId="0" applyNumberFormat="1" applyFont="1" applyFill="1" applyBorder="1" applyAlignment="1">
      <alignment vertical="top" wrapText="1"/>
    </xf>
    <xf numFmtId="3" fontId="1" fillId="0" borderId="13" xfId="0" applyNumberFormat="1" applyFont="1" applyFill="1" applyBorder="1" applyAlignment="1">
      <alignment horizontal="left" vertical="top" wrapText="1"/>
    </xf>
    <xf numFmtId="3" fontId="26" fillId="8" borderId="44" xfId="0" applyNumberFormat="1" applyFont="1" applyFill="1" applyBorder="1" applyAlignment="1">
      <alignment horizontal="left" vertical="top" wrapText="1"/>
    </xf>
    <xf numFmtId="3" fontId="3" fillId="8" borderId="27" xfId="0" applyNumberFormat="1" applyFont="1" applyFill="1" applyBorder="1" applyAlignment="1">
      <alignment horizontal="left" vertical="top" wrapText="1"/>
    </xf>
    <xf numFmtId="3" fontId="3" fillId="8" borderId="47" xfId="0" applyNumberFormat="1" applyFont="1" applyFill="1" applyBorder="1" applyAlignment="1">
      <alignment horizontal="left" vertical="top" wrapText="1"/>
    </xf>
    <xf numFmtId="49" fontId="3" fillId="0" borderId="40" xfId="0" applyNumberFormat="1" applyFont="1" applyBorder="1" applyAlignment="1">
      <alignment horizontal="center" vertical="top"/>
    </xf>
    <xf numFmtId="49" fontId="3" fillId="0" borderId="44" xfId="0" applyNumberFormat="1" applyFont="1" applyBorder="1" applyAlignment="1">
      <alignment horizontal="center" vertical="top"/>
    </xf>
    <xf numFmtId="49" fontId="3" fillId="0" borderId="9" xfId="0" applyNumberFormat="1" applyFont="1" applyBorder="1" applyAlignment="1">
      <alignment horizontal="center" vertical="top"/>
    </xf>
    <xf numFmtId="3" fontId="3" fillId="8" borderId="9" xfId="0" applyNumberFormat="1" applyFont="1" applyFill="1" applyBorder="1" applyAlignment="1">
      <alignment horizontal="center" vertical="center" textRotation="90" wrapText="1"/>
    </xf>
    <xf numFmtId="3" fontId="3" fillId="8" borderId="44" xfId="0" applyNumberFormat="1" applyFont="1" applyFill="1" applyBorder="1" applyAlignment="1">
      <alignment horizontal="center" vertical="center" textRotation="90" wrapText="1"/>
    </xf>
    <xf numFmtId="3" fontId="3" fillId="0" borderId="27" xfId="0" applyNumberFormat="1" applyFont="1" applyBorder="1" applyAlignment="1">
      <alignment horizontal="center" vertical="top" wrapText="1"/>
    </xf>
    <xf numFmtId="3" fontId="4" fillId="0" borderId="33" xfId="0" applyNumberFormat="1" applyFont="1" applyBorder="1" applyAlignment="1">
      <alignment horizontal="center" vertical="top"/>
    </xf>
    <xf numFmtId="49" fontId="4" fillId="3" borderId="21" xfId="0" applyNumberFormat="1" applyFont="1" applyFill="1" applyBorder="1" applyAlignment="1">
      <alignment vertical="top"/>
    </xf>
    <xf numFmtId="0" fontId="3" fillId="5" borderId="9" xfId="0" applyFont="1" applyFill="1" applyBorder="1" applyAlignment="1">
      <alignment vertical="top" wrapText="1"/>
    </xf>
    <xf numFmtId="0" fontId="22" fillId="0" borderId="0" xfId="0" applyFont="1" applyFill="1" applyBorder="1" applyAlignment="1">
      <alignment vertical="center" textRotation="90" wrapText="1"/>
    </xf>
    <xf numFmtId="49" fontId="3" fillId="0" borderId="27" xfId="0" applyNumberFormat="1" applyFont="1" applyBorder="1" applyAlignment="1">
      <alignment vertical="top"/>
    </xf>
    <xf numFmtId="49" fontId="4" fillId="3" borderId="59" xfId="0" applyNumberFormat="1" applyFont="1" applyFill="1" applyBorder="1" applyAlignment="1">
      <alignment vertical="top"/>
    </xf>
    <xf numFmtId="49" fontId="3" fillId="0" borderId="47" xfId="0" applyNumberFormat="1" applyFont="1" applyBorder="1" applyAlignment="1">
      <alignment vertical="top"/>
    </xf>
    <xf numFmtId="164" fontId="3" fillId="8" borderId="75" xfId="0" applyNumberFormat="1" applyFont="1" applyFill="1" applyBorder="1" applyAlignment="1">
      <alignment horizontal="center" vertical="top"/>
    </xf>
    <xf numFmtId="49" fontId="4" fillId="2" borderId="48" xfId="0" applyNumberFormat="1" applyFont="1" applyFill="1" applyBorder="1" applyAlignment="1">
      <alignment horizontal="center" vertical="top"/>
    </xf>
    <xf numFmtId="3" fontId="4" fillId="0" borderId="43" xfId="0" applyNumberFormat="1" applyFont="1" applyFill="1" applyBorder="1" applyAlignment="1">
      <alignment horizontal="left" vertical="top" wrapText="1"/>
    </xf>
    <xf numFmtId="3" fontId="3" fillId="0" borderId="43" xfId="0" applyNumberFormat="1" applyFont="1" applyFill="1" applyBorder="1" applyAlignment="1">
      <alignment horizontal="center" vertical="center" wrapText="1"/>
    </xf>
    <xf numFmtId="3" fontId="4" fillId="0" borderId="36" xfId="0" applyNumberFormat="1" applyFont="1" applyBorder="1" applyAlignment="1">
      <alignment horizontal="center" vertical="top"/>
    </xf>
    <xf numFmtId="164" fontId="3" fillId="5" borderId="36" xfId="0" applyNumberFormat="1" applyFont="1" applyFill="1" applyBorder="1" applyAlignment="1">
      <alignment horizontal="center" vertical="top"/>
    </xf>
    <xf numFmtId="3" fontId="3" fillId="0" borderId="36" xfId="0" applyNumberFormat="1" applyFont="1" applyFill="1" applyBorder="1" applyAlignment="1">
      <alignment horizontal="left" vertical="top" wrapText="1"/>
    </xf>
    <xf numFmtId="3" fontId="3" fillId="0" borderId="90" xfId="0" applyNumberFormat="1" applyFont="1" applyFill="1" applyBorder="1" applyAlignment="1">
      <alignment horizontal="center" vertical="top"/>
    </xf>
    <xf numFmtId="3" fontId="3" fillId="0" borderId="41" xfId="0" applyNumberFormat="1" applyFont="1" applyFill="1" applyBorder="1" applyAlignment="1">
      <alignment horizontal="center" vertical="top"/>
    </xf>
    <xf numFmtId="164" fontId="3" fillId="5" borderId="49" xfId="0" applyNumberFormat="1" applyFont="1" applyFill="1" applyBorder="1" applyAlignment="1">
      <alignment horizontal="center" vertical="top"/>
    </xf>
    <xf numFmtId="3" fontId="3" fillId="0" borderId="48" xfId="0" applyNumberFormat="1" applyFont="1" applyFill="1" applyBorder="1" applyAlignment="1">
      <alignment vertical="top" wrapText="1"/>
    </xf>
    <xf numFmtId="3" fontId="3" fillId="0" borderId="54" xfId="0" applyNumberFormat="1" applyFont="1" applyFill="1" applyBorder="1" applyAlignment="1">
      <alignment horizontal="center" vertical="top" wrapText="1"/>
    </xf>
    <xf numFmtId="3" fontId="3" fillId="0" borderId="44" xfId="0" applyNumberFormat="1" applyFont="1" applyFill="1" applyBorder="1" applyAlignment="1">
      <alignment horizontal="center" vertical="top" wrapText="1"/>
    </xf>
    <xf numFmtId="3" fontId="3" fillId="0" borderId="72" xfId="0" applyNumberFormat="1" applyFont="1" applyFill="1" applyBorder="1" applyAlignment="1">
      <alignment horizontal="center" vertical="top" wrapText="1"/>
    </xf>
    <xf numFmtId="49" fontId="4" fillId="0" borderId="59" xfId="0" applyNumberFormat="1" applyFont="1" applyBorder="1" applyAlignment="1">
      <alignment vertical="top"/>
    </xf>
    <xf numFmtId="3" fontId="3" fillId="0" borderId="74" xfId="0" applyNumberFormat="1" applyFont="1" applyFill="1" applyBorder="1" applyAlignment="1">
      <alignment horizontal="center" vertical="center" wrapText="1"/>
    </xf>
    <xf numFmtId="3" fontId="3" fillId="0" borderId="9" xfId="0" applyNumberFormat="1" applyFont="1" applyFill="1" applyBorder="1" applyAlignment="1">
      <alignment vertical="center" textRotation="90" wrapText="1"/>
    </xf>
    <xf numFmtId="3" fontId="3" fillId="0" borderId="44" xfId="0" applyNumberFormat="1" applyFont="1" applyFill="1" applyBorder="1" applyAlignment="1">
      <alignment vertical="center" textRotation="90" wrapText="1"/>
    </xf>
    <xf numFmtId="0" fontId="3" fillId="8" borderId="48" xfId="0" applyFont="1" applyFill="1" applyBorder="1" applyAlignment="1">
      <alignment vertical="top" wrapText="1"/>
    </xf>
    <xf numFmtId="0" fontId="3" fillId="8" borderId="47" xfId="0" applyFont="1" applyFill="1" applyBorder="1" applyAlignment="1">
      <alignment horizontal="center" vertical="top" wrapText="1"/>
    </xf>
    <xf numFmtId="3" fontId="22" fillId="0" borderId="44" xfId="0" applyNumberFormat="1" applyFont="1" applyFill="1" applyBorder="1" applyAlignment="1">
      <alignment vertical="center" textRotation="90" wrapText="1"/>
    </xf>
    <xf numFmtId="3" fontId="4" fillId="0" borderId="49" xfId="0" applyNumberFormat="1" applyFont="1" applyBorder="1" applyAlignment="1">
      <alignment horizontal="center" vertical="top" wrapText="1"/>
    </xf>
    <xf numFmtId="3" fontId="3" fillId="0" borderId="48" xfId="0" applyNumberFormat="1" applyFont="1" applyBorder="1" applyAlignment="1">
      <alignment horizontal="center" vertical="top" wrapText="1"/>
    </xf>
    <xf numFmtId="49" fontId="3" fillId="2" borderId="48" xfId="0" applyNumberFormat="1" applyFont="1" applyFill="1" applyBorder="1" applyAlignment="1">
      <alignment horizontal="center" vertical="top"/>
    </xf>
    <xf numFmtId="49" fontId="5" fillId="0" borderId="59" xfId="0" applyNumberFormat="1" applyFont="1" applyBorder="1" applyAlignment="1">
      <alignment vertical="top"/>
    </xf>
    <xf numFmtId="3" fontId="2" fillId="8" borderId="44" xfId="0" applyNumberFormat="1" applyFont="1" applyFill="1" applyBorder="1" applyAlignment="1">
      <alignment horizontal="center" vertical="center" textRotation="90" wrapText="1"/>
    </xf>
    <xf numFmtId="3" fontId="2" fillId="8" borderId="47" xfId="0" applyNumberFormat="1" applyFont="1" applyFill="1" applyBorder="1" applyAlignment="1">
      <alignment horizontal="center" vertical="top"/>
    </xf>
    <xf numFmtId="164" fontId="3" fillId="5" borderId="48" xfId="1" applyNumberFormat="1" applyFont="1" applyFill="1" applyBorder="1" applyAlignment="1">
      <alignment horizontal="left" vertical="top" wrapText="1"/>
    </xf>
    <xf numFmtId="3" fontId="3" fillId="0" borderId="74" xfId="0" applyNumberFormat="1" applyFont="1" applyBorder="1" applyAlignment="1">
      <alignment horizontal="center" vertical="center" wrapText="1"/>
    </xf>
    <xf numFmtId="3" fontId="1" fillId="0" borderId="49" xfId="0" applyNumberFormat="1" applyFont="1" applyBorder="1" applyAlignment="1">
      <alignment horizontal="center" vertical="top"/>
    </xf>
    <xf numFmtId="3" fontId="2" fillId="0" borderId="47" xfId="0" applyNumberFormat="1" applyFont="1" applyBorder="1" applyAlignment="1">
      <alignment horizontal="center" vertical="top" wrapText="1"/>
    </xf>
    <xf numFmtId="49" fontId="4" fillId="2" borderId="54" xfId="0" applyNumberFormat="1" applyFont="1" applyFill="1" applyBorder="1" applyAlignment="1">
      <alignment vertical="top"/>
    </xf>
    <xf numFmtId="3" fontId="3" fillId="0" borderId="74" xfId="0" applyNumberFormat="1" applyFont="1" applyFill="1" applyBorder="1" applyAlignment="1">
      <alignment horizontal="center" vertical="center" textRotation="90" wrapText="1"/>
    </xf>
    <xf numFmtId="3" fontId="28" fillId="5" borderId="12" xfId="0" applyNumberFormat="1" applyFont="1" applyFill="1" applyBorder="1" applyAlignment="1">
      <alignment vertical="top" wrapText="1"/>
    </xf>
    <xf numFmtId="3" fontId="28" fillId="5" borderId="27" xfId="0" applyNumberFormat="1" applyFont="1" applyFill="1" applyBorder="1" applyAlignment="1">
      <alignment horizontal="center" vertical="top"/>
    </xf>
    <xf numFmtId="164" fontId="4" fillId="8" borderId="33" xfId="0" applyNumberFormat="1" applyFont="1" applyFill="1" applyBorder="1" applyAlignment="1">
      <alignment horizontal="center" vertical="top" wrapText="1"/>
    </xf>
    <xf numFmtId="164" fontId="3" fillId="0" borderId="0" xfId="0" applyNumberFormat="1" applyFont="1" applyBorder="1" applyAlignment="1">
      <alignment horizontal="center" vertical="top" wrapText="1"/>
    </xf>
    <xf numFmtId="164" fontId="3" fillId="5" borderId="71" xfId="0" applyNumberFormat="1" applyFont="1" applyFill="1" applyBorder="1" applyAlignment="1">
      <alignment horizontal="center" vertical="top" wrapText="1"/>
    </xf>
    <xf numFmtId="164" fontId="3" fillId="8" borderId="73" xfId="0" applyNumberFormat="1" applyFont="1" applyFill="1" applyBorder="1" applyAlignment="1">
      <alignment horizontal="center" vertical="top"/>
    </xf>
    <xf numFmtId="164" fontId="4" fillId="6" borderId="56" xfId="0" applyNumberFormat="1" applyFont="1" applyFill="1" applyBorder="1" applyAlignment="1">
      <alignment horizontal="center" vertical="top" wrapText="1"/>
    </xf>
    <xf numFmtId="164" fontId="3" fillId="5" borderId="22" xfId="0" applyNumberFormat="1" applyFont="1" applyFill="1" applyBorder="1" applyAlignment="1">
      <alignment horizontal="center" vertical="top" wrapText="1"/>
    </xf>
    <xf numFmtId="164" fontId="3" fillId="5" borderId="32" xfId="0" applyNumberFormat="1" applyFont="1" applyFill="1" applyBorder="1" applyAlignment="1">
      <alignment horizontal="center" vertical="top" wrapText="1"/>
    </xf>
    <xf numFmtId="164" fontId="3" fillId="5" borderId="33" xfId="0" applyNumberFormat="1" applyFont="1" applyFill="1" applyBorder="1" applyAlignment="1">
      <alignment horizontal="center" vertical="top" wrapText="1"/>
    </xf>
    <xf numFmtId="164" fontId="4" fillId="5" borderId="74" xfId="0" applyNumberFormat="1" applyFont="1" applyFill="1" applyBorder="1" applyAlignment="1">
      <alignment horizontal="center" vertical="top"/>
    </xf>
    <xf numFmtId="164" fontId="3" fillId="5" borderId="13" xfId="0" applyNumberFormat="1" applyFont="1" applyFill="1" applyBorder="1" applyAlignment="1">
      <alignment horizontal="center" vertical="top" wrapText="1"/>
    </xf>
    <xf numFmtId="164" fontId="4" fillId="5" borderId="44" xfId="0" applyNumberFormat="1" applyFont="1" applyFill="1" applyBorder="1" applyAlignment="1">
      <alignment horizontal="center" vertical="top"/>
    </xf>
    <xf numFmtId="164" fontId="3" fillId="5" borderId="24" xfId="0" applyNumberFormat="1" applyFont="1" applyFill="1" applyBorder="1" applyAlignment="1">
      <alignment horizontal="center" vertical="top"/>
    </xf>
    <xf numFmtId="164" fontId="3" fillId="5" borderId="74" xfId="0" applyNumberFormat="1" applyFont="1" applyFill="1" applyBorder="1" applyAlignment="1">
      <alignment horizontal="center" vertical="top"/>
    </xf>
    <xf numFmtId="164" fontId="3" fillId="8" borderId="34" xfId="0" applyNumberFormat="1" applyFont="1" applyFill="1" applyBorder="1" applyAlignment="1">
      <alignment horizontal="center" vertical="top"/>
    </xf>
    <xf numFmtId="164" fontId="1" fillId="9" borderId="62" xfId="0" applyNumberFormat="1" applyFont="1" applyFill="1" applyBorder="1" applyAlignment="1">
      <alignment horizontal="center" vertical="top" wrapText="1"/>
    </xf>
    <xf numFmtId="164" fontId="28" fillId="8" borderId="9" xfId="0" applyNumberFormat="1" applyFont="1" applyFill="1" applyBorder="1" applyAlignment="1">
      <alignment horizontal="center" vertical="top"/>
    </xf>
    <xf numFmtId="164" fontId="4" fillId="8" borderId="55" xfId="0" applyNumberFormat="1" applyFont="1" applyFill="1" applyBorder="1" applyAlignment="1">
      <alignment horizontal="center" vertical="top" wrapText="1"/>
    </xf>
    <xf numFmtId="3" fontId="3" fillId="8" borderId="41" xfId="0" applyNumberFormat="1" applyFont="1" applyFill="1" applyBorder="1" applyAlignment="1">
      <alignment horizontal="left" vertical="top" wrapText="1"/>
    </xf>
    <xf numFmtId="3" fontId="3" fillId="5" borderId="33" xfId="0" applyNumberFormat="1" applyFont="1" applyFill="1" applyBorder="1" applyAlignment="1">
      <alignment vertical="top" wrapText="1"/>
    </xf>
    <xf numFmtId="3" fontId="3" fillId="8" borderId="45" xfId="0" applyNumberFormat="1" applyFont="1" applyFill="1" applyBorder="1" applyAlignment="1">
      <alignment horizontal="left" vertical="top" wrapText="1"/>
    </xf>
    <xf numFmtId="164" fontId="4" fillId="5" borderId="23" xfId="0" applyNumberFormat="1" applyFont="1" applyFill="1" applyBorder="1" applyAlignment="1">
      <alignment horizontal="center" vertical="top"/>
    </xf>
    <xf numFmtId="164" fontId="3" fillId="5" borderId="48" xfId="0" applyNumberFormat="1" applyFont="1" applyFill="1" applyBorder="1" applyAlignment="1">
      <alignment horizontal="center" vertical="top"/>
    </xf>
    <xf numFmtId="164" fontId="4" fillId="8" borderId="11" xfId="0" applyNumberFormat="1" applyFont="1" applyFill="1" applyBorder="1" applyAlignment="1">
      <alignment horizontal="center" vertical="top" wrapText="1"/>
    </xf>
    <xf numFmtId="164" fontId="3" fillId="5" borderId="26" xfId="0" applyNumberFormat="1" applyFont="1" applyFill="1" applyBorder="1" applyAlignment="1">
      <alignment horizontal="center" vertical="top"/>
    </xf>
    <xf numFmtId="164" fontId="3" fillId="0" borderId="12" xfId="0" applyNumberFormat="1" applyFont="1" applyBorder="1" applyAlignment="1">
      <alignment horizontal="center" vertical="top" wrapText="1"/>
    </xf>
    <xf numFmtId="164" fontId="3" fillId="5" borderId="52" xfId="0" applyNumberFormat="1" applyFont="1" applyFill="1" applyBorder="1" applyAlignment="1">
      <alignment horizontal="center" vertical="top"/>
    </xf>
    <xf numFmtId="164" fontId="4" fillId="9" borderId="81" xfId="0" applyNumberFormat="1" applyFont="1" applyFill="1" applyBorder="1" applyAlignment="1">
      <alignment horizontal="center" vertical="top" wrapText="1"/>
    </xf>
    <xf numFmtId="164" fontId="3" fillId="5" borderId="51" xfId="0" applyNumberFormat="1" applyFont="1" applyFill="1" applyBorder="1" applyAlignment="1">
      <alignment horizontal="center" vertical="top"/>
    </xf>
    <xf numFmtId="164" fontId="4" fillId="9" borderId="81" xfId="0" applyNumberFormat="1" applyFont="1" applyFill="1" applyBorder="1" applyAlignment="1">
      <alignment horizontal="center" vertical="top"/>
    </xf>
    <xf numFmtId="164" fontId="3" fillId="0" borderId="34" xfId="0" applyNumberFormat="1" applyFont="1" applyBorder="1" applyAlignment="1">
      <alignment horizontal="center" vertical="top"/>
    </xf>
    <xf numFmtId="164" fontId="3" fillId="5" borderId="44" xfId="0" applyNumberFormat="1" applyFont="1" applyFill="1" applyBorder="1" applyAlignment="1">
      <alignment horizontal="center" vertical="top"/>
    </xf>
    <xf numFmtId="164" fontId="4" fillId="8" borderId="13" xfId="0" applyNumberFormat="1" applyFont="1" applyFill="1" applyBorder="1" applyAlignment="1">
      <alignment horizontal="center" vertical="top" wrapText="1"/>
    </xf>
    <xf numFmtId="164" fontId="3" fillId="5" borderId="23" xfId="0" applyNumberFormat="1" applyFont="1" applyFill="1" applyBorder="1" applyAlignment="1">
      <alignment horizontal="center" vertical="top"/>
    </xf>
    <xf numFmtId="164" fontId="3" fillId="0" borderId="9" xfId="0" applyNumberFormat="1" applyFont="1" applyBorder="1" applyAlignment="1">
      <alignment horizontal="center" vertical="top" wrapText="1"/>
    </xf>
    <xf numFmtId="164" fontId="3" fillId="5" borderId="20" xfId="0" applyNumberFormat="1" applyFont="1" applyFill="1" applyBorder="1" applyAlignment="1">
      <alignment horizontal="center" vertical="top" wrapText="1"/>
    </xf>
    <xf numFmtId="164" fontId="3" fillId="5" borderId="39" xfId="0" applyNumberFormat="1" applyFont="1" applyFill="1" applyBorder="1" applyAlignment="1">
      <alignment horizontal="center" vertical="top" wrapText="1"/>
    </xf>
    <xf numFmtId="164" fontId="4" fillId="3" borderId="10" xfId="0" applyNumberFormat="1" applyFont="1" applyFill="1" applyBorder="1" applyAlignment="1">
      <alignment horizontal="center" vertical="top"/>
    </xf>
    <xf numFmtId="164" fontId="3" fillId="5" borderId="63" xfId="0" applyNumberFormat="1" applyFont="1" applyFill="1" applyBorder="1" applyAlignment="1">
      <alignment horizontal="center" vertical="top" wrapText="1"/>
    </xf>
    <xf numFmtId="164" fontId="2" fillId="5" borderId="34" xfId="0" applyNumberFormat="1" applyFont="1" applyFill="1" applyBorder="1" applyAlignment="1">
      <alignment horizontal="center" vertical="top"/>
    </xf>
    <xf numFmtId="164" fontId="1" fillId="9" borderId="31" xfId="0" applyNumberFormat="1" applyFont="1" applyFill="1" applyBorder="1" applyAlignment="1">
      <alignment horizontal="center" vertical="top" wrapText="1"/>
    </xf>
    <xf numFmtId="164" fontId="2" fillId="0" borderId="34" xfId="0" applyNumberFormat="1" applyFont="1" applyBorder="1" applyAlignment="1">
      <alignment horizontal="center" vertical="top"/>
    </xf>
    <xf numFmtId="164" fontId="2" fillId="5" borderId="33" xfId="0" applyNumberFormat="1" applyFont="1" applyFill="1" applyBorder="1" applyAlignment="1">
      <alignment horizontal="center" vertical="top" wrapText="1"/>
    </xf>
    <xf numFmtId="164" fontId="2" fillId="5" borderId="49" xfId="0" applyNumberFormat="1" applyFont="1" applyFill="1" applyBorder="1" applyAlignment="1">
      <alignment horizontal="center" vertical="top" wrapText="1"/>
    </xf>
    <xf numFmtId="164" fontId="4" fillId="9" borderId="33" xfId="0" applyNumberFormat="1" applyFont="1" applyFill="1" applyBorder="1" applyAlignment="1">
      <alignment horizontal="center" vertical="top"/>
    </xf>
    <xf numFmtId="164" fontId="3" fillId="5" borderId="8" xfId="0" applyNumberFormat="1" applyFont="1" applyFill="1" applyBorder="1" applyAlignment="1">
      <alignment horizontal="center" vertical="top" wrapText="1"/>
    </xf>
    <xf numFmtId="164" fontId="2" fillId="5" borderId="11" xfId="0" applyNumberFormat="1" applyFont="1" applyFill="1" applyBorder="1" applyAlignment="1">
      <alignment horizontal="center" vertical="top"/>
    </xf>
    <xf numFmtId="164" fontId="2" fillId="5" borderId="12" xfId="0" applyNumberFormat="1" applyFont="1" applyFill="1" applyBorder="1" applyAlignment="1">
      <alignment horizontal="center" vertical="top" wrapText="1"/>
    </xf>
    <xf numFmtId="164" fontId="2" fillId="5" borderId="48" xfId="0" applyNumberFormat="1" applyFont="1" applyFill="1" applyBorder="1" applyAlignment="1">
      <alignment horizontal="center" vertical="top" wrapText="1"/>
    </xf>
    <xf numFmtId="164" fontId="3" fillId="5" borderId="5" xfId="0" applyNumberFormat="1" applyFont="1" applyFill="1" applyBorder="1" applyAlignment="1">
      <alignment horizontal="center" vertical="top" wrapText="1"/>
    </xf>
    <xf numFmtId="164" fontId="2" fillId="5" borderId="13" xfId="0" applyNumberFormat="1" applyFont="1" applyFill="1" applyBorder="1" applyAlignment="1">
      <alignment horizontal="center" vertical="top"/>
    </xf>
    <xf numFmtId="164" fontId="2" fillId="5" borderId="9" xfId="0" applyNumberFormat="1" applyFont="1" applyFill="1" applyBorder="1" applyAlignment="1">
      <alignment horizontal="center" vertical="top" wrapText="1"/>
    </xf>
    <xf numFmtId="164" fontId="2" fillId="5" borderId="44" xfId="0" applyNumberFormat="1" applyFont="1" applyFill="1" applyBorder="1" applyAlignment="1">
      <alignment horizontal="center" vertical="top" wrapText="1"/>
    </xf>
    <xf numFmtId="164" fontId="2" fillId="0" borderId="48" xfId="0" applyNumberFormat="1" applyFont="1" applyBorder="1" applyAlignment="1">
      <alignment horizontal="center" vertical="top"/>
    </xf>
    <xf numFmtId="164" fontId="3" fillId="5" borderId="61" xfId="0" applyNumberFormat="1" applyFont="1" applyFill="1" applyBorder="1" applyAlignment="1">
      <alignment horizontal="center" vertical="top"/>
    </xf>
    <xf numFmtId="164" fontId="3" fillId="5" borderId="83" xfId="0" applyNumberFormat="1" applyFont="1" applyFill="1" applyBorder="1" applyAlignment="1">
      <alignment horizontal="center" vertical="top" wrapText="1"/>
    </xf>
    <xf numFmtId="164" fontId="2" fillId="0" borderId="33" xfId="0" applyNumberFormat="1" applyFont="1" applyBorder="1" applyAlignment="1">
      <alignment horizontal="center" vertical="top"/>
    </xf>
    <xf numFmtId="164" fontId="2" fillId="0" borderId="44" xfId="0" applyNumberFormat="1" applyFont="1" applyBorder="1" applyAlignment="1">
      <alignment horizontal="center" vertical="top"/>
    </xf>
    <xf numFmtId="164" fontId="2" fillId="5" borderId="25" xfId="0" applyNumberFormat="1" applyFont="1" applyFill="1" applyBorder="1" applyAlignment="1">
      <alignment horizontal="center" vertical="top"/>
    </xf>
    <xf numFmtId="164" fontId="3" fillId="5" borderId="59" xfId="0" applyNumberFormat="1" applyFont="1" applyFill="1" applyBorder="1" applyAlignment="1">
      <alignment horizontal="center" vertical="top" wrapText="1"/>
    </xf>
    <xf numFmtId="164" fontId="18" fillId="0" borderId="0" xfId="0" applyNumberFormat="1" applyFont="1" applyBorder="1" applyAlignment="1">
      <alignment horizontal="left" vertical="top" wrapText="1"/>
    </xf>
    <xf numFmtId="3" fontId="25" fillId="0" borderId="0" xfId="0" applyNumberFormat="1" applyFont="1" applyBorder="1" applyAlignment="1">
      <alignment vertical="top"/>
    </xf>
    <xf numFmtId="3" fontId="18" fillId="8" borderId="0" xfId="0" applyNumberFormat="1" applyFont="1" applyFill="1" applyBorder="1" applyAlignment="1">
      <alignment horizontal="center" vertical="top"/>
    </xf>
    <xf numFmtId="3" fontId="18" fillId="8" borderId="0" xfId="0" applyNumberFormat="1" applyFont="1" applyFill="1" applyBorder="1" applyAlignment="1">
      <alignment horizontal="center" vertical="top" wrapText="1"/>
    </xf>
    <xf numFmtId="164" fontId="28" fillId="8" borderId="58" xfId="0" applyNumberFormat="1" applyFont="1" applyFill="1" applyBorder="1" applyAlignment="1">
      <alignment horizontal="center" vertical="top"/>
    </xf>
    <xf numFmtId="3" fontId="28" fillId="8" borderId="27" xfId="0" applyNumberFormat="1" applyFont="1" applyFill="1" applyBorder="1" applyAlignment="1">
      <alignment horizontal="center" vertical="top"/>
    </xf>
    <xf numFmtId="164" fontId="28" fillId="8" borderId="12" xfId="0" applyNumberFormat="1" applyFont="1" applyFill="1" applyBorder="1" applyAlignment="1">
      <alignment horizontal="center" vertical="top"/>
    </xf>
    <xf numFmtId="3" fontId="29" fillId="8" borderId="47" xfId="0" applyNumberFormat="1" applyFont="1" applyFill="1" applyBorder="1" applyAlignment="1">
      <alignment horizontal="center" vertical="top" wrapText="1"/>
    </xf>
    <xf numFmtId="164" fontId="29" fillId="8" borderId="48" xfId="0" applyNumberFormat="1" applyFont="1" applyFill="1" applyBorder="1" applyAlignment="1">
      <alignment horizontal="center" vertical="top" wrapText="1"/>
    </xf>
    <xf numFmtId="3" fontId="28" fillId="0" borderId="37" xfId="0" applyNumberFormat="1" applyFont="1" applyBorder="1" applyAlignment="1">
      <alignment horizontal="center" vertical="top"/>
    </xf>
    <xf numFmtId="3" fontId="28" fillId="0" borderId="27" xfId="0" applyNumberFormat="1" applyFont="1" applyFill="1" applyBorder="1" applyAlignment="1">
      <alignment horizontal="center" vertical="top" wrapText="1"/>
    </xf>
    <xf numFmtId="164" fontId="28" fillId="0" borderId="12" xfId="0" applyNumberFormat="1" applyFont="1" applyFill="1" applyBorder="1" applyAlignment="1">
      <alignment horizontal="center" vertical="top"/>
    </xf>
    <xf numFmtId="164" fontId="28" fillId="5" borderId="12" xfId="0" applyNumberFormat="1" applyFont="1" applyFill="1" applyBorder="1" applyAlignment="1">
      <alignment horizontal="center" vertical="top" wrapText="1"/>
    </xf>
    <xf numFmtId="3" fontId="29" fillId="8" borderId="27" xfId="0" applyNumberFormat="1" applyFont="1" applyFill="1" applyBorder="1" applyAlignment="1">
      <alignment horizontal="center" vertical="top" wrapText="1"/>
    </xf>
    <xf numFmtId="164" fontId="29" fillId="8" borderId="12" xfId="0" applyNumberFormat="1" applyFont="1" applyFill="1" applyBorder="1" applyAlignment="1">
      <alignment horizontal="center" vertical="top"/>
    </xf>
    <xf numFmtId="0" fontId="28" fillId="8" borderId="27" xfId="0" applyFont="1" applyFill="1" applyBorder="1" applyAlignment="1">
      <alignment horizontal="center" vertical="top"/>
    </xf>
    <xf numFmtId="164" fontId="28" fillId="8" borderId="12" xfId="0" applyNumberFormat="1" applyFont="1" applyFill="1" applyBorder="1" applyAlignment="1">
      <alignment horizontal="center" vertical="top" wrapText="1"/>
    </xf>
    <xf numFmtId="0" fontId="28" fillId="8" borderId="27" xfId="0" applyFont="1" applyFill="1" applyBorder="1" applyAlignment="1">
      <alignment horizontal="center" vertical="top" wrapText="1"/>
    </xf>
    <xf numFmtId="0" fontId="30" fillId="8" borderId="23" xfId="0" applyFont="1" applyFill="1" applyBorder="1" applyAlignment="1">
      <alignment horizontal="center" vertical="top" wrapText="1"/>
    </xf>
    <xf numFmtId="0" fontId="3" fillId="0" borderId="58" xfId="0" applyFont="1" applyBorder="1" applyAlignment="1">
      <alignment vertical="top" wrapText="1"/>
    </xf>
    <xf numFmtId="0" fontId="3" fillId="0" borderId="53" xfId="0" applyFont="1" applyFill="1" applyBorder="1" applyAlignment="1">
      <alignment horizontal="center" vertical="top" wrapText="1"/>
    </xf>
    <xf numFmtId="0" fontId="3" fillId="0" borderId="23" xfId="0" applyFont="1" applyFill="1" applyBorder="1" applyAlignment="1">
      <alignment horizontal="center" vertical="top" wrapText="1"/>
    </xf>
    <xf numFmtId="0" fontId="3" fillId="0" borderId="29" xfId="0" applyFont="1" applyFill="1" applyBorder="1" applyAlignment="1">
      <alignment horizontal="center" vertical="top" wrapText="1"/>
    </xf>
    <xf numFmtId="0" fontId="24" fillId="0" borderId="0" xfId="0" applyFont="1" applyAlignment="1">
      <alignment vertical="center"/>
    </xf>
    <xf numFmtId="3" fontId="18" fillId="8" borderId="0" xfId="0" applyNumberFormat="1" applyFont="1" applyFill="1" applyBorder="1" applyAlignment="1">
      <alignment vertical="top"/>
    </xf>
    <xf numFmtId="49" fontId="3" fillId="0" borderId="44" xfId="0" applyNumberFormat="1" applyFont="1" applyBorder="1" applyAlignment="1">
      <alignment horizontal="center" vertical="top"/>
    </xf>
    <xf numFmtId="3" fontId="3" fillId="8" borderId="44" xfId="0" applyNumberFormat="1" applyFont="1" applyFill="1" applyBorder="1" applyAlignment="1">
      <alignment horizontal="center" vertical="center" textRotation="90" wrapText="1"/>
    </xf>
    <xf numFmtId="3" fontId="3" fillId="0" borderId="27" xfId="0" applyNumberFormat="1" applyFont="1" applyBorder="1" applyAlignment="1">
      <alignment horizontal="center" vertical="top" wrapText="1"/>
    </xf>
    <xf numFmtId="3" fontId="3" fillId="8" borderId="27" xfId="0" applyNumberFormat="1" applyFont="1" applyFill="1" applyBorder="1" applyAlignment="1">
      <alignment horizontal="center" vertical="top" wrapText="1"/>
    </xf>
    <xf numFmtId="3" fontId="3" fillId="8" borderId="37" xfId="0" applyNumberFormat="1" applyFont="1" applyFill="1" applyBorder="1" applyAlignment="1">
      <alignment horizontal="center" vertical="top" wrapText="1"/>
    </xf>
    <xf numFmtId="3" fontId="3" fillId="8" borderId="47" xfId="0" applyNumberFormat="1" applyFont="1" applyFill="1" applyBorder="1" applyAlignment="1">
      <alignment horizontal="center" vertical="top" wrapText="1"/>
    </xf>
    <xf numFmtId="3" fontId="3" fillId="0" borderId="27" xfId="0" applyNumberFormat="1" applyFont="1" applyFill="1" applyBorder="1" applyAlignment="1">
      <alignment horizontal="center" vertical="top" wrapText="1"/>
    </xf>
    <xf numFmtId="3" fontId="4" fillId="0" borderId="33" xfId="0" applyNumberFormat="1" applyFont="1" applyBorder="1" applyAlignment="1">
      <alignment horizontal="center" vertical="top"/>
    </xf>
    <xf numFmtId="0" fontId="3" fillId="0" borderId="48" xfId="0" applyFont="1" applyBorder="1" applyAlignment="1">
      <alignment vertical="top" wrapText="1"/>
    </xf>
    <xf numFmtId="164" fontId="28" fillId="8" borderId="0" xfId="0" applyNumberFormat="1" applyFont="1" applyFill="1" applyBorder="1" applyAlignment="1">
      <alignment horizontal="center" vertical="top"/>
    </xf>
    <xf numFmtId="164" fontId="28" fillId="8" borderId="9" xfId="0" applyNumberFormat="1" applyFont="1" applyFill="1" applyBorder="1" applyAlignment="1">
      <alignment horizontal="center" vertical="top" wrapText="1"/>
    </xf>
    <xf numFmtId="164" fontId="28" fillId="8" borderId="15" xfId="0" applyNumberFormat="1" applyFont="1" applyFill="1" applyBorder="1" applyAlignment="1">
      <alignment horizontal="center" vertical="top"/>
    </xf>
    <xf numFmtId="164" fontId="29" fillId="8" borderId="44" xfId="0" applyNumberFormat="1" applyFont="1" applyFill="1" applyBorder="1" applyAlignment="1">
      <alignment horizontal="center" vertical="top" wrapText="1"/>
    </xf>
    <xf numFmtId="164" fontId="29" fillId="8" borderId="74" xfId="0" applyNumberFormat="1" applyFont="1" applyFill="1" applyBorder="1" applyAlignment="1">
      <alignment horizontal="center" vertical="top" wrapText="1"/>
    </xf>
    <xf numFmtId="164" fontId="28" fillId="8" borderId="40" xfId="0" applyNumberFormat="1" applyFont="1" applyFill="1" applyBorder="1" applyAlignment="1">
      <alignment horizontal="center" vertical="top"/>
    </xf>
    <xf numFmtId="3" fontId="28" fillId="0" borderId="27" xfId="0" applyNumberFormat="1" applyFont="1" applyBorder="1" applyAlignment="1">
      <alignment horizontal="center" vertical="top"/>
    </xf>
    <xf numFmtId="164" fontId="28" fillId="0" borderId="12" xfId="0" applyNumberFormat="1" applyFont="1" applyBorder="1" applyAlignment="1">
      <alignment horizontal="center" vertical="top"/>
    </xf>
    <xf numFmtId="164" fontId="28" fillId="8" borderId="44" xfId="0" applyNumberFormat="1" applyFont="1" applyFill="1" applyBorder="1" applyAlignment="1">
      <alignment horizontal="center" vertical="top"/>
    </xf>
    <xf numFmtId="164" fontId="28" fillId="0" borderId="9" xfId="0" applyNumberFormat="1" applyFont="1" applyFill="1" applyBorder="1" applyAlignment="1">
      <alignment horizontal="center" vertical="top"/>
    </xf>
    <xf numFmtId="164" fontId="28" fillId="0" borderId="0" xfId="0" applyNumberFormat="1" applyFont="1" applyFill="1" applyBorder="1" applyAlignment="1">
      <alignment horizontal="center" vertical="top"/>
    </xf>
    <xf numFmtId="164" fontId="28" fillId="5" borderId="9" xfId="0" applyNumberFormat="1" applyFont="1" applyFill="1" applyBorder="1" applyAlignment="1">
      <alignment horizontal="center" vertical="top" wrapText="1"/>
    </xf>
    <xf numFmtId="164" fontId="28" fillId="5" borderId="0" xfId="0" applyNumberFormat="1" applyFont="1" applyFill="1" applyBorder="1" applyAlignment="1">
      <alignment horizontal="center" vertical="top" wrapText="1"/>
    </xf>
    <xf numFmtId="164" fontId="29" fillId="8" borderId="9" xfId="0" applyNumberFormat="1" applyFont="1" applyFill="1" applyBorder="1" applyAlignment="1">
      <alignment horizontal="center" vertical="top"/>
    </xf>
    <xf numFmtId="164" fontId="29" fillId="8" borderId="0" xfId="0" applyNumberFormat="1" applyFont="1" applyFill="1" applyBorder="1" applyAlignment="1">
      <alignment horizontal="center" vertical="top"/>
    </xf>
    <xf numFmtId="164" fontId="28" fillId="8" borderId="0" xfId="0" applyNumberFormat="1" applyFont="1" applyFill="1" applyBorder="1" applyAlignment="1">
      <alignment horizontal="center" vertical="top" wrapText="1"/>
    </xf>
    <xf numFmtId="164" fontId="3" fillId="0" borderId="11" xfId="0" applyNumberFormat="1" applyFont="1" applyBorder="1" applyAlignment="1">
      <alignment horizontal="center" vertical="center" wrapText="1"/>
    </xf>
    <xf numFmtId="164" fontId="4" fillId="4" borderId="26" xfId="0" applyNumberFormat="1" applyFont="1" applyFill="1" applyBorder="1" applyAlignment="1">
      <alignment horizontal="center" vertical="top" wrapText="1"/>
    </xf>
    <xf numFmtId="164" fontId="3" fillId="0" borderId="26" xfId="0" applyNumberFormat="1" applyFont="1" applyBorder="1" applyAlignment="1">
      <alignment horizontal="center" vertical="top" wrapText="1"/>
    </xf>
    <xf numFmtId="164" fontId="4" fillId="4" borderId="23" xfId="0" applyNumberFormat="1" applyFont="1" applyFill="1" applyBorder="1" applyAlignment="1">
      <alignment horizontal="center" vertical="top" wrapText="1"/>
    </xf>
    <xf numFmtId="164" fontId="3" fillId="0" borderId="23" xfId="0" applyNumberFormat="1" applyFont="1" applyBorder="1" applyAlignment="1">
      <alignment horizontal="center" vertical="top" wrapText="1"/>
    </xf>
    <xf numFmtId="164" fontId="3" fillId="0" borderId="34" xfId="0" applyNumberFormat="1" applyFont="1" applyBorder="1" applyAlignment="1">
      <alignment horizontal="center" vertical="center" wrapText="1"/>
    </xf>
    <xf numFmtId="164" fontId="4" fillId="4" borderId="29" xfId="0" applyNumberFormat="1" applyFont="1" applyFill="1" applyBorder="1" applyAlignment="1">
      <alignment horizontal="center" vertical="top" wrapText="1"/>
    </xf>
    <xf numFmtId="164" fontId="3" fillId="0" borderId="29" xfId="0" applyNumberFormat="1" applyFont="1" applyBorder="1" applyAlignment="1">
      <alignment horizontal="center" vertical="top"/>
    </xf>
    <xf numFmtId="164" fontId="3" fillId="0" borderId="29" xfId="0" applyNumberFormat="1" applyFont="1" applyBorder="1" applyAlignment="1">
      <alignment horizontal="center" vertical="top" wrapText="1"/>
    </xf>
    <xf numFmtId="164" fontId="4" fillId="4" borderId="29" xfId="0" applyNumberFormat="1" applyFont="1" applyFill="1" applyBorder="1" applyAlignment="1">
      <alignment horizontal="center" vertical="top"/>
    </xf>
    <xf numFmtId="164" fontId="3" fillId="0" borderId="32" xfId="0" applyNumberFormat="1" applyFont="1" applyBorder="1" applyAlignment="1">
      <alignment horizontal="center" vertical="top"/>
    </xf>
    <xf numFmtId="164" fontId="4" fillId="9" borderId="31" xfId="0" applyNumberFormat="1" applyFont="1" applyFill="1" applyBorder="1" applyAlignment="1">
      <alignment horizontal="center" vertical="top"/>
    </xf>
    <xf numFmtId="164" fontId="4" fillId="4" borderId="24" xfId="0" applyNumberFormat="1" applyFont="1" applyFill="1" applyBorder="1" applyAlignment="1">
      <alignment horizontal="center" vertical="top" wrapText="1"/>
    </xf>
    <xf numFmtId="164" fontId="3" fillId="0" borderId="24" xfId="0" applyNumberFormat="1" applyFont="1" applyBorder="1" applyAlignment="1">
      <alignment horizontal="center" vertical="top" wrapText="1"/>
    </xf>
    <xf numFmtId="164" fontId="3" fillId="0" borderId="40" xfId="0" applyNumberFormat="1" applyFont="1" applyBorder="1" applyAlignment="1">
      <alignment horizontal="center" vertical="top"/>
    </xf>
    <xf numFmtId="3" fontId="4" fillId="0" borderId="43" xfId="0" applyNumberFormat="1" applyFont="1" applyFill="1" applyBorder="1" applyAlignment="1">
      <alignment vertical="top" wrapText="1"/>
    </xf>
    <xf numFmtId="3" fontId="3" fillId="0" borderId="36" xfId="0" applyNumberFormat="1" applyFont="1" applyFill="1" applyBorder="1" applyAlignment="1">
      <alignment horizontal="center" vertical="top" wrapText="1"/>
    </xf>
    <xf numFmtId="164" fontId="3" fillId="0" borderId="42" xfId="0" applyNumberFormat="1" applyFont="1" applyFill="1" applyBorder="1" applyAlignment="1">
      <alignment horizontal="center" vertical="top" wrapText="1"/>
    </xf>
    <xf numFmtId="164" fontId="3" fillId="0" borderId="43" xfId="0" applyNumberFormat="1" applyFont="1" applyFill="1" applyBorder="1" applyAlignment="1">
      <alignment horizontal="center" vertical="top" wrapText="1"/>
    </xf>
    <xf numFmtId="164" fontId="3" fillId="0" borderId="30" xfId="0" applyNumberFormat="1" applyFont="1" applyFill="1" applyBorder="1" applyAlignment="1">
      <alignment horizontal="center" vertical="top" wrapText="1"/>
    </xf>
    <xf numFmtId="164" fontId="3" fillId="0" borderId="41" xfId="0" applyNumberFormat="1" applyFont="1" applyFill="1" applyBorder="1" applyAlignment="1">
      <alignment horizontal="center" vertical="top" wrapText="1"/>
    </xf>
    <xf numFmtId="3" fontId="3" fillId="0" borderId="42" xfId="0" applyNumberFormat="1" applyFont="1" applyFill="1" applyBorder="1" applyAlignment="1">
      <alignment vertical="top" wrapText="1"/>
    </xf>
    <xf numFmtId="3" fontId="3" fillId="0" borderId="42" xfId="0" applyNumberFormat="1" applyFont="1" applyFill="1" applyBorder="1" applyAlignment="1">
      <alignment horizontal="center" vertical="top" wrapText="1"/>
    </xf>
    <xf numFmtId="3" fontId="3" fillId="0" borderId="43" xfId="0" applyNumberFormat="1" applyFont="1" applyFill="1" applyBorder="1" applyAlignment="1">
      <alignment horizontal="center" vertical="top" wrapText="1"/>
    </xf>
    <xf numFmtId="3" fontId="3" fillId="0" borderId="41" xfId="0" applyNumberFormat="1" applyFont="1" applyFill="1" applyBorder="1" applyAlignment="1">
      <alignment horizontal="center" vertical="top" wrapText="1"/>
    </xf>
    <xf numFmtId="3" fontId="4" fillId="8" borderId="43" xfId="0" applyNumberFormat="1" applyFont="1" applyFill="1" applyBorder="1" applyAlignment="1">
      <alignment horizontal="left" vertical="top" wrapText="1"/>
    </xf>
    <xf numFmtId="3" fontId="4" fillId="8" borderId="36" xfId="0" applyNumberFormat="1" applyFont="1" applyFill="1" applyBorder="1" applyAlignment="1">
      <alignment horizontal="center" vertical="center"/>
    </xf>
    <xf numFmtId="3" fontId="3" fillId="8" borderId="36" xfId="0" applyNumberFormat="1" applyFont="1" applyFill="1" applyBorder="1" applyAlignment="1">
      <alignment horizontal="center" vertical="top" wrapText="1"/>
    </xf>
    <xf numFmtId="164" fontId="4" fillId="8" borderId="42" xfId="0" applyNumberFormat="1" applyFont="1" applyFill="1" applyBorder="1" applyAlignment="1">
      <alignment horizontal="right" vertical="top" wrapText="1"/>
    </xf>
    <xf numFmtId="164" fontId="4" fillId="8" borderId="43" xfId="0" applyNumberFormat="1" applyFont="1" applyFill="1" applyBorder="1" applyAlignment="1">
      <alignment horizontal="right" vertical="top" wrapText="1"/>
    </xf>
    <xf numFmtId="164" fontId="4" fillId="8" borderId="30" xfId="0" applyNumberFormat="1" applyFont="1" applyFill="1" applyBorder="1" applyAlignment="1">
      <alignment horizontal="right" vertical="top" wrapText="1"/>
    </xf>
    <xf numFmtId="3" fontId="3" fillId="8" borderId="50" xfId="0" applyNumberFormat="1" applyFont="1" applyFill="1" applyBorder="1" applyAlignment="1">
      <alignment horizontal="center" vertical="top"/>
    </xf>
    <xf numFmtId="3" fontId="3" fillId="0" borderId="48" xfId="0" applyNumberFormat="1" applyFont="1" applyFill="1" applyBorder="1" applyAlignment="1">
      <alignment horizontal="left" vertical="top" wrapText="1"/>
    </xf>
    <xf numFmtId="0" fontId="3" fillId="8" borderId="48" xfId="0" applyNumberFormat="1" applyFont="1" applyFill="1" applyBorder="1" applyAlignment="1">
      <alignment horizontal="center" vertical="top"/>
    </xf>
    <xf numFmtId="0" fontId="3" fillId="8" borderId="74" xfId="0" applyNumberFormat="1" applyFont="1" applyFill="1" applyBorder="1" applyAlignment="1">
      <alignment horizontal="center" vertical="top"/>
    </xf>
    <xf numFmtId="164" fontId="17" fillId="0" borderId="43" xfId="0" applyNumberFormat="1" applyFont="1" applyFill="1" applyBorder="1" applyAlignment="1">
      <alignment horizontal="center" vertical="top" wrapText="1"/>
    </xf>
    <xf numFmtId="164" fontId="17" fillId="0" borderId="30" xfId="0" applyNumberFormat="1" applyFont="1" applyFill="1" applyBorder="1" applyAlignment="1">
      <alignment horizontal="center" vertical="top" wrapText="1"/>
    </xf>
    <xf numFmtId="164" fontId="2" fillId="8" borderId="12" xfId="0" applyNumberFormat="1" applyFont="1" applyFill="1" applyBorder="1" applyAlignment="1">
      <alignment horizontal="center" vertical="top"/>
    </xf>
    <xf numFmtId="164" fontId="2" fillId="8" borderId="9" xfId="0" applyNumberFormat="1" applyFont="1" applyFill="1" applyBorder="1" applyAlignment="1">
      <alignment horizontal="center" vertical="top"/>
    </xf>
    <xf numFmtId="164" fontId="2" fillId="8" borderId="0" xfId="0" applyNumberFormat="1" applyFont="1" applyFill="1" applyBorder="1" applyAlignment="1">
      <alignment horizontal="center" vertical="top"/>
    </xf>
    <xf numFmtId="164" fontId="2" fillId="8" borderId="12" xfId="0" applyNumberFormat="1" applyFont="1" applyFill="1" applyBorder="1" applyAlignment="1">
      <alignment horizontal="center" vertical="top" wrapText="1"/>
    </xf>
    <xf numFmtId="164" fontId="2" fillId="8" borderId="9" xfId="0" applyNumberFormat="1" applyFont="1" applyFill="1" applyBorder="1" applyAlignment="1">
      <alignment horizontal="center" vertical="top" wrapText="1"/>
    </xf>
    <xf numFmtId="164" fontId="2" fillId="8" borderId="33" xfId="0" applyNumberFormat="1" applyFont="1" applyFill="1" applyBorder="1" applyAlignment="1">
      <alignment horizontal="center" vertical="top" wrapText="1"/>
    </xf>
    <xf numFmtId="164" fontId="2" fillId="8" borderId="33" xfId="0" applyNumberFormat="1" applyFont="1" applyFill="1" applyBorder="1" applyAlignment="1">
      <alignment horizontal="center" vertical="top"/>
    </xf>
    <xf numFmtId="164" fontId="2" fillId="0" borderId="74" xfId="0" applyNumberFormat="1" applyFont="1" applyBorder="1" applyAlignment="1">
      <alignment horizontal="center" vertical="top"/>
    </xf>
    <xf numFmtId="3" fontId="3" fillId="8" borderId="28" xfId="0" applyNumberFormat="1" applyFont="1" applyFill="1" applyBorder="1" applyAlignment="1">
      <alignment horizontal="left" vertical="top" wrapText="1"/>
    </xf>
    <xf numFmtId="164" fontId="3" fillId="8" borderId="32" xfId="0" applyNumberFormat="1" applyFont="1" applyFill="1" applyBorder="1" applyAlignment="1">
      <alignment horizontal="center" vertical="top" wrapText="1"/>
    </xf>
    <xf numFmtId="164" fontId="3" fillId="0" borderId="22" xfId="0" applyNumberFormat="1" applyFont="1" applyBorder="1" applyAlignment="1">
      <alignment horizontal="center" vertical="center" wrapText="1"/>
    </xf>
    <xf numFmtId="3" fontId="3" fillId="5" borderId="49" xfId="0" applyNumberFormat="1" applyFont="1" applyFill="1" applyBorder="1" applyAlignment="1">
      <alignment horizontal="left" vertical="top" wrapText="1"/>
    </xf>
    <xf numFmtId="164" fontId="4" fillId="9" borderId="56" xfId="0" applyNumberFormat="1" applyFont="1" applyFill="1" applyBorder="1" applyAlignment="1">
      <alignment horizontal="center" vertical="top" wrapText="1"/>
    </xf>
    <xf numFmtId="164" fontId="3" fillId="8" borderId="49" xfId="0" applyNumberFormat="1" applyFont="1" applyFill="1" applyBorder="1" applyAlignment="1">
      <alignment horizontal="center" vertical="top" wrapText="1"/>
    </xf>
    <xf numFmtId="0" fontId="3" fillId="0" borderId="91" xfId="0" applyFont="1" applyBorder="1" applyAlignment="1">
      <alignment vertical="top" wrapText="1"/>
    </xf>
    <xf numFmtId="3" fontId="3" fillId="8" borderId="92" xfId="0" applyNumberFormat="1" applyFont="1" applyFill="1" applyBorder="1" applyAlignment="1">
      <alignment horizontal="center" vertical="top" wrapText="1"/>
    </xf>
    <xf numFmtId="164" fontId="29" fillId="8" borderId="33" xfId="0" applyNumberFormat="1" applyFont="1" applyFill="1" applyBorder="1" applyAlignment="1">
      <alignment horizontal="center" vertical="top"/>
    </xf>
    <xf numFmtId="164" fontId="28" fillId="0" borderId="58" xfId="0" applyNumberFormat="1" applyFont="1" applyBorder="1" applyAlignment="1">
      <alignment horizontal="center" vertical="top"/>
    </xf>
    <xf numFmtId="164" fontId="28" fillId="8" borderId="71" xfId="0" applyNumberFormat="1" applyFont="1" applyFill="1" applyBorder="1" applyAlignment="1">
      <alignment horizontal="center" vertical="top"/>
    </xf>
    <xf numFmtId="3" fontId="2" fillId="8" borderId="3" xfId="0" applyNumberFormat="1" applyFont="1" applyFill="1" applyBorder="1" applyAlignment="1">
      <alignment horizontal="left" vertical="top" wrapText="1"/>
    </xf>
    <xf numFmtId="3" fontId="1" fillId="0" borderId="60" xfId="0" applyNumberFormat="1" applyFont="1" applyBorder="1" applyAlignment="1">
      <alignment horizontal="center" vertical="top"/>
    </xf>
    <xf numFmtId="164" fontId="1" fillId="9" borderId="81" xfId="0" applyNumberFormat="1" applyFont="1" applyFill="1" applyBorder="1" applyAlignment="1">
      <alignment horizontal="center" vertical="top" wrapText="1"/>
    </xf>
    <xf numFmtId="3" fontId="3" fillId="0" borderId="3" xfId="0" applyNumberFormat="1" applyFont="1" applyBorder="1" applyAlignment="1">
      <alignment horizontal="center" vertical="top"/>
    </xf>
    <xf numFmtId="3" fontId="3" fillId="0" borderId="18" xfId="0" applyNumberFormat="1" applyFont="1" applyBorder="1" applyAlignment="1">
      <alignment horizontal="center" vertical="top"/>
    </xf>
    <xf numFmtId="3" fontId="3" fillId="0" borderId="45" xfId="0" applyNumberFormat="1" applyFont="1" applyBorder="1" applyAlignment="1">
      <alignment horizontal="center" vertical="top"/>
    </xf>
    <xf numFmtId="3" fontId="4" fillId="5" borderId="0" xfId="0" applyNumberFormat="1" applyFont="1" applyFill="1" applyBorder="1" applyAlignment="1">
      <alignment horizontal="center" vertical="top" wrapText="1"/>
    </xf>
    <xf numFmtId="3" fontId="3" fillId="5" borderId="0" xfId="0" applyNumberFormat="1" applyFont="1" applyFill="1" applyBorder="1" applyAlignment="1">
      <alignment horizontal="center" vertical="top" wrapText="1"/>
    </xf>
    <xf numFmtId="3" fontId="2" fillId="0" borderId="9" xfId="0" applyNumberFormat="1" applyFont="1" applyFill="1" applyBorder="1" applyAlignment="1">
      <alignment horizontal="center" vertical="center" textRotation="90" wrapText="1"/>
    </xf>
    <xf numFmtId="3" fontId="3" fillId="8" borderId="9" xfId="0" applyNumberFormat="1" applyFont="1" applyFill="1" applyBorder="1" applyAlignment="1">
      <alignment horizontal="left" vertical="top" wrapText="1"/>
    </xf>
    <xf numFmtId="3" fontId="3" fillId="8" borderId="37" xfId="0" applyNumberFormat="1" applyFont="1" applyFill="1" applyBorder="1" applyAlignment="1">
      <alignment horizontal="left" vertical="top" wrapText="1"/>
    </xf>
    <xf numFmtId="3" fontId="3" fillId="8" borderId="27" xfId="0" applyNumberFormat="1" applyFont="1" applyFill="1" applyBorder="1" applyAlignment="1">
      <alignment horizontal="left" vertical="top" wrapText="1"/>
    </xf>
    <xf numFmtId="3" fontId="3" fillId="0" borderId="51" xfId="0" applyNumberFormat="1" applyFont="1" applyFill="1" applyBorder="1" applyAlignment="1">
      <alignment horizontal="center" vertical="center" textRotation="90" wrapText="1"/>
    </xf>
    <xf numFmtId="3" fontId="3" fillId="0" borderId="52" xfId="0" applyNumberFormat="1" applyFont="1" applyFill="1" applyBorder="1" applyAlignment="1">
      <alignment horizontal="center" vertical="center" textRotation="90" wrapText="1"/>
    </xf>
    <xf numFmtId="3" fontId="3" fillId="0" borderId="61" xfId="0" applyNumberFormat="1" applyFont="1" applyFill="1" applyBorder="1" applyAlignment="1">
      <alignment horizontal="center" vertical="center" textRotation="90" wrapText="1"/>
    </xf>
    <xf numFmtId="3" fontId="3" fillId="8" borderId="40" xfId="0" applyNumberFormat="1" applyFont="1" applyFill="1" applyBorder="1" applyAlignment="1">
      <alignment horizontal="left" vertical="top" wrapText="1"/>
    </xf>
    <xf numFmtId="0" fontId="3" fillId="8" borderId="48" xfId="0" applyFont="1" applyFill="1" applyBorder="1" applyAlignment="1">
      <alignment horizontal="left" vertical="top" wrapText="1"/>
    </xf>
    <xf numFmtId="3" fontId="3" fillId="0" borderId="9" xfId="0" applyNumberFormat="1" applyFont="1" applyFill="1" applyBorder="1" applyAlignment="1">
      <alignment horizontal="left" vertical="top" wrapText="1"/>
    </xf>
    <xf numFmtId="3" fontId="3" fillId="0" borderId="35" xfId="0" applyNumberFormat="1" applyFont="1" applyBorder="1" applyAlignment="1">
      <alignment horizontal="left" vertical="top" wrapText="1"/>
    </xf>
    <xf numFmtId="3" fontId="3" fillId="0" borderId="27" xfId="0" applyNumberFormat="1" applyFont="1" applyFill="1" applyBorder="1" applyAlignment="1">
      <alignment horizontal="left" vertical="top" wrapText="1"/>
    </xf>
    <xf numFmtId="3" fontId="3" fillId="0" borderId="15" xfId="0" applyNumberFormat="1" applyFont="1" applyFill="1" applyBorder="1" applyAlignment="1">
      <alignment horizontal="center" vertical="top" wrapText="1"/>
    </xf>
    <xf numFmtId="3" fontId="3" fillId="0" borderId="9" xfId="0" applyNumberFormat="1" applyFont="1" applyFill="1" applyBorder="1" applyAlignment="1">
      <alignment horizontal="center" vertical="top" wrapText="1"/>
    </xf>
    <xf numFmtId="3" fontId="3" fillId="0" borderId="52" xfId="0" applyNumberFormat="1" applyFont="1" applyFill="1" applyBorder="1" applyAlignment="1">
      <alignment horizontal="center" vertical="top" wrapText="1"/>
    </xf>
    <xf numFmtId="3" fontId="3" fillId="0" borderId="13" xfId="0" applyNumberFormat="1" applyFont="1" applyFill="1" applyBorder="1" applyAlignment="1">
      <alignment horizontal="center" vertical="center" textRotation="90" wrapText="1"/>
    </xf>
    <xf numFmtId="3" fontId="4" fillId="0" borderId="35" xfId="0" applyNumberFormat="1" applyFont="1" applyBorder="1" applyAlignment="1">
      <alignment horizontal="center" vertical="top"/>
    </xf>
    <xf numFmtId="3" fontId="4" fillId="0" borderId="60" xfId="0" applyNumberFormat="1" applyFont="1" applyBorder="1" applyAlignment="1">
      <alignment horizontal="center" vertical="top"/>
    </xf>
    <xf numFmtId="3" fontId="9" fillId="0" borderId="9" xfId="0" applyNumberFormat="1" applyFont="1" applyFill="1" applyBorder="1" applyAlignment="1">
      <alignment horizontal="left" vertical="top" wrapText="1"/>
    </xf>
    <xf numFmtId="3" fontId="3" fillId="8" borderId="47" xfId="0" applyNumberFormat="1" applyFont="1" applyFill="1" applyBorder="1" applyAlignment="1">
      <alignment horizontal="left" vertical="top" wrapText="1"/>
    </xf>
    <xf numFmtId="3" fontId="3" fillId="0" borderId="52" xfId="0" applyNumberFormat="1" applyFont="1" applyBorder="1" applyAlignment="1">
      <alignment horizontal="center" vertical="top"/>
    </xf>
    <xf numFmtId="3" fontId="3" fillId="0" borderId="35" xfId="0" applyNumberFormat="1" applyFont="1" applyFill="1" applyBorder="1" applyAlignment="1">
      <alignment horizontal="left" vertical="top" wrapText="1"/>
    </xf>
    <xf numFmtId="3" fontId="3" fillId="0" borderId="47" xfId="0" applyNumberFormat="1" applyFont="1" applyFill="1" applyBorder="1" applyAlignment="1">
      <alignment horizontal="left" vertical="top" wrapText="1"/>
    </xf>
    <xf numFmtId="3" fontId="3" fillId="8" borderId="3" xfId="0" applyNumberFormat="1" applyFont="1" applyFill="1" applyBorder="1" applyAlignment="1">
      <alignment horizontal="center" vertical="center" textRotation="90" wrapText="1"/>
    </xf>
    <xf numFmtId="3" fontId="3" fillId="0" borderId="21" xfId="0" applyNumberFormat="1" applyFont="1" applyFill="1" applyBorder="1" applyAlignment="1">
      <alignment horizontal="center" vertical="center" textRotation="90" wrapText="1"/>
    </xf>
    <xf numFmtId="3" fontId="3" fillId="8" borderId="27" xfId="0" applyNumberFormat="1" applyFont="1" applyFill="1" applyBorder="1" applyAlignment="1">
      <alignment horizontal="center" vertical="top" wrapText="1"/>
    </xf>
    <xf numFmtId="3" fontId="3" fillId="0" borderId="27" xfId="0" applyNumberFormat="1" applyFont="1" applyFill="1" applyBorder="1" applyAlignment="1">
      <alignment horizontal="center" vertical="top" wrapText="1"/>
    </xf>
    <xf numFmtId="3" fontId="3" fillId="8" borderId="37" xfId="0" applyNumberFormat="1" applyFont="1" applyFill="1" applyBorder="1" applyAlignment="1">
      <alignment horizontal="center" vertical="top" wrapText="1"/>
    </xf>
    <xf numFmtId="3" fontId="3" fillId="0" borderId="9" xfId="0" applyNumberFormat="1" applyFont="1" applyFill="1" applyBorder="1" applyAlignment="1">
      <alignment horizontal="center" vertical="center" textRotation="90" wrapText="1"/>
    </xf>
    <xf numFmtId="3" fontId="8" fillId="0" borderId="0" xfId="0" applyNumberFormat="1" applyFont="1" applyBorder="1" applyAlignment="1">
      <alignment vertical="top"/>
    </xf>
    <xf numFmtId="0" fontId="20" fillId="8" borderId="89" xfId="0" applyFont="1" applyFill="1" applyBorder="1" applyAlignment="1">
      <alignment horizontal="center" vertical="top" wrapText="1"/>
    </xf>
    <xf numFmtId="0" fontId="20" fillId="8" borderId="69" xfId="0" applyFont="1" applyFill="1" applyBorder="1" applyAlignment="1">
      <alignment horizontal="center" vertical="top" wrapText="1"/>
    </xf>
    <xf numFmtId="164" fontId="3" fillId="0" borderId="0" xfId="0" applyNumberFormat="1" applyFont="1" applyBorder="1" applyAlignment="1">
      <alignment horizontal="left" vertical="top" wrapText="1"/>
    </xf>
    <xf numFmtId="3" fontId="3" fillId="8" borderId="0" xfId="0" applyNumberFormat="1" applyFont="1" applyFill="1" applyBorder="1" applyAlignment="1">
      <alignment horizontal="center" vertical="top" wrapText="1"/>
    </xf>
    <xf numFmtId="3" fontId="28" fillId="8" borderId="37" xfId="0" applyNumberFormat="1" applyFont="1" applyFill="1" applyBorder="1" applyAlignment="1">
      <alignment horizontal="center" vertical="top"/>
    </xf>
    <xf numFmtId="164" fontId="28" fillId="8" borderId="37" xfId="0" applyNumberFormat="1" applyFont="1" applyFill="1" applyBorder="1" applyAlignment="1">
      <alignment horizontal="center" vertical="top" wrapText="1"/>
    </xf>
    <xf numFmtId="164" fontId="28" fillId="8" borderId="37" xfId="0" applyNumberFormat="1" applyFont="1" applyFill="1" applyBorder="1" applyAlignment="1">
      <alignment horizontal="center" vertical="top"/>
    </xf>
    <xf numFmtId="164" fontId="28" fillId="8" borderId="27" xfId="0" applyNumberFormat="1" applyFont="1" applyFill="1" applyBorder="1" applyAlignment="1">
      <alignment horizontal="center" vertical="top" wrapText="1"/>
    </xf>
    <xf numFmtId="164" fontId="28" fillId="8" borderId="27" xfId="0" applyNumberFormat="1" applyFont="1" applyFill="1" applyBorder="1" applyAlignment="1">
      <alignment horizontal="center" vertical="top"/>
    </xf>
    <xf numFmtId="164" fontId="29" fillId="8" borderId="47" xfId="0" applyNumberFormat="1" applyFont="1" applyFill="1" applyBorder="1" applyAlignment="1">
      <alignment horizontal="center" vertical="top" wrapText="1"/>
    </xf>
    <xf numFmtId="164" fontId="28" fillId="0" borderId="26" xfId="0" applyNumberFormat="1" applyFont="1" applyBorder="1" applyAlignment="1">
      <alignment horizontal="center" vertical="top"/>
    </xf>
    <xf numFmtId="164" fontId="28" fillId="8" borderId="28" xfId="0" applyNumberFormat="1" applyFont="1" applyFill="1" applyBorder="1" applyAlignment="1">
      <alignment horizontal="center" vertical="top"/>
    </xf>
    <xf numFmtId="164" fontId="28" fillId="5" borderId="58" xfId="0" applyNumberFormat="1" applyFont="1" applyFill="1" applyBorder="1" applyAlignment="1">
      <alignment horizontal="center" vertical="top" wrapText="1"/>
    </xf>
    <xf numFmtId="164" fontId="29" fillId="8" borderId="27" xfId="0" applyNumberFormat="1" applyFont="1" applyFill="1" applyBorder="1" applyAlignment="1">
      <alignment horizontal="center" vertical="top"/>
    </xf>
    <xf numFmtId="164" fontId="29" fillId="8" borderId="12" xfId="0" applyNumberFormat="1" applyFont="1" applyFill="1" applyBorder="1" applyAlignment="1">
      <alignment horizontal="center" vertical="top" wrapText="1"/>
    </xf>
    <xf numFmtId="164" fontId="29" fillId="8" borderId="27" xfId="0" applyNumberFormat="1" applyFont="1" applyFill="1" applyBorder="1" applyAlignment="1">
      <alignment horizontal="center" vertical="top" wrapText="1"/>
    </xf>
    <xf numFmtId="164" fontId="28" fillId="0" borderId="37" xfId="0" applyNumberFormat="1" applyFont="1" applyBorder="1" applyAlignment="1">
      <alignment horizontal="center" vertical="top"/>
    </xf>
    <xf numFmtId="164" fontId="28" fillId="8" borderId="32" xfId="0" applyNumberFormat="1" applyFont="1" applyFill="1" applyBorder="1" applyAlignment="1">
      <alignment horizontal="center" vertical="top"/>
    </xf>
    <xf numFmtId="164" fontId="28" fillId="8" borderId="33" xfId="0" applyNumberFormat="1" applyFont="1" applyFill="1" applyBorder="1" applyAlignment="1">
      <alignment horizontal="center" vertical="top"/>
    </xf>
    <xf numFmtId="3" fontId="28" fillId="8" borderId="28" xfId="0" applyNumberFormat="1" applyFont="1" applyFill="1" applyBorder="1" applyAlignment="1">
      <alignment horizontal="center" vertical="top"/>
    </xf>
    <xf numFmtId="164" fontId="28" fillId="8" borderId="26" xfId="0" applyNumberFormat="1" applyFont="1" applyFill="1" applyBorder="1" applyAlignment="1">
      <alignment horizontal="center" vertical="top"/>
    </xf>
    <xf numFmtId="3" fontId="3" fillId="0" borderId="12" xfId="0" applyNumberFormat="1" applyFont="1" applyBorder="1" applyAlignment="1">
      <alignment vertical="top"/>
    </xf>
    <xf numFmtId="3" fontId="3" fillId="0" borderId="9" xfId="0" applyNumberFormat="1" applyFont="1" applyFill="1" applyBorder="1" applyAlignment="1">
      <alignment horizontal="left" vertical="top" wrapText="1"/>
    </xf>
    <xf numFmtId="3" fontId="3" fillId="8" borderId="27" xfId="0" applyNumberFormat="1" applyFont="1" applyFill="1" applyBorder="1" applyAlignment="1">
      <alignment horizontal="left" vertical="top" wrapText="1"/>
    </xf>
    <xf numFmtId="3" fontId="3" fillId="8" borderId="40" xfId="0" applyNumberFormat="1" applyFont="1" applyFill="1" applyBorder="1" applyAlignment="1">
      <alignment horizontal="left" vertical="top" wrapText="1"/>
    </xf>
    <xf numFmtId="3" fontId="3" fillId="8" borderId="47" xfId="0" applyNumberFormat="1" applyFont="1" applyFill="1" applyBorder="1" applyAlignment="1">
      <alignment horizontal="left" vertical="top" wrapText="1"/>
    </xf>
    <xf numFmtId="3" fontId="3" fillId="0" borderId="52" xfId="0" applyNumberFormat="1" applyFont="1" applyBorder="1" applyAlignment="1">
      <alignment horizontal="center" vertical="top"/>
    </xf>
    <xf numFmtId="3" fontId="3" fillId="8" borderId="44" xfId="0" applyNumberFormat="1" applyFont="1" applyFill="1" applyBorder="1" applyAlignment="1">
      <alignment horizontal="left" vertical="top" wrapText="1"/>
    </xf>
    <xf numFmtId="3" fontId="3" fillId="0" borderId="13" xfId="0" applyNumberFormat="1" applyFont="1" applyFill="1" applyBorder="1" applyAlignment="1">
      <alignment horizontal="center" vertical="center" textRotation="90" wrapText="1"/>
    </xf>
    <xf numFmtId="3" fontId="4" fillId="0" borderId="35" xfId="0" applyNumberFormat="1" applyFont="1" applyBorder="1" applyAlignment="1">
      <alignment horizontal="center" vertical="top"/>
    </xf>
    <xf numFmtId="3" fontId="4" fillId="0" borderId="60" xfId="0" applyNumberFormat="1" applyFont="1" applyBorder="1" applyAlignment="1">
      <alignment horizontal="center" vertical="top"/>
    </xf>
    <xf numFmtId="3" fontId="3" fillId="0" borderId="27" xfId="0" applyNumberFormat="1" applyFont="1" applyFill="1" applyBorder="1" applyAlignment="1">
      <alignment horizontal="left" vertical="top" wrapText="1"/>
    </xf>
    <xf numFmtId="3" fontId="3" fillId="0" borderId="15" xfId="0" applyNumberFormat="1" applyFont="1" applyFill="1" applyBorder="1" applyAlignment="1">
      <alignment horizontal="center" vertical="top" wrapText="1"/>
    </xf>
    <xf numFmtId="3" fontId="3" fillId="0" borderId="9" xfId="0" applyNumberFormat="1" applyFont="1" applyFill="1" applyBorder="1" applyAlignment="1">
      <alignment horizontal="center" vertical="top" wrapText="1"/>
    </xf>
    <xf numFmtId="3" fontId="3" fillId="0" borderId="52" xfId="0" applyNumberFormat="1" applyFont="1" applyFill="1" applyBorder="1" applyAlignment="1">
      <alignment horizontal="center" vertical="top" wrapText="1"/>
    </xf>
    <xf numFmtId="3" fontId="3" fillId="8" borderId="9" xfId="0" applyNumberFormat="1" applyFont="1" applyFill="1" applyBorder="1" applyAlignment="1">
      <alignment horizontal="left" vertical="top" wrapText="1"/>
    </xf>
    <xf numFmtId="3" fontId="3" fillId="0" borderId="52" xfId="0" applyNumberFormat="1" applyFont="1" applyFill="1" applyBorder="1" applyAlignment="1">
      <alignment horizontal="center" vertical="center" textRotation="90" wrapText="1"/>
    </xf>
    <xf numFmtId="0" fontId="3" fillId="8" borderId="48" xfId="0" applyFont="1" applyFill="1" applyBorder="1" applyAlignment="1">
      <alignment horizontal="left" vertical="top" wrapText="1"/>
    </xf>
    <xf numFmtId="3" fontId="2" fillId="0" borderId="9" xfId="0" applyNumberFormat="1" applyFont="1" applyFill="1" applyBorder="1" applyAlignment="1">
      <alignment horizontal="center" vertical="center" textRotation="90" wrapText="1"/>
    </xf>
    <xf numFmtId="3" fontId="2" fillId="0" borderId="3" xfId="0" applyNumberFormat="1" applyFont="1" applyFill="1" applyBorder="1" applyAlignment="1">
      <alignment horizontal="center" vertical="center" textRotation="90" wrapText="1"/>
    </xf>
    <xf numFmtId="3" fontId="3" fillId="0" borderId="51" xfId="0" applyNumberFormat="1" applyFont="1" applyFill="1" applyBorder="1" applyAlignment="1">
      <alignment horizontal="center" vertical="center" textRotation="90" wrapText="1"/>
    </xf>
    <xf numFmtId="3" fontId="3" fillId="0" borderId="61" xfId="0" applyNumberFormat="1" applyFont="1" applyFill="1" applyBorder="1" applyAlignment="1">
      <alignment horizontal="center" vertical="center" textRotation="90" wrapText="1"/>
    </xf>
    <xf numFmtId="3" fontId="4" fillId="5" borderId="0" xfId="0" applyNumberFormat="1" applyFont="1" applyFill="1" applyBorder="1" applyAlignment="1">
      <alignment horizontal="center" vertical="top" wrapText="1"/>
    </xf>
    <xf numFmtId="3" fontId="3" fillId="5" borderId="0" xfId="0" applyNumberFormat="1" applyFont="1" applyFill="1" applyBorder="1" applyAlignment="1">
      <alignment horizontal="center" vertical="top" wrapText="1"/>
    </xf>
    <xf numFmtId="3" fontId="3" fillId="0" borderId="35" xfId="0" applyNumberFormat="1" applyFont="1" applyFill="1" applyBorder="1" applyAlignment="1">
      <alignment horizontal="left" vertical="top" wrapText="1"/>
    </xf>
    <xf numFmtId="3" fontId="4" fillId="0" borderId="0" xfId="0" applyNumberFormat="1" applyFont="1" applyFill="1" applyBorder="1" applyAlignment="1">
      <alignment horizontal="center" wrapText="1"/>
    </xf>
    <xf numFmtId="3" fontId="17" fillId="8" borderId="40" xfId="0" applyNumberFormat="1" applyFont="1" applyFill="1" applyBorder="1" applyAlignment="1">
      <alignment horizontal="left" vertical="top" wrapText="1"/>
    </xf>
    <xf numFmtId="3" fontId="3" fillId="8" borderId="33" xfId="0" applyNumberFormat="1" applyFont="1" applyFill="1" applyBorder="1" applyAlignment="1">
      <alignment horizontal="left" vertical="top" wrapText="1"/>
    </xf>
    <xf numFmtId="3" fontId="3" fillId="5" borderId="33" xfId="0" applyNumberFormat="1" applyFont="1" applyFill="1" applyBorder="1" applyAlignment="1">
      <alignment horizontal="left" vertical="top" wrapText="1"/>
    </xf>
    <xf numFmtId="3" fontId="3" fillId="8" borderId="49" xfId="0" applyNumberFormat="1" applyFont="1" applyFill="1" applyBorder="1" applyAlignment="1">
      <alignment horizontal="left" vertical="top" wrapText="1"/>
    </xf>
    <xf numFmtId="3" fontId="3" fillId="0" borderId="47" xfId="0" applyNumberFormat="1" applyFont="1" applyFill="1" applyBorder="1" applyAlignment="1">
      <alignment horizontal="left" vertical="top" wrapText="1"/>
    </xf>
    <xf numFmtId="3" fontId="3" fillId="8" borderId="9" xfId="0" applyNumberFormat="1" applyFont="1" applyFill="1" applyBorder="1" applyAlignment="1">
      <alignment horizontal="center" vertical="center" textRotation="90" wrapText="1"/>
    </xf>
    <xf numFmtId="3" fontId="3" fillId="0" borderId="21" xfId="0" applyNumberFormat="1" applyFont="1" applyFill="1" applyBorder="1" applyAlignment="1">
      <alignment horizontal="center" vertical="center" textRotation="90" wrapText="1"/>
    </xf>
    <xf numFmtId="3" fontId="3" fillId="8" borderId="37" xfId="0" applyNumberFormat="1" applyFont="1" applyFill="1" applyBorder="1" applyAlignment="1">
      <alignment horizontal="center" vertical="top" wrapText="1"/>
    </xf>
    <xf numFmtId="3" fontId="3" fillId="8" borderId="27" xfId="0" applyNumberFormat="1" applyFont="1" applyFill="1" applyBorder="1" applyAlignment="1">
      <alignment horizontal="center" vertical="top" wrapText="1"/>
    </xf>
    <xf numFmtId="3" fontId="3" fillId="8" borderId="3" xfId="0" applyNumberFormat="1" applyFont="1" applyFill="1" applyBorder="1" applyAlignment="1">
      <alignment horizontal="center" vertical="center" textRotation="90" wrapText="1"/>
    </xf>
    <xf numFmtId="3" fontId="3" fillId="0" borderId="9" xfId="0" applyNumberFormat="1" applyFont="1" applyFill="1" applyBorder="1" applyAlignment="1">
      <alignment horizontal="center" vertical="center" textRotation="90" wrapText="1"/>
    </xf>
    <xf numFmtId="3" fontId="3" fillId="0" borderId="27" xfId="0" applyNumberFormat="1" applyFont="1" applyFill="1" applyBorder="1" applyAlignment="1">
      <alignment horizontal="center" vertical="top" wrapText="1"/>
    </xf>
    <xf numFmtId="0" fontId="20" fillId="8" borderId="21" xfId="0" applyFont="1" applyFill="1" applyBorder="1" applyAlignment="1">
      <alignment horizontal="center" vertical="top" wrapText="1"/>
    </xf>
    <xf numFmtId="164" fontId="3" fillId="8" borderId="40" xfId="0" applyNumberFormat="1" applyFont="1" applyFill="1" applyBorder="1" applyAlignment="1">
      <alignment horizontal="center" vertical="top"/>
    </xf>
    <xf numFmtId="164" fontId="3" fillId="8" borderId="71" xfId="0" applyNumberFormat="1" applyFont="1" applyFill="1" applyBorder="1" applyAlignment="1">
      <alignment horizontal="center" vertical="top"/>
    </xf>
    <xf numFmtId="0" fontId="2" fillId="8" borderId="58" xfId="0" applyFont="1" applyFill="1" applyBorder="1" applyAlignment="1">
      <alignment vertical="top" wrapText="1"/>
    </xf>
    <xf numFmtId="0" fontId="21" fillId="8" borderId="39" xfId="0" applyFont="1" applyFill="1" applyBorder="1" applyAlignment="1">
      <alignment horizontal="center" vertical="top" wrapText="1"/>
    </xf>
    <xf numFmtId="0" fontId="21" fillId="8" borderId="40" xfId="0" applyFont="1" applyFill="1" applyBorder="1" applyAlignment="1">
      <alignment horizontal="center" vertical="top" wrapText="1"/>
    </xf>
    <xf numFmtId="0" fontId="21" fillId="8" borderId="71" xfId="0" applyFont="1" applyFill="1" applyBorder="1" applyAlignment="1">
      <alignment horizontal="center" vertical="top" wrapText="1"/>
    </xf>
    <xf numFmtId="0" fontId="2" fillId="8" borderId="86" xfId="0" applyFont="1" applyFill="1" applyBorder="1" applyAlignment="1">
      <alignment vertical="top" wrapText="1"/>
    </xf>
    <xf numFmtId="0" fontId="21" fillId="8" borderId="84" xfId="0" applyFont="1" applyFill="1" applyBorder="1" applyAlignment="1">
      <alignment horizontal="center" vertical="top" wrapText="1"/>
    </xf>
    <xf numFmtId="0" fontId="21" fillId="8" borderId="85" xfId="0" applyFont="1" applyFill="1" applyBorder="1" applyAlignment="1">
      <alignment horizontal="center" vertical="top" wrapText="1"/>
    </xf>
    <xf numFmtId="0" fontId="21" fillId="8" borderId="88" xfId="0" applyFont="1" applyFill="1" applyBorder="1" applyAlignment="1">
      <alignment horizontal="center" vertical="top" wrapText="1"/>
    </xf>
    <xf numFmtId="3" fontId="3" fillId="0" borderId="33" xfId="0" applyNumberFormat="1" applyFont="1" applyFill="1" applyBorder="1" applyAlignment="1">
      <alignment horizontal="center" vertical="top" wrapText="1"/>
    </xf>
    <xf numFmtId="49" fontId="3" fillId="8" borderId="16" xfId="0" applyNumberFormat="1" applyFont="1" applyFill="1" applyBorder="1" applyAlignment="1">
      <alignment horizontal="center" vertical="top"/>
    </xf>
    <xf numFmtId="49" fontId="3" fillId="8" borderId="3" xfId="0" applyNumberFormat="1" applyFont="1" applyFill="1" applyBorder="1" applyAlignment="1">
      <alignment horizontal="center" vertical="top"/>
    </xf>
    <xf numFmtId="49" fontId="3" fillId="8" borderId="45" xfId="0" applyNumberFormat="1" applyFont="1" applyFill="1" applyBorder="1" applyAlignment="1">
      <alignment horizontal="center" vertical="top"/>
    </xf>
    <xf numFmtId="164" fontId="3" fillId="8" borderId="13" xfId="0" applyNumberFormat="1" applyFont="1" applyFill="1" applyBorder="1" applyAlignment="1">
      <alignment horizontal="center" vertical="top" wrapText="1"/>
    </xf>
    <xf numFmtId="164" fontId="3" fillId="8" borderId="22" xfId="0" applyNumberFormat="1" applyFont="1" applyFill="1" applyBorder="1" applyAlignment="1">
      <alignment horizontal="center" vertical="top" wrapText="1"/>
    </xf>
    <xf numFmtId="3" fontId="30" fillId="8" borderId="15" xfId="0" applyNumberFormat="1" applyFont="1" applyFill="1" applyBorder="1" applyAlignment="1">
      <alignment horizontal="center" vertical="top"/>
    </xf>
    <xf numFmtId="164" fontId="3" fillId="8" borderId="75" xfId="0" applyNumberFormat="1" applyFont="1" applyFill="1" applyBorder="1" applyAlignment="1">
      <alignment horizontal="center" vertical="top" wrapText="1"/>
    </xf>
    <xf numFmtId="164" fontId="3" fillId="0" borderId="43" xfId="0" applyNumberFormat="1" applyFont="1" applyBorder="1" applyAlignment="1">
      <alignment horizontal="center" vertical="top"/>
    </xf>
    <xf numFmtId="164" fontId="3" fillId="0" borderId="30" xfId="0" applyNumberFormat="1" applyFont="1" applyBorder="1" applyAlignment="1">
      <alignment horizontal="center" vertical="top"/>
    </xf>
    <xf numFmtId="164" fontId="4" fillId="0" borderId="43" xfId="0" applyNumberFormat="1" applyFont="1" applyBorder="1" applyAlignment="1">
      <alignment horizontal="center" vertical="top"/>
    </xf>
    <xf numFmtId="164" fontId="28" fillId="0" borderId="9" xfId="0" applyNumberFormat="1" applyFont="1" applyBorder="1" applyAlignment="1">
      <alignment horizontal="center" vertical="top"/>
    </xf>
    <xf numFmtId="164" fontId="28" fillId="0" borderId="0" xfId="0" applyNumberFormat="1" applyFont="1" applyBorder="1" applyAlignment="1">
      <alignment horizontal="center" vertical="top"/>
    </xf>
    <xf numFmtId="0" fontId="3" fillId="0" borderId="39" xfId="0" applyFont="1" applyFill="1" applyBorder="1" applyAlignment="1">
      <alignment horizontal="center" vertical="top" wrapText="1"/>
    </xf>
    <xf numFmtId="0" fontId="3" fillId="0" borderId="40" xfId="0" applyFont="1" applyFill="1" applyBorder="1" applyAlignment="1">
      <alignment horizontal="center" vertical="top" wrapText="1"/>
    </xf>
    <xf numFmtId="164" fontId="3" fillId="8" borderId="55" xfId="0" applyNumberFormat="1" applyFont="1" applyFill="1" applyBorder="1" applyAlignment="1">
      <alignment horizontal="center" vertical="top"/>
    </xf>
    <xf numFmtId="164" fontId="3" fillId="5" borderId="17" xfId="0" applyNumberFormat="1" applyFont="1" applyFill="1" applyBorder="1" applyAlignment="1">
      <alignment horizontal="center" vertical="top"/>
    </xf>
    <xf numFmtId="164" fontId="4" fillId="8" borderId="34" xfId="0" applyNumberFormat="1" applyFont="1" applyFill="1" applyBorder="1" applyAlignment="1">
      <alignment horizontal="center" vertical="top" wrapText="1"/>
    </xf>
    <xf numFmtId="164" fontId="3" fillId="5" borderId="15" xfId="0" applyNumberFormat="1" applyFont="1" applyFill="1" applyBorder="1" applyAlignment="1">
      <alignment horizontal="center" vertical="top"/>
    </xf>
    <xf numFmtId="164" fontId="3" fillId="8" borderId="54" xfId="0" applyNumberFormat="1" applyFont="1" applyFill="1" applyBorder="1" applyAlignment="1">
      <alignment horizontal="center" vertical="top"/>
    </xf>
    <xf numFmtId="164" fontId="4" fillId="9" borderId="46" xfId="0" applyNumberFormat="1" applyFont="1" applyFill="1" applyBorder="1" applyAlignment="1">
      <alignment horizontal="center" vertical="top"/>
    </xf>
    <xf numFmtId="164" fontId="3" fillId="8" borderId="17" xfId="0" applyNumberFormat="1" applyFont="1" applyFill="1" applyBorder="1" applyAlignment="1">
      <alignment horizontal="center" vertical="top" wrapText="1"/>
    </xf>
    <xf numFmtId="164" fontId="4" fillId="8" borderId="17" xfId="0" applyNumberFormat="1" applyFont="1" applyFill="1" applyBorder="1" applyAlignment="1">
      <alignment horizontal="center" vertical="top" wrapText="1"/>
    </xf>
    <xf numFmtId="164" fontId="4" fillId="8" borderId="70" xfId="0" applyNumberFormat="1" applyFont="1" applyFill="1" applyBorder="1" applyAlignment="1">
      <alignment horizontal="center" vertical="top" wrapText="1"/>
    </xf>
    <xf numFmtId="164" fontId="4" fillId="9" borderId="93" xfId="0" applyNumberFormat="1" applyFont="1" applyFill="1" applyBorder="1" applyAlignment="1">
      <alignment horizontal="center" vertical="top" wrapText="1"/>
    </xf>
    <xf numFmtId="164" fontId="3" fillId="8" borderId="90" xfId="0" applyNumberFormat="1" applyFont="1" applyFill="1" applyBorder="1" applyAlignment="1">
      <alignment horizontal="center" vertical="top"/>
    </xf>
    <xf numFmtId="164" fontId="4" fillId="5" borderId="90" xfId="0" applyNumberFormat="1" applyFont="1" applyFill="1" applyBorder="1" applyAlignment="1">
      <alignment horizontal="center" vertical="top"/>
    </xf>
    <xf numFmtId="164" fontId="4" fillId="5" borderId="75" xfId="0" applyNumberFormat="1" applyFont="1" applyFill="1" applyBorder="1" applyAlignment="1">
      <alignment horizontal="center" vertical="top"/>
    </xf>
    <xf numFmtId="164" fontId="28" fillId="8" borderId="17" xfId="0" applyNumberFormat="1" applyFont="1" applyFill="1" applyBorder="1" applyAlignment="1">
      <alignment horizontal="center" vertical="top"/>
    </xf>
    <xf numFmtId="164" fontId="28" fillId="8" borderId="70" xfId="0" applyNumberFormat="1" applyFont="1" applyFill="1" applyBorder="1" applyAlignment="1">
      <alignment horizontal="center" vertical="top"/>
    </xf>
    <xf numFmtId="164" fontId="4" fillId="6" borderId="93" xfId="0" applyNumberFormat="1" applyFont="1" applyFill="1" applyBorder="1" applyAlignment="1">
      <alignment horizontal="center" vertical="top" wrapText="1"/>
    </xf>
    <xf numFmtId="164" fontId="4" fillId="3" borderId="82" xfId="0" applyNumberFormat="1" applyFont="1" applyFill="1" applyBorder="1" applyAlignment="1">
      <alignment horizontal="center" vertical="top"/>
    </xf>
    <xf numFmtId="164" fontId="4" fillId="8" borderId="41" xfId="0" applyNumberFormat="1" applyFont="1" applyFill="1" applyBorder="1" applyAlignment="1">
      <alignment horizontal="right" vertical="top" wrapText="1"/>
    </xf>
    <xf numFmtId="164" fontId="4" fillId="5" borderId="49" xfId="0" applyNumberFormat="1" applyFont="1" applyFill="1" applyBorder="1" applyAlignment="1">
      <alignment horizontal="center" vertical="top"/>
    </xf>
    <xf numFmtId="164" fontId="4" fillId="5" borderId="69" xfId="0" applyNumberFormat="1" applyFont="1" applyFill="1" applyBorder="1" applyAlignment="1">
      <alignment horizontal="center" vertical="top"/>
    </xf>
    <xf numFmtId="164" fontId="4" fillId="5" borderId="72" xfId="0" applyNumberFormat="1" applyFont="1" applyFill="1" applyBorder="1" applyAlignment="1">
      <alignment horizontal="center" vertical="top"/>
    </xf>
    <xf numFmtId="164" fontId="28" fillId="8" borderId="52" xfId="0" applyNumberFormat="1" applyFont="1" applyFill="1" applyBorder="1" applyAlignment="1">
      <alignment horizontal="center" vertical="top" wrapText="1"/>
    </xf>
    <xf numFmtId="164" fontId="28" fillId="8" borderId="52" xfId="0" applyNumberFormat="1" applyFont="1" applyFill="1" applyBorder="1" applyAlignment="1">
      <alignment horizontal="center" vertical="top"/>
    </xf>
    <xf numFmtId="164" fontId="28" fillId="8" borderId="72" xfId="0" applyNumberFormat="1" applyFont="1" applyFill="1" applyBorder="1" applyAlignment="1">
      <alignment horizontal="center" vertical="top"/>
    </xf>
    <xf numFmtId="164" fontId="28" fillId="8" borderId="33" xfId="0" applyNumberFormat="1" applyFont="1" applyFill="1" applyBorder="1" applyAlignment="1">
      <alignment horizontal="center" vertical="top" wrapText="1"/>
    </xf>
    <xf numFmtId="164" fontId="29" fillId="8" borderId="49" xfId="0" applyNumberFormat="1" applyFont="1" applyFill="1" applyBorder="1" applyAlignment="1">
      <alignment horizontal="center" vertical="top" wrapText="1"/>
    </xf>
    <xf numFmtId="164" fontId="4" fillId="6" borderId="81" xfId="0" applyNumberFormat="1" applyFont="1" applyFill="1" applyBorder="1" applyAlignment="1">
      <alignment horizontal="center" vertical="top" wrapText="1"/>
    </xf>
    <xf numFmtId="164" fontId="4" fillId="3" borderId="83" xfId="0" applyNumberFormat="1" applyFont="1" applyFill="1" applyBorder="1" applyAlignment="1">
      <alignment horizontal="center" vertical="top"/>
    </xf>
    <xf numFmtId="3" fontId="30" fillId="8" borderId="27" xfId="0" applyNumberFormat="1" applyFont="1" applyFill="1" applyBorder="1" applyAlignment="1">
      <alignment horizontal="left" vertical="top"/>
    </xf>
    <xf numFmtId="164" fontId="17" fillId="0" borderId="13" xfId="0" applyNumberFormat="1" applyFont="1" applyBorder="1" applyAlignment="1">
      <alignment horizontal="center" vertical="top"/>
    </xf>
    <xf numFmtId="164" fontId="17" fillId="0" borderId="22" xfId="0" applyNumberFormat="1" applyFont="1" applyBorder="1" applyAlignment="1">
      <alignment horizontal="center" vertical="top"/>
    </xf>
    <xf numFmtId="3" fontId="17" fillId="0" borderId="11" xfId="0" applyNumberFormat="1" applyFont="1" applyBorder="1" applyAlignment="1">
      <alignment horizontal="center" vertical="top"/>
    </xf>
    <xf numFmtId="164" fontId="17" fillId="8" borderId="13" xfId="0" applyNumberFormat="1" applyFont="1" applyFill="1" applyBorder="1" applyAlignment="1">
      <alignment horizontal="center" vertical="top"/>
    </xf>
    <xf numFmtId="164" fontId="17" fillId="8" borderId="22" xfId="0" applyNumberFormat="1" applyFont="1" applyFill="1" applyBorder="1" applyAlignment="1">
      <alignment horizontal="center" vertical="top"/>
    </xf>
    <xf numFmtId="3" fontId="3" fillId="0" borderId="52" xfId="0" applyNumberFormat="1" applyFont="1" applyFill="1" applyBorder="1" applyAlignment="1">
      <alignment horizontal="center" vertical="center" textRotation="90" wrapText="1"/>
    </xf>
    <xf numFmtId="3" fontId="17" fillId="8" borderId="9" xfId="0" applyNumberFormat="1" applyFont="1" applyFill="1" applyBorder="1" applyAlignment="1">
      <alignment horizontal="left" vertical="top" wrapText="1"/>
    </xf>
    <xf numFmtId="3" fontId="3" fillId="0" borderId="69" xfId="0" applyNumberFormat="1" applyFont="1" applyFill="1" applyBorder="1" applyAlignment="1">
      <alignment horizontal="center" vertical="center" textRotation="90" wrapText="1"/>
    </xf>
    <xf numFmtId="164" fontId="28" fillId="8" borderId="23" xfId="0" applyNumberFormat="1" applyFont="1" applyFill="1" applyBorder="1" applyAlignment="1">
      <alignment horizontal="center" vertical="top"/>
    </xf>
    <xf numFmtId="164" fontId="28" fillId="8" borderId="24" xfId="0" applyNumberFormat="1" applyFont="1" applyFill="1" applyBorder="1" applyAlignment="1">
      <alignment horizontal="center" vertical="top"/>
    </xf>
    <xf numFmtId="164" fontId="28" fillId="8" borderId="29" xfId="0" applyNumberFormat="1" applyFont="1" applyFill="1" applyBorder="1" applyAlignment="1">
      <alignment horizontal="center" vertical="top"/>
    </xf>
    <xf numFmtId="164" fontId="3" fillId="8" borderId="29" xfId="0" applyNumberFormat="1" applyFont="1" applyFill="1" applyBorder="1" applyAlignment="1">
      <alignment horizontal="center" vertical="top"/>
    </xf>
    <xf numFmtId="3" fontId="3" fillId="5" borderId="0" xfId="0" applyNumberFormat="1" applyFont="1" applyFill="1" applyBorder="1" applyAlignment="1">
      <alignment horizontal="center" vertical="top" wrapText="1"/>
    </xf>
    <xf numFmtId="3" fontId="9" fillId="0" borderId="9" xfId="0" applyNumberFormat="1" applyFont="1" applyFill="1" applyBorder="1" applyAlignment="1">
      <alignment horizontal="left" vertical="top" wrapText="1"/>
    </xf>
    <xf numFmtId="3" fontId="3" fillId="8" borderId="37" xfId="0" applyNumberFormat="1" applyFont="1" applyFill="1" applyBorder="1" applyAlignment="1">
      <alignment horizontal="left" vertical="top" wrapText="1"/>
    </xf>
    <xf numFmtId="3" fontId="3" fillId="0" borderId="52" xfId="0" applyNumberFormat="1" applyFont="1" applyBorder="1" applyAlignment="1">
      <alignment horizontal="center" vertical="top"/>
    </xf>
    <xf numFmtId="3" fontId="3" fillId="8" borderId="9" xfId="0" applyNumberFormat="1" applyFont="1" applyFill="1" applyBorder="1" applyAlignment="1">
      <alignment horizontal="left" vertical="top" wrapText="1"/>
    </xf>
    <xf numFmtId="3" fontId="3" fillId="8" borderId="12" xfId="0" applyNumberFormat="1" applyFont="1" applyFill="1" applyBorder="1" applyAlignment="1">
      <alignment horizontal="left" vertical="top" wrapText="1"/>
    </xf>
    <xf numFmtId="3" fontId="3" fillId="8" borderId="48" xfId="0" applyNumberFormat="1" applyFont="1" applyFill="1" applyBorder="1" applyAlignment="1">
      <alignment horizontal="left" vertical="top" wrapText="1"/>
    </xf>
    <xf numFmtId="3" fontId="3" fillId="5" borderId="0" xfId="0" applyNumberFormat="1" applyFont="1" applyFill="1" applyBorder="1" applyAlignment="1">
      <alignment horizontal="center" vertical="top" wrapText="1"/>
    </xf>
    <xf numFmtId="3" fontId="3" fillId="0" borderId="52" xfId="0" applyNumberFormat="1" applyFont="1" applyFill="1" applyBorder="1" applyAlignment="1">
      <alignment horizontal="center" vertical="center" textRotation="90" wrapText="1"/>
    </xf>
    <xf numFmtId="3" fontId="3" fillId="8" borderId="48" xfId="0" applyNumberFormat="1" applyFont="1" applyFill="1" applyBorder="1" applyAlignment="1">
      <alignment horizontal="left" vertical="top" wrapText="1"/>
    </xf>
    <xf numFmtId="3" fontId="3" fillId="0" borderId="9" xfId="0" applyNumberFormat="1" applyFont="1" applyFill="1" applyBorder="1" applyAlignment="1">
      <alignment horizontal="center" vertical="top" wrapText="1"/>
    </xf>
    <xf numFmtId="3" fontId="3" fillId="0" borderId="27" xfId="0" applyNumberFormat="1" applyFont="1" applyFill="1" applyBorder="1" applyAlignment="1">
      <alignment horizontal="center" vertical="top" wrapText="1"/>
    </xf>
    <xf numFmtId="164" fontId="31" fillId="8" borderId="9" xfId="0" applyNumberFormat="1" applyFont="1" applyFill="1" applyBorder="1" applyAlignment="1">
      <alignment horizontal="center" vertical="top"/>
    </xf>
    <xf numFmtId="164" fontId="31" fillId="8" borderId="0" xfId="0" applyNumberFormat="1" applyFont="1" applyFill="1" applyBorder="1" applyAlignment="1">
      <alignment horizontal="center" vertical="top"/>
    </xf>
    <xf numFmtId="164" fontId="31" fillId="8" borderId="33" xfId="0" applyNumberFormat="1" applyFont="1" applyFill="1" applyBorder="1" applyAlignment="1">
      <alignment horizontal="center" vertical="top"/>
    </xf>
    <xf numFmtId="164" fontId="19" fillId="0" borderId="30" xfId="0" applyNumberFormat="1" applyFont="1" applyBorder="1" applyAlignment="1">
      <alignment horizontal="center" vertical="top"/>
    </xf>
    <xf numFmtId="3" fontId="28" fillId="0" borderId="47" xfId="0" applyNumberFormat="1" applyFont="1" applyBorder="1" applyAlignment="1">
      <alignment horizontal="center" vertical="top"/>
    </xf>
    <xf numFmtId="164" fontId="28" fillId="0" borderId="48" xfId="0" applyNumberFormat="1" applyFont="1" applyBorder="1" applyAlignment="1">
      <alignment horizontal="center" vertical="top"/>
    </xf>
    <xf numFmtId="164" fontId="28" fillId="0" borderId="44" xfId="0" applyNumberFormat="1" applyFont="1" applyBorder="1" applyAlignment="1">
      <alignment horizontal="center" vertical="top"/>
    </xf>
    <xf numFmtId="164" fontId="28" fillId="0" borderId="74" xfId="0" applyNumberFormat="1" applyFont="1" applyBorder="1" applyAlignment="1">
      <alignment horizontal="center" vertical="top"/>
    </xf>
    <xf numFmtId="164" fontId="28" fillId="8" borderId="48" xfId="0" applyNumberFormat="1" applyFont="1" applyFill="1" applyBorder="1" applyAlignment="1">
      <alignment horizontal="center" vertical="top"/>
    </xf>
    <xf numFmtId="164" fontId="28" fillId="8" borderId="75" xfId="0" applyNumberFormat="1" applyFont="1" applyFill="1" applyBorder="1" applyAlignment="1">
      <alignment horizontal="center" vertical="top"/>
    </xf>
    <xf numFmtId="3" fontId="3" fillId="0" borderId="12" xfId="0" applyNumberFormat="1" applyFont="1" applyBorder="1" applyAlignment="1">
      <alignment vertical="top" wrapText="1"/>
    </xf>
    <xf numFmtId="3" fontId="3" fillId="5" borderId="12" xfId="0" applyNumberFormat="1" applyFont="1" applyFill="1" applyBorder="1" applyAlignment="1">
      <alignment vertical="top" wrapText="1"/>
    </xf>
    <xf numFmtId="3" fontId="3" fillId="5" borderId="12" xfId="0" applyNumberFormat="1" applyFont="1" applyFill="1" applyBorder="1" applyAlignment="1">
      <alignment horizontal="left" vertical="top" wrapText="1"/>
    </xf>
    <xf numFmtId="3" fontId="3" fillId="8" borderId="14" xfId="0" applyNumberFormat="1" applyFont="1" applyFill="1" applyBorder="1" applyAlignment="1">
      <alignment horizontal="left" vertical="top" wrapText="1"/>
    </xf>
    <xf numFmtId="0" fontId="17" fillId="0" borderId="26" xfId="0" applyFont="1" applyBorder="1" applyAlignment="1">
      <alignment vertical="top" wrapText="1"/>
    </xf>
    <xf numFmtId="0" fontId="17" fillId="0" borderId="53" xfId="0" applyFont="1" applyFill="1" applyBorder="1" applyAlignment="1">
      <alignment horizontal="center" vertical="top" wrapText="1"/>
    </xf>
    <xf numFmtId="0" fontId="17" fillId="0" borderId="23" xfId="0" applyFont="1" applyFill="1" applyBorder="1" applyAlignment="1">
      <alignment horizontal="center" vertical="top" wrapText="1"/>
    </xf>
    <xf numFmtId="3" fontId="17" fillId="0" borderId="29" xfId="0" applyNumberFormat="1" applyFont="1" applyBorder="1" applyAlignment="1">
      <alignment horizontal="center" vertical="top"/>
    </xf>
    <xf numFmtId="164" fontId="19" fillId="5" borderId="43" xfId="0" applyNumberFormat="1" applyFont="1" applyFill="1" applyBorder="1" applyAlignment="1">
      <alignment horizontal="center" vertical="top"/>
    </xf>
    <xf numFmtId="164" fontId="19" fillId="5" borderId="41" xfId="0" applyNumberFormat="1" applyFont="1" applyFill="1" applyBorder="1" applyAlignment="1">
      <alignment horizontal="center" vertical="top"/>
    </xf>
    <xf numFmtId="164" fontId="19" fillId="5" borderId="30" xfId="0" applyNumberFormat="1" applyFont="1" applyFill="1" applyBorder="1" applyAlignment="1">
      <alignment horizontal="center" vertical="top"/>
    </xf>
    <xf numFmtId="164" fontId="17" fillId="0" borderId="23" xfId="0" applyNumberFormat="1" applyFont="1" applyBorder="1" applyAlignment="1">
      <alignment horizontal="center" vertical="top"/>
    </xf>
    <xf numFmtId="164" fontId="17" fillId="0" borderId="24" xfId="0" applyNumberFormat="1" applyFont="1" applyBorder="1" applyAlignment="1">
      <alignment horizontal="center" vertical="top"/>
    </xf>
    <xf numFmtId="164" fontId="17" fillId="0" borderId="69" xfId="0" applyNumberFormat="1" applyFont="1" applyBorder="1" applyAlignment="1">
      <alignment horizontal="center" vertical="top"/>
    </xf>
    <xf numFmtId="164" fontId="28" fillId="8" borderId="58" xfId="0" applyNumberFormat="1" applyFont="1" applyFill="1" applyBorder="1" applyAlignment="1">
      <alignment horizontal="center" vertical="top" wrapText="1"/>
    </xf>
    <xf numFmtId="164" fontId="31" fillId="8" borderId="40" xfId="0" applyNumberFormat="1" applyFont="1" applyFill="1" applyBorder="1" applyAlignment="1">
      <alignment horizontal="center" vertical="top" wrapText="1"/>
    </xf>
    <xf numFmtId="164" fontId="31" fillId="8" borderId="55" xfId="0" applyNumberFormat="1" applyFont="1" applyFill="1" applyBorder="1" applyAlignment="1">
      <alignment horizontal="center" vertical="top" wrapText="1"/>
    </xf>
    <xf numFmtId="164" fontId="31" fillId="8" borderId="32" xfId="0" applyNumberFormat="1" applyFont="1" applyFill="1" applyBorder="1" applyAlignment="1">
      <alignment horizontal="center" vertical="top" wrapText="1"/>
    </xf>
    <xf numFmtId="164" fontId="28" fillId="8" borderId="55" xfId="0" applyNumberFormat="1" applyFont="1" applyFill="1" applyBorder="1" applyAlignment="1">
      <alignment horizontal="center" vertical="top" wrapText="1"/>
    </xf>
    <xf numFmtId="164" fontId="29" fillId="8" borderId="48" xfId="0" applyNumberFormat="1" applyFont="1" applyFill="1" applyBorder="1" applyAlignment="1">
      <alignment horizontal="center" vertical="top"/>
    </xf>
    <xf numFmtId="164" fontId="29" fillId="8" borderId="44" xfId="0" applyNumberFormat="1" applyFont="1" applyFill="1" applyBorder="1" applyAlignment="1">
      <alignment horizontal="center" vertical="top"/>
    </xf>
    <xf numFmtId="164" fontId="29" fillId="8" borderId="74" xfId="0" applyNumberFormat="1" applyFont="1" applyFill="1" applyBorder="1" applyAlignment="1">
      <alignment horizontal="center" vertical="top"/>
    </xf>
    <xf numFmtId="164" fontId="29" fillId="8" borderId="49" xfId="0" applyNumberFormat="1" applyFont="1" applyFill="1" applyBorder="1" applyAlignment="1">
      <alignment horizontal="center" vertical="top"/>
    </xf>
    <xf numFmtId="164" fontId="17" fillId="5" borderId="9" xfId="0" applyNumberFormat="1" applyFont="1" applyFill="1" applyBorder="1" applyAlignment="1">
      <alignment horizontal="center" vertical="top" wrapText="1"/>
    </xf>
    <xf numFmtId="164" fontId="17" fillId="5" borderId="0" xfId="0" applyNumberFormat="1" applyFont="1" applyFill="1" applyBorder="1" applyAlignment="1">
      <alignment horizontal="center" vertical="top" wrapText="1"/>
    </xf>
    <xf numFmtId="3" fontId="17" fillId="8" borderId="9" xfId="0" applyNumberFormat="1" applyFont="1" applyFill="1" applyBorder="1" applyAlignment="1">
      <alignment vertical="top" wrapText="1"/>
    </xf>
    <xf numFmtId="3" fontId="3" fillId="0" borderId="12" xfId="0" applyNumberFormat="1" applyFont="1" applyFill="1" applyBorder="1" applyAlignment="1">
      <alignment horizontal="center" vertical="top" wrapText="1"/>
    </xf>
    <xf numFmtId="164" fontId="3" fillId="0" borderId="58" xfId="0" applyNumberFormat="1" applyFont="1" applyFill="1" applyBorder="1" applyAlignment="1">
      <alignment horizontal="center" vertical="top" wrapText="1"/>
    </xf>
    <xf numFmtId="164" fontId="3" fillId="0" borderId="37" xfId="0" applyNumberFormat="1" applyFont="1" applyFill="1" applyBorder="1" applyAlignment="1">
      <alignment horizontal="center" vertical="top" wrapText="1"/>
    </xf>
    <xf numFmtId="3" fontId="19" fillId="0" borderId="27" xfId="0" applyNumberFormat="1" applyFont="1" applyBorder="1" applyAlignment="1">
      <alignment horizontal="center" vertical="top"/>
    </xf>
    <xf numFmtId="164" fontId="4" fillId="5" borderId="42" xfId="0" applyNumberFormat="1" applyFont="1" applyFill="1" applyBorder="1" applyAlignment="1">
      <alignment horizontal="center" vertical="top"/>
    </xf>
    <xf numFmtId="3" fontId="2" fillId="0" borderId="9" xfId="0" applyNumberFormat="1" applyFont="1" applyFill="1" applyBorder="1" applyAlignment="1">
      <alignment horizontal="center" vertical="center" textRotation="90" wrapText="1"/>
    </xf>
    <xf numFmtId="3" fontId="3" fillId="0" borderId="51" xfId="0" applyNumberFormat="1" applyFont="1" applyFill="1" applyBorder="1" applyAlignment="1">
      <alignment horizontal="center" vertical="center" textRotation="90" wrapText="1"/>
    </xf>
    <xf numFmtId="3" fontId="4" fillId="0" borderId="35" xfId="0" applyNumberFormat="1" applyFont="1" applyBorder="1" applyAlignment="1">
      <alignment horizontal="center" vertical="top"/>
    </xf>
    <xf numFmtId="3" fontId="9" fillId="0" borderId="9" xfId="0" applyNumberFormat="1" applyFont="1" applyFill="1" applyBorder="1" applyAlignment="1">
      <alignment horizontal="left" vertical="top" wrapText="1"/>
    </xf>
    <xf numFmtId="3" fontId="3" fillId="0" borderId="52" xfId="0" applyNumberFormat="1" applyFont="1" applyBorder="1" applyAlignment="1">
      <alignment horizontal="center" vertical="top"/>
    </xf>
    <xf numFmtId="3" fontId="3" fillId="8" borderId="47" xfId="0" applyNumberFormat="1" applyFont="1" applyFill="1" applyBorder="1" applyAlignment="1">
      <alignment horizontal="left" vertical="top" wrapText="1"/>
    </xf>
    <xf numFmtId="3" fontId="3" fillId="0" borderId="9" xfId="0" applyNumberFormat="1" applyFont="1" applyFill="1" applyBorder="1" applyAlignment="1">
      <alignment horizontal="center" vertical="center" textRotation="90" wrapText="1"/>
    </xf>
    <xf numFmtId="0" fontId="3" fillId="8" borderId="15" xfId="0" applyFont="1" applyFill="1" applyBorder="1" applyAlignment="1">
      <alignment horizontal="center" vertical="top"/>
    </xf>
    <xf numFmtId="0" fontId="3" fillId="8" borderId="53" xfId="0" applyFont="1" applyFill="1" applyBorder="1" applyAlignment="1">
      <alignment horizontal="center" vertical="top"/>
    </xf>
    <xf numFmtId="0" fontId="3" fillId="8" borderId="39" xfId="0" applyNumberFormat="1" applyFont="1" applyFill="1" applyBorder="1" applyAlignment="1">
      <alignment horizontal="center" vertical="top"/>
    </xf>
    <xf numFmtId="0" fontId="3" fillId="8" borderId="9" xfId="0" applyFont="1" applyFill="1" applyBorder="1" applyAlignment="1">
      <alignment horizontal="center" vertical="top"/>
    </xf>
    <xf numFmtId="0" fontId="3" fillId="8" borderId="23" xfId="0" applyFont="1" applyFill="1" applyBorder="1" applyAlignment="1">
      <alignment horizontal="center" vertical="top"/>
    </xf>
    <xf numFmtId="0" fontId="3" fillId="8" borderId="17" xfId="0" applyFont="1" applyFill="1" applyBorder="1" applyAlignment="1">
      <alignment horizontal="center" vertical="top"/>
    </xf>
    <xf numFmtId="0" fontId="3" fillId="8" borderId="68" xfId="0" applyFont="1" applyFill="1" applyBorder="1" applyAlignment="1">
      <alignment horizontal="center" vertical="top"/>
    </xf>
    <xf numFmtId="0" fontId="3" fillId="8" borderId="70" xfId="0" applyNumberFormat="1" applyFont="1" applyFill="1" applyBorder="1" applyAlignment="1">
      <alignment horizontal="center" vertical="top"/>
    </xf>
    <xf numFmtId="0" fontId="3" fillId="8" borderId="39" xfId="0" applyFont="1" applyFill="1" applyBorder="1" applyAlignment="1">
      <alignment horizontal="center" vertical="top"/>
    </xf>
    <xf numFmtId="0" fontId="3" fillId="8" borderId="52" xfId="0" applyFont="1" applyFill="1" applyBorder="1" applyAlignment="1">
      <alignment vertical="top"/>
    </xf>
    <xf numFmtId="0" fontId="3" fillId="8" borderId="69" xfId="0" applyFont="1" applyFill="1" applyBorder="1" applyAlignment="1">
      <alignment vertical="top"/>
    </xf>
    <xf numFmtId="3" fontId="3" fillId="0" borderId="72" xfId="0" applyNumberFormat="1" applyFont="1" applyFill="1" applyBorder="1" applyAlignment="1">
      <alignment vertical="center" textRotation="90" wrapText="1"/>
    </xf>
    <xf numFmtId="3" fontId="3" fillId="0" borderId="47" xfId="0" applyNumberFormat="1" applyFont="1" applyFill="1" applyBorder="1" applyAlignment="1">
      <alignment vertical="top" wrapText="1"/>
    </xf>
    <xf numFmtId="164" fontId="3" fillId="5" borderId="54" xfId="0" applyNumberFormat="1" applyFont="1" applyFill="1" applyBorder="1" applyAlignment="1">
      <alignment horizontal="center" vertical="top"/>
    </xf>
    <xf numFmtId="164" fontId="3" fillId="5" borderId="75" xfId="0" applyNumberFormat="1" applyFont="1" applyFill="1" applyBorder="1" applyAlignment="1">
      <alignment horizontal="center" vertical="top"/>
    </xf>
    <xf numFmtId="49" fontId="4" fillId="8" borderId="13" xfId="0" applyNumberFormat="1" applyFont="1" applyFill="1" applyBorder="1" applyAlignment="1">
      <alignment vertical="top"/>
    </xf>
    <xf numFmtId="3" fontId="3" fillId="8" borderId="51" xfId="0" applyNumberFormat="1" applyFont="1" applyFill="1" applyBorder="1" applyAlignment="1">
      <alignment horizontal="center" vertical="center" wrapText="1"/>
    </xf>
    <xf numFmtId="164" fontId="3" fillId="5" borderId="42" xfId="0" applyNumberFormat="1" applyFont="1" applyFill="1" applyBorder="1" applyAlignment="1">
      <alignment horizontal="center" vertical="top"/>
    </xf>
    <xf numFmtId="164" fontId="3" fillId="5" borderId="43" xfId="0" applyNumberFormat="1" applyFont="1" applyFill="1" applyBorder="1" applyAlignment="1">
      <alignment horizontal="center" vertical="top"/>
    </xf>
    <xf numFmtId="164" fontId="3" fillId="5" borderId="41" xfId="0" applyNumberFormat="1" applyFont="1" applyFill="1" applyBorder="1" applyAlignment="1">
      <alignment horizontal="center" vertical="top"/>
    </xf>
    <xf numFmtId="3" fontId="28" fillId="8" borderId="47" xfId="0" applyNumberFormat="1" applyFont="1" applyFill="1" applyBorder="1" applyAlignment="1">
      <alignment horizontal="center" vertical="top"/>
    </xf>
    <xf numFmtId="164" fontId="28" fillId="8" borderId="74" xfId="0" applyNumberFormat="1" applyFont="1" applyFill="1" applyBorder="1" applyAlignment="1">
      <alignment horizontal="center" vertical="top"/>
    </xf>
    <xf numFmtId="164" fontId="28" fillId="8" borderId="48" xfId="0" applyNumberFormat="1" applyFont="1" applyFill="1" applyBorder="1" applyAlignment="1">
      <alignment horizontal="center" vertical="top" wrapText="1"/>
    </xf>
    <xf numFmtId="164" fontId="28" fillId="8" borderId="44" xfId="0" applyNumberFormat="1" applyFont="1" applyFill="1" applyBorder="1" applyAlignment="1">
      <alignment horizontal="center" vertical="top" wrapText="1"/>
    </xf>
    <xf numFmtId="164" fontId="28" fillId="8" borderId="72" xfId="0" applyNumberFormat="1" applyFont="1" applyFill="1" applyBorder="1" applyAlignment="1">
      <alignment horizontal="center" vertical="top" wrapText="1"/>
    </xf>
    <xf numFmtId="3" fontId="3" fillId="5" borderId="28" xfId="1" applyNumberFormat="1" applyFont="1" applyFill="1" applyBorder="1" applyAlignment="1">
      <alignment horizontal="center" vertical="top" wrapText="1"/>
    </xf>
    <xf numFmtId="164" fontId="3" fillId="5" borderId="23" xfId="0" applyNumberFormat="1" applyFont="1" applyFill="1" applyBorder="1" applyAlignment="1">
      <alignment horizontal="center" vertical="top" wrapText="1"/>
    </xf>
    <xf numFmtId="164" fontId="17" fillId="5" borderId="23" xfId="0" applyNumberFormat="1" applyFont="1" applyFill="1" applyBorder="1" applyAlignment="1">
      <alignment horizontal="center" vertical="top" wrapText="1"/>
    </xf>
    <xf numFmtId="164" fontId="17" fillId="5" borderId="24" xfId="0" applyNumberFormat="1" applyFont="1" applyFill="1" applyBorder="1" applyAlignment="1">
      <alignment horizontal="center" vertical="top" wrapText="1"/>
    </xf>
    <xf numFmtId="164" fontId="3" fillId="5" borderId="26" xfId="0" applyNumberFormat="1" applyFont="1" applyFill="1" applyBorder="1" applyAlignment="1">
      <alignment horizontal="center" vertical="top" wrapText="1"/>
    </xf>
    <xf numFmtId="164" fontId="3" fillId="5" borderId="24" xfId="0" applyNumberFormat="1" applyFont="1" applyFill="1" applyBorder="1" applyAlignment="1">
      <alignment horizontal="center" vertical="top" wrapText="1"/>
    </xf>
    <xf numFmtId="164" fontId="3" fillId="5" borderId="29" xfId="0" applyNumberFormat="1" applyFont="1" applyFill="1" applyBorder="1" applyAlignment="1">
      <alignment horizontal="center" vertical="top" wrapText="1"/>
    </xf>
    <xf numFmtId="0" fontId="3" fillId="8" borderId="27" xfId="0" applyNumberFormat="1" applyFont="1" applyFill="1" applyBorder="1" applyAlignment="1">
      <alignment vertical="top" wrapText="1"/>
    </xf>
    <xf numFmtId="0" fontId="3" fillId="8" borderId="60" xfId="0" applyNumberFormat="1" applyFont="1" applyFill="1" applyBorder="1" applyAlignment="1">
      <alignment vertical="top" wrapText="1"/>
    </xf>
    <xf numFmtId="0" fontId="3" fillId="8" borderId="47" xfId="0" applyNumberFormat="1" applyFont="1" applyFill="1" applyBorder="1" applyAlignment="1">
      <alignment vertical="top" wrapText="1"/>
    </xf>
    <xf numFmtId="3" fontId="3" fillId="8" borderId="74" xfId="0" applyNumberFormat="1" applyFont="1" applyFill="1" applyBorder="1" applyAlignment="1">
      <alignment horizontal="center" vertical="center" wrapText="1"/>
    </xf>
    <xf numFmtId="3" fontId="3" fillId="0" borderId="44" xfId="0" applyNumberFormat="1" applyFont="1" applyFill="1" applyBorder="1" applyAlignment="1">
      <alignment vertical="top" wrapText="1"/>
    </xf>
    <xf numFmtId="164" fontId="17" fillId="8" borderId="40" xfId="0" applyNumberFormat="1" applyFont="1" applyFill="1" applyBorder="1" applyAlignment="1">
      <alignment horizontal="center" vertical="top" wrapText="1"/>
    </xf>
    <xf numFmtId="164" fontId="17" fillId="8" borderId="55" xfId="0" applyNumberFormat="1" applyFont="1" applyFill="1" applyBorder="1" applyAlignment="1">
      <alignment horizontal="center" vertical="top" wrapText="1"/>
    </xf>
    <xf numFmtId="3" fontId="19" fillId="8" borderId="37" xfId="0" applyNumberFormat="1" applyFont="1" applyFill="1" applyBorder="1" applyAlignment="1">
      <alignment horizontal="center" vertical="top"/>
    </xf>
    <xf numFmtId="3" fontId="17" fillId="8" borderId="37" xfId="0" applyNumberFormat="1" applyFont="1" applyFill="1" applyBorder="1" applyAlignment="1">
      <alignment horizontal="left" vertical="top" wrapText="1"/>
    </xf>
    <xf numFmtId="3" fontId="17" fillId="8" borderId="39" xfId="0" applyNumberFormat="1" applyFont="1" applyFill="1" applyBorder="1" applyAlignment="1">
      <alignment horizontal="center" vertical="top" wrapText="1"/>
    </xf>
    <xf numFmtId="3" fontId="17" fillId="8" borderId="40" xfId="0" applyNumberFormat="1" applyFont="1" applyFill="1" applyBorder="1" applyAlignment="1">
      <alignment horizontal="center" vertical="top"/>
    </xf>
    <xf numFmtId="3" fontId="17" fillId="8" borderId="71" xfId="0" applyNumberFormat="1" applyFont="1" applyFill="1" applyBorder="1" applyAlignment="1">
      <alignment horizontal="center" vertical="top"/>
    </xf>
    <xf numFmtId="164" fontId="17" fillId="8" borderId="32" xfId="0" applyNumberFormat="1" applyFont="1" applyFill="1" applyBorder="1" applyAlignment="1">
      <alignment horizontal="center" vertical="top" wrapText="1"/>
    </xf>
    <xf numFmtId="164" fontId="31" fillId="8" borderId="52" xfId="0" applyNumberFormat="1" applyFont="1" applyFill="1" applyBorder="1" applyAlignment="1">
      <alignment horizontal="center" vertical="top"/>
    </xf>
    <xf numFmtId="3" fontId="27" fillId="8" borderId="92" xfId="0" applyNumberFormat="1" applyFont="1" applyFill="1" applyBorder="1" applyAlignment="1">
      <alignment horizontal="center" vertical="top" wrapText="1"/>
    </xf>
    <xf numFmtId="3" fontId="19" fillId="8" borderId="9" xfId="0" applyNumberFormat="1" applyFont="1" applyFill="1" applyBorder="1" applyAlignment="1">
      <alignment horizontal="center" vertical="top" wrapText="1"/>
    </xf>
    <xf numFmtId="164" fontId="31" fillId="8" borderId="23" xfId="0" applyNumberFormat="1" applyFont="1" applyFill="1" applyBorder="1" applyAlignment="1">
      <alignment horizontal="center" vertical="top"/>
    </xf>
    <xf numFmtId="164" fontId="31" fillId="8" borderId="29" xfId="0" applyNumberFormat="1" applyFont="1" applyFill="1" applyBorder="1" applyAlignment="1">
      <alignment horizontal="center" vertical="top"/>
    </xf>
    <xf numFmtId="3" fontId="17" fillId="0" borderId="48" xfId="0" applyNumberFormat="1" applyFont="1" applyFill="1" applyBorder="1" applyAlignment="1">
      <alignment horizontal="left" vertical="top" wrapText="1"/>
    </xf>
    <xf numFmtId="3" fontId="17" fillId="0" borderId="54" xfId="0" applyNumberFormat="1" applyFont="1" applyFill="1" applyBorder="1" applyAlignment="1">
      <alignment horizontal="center" vertical="top"/>
    </xf>
    <xf numFmtId="3" fontId="17" fillId="0" borderId="44" xfId="0" applyNumberFormat="1" applyFont="1" applyFill="1" applyBorder="1" applyAlignment="1">
      <alignment horizontal="center" vertical="top"/>
    </xf>
    <xf numFmtId="3" fontId="17" fillId="0" borderId="72" xfId="0" applyNumberFormat="1" applyFont="1" applyBorder="1" applyAlignment="1">
      <alignment horizontal="center" vertical="top"/>
    </xf>
    <xf numFmtId="3" fontId="3" fillId="0" borderId="72" xfId="0" applyNumberFormat="1" applyFont="1" applyFill="1" applyBorder="1" applyAlignment="1">
      <alignment horizontal="left" vertical="top" wrapText="1"/>
    </xf>
    <xf numFmtId="3" fontId="27" fillId="8" borderId="23" xfId="0" applyNumberFormat="1" applyFont="1" applyFill="1" applyBorder="1" applyAlignment="1">
      <alignment vertical="top" wrapText="1"/>
    </xf>
    <xf numFmtId="3" fontId="30" fillId="8" borderId="52" xfId="0" applyNumberFormat="1" applyFont="1" applyFill="1" applyBorder="1" applyAlignment="1">
      <alignment horizontal="center" vertical="center" textRotation="90" wrapText="1"/>
    </xf>
    <xf numFmtId="3" fontId="33" fillId="8" borderId="27" xfId="0" applyNumberFormat="1" applyFont="1" applyFill="1" applyBorder="1" applyAlignment="1">
      <alignment horizontal="center" vertical="top" wrapText="1"/>
    </xf>
    <xf numFmtId="3" fontId="30" fillId="8" borderId="27" xfId="0" applyNumberFormat="1" applyFont="1" applyFill="1" applyBorder="1" applyAlignment="1">
      <alignment horizontal="center" vertical="top"/>
    </xf>
    <xf numFmtId="164" fontId="30" fillId="8" borderId="12" xfId="0" applyNumberFormat="1" applyFont="1" applyFill="1" applyBorder="1" applyAlignment="1">
      <alignment horizontal="center" vertical="top"/>
    </xf>
    <xf numFmtId="164" fontId="30" fillId="8" borderId="9" xfId="0" applyNumberFormat="1" applyFont="1" applyFill="1" applyBorder="1" applyAlignment="1">
      <alignment horizontal="center" vertical="top"/>
    </xf>
    <xf numFmtId="164" fontId="30" fillId="8" borderId="0" xfId="0" applyNumberFormat="1" applyFont="1" applyFill="1" applyBorder="1" applyAlignment="1">
      <alignment horizontal="center" vertical="top"/>
    </xf>
    <xf numFmtId="164" fontId="30" fillId="0" borderId="12" xfId="0" applyNumberFormat="1" applyFont="1" applyBorder="1" applyAlignment="1">
      <alignment horizontal="center" vertical="top" wrapText="1"/>
    </xf>
    <xf numFmtId="164" fontId="30" fillId="0" borderId="9" xfId="0" applyNumberFormat="1" applyFont="1" applyBorder="1" applyAlignment="1">
      <alignment horizontal="center" vertical="top" wrapText="1"/>
    </xf>
    <xf numFmtId="164" fontId="30" fillId="0" borderId="0" xfId="0" applyNumberFormat="1" applyFont="1" applyBorder="1" applyAlignment="1">
      <alignment horizontal="center" vertical="top" wrapText="1"/>
    </xf>
    <xf numFmtId="164" fontId="30" fillId="0" borderId="12" xfId="0" applyNumberFormat="1" applyFont="1" applyBorder="1" applyAlignment="1">
      <alignment horizontal="center" vertical="top"/>
    </xf>
    <xf numFmtId="164" fontId="30" fillId="0" borderId="9" xfId="0" applyNumberFormat="1" applyFont="1" applyBorder="1" applyAlignment="1">
      <alignment horizontal="center" vertical="top"/>
    </xf>
    <xf numFmtId="164" fontId="30" fillId="0" borderId="33" xfId="0" applyNumberFormat="1" applyFont="1" applyBorder="1" applyAlignment="1">
      <alignment horizontal="center" vertical="top"/>
    </xf>
    <xf numFmtId="3" fontId="30" fillId="8" borderId="28" xfId="0" applyNumberFormat="1" applyFont="1" applyFill="1" applyBorder="1" applyAlignment="1">
      <alignment vertical="top" wrapText="1"/>
    </xf>
    <xf numFmtId="3" fontId="30" fillId="5" borderId="53" xfId="0" applyNumberFormat="1" applyFont="1" applyFill="1" applyBorder="1" applyAlignment="1">
      <alignment horizontal="center" vertical="top"/>
    </xf>
    <xf numFmtId="3" fontId="30" fillId="5" borderId="23" xfId="0" applyNumberFormat="1" applyFont="1" applyFill="1" applyBorder="1" applyAlignment="1">
      <alignment horizontal="center" vertical="top"/>
    </xf>
    <xf numFmtId="3" fontId="30" fillId="5" borderId="69" xfId="0" applyNumberFormat="1" applyFont="1" applyFill="1" applyBorder="1" applyAlignment="1">
      <alignment horizontal="center" vertical="top"/>
    </xf>
    <xf numFmtId="3" fontId="3" fillId="0" borderId="52" xfId="0" applyNumberFormat="1" applyFont="1" applyBorder="1" applyAlignment="1">
      <alignment horizontal="center" vertical="top"/>
    </xf>
    <xf numFmtId="3" fontId="3" fillId="0" borderId="44" xfId="0" applyNumberFormat="1" applyFont="1" applyFill="1" applyBorder="1" applyAlignment="1">
      <alignment horizontal="left" vertical="top" wrapText="1"/>
    </xf>
    <xf numFmtId="3" fontId="3" fillId="0" borderId="44" xfId="2" applyNumberFormat="1" applyFont="1" applyFill="1" applyBorder="1" applyAlignment="1">
      <alignment horizontal="center" vertical="top"/>
    </xf>
    <xf numFmtId="3" fontId="3" fillId="5" borderId="33" xfId="0" applyNumberFormat="1" applyFont="1" applyFill="1" applyBorder="1" applyAlignment="1">
      <alignment horizontal="left" vertical="top" wrapText="1"/>
    </xf>
    <xf numFmtId="3" fontId="3" fillId="8" borderId="47" xfId="0" applyNumberFormat="1" applyFont="1" applyFill="1" applyBorder="1" applyAlignment="1">
      <alignment horizontal="center" vertical="top" wrapText="1"/>
    </xf>
    <xf numFmtId="3" fontId="3" fillId="8" borderId="27" xfId="0" applyNumberFormat="1" applyFont="1" applyFill="1" applyBorder="1" applyAlignment="1">
      <alignment horizontal="center" vertical="top" wrapText="1"/>
    </xf>
    <xf numFmtId="164" fontId="19" fillId="0" borderId="43" xfId="0" applyNumberFormat="1" applyFont="1" applyBorder="1" applyAlignment="1">
      <alignment horizontal="center" vertical="top"/>
    </xf>
    <xf numFmtId="164" fontId="17" fillId="8" borderId="9" xfId="0" applyNumberFormat="1" applyFont="1" applyFill="1" applyBorder="1" applyAlignment="1">
      <alignment horizontal="center" vertical="top"/>
    </xf>
    <xf numFmtId="164" fontId="17" fillId="8" borderId="0" xfId="0" applyNumberFormat="1" applyFont="1" applyFill="1" applyBorder="1" applyAlignment="1">
      <alignment horizontal="center" vertical="top"/>
    </xf>
    <xf numFmtId="49" fontId="5" fillId="0" borderId="44" xfId="0" applyNumberFormat="1" applyFont="1" applyBorder="1" applyAlignment="1">
      <alignment vertical="top"/>
    </xf>
    <xf numFmtId="49" fontId="4" fillId="8" borderId="74" xfId="0" applyNumberFormat="1" applyFont="1" applyFill="1" applyBorder="1" applyAlignment="1">
      <alignment horizontal="center" vertical="top"/>
    </xf>
    <xf numFmtId="164" fontId="4" fillId="8" borderId="75" xfId="0" applyNumberFormat="1" applyFont="1" applyFill="1" applyBorder="1" applyAlignment="1">
      <alignment horizontal="center" vertical="top" wrapText="1"/>
    </xf>
    <xf numFmtId="164" fontId="4" fillId="8" borderId="44" xfId="0" applyNumberFormat="1" applyFont="1" applyFill="1" applyBorder="1" applyAlignment="1">
      <alignment horizontal="center" vertical="top" wrapText="1"/>
    </xf>
    <xf numFmtId="164" fontId="4" fillId="8" borderId="74" xfId="0" applyNumberFormat="1" applyFont="1" applyFill="1" applyBorder="1" applyAlignment="1">
      <alignment horizontal="center" vertical="top" wrapText="1"/>
    </xf>
    <xf numFmtId="3" fontId="3" fillId="8" borderId="74" xfId="0" applyNumberFormat="1" applyFont="1" applyFill="1" applyBorder="1" applyAlignment="1">
      <alignment horizontal="center" vertical="top"/>
    </xf>
    <xf numFmtId="49" fontId="3" fillId="0" borderId="44" xfId="0" applyNumberFormat="1" applyFont="1" applyBorder="1" applyAlignment="1">
      <alignment vertical="top"/>
    </xf>
    <xf numFmtId="3" fontId="3" fillId="5" borderId="54" xfId="0" applyNumberFormat="1" applyFont="1" applyFill="1" applyBorder="1" applyAlignment="1">
      <alignment horizontal="center" vertical="top"/>
    </xf>
    <xf numFmtId="3" fontId="2" fillId="0" borderId="9" xfId="0" applyNumberFormat="1" applyFont="1" applyFill="1" applyBorder="1" applyAlignment="1">
      <alignment horizontal="center" vertical="center" textRotation="90" wrapText="1"/>
    </xf>
    <xf numFmtId="3" fontId="3" fillId="8" borderId="44" xfId="0" applyNumberFormat="1" applyFont="1" applyFill="1" applyBorder="1" applyAlignment="1">
      <alignment horizontal="left" vertical="top" wrapText="1"/>
    </xf>
    <xf numFmtId="3" fontId="3" fillId="0" borderId="52" xfId="0" applyNumberFormat="1" applyFont="1" applyBorder="1" applyAlignment="1">
      <alignment horizontal="center" vertical="top"/>
    </xf>
    <xf numFmtId="3" fontId="3" fillId="8" borderId="47" xfId="0" applyNumberFormat="1" applyFont="1" applyFill="1" applyBorder="1" applyAlignment="1">
      <alignment horizontal="left" vertical="top" wrapText="1"/>
    </xf>
    <xf numFmtId="164" fontId="3" fillId="8" borderId="54" xfId="1" applyNumberFormat="1" applyFont="1" applyFill="1" applyBorder="1" applyAlignment="1">
      <alignment horizontal="center" vertical="top"/>
    </xf>
    <xf numFmtId="164" fontId="3" fillId="0" borderId="47" xfId="0" applyNumberFormat="1" applyFont="1" applyBorder="1" applyAlignment="1">
      <alignment horizontal="center" vertical="top"/>
    </xf>
    <xf numFmtId="3" fontId="3" fillId="0" borderId="49" xfId="0" applyNumberFormat="1" applyFont="1" applyFill="1" applyBorder="1" applyAlignment="1">
      <alignment horizontal="center" vertical="top"/>
    </xf>
    <xf numFmtId="164" fontId="28" fillId="8" borderId="47" xfId="0" applyNumberFormat="1" applyFont="1" applyFill="1" applyBorder="1" applyAlignment="1">
      <alignment horizontal="center" vertical="top"/>
    </xf>
    <xf numFmtId="3" fontId="3" fillId="0" borderId="0" xfId="0" applyNumberFormat="1" applyFont="1" applyFill="1" applyBorder="1" applyAlignment="1">
      <alignment horizontal="left" vertical="top" wrapText="1"/>
    </xf>
    <xf numFmtId="164" fontId="3" fillId="8" borderId="0" xfId="0" applyNumberFormat="1" applyFont="1" applyFill="1" applyAlignment="1">
      <alignment vertical="top"/>
    </xf>
    <xf numFmtId="3" fontId="17" fillId="8" borderId="23" xfId="0" applyNumberFormat="1" applyFont="1" applyFill="1" applyBorder="1" applyAlignment="1">
      <alignment horizontal="left" vertical="top" wrapText="1"/>
    </xf>
    <xf numFmtId="3" fontId="3" fillId="8" borderId="27" xfId="0" applyNumberFormat="1" applyFont="1" applyFill="1" applyBorder="1" applyAlignment="1">
      <alignment horizontal="center" vertical="top" wrapText="1"/>
    </xf>
    <xf numFmtId="3" fontId="3" fillId="8" borderId="47" xfId="0" applyNumberFormat="1" applyFont="1" applyFill="1" applyBorder="1" applyAlignment="1">
      <alignment horizontal="center" vertical="top" wrapText="1"/>
    </xf>
    <xf numFmtId="49" fontId="4" fillId="8" borderId="75" xfId="0" applyNumberFormat="1" applyFont="1" applyFill="1" applyBorder="1" applyAlignment="1">
      <alignment horizontal="center" vertical="top"/>
    </xf>
    <xf numFmtId="3" fontId="3" fillId="8" borderId="59" xfId="0" applyNumberFormat="1" applyFont="1" applyFill="1" applyBorder="1" applyAlignment="1">
      <alignment horizontal="center" vertical="center" wrapText="1"/>
    </xf>
    <xf numFmtId="164" fontId="4" fillId="8" borderId="47" xfId="0" applyNumberFormat="1" applyFont="1" applyFill="1" applyBorder="1" applyAlignment="1">
      <alignment horizontal="center" vertical="top" wrapText="1"/>
    </xf>
    <xf numFmtId="3" fontId="3" fillId="8" borderId="40" xfId="0" applyNumberFormat="1" applyFont="1" applyFill="1" applyBorder="1" applyAlignment="1">
      <alignment horizontal="left" vertical="top" wrapText="1"/>
    </xf>
    <xf numFmtId="0" fontId="8" fillId="0" borderId="23" xfId="0" applyFont="1" applyBorder="1" applyAlignment="1">
      <alignment horizontal="center" vertical="center"/>
    </xf>
    <xf numFmtId="0" fontId="3" fillId="0" borderId="0" xfId="0" applyFont="1" applyFill="1" applyBorder="1" applyAlignment="1">
      <alignment horizontal="left" vertical="top" wrapText="1"/>
    </xf>
    <xf numFmtId="0" fontId="3" fillId="0" borderId="0" xfId="0" applyFont="1" applyAlignment="1">
      <alignment horizontal="left" vertical="top" wrapText="1"/>
    </xf>
    <xf numFmtId="3" fontId="3" fillId="0" borderId="26" xfId="0" applyNumberFormat="1" applyFont="1" applyBorder="1" applyAlignment="1">
      <alignment horizontal="left" vertical="top"/>
    </xf>
    <xf numFmtId="3" fontId="3" fillId="0" borderId="24" xfId="0" applyNumberFormat="1" applyFont="1" applyBorder="1" applyAlignment="1">
      <alignment horizontal="left" vertical="top"/>
    </xf>
    <xf numFmtId="3" fontId="3" fillId="0" borderId="29" xfId="0" applyNumberFormat="1" applyFont="1" applyBorder="1" applyAlignment="1">
      <alignment horizontal="left" vertical="top"/>
    </xf>
    <xf numFmtId="3" fontId="4" fillId="9" borderId="57" xfId="0" applyNumberFormat="1" applyFont="1" applyFill="1" applyBorder="1" applyAlignment="1">
      <alignment horizontal="right" vertical="top"/>
    </xf>
    <xf numFmtId="3" fontId="4" fillId="9" borderId="4" xfId="0" applyNumberFormat="1" applyFont="1" applyFill="1" applyBorder="1" applyAlignment="1">
      <alignment horizontal="right" vertical="top"/>
    </xf>
    <xf numFmtId="3" fontId="4" fillId="9" borderId="31" xfId="0" applyNumberFormat="1" applyFont="1" applyFill="1" applyBorder="1" applyAlignment="1">
      <alignment horizontal="right" vertical="top"/>
    </xf>
    <xf numFmtId="3" fontId="4" fillId="5" borderId="0" xfId="0" applyNumberFormat="1" applyFont="1" applyFill="1" applyBorder="1" applyAlignment="1">
      <alignment horizontal="center" vertical="top" wrapText="1"/>
    </xf>
    <xf numFmtId="3" fontId="3" fillId="5" borderId="0" xfId="0" applyNumberFormat="1" applyFont="1" applyFill="1" applyBorder="1" applyAlignment="1">
      <alignment horizontal="center" vertical="top" wrapText="1"/>
    </xf>
    <xf numFmtId="3" fontId="3" fillId="0" borderId="26" xfId="0" applyNumberFormat="1" applyFont="1" applyBorder="1" applyAlignment="1">
      <alignment horizontal="left" vertical="top" wrapText="1"/>
    </xf>
    <xf numFmtId="3" fontId="3" fillId="0" borderId="24" xfId="0" applyNumberFormat="1" applyFont="1" applyBorder="1" applyAlignment="1">
      <alignment horizontal="left" vertical="top" wrapText="1"/>
    </xf>
    <xf numFmtId="3" fontId="3" fillId="0" borderId="29" xfId="0" applyNumberFormat="1" applyFont="1" applyBorder="1" applyAlignment="1">
      <alignment horizontal="left" vertical="top" wrapText="1"/>
    </xf>
    <xf numFmtId="3" fontId="4" fillId="4" borderId="26" xfId="0" applyNumberFormat="1" applyFont="1" applyFill="1" applyBorder="1" applyAlignment="1">
      <alignment horizontal="left" vertical="top"/>
    </xf>
    <xf numFmtId="3" fontId="4" fillId="4" borderId="24" xfId="0" applyNumberFormat="1" applyFont="1" applyFill="1" applyBorder="1" applyAlignment="1">
      <alignment horizontal="left" vertical="top"/>
    </xf>
    <xf numFmtId="3" fontId="4" fillId="4" borderId="29" xfId="0" applyNumberFormat="1" applyFont="1" applyFill="1" applyBorder="1" applyAlignment="1">
      <alignment horizontal="left" vertical="top"/>
    </xf>
    <xf numFmtId="3" fontId="3" fillId="0" borderId="42" xfId="0" applyNumberFormat="1" applyFont="1" applyBorder="1" applyAlignment="1">
      <alignment horizontal="center" vertical="center"/>
    </xf>
    <xf numFmtId="3" fontId="3" fillId="0" borderId="30" xfId="0" applyNumberFormat="1" applyFont="1" applyBorder="1" applyAlignment="1">
      <alignment horizontal="center" vertical="center"/>
    </xf>
    <xf numFmtId="3" fontId="3" fillId="0" borderId="41" xfId="0" applyNumberFormat="1" applyFont="1" applyBorder="1" applyAlignment="1">
      <alignment horizontal="center" vertical="center"/>
    </xf>
    <xf numFmtId="3" fontId="4" fillId="3" borderId="8" xfId="0" applyNumberFormat="1" applyFont="1" applyFill="1" applyBorder="1" applyAlignment="1">
      <alignment horizontal="center" vertical="top" wrapText="1"/>
    </xf>
    <xf numFmtId="3" fontId="4" fillId="3" borderId="7" xfId="0" applyNumberFormat="1" applyFont="1" applyFill="1" applyBorder="1" applyAlignment="1">
      <alignment horizontal="center" vertical="top" wrapText="1"/>
    </xf>
    <xf numFmtId="3" fontId="4" fillId="3" borderId="63" xfId="0" applyNumberFormat="1" applyFont="1" applyFill="1" applyBorder="1" applyAlignment="1">
      <alignment horizontal="center" vertical="top" wrapText="1"/>
    </xf>
    <xf numFmtId="3" fontId="4" fillId="2" borderId="10" xfId="0" applyNumberFormat="1" applyFont="1" applyFill="1" applyBorder="1" applyAlignment="1">
      <alignment horizontal="right" vertical="top"/>
    </xf>
    <xf numFmtId="3" fontId="4" fillId="2" borderId="7" xfId="0" applyNumberFormat="1" applyFont="1" applyFill="1" applyBorder="1" applyAlignment="1">
      <alignment horizontal="right" vertical="top"/>
    </xf>
    <xf numFmtId="3" fontId="4" fillId="2" borderId="63" xfId="0" applyNumberFormat="1" applyFont="1" applyFill="1" applyBorder="1" applyAlignment="1">
      <alignment horizontal="right" vertical="top"/>
    </xf>
    <xf numFmtId="3" fontId="4" fillId="2" borderId="8" xfId="0" applyNumberFormat="1" applyFont="1" applyFill="1" applyBorder="1" applyAlignment="1">
      <alignment horizontal="center" vertical="top" wrapText="1"/>
    </xf>
    <xf numFmtId="3" fontId="4" fillId="2" borderId="7" xfId="0" applyNumberFormat="1" applyFont="1" applyFill="1" applyBorder="1" applyAlignment="1">
      <alignment horizontal="center" vertical="top" wrapText="1"/>
    </xf>
    <xf numFmtId="3" fontId="4" fillId="2" borderId="63" xfId="0" applyNumberFormat="1" applyFont="1" applyFill="1" applyBorder="1" applyAlignment="1">
      <alignment horizontal="center" vertical="top" wrapText="1"/>
    </xf>
    <xf numFmtId="3" fontId="4" fillId="4" borderId="10" xfId="0" applyNumberFormat="1" applyFont="1" applyFill="1" applyBorder="1" applyAlignment="1">
      <alignment horizontal="right" vertical="top"/>
    </xf>
    <xf numFmtId="3" fontId="4" fillId="4" borderId="7" xfId="0" applyNumberFormat="1" applyFont="1" applyFill="1" applyBorder="1" applyAlignment="1">
      <alignment horizontal="right" vertical="top"/>
    </xf>
    <xf numFmtId="3" fontId="4" fillId="4" borderId="63" xfId="0" applyNumberFormat="1" applyFont="1" applyFill="1" applyBorder="1" applyAlignment="1">
      <alignment horizontal="right" vertical="top"/>
    </xf>
    <xf numFmtId="3" fontId="4" fillId="4" borderId="8" xfId="0" applyNumberFormat="1" applyFont="1" applyFill="1" applyBorder="1" applyAlignment="1">
      <alignment horizontal="center" vertical="top" wrapText="1"/>
    </xf>
    <xf numFmtId="3" fontId="4" fillId="4" borderId="7" xfId="0" applyNumberFormat="1" applyFont="1" applyFill="1" applyBorder="1" applyAlignment="1">
      <alignment horizontal="center" vertical="top" wrapText="1"/>
    </xf>
    <xf numFmtId="3" fontId="4" fillId="4" borderId="63" xfId="0" applyNumberFormat="1" applyFont="1" applyFill="1" applyBorder="1" applyAlignment="1">
      <alignment horizontal="center" vertical="top" wrapText="1"/>
    </xf>
    <xf numFmtId="3" fontId="4" fillId="0" borderId="62" xfId="0" applyNumberFormat="1" applyFont="1" applyFill="1" applyBorder="1" applyAlignment="1">
      <alignment horizontal="center" wrapText="1"/>
    </xf>
    <xf numFmtId="3" fontId="1" fillId="0" borderId="35" xfId="0" applyNumberFormat="1" applyFont="1" applyBorder="1" applyAlignment="1">
      <alignment horizontal="center" vertical="top" wrapText="1"/>
    </xf>
    <xf numFmtId="3" fontId="1" fillId="0" borderId="27" xfId="0" applyNumberFormat="1" applyFont="1" applyBorder="1" applyAlignment="1">
      <alignment horizontal="center" vertical="top" wrapText="1"/>
    </xf>
    <xf numFmtId="3" fontId="1" fillId="0" borderId="60" xfId="0" applyNumberFormat="1" applyFont="1" applyBorder="1" applyAlignment="1">
      <alignment horizontal="center" vertical="top" wrapText="1"/>
    </xf>
    <xf numFmtId="3" fontId="2" fillId="0" borderId="9" xfId="0" applyNumberFormat="1" applyFont="1" applyFill="1" applyBorder="1" applyAlignment="1">
      <alignment horizontal="center" vertical="center" textRotation="90" wrapText="1"/>
    </xf>
    <xf numFmtId="3" fontId="2" fillId="0" borderId="3" xfId="0" applyNumberFormat="1" applyFont="1" applyFill="1" applyBorder="1" applyAlignment="1">
      <alignment horizontal="center" vertical="center" textRotation="90" wrapText="1"/>
    </xf>
    <xf numFmtId="3" fontId="2" fillId="0" borderId="9" xfId="0" applyNumberFormat="1" applyFont="1" applyFill="1" applyBorder="1" applyAlignment="1">
      <alignment horizontal="left" vertical="top" wrapText="1"/>
    </xf>
    <xf numFmtId="3" fontId="2" fillId="0" borderId="44" xfId="0" applyNumberFormat="1" applyFont="1" applyFill="1" applyBorder="1" applyAlignment="1">
      <alignment horizontal="left" vertical="top" wrapText="1"/>
    </xf>
    <xf numFmtId="3" fontId="2" fillId="0" borderId="40" xfId="0" applyNumberFormat="1" applyFont="1" applyFill="1" applyBorder="1" applyAlignment="1">
      <alignment horizontal="left" vertical="top" wrapText="1"/>
    </xf>
    <xf numFmtId="3" fontId="3" fillId="0" borderId="40" xfId="0" applyNumberFormat="1" applyFont="1" applyFill="1" applyBorder="1" applyAlignment="1">
      <alignment horizontal="left" vertical="top" wrapText="1"/>
    </xf>
    <xf numFmtId="3" fontId="3" fillId="0" borderId="3" xfId="0" applyNumberFormat="1" applyFont="1" applyFill="1" applyBorder="1" applyAlignment="1">
      <alignment horizontal="left" vertical="top" wrapText="1"/>
    </xf>
    <xf numFmtId="3" fontId="4" fillId="3" borderId="10" xfId="0" applyNumberFormat="1" applyFont="1" applyFill="1" applyBorder="1" applyAlignment="1">
      <alignment horizontal="right" vertical="top"/>
    </xf>
    <xf numFmtId="3" fontId="4" fillId="3" borderId="7" xfId="0" applyNumberFormat="1" applyFont="1" applyFill="1" applyBorder="1" applyAlignment="1">
      <alignment horizontal="right" vertical="top"/>
    </xf>
    <xf numFmtId="3" fontId="4" fillId="3" borderId="63" xfId="0" applyNumberFormat="1" applyFont="1" applyFill="1" applyBorder="1" applyAlignment="1">
      <alignment horizontal="right" vertical="top"/>
    </xf>
    <xf numFmtId="3" fontId="4" fillId="3" borderId="10" xfId="0" applyNumberFormat="1" applyFont="1" applyFill="1" applyBorder="1" applyAlignment="1">
      <alignment horizontal="left" vertical="top" wrapText="1"/>
    </xf>
    <xf numFmtId="3" fontId="4" fillId="3" borderId="7" xfId="0" applyNumberFormat="1" applyFont="1" applyFill="1" applyBorder="1" applyAlignment="1">
      <alignment horizontal="left" vertical="top" wrapText="1"/>
    </xf>
    <xf numFmtId="3" fontId="4" fillId="3" borderId="63" xfId="0" applyNumberFormat="1" applyFont="1" applyFill="1" applyBorder="1" applyAlignment="1">
      <alignment horizontal="left" vertical="top" wrapText="1"/>
    </xf>
    <xf numFmtId="3" fontId="3" fillId="8" borderId="9" xfId="0" applyNumberFormat="1" applyFont="1" applyFill="1" applyBorder="1" applyAlignment="1">
      <alignment horizontal="left" vertical="top" wrapText="1"/>
    </xf>
    <xf numFmtId="3" fontId="3" fillId="8" borderId="37" xfId="0" applyNumberFormat="1" applyFont="1" applyFill="1" applyBorder="1" applyAlignment="1">
      <alignment horizontal="left" vertical="top" wrapText="1"/>
    </xf>
    <xf numFmtId="3" fontId="3" fillId="8" borderId="27" xfId="0" applyNumberFormat="1" applyFont="1" applyFill="1" applyBorder="1" applyAlignment="1">
      <alignment horizontal="left" vertical="top" wrapText="1"/>
    </xf>
    <xf numFmtId="3" fontId="3" fillId="8" borderId="13" xfId="0" applyNumberFormat="1" applyFont="1" applyFill="1" applyBorder="1" applyAlignment="1">
      <alignment horizontal="left" vertical="top" wrapText="1"/>
    </xf>
    <xf numFmtId="3" fontId="3" fillId="8" borderId="3" xfId="0" applyNumberFormat="1" applyFont="1" applyFill="1" applyBorder="1" applyAlignment="1">
      <alignment horizontal="left" vertical="top" wrapText="1"/>
    </xf>
    <xf numFmtId="3" fontId="3" fillId="0" borderId="51" xfId="0" applyNumberFormat="1" applyFont="1" applyFill="1" applyBorder="1" applyAlignment="1">
      <alignment horizontal="center" vertical="center" textRotation="90" wrapText="1"/>
    </xf>
    <xf numFmtId="3" fontId="3" fillId="0" borderId="52" xfId="0" applyNumberFormat="1" applyFont="1" applyFill="1" applyBorder="1" applyAlignment="1">
      <alignment horizontal="center" vertical="center" textRotation="90" wrapText="1"/>
    </xf>
    <xf numFmtId="3" fontId="3" fillId="0" borderId="61" xfId="0" applyNumberFormat="1" applyFont="1" applyFill="1" applyBorder="1" applyAlignment="1">
      <alignment horizontal="center" vertical="center" textRotation="90" wrapText="1"/>
    </xf>
    <xf numFmtId="3" fontId="3" fillId="0" borderId="13" xfId="0" applyNumberFormat="1" applyFont="1" applyFill="1" applyBorder="1" applyAlignment="1">
      <alignment horizontal="left" vertical="top" wrapText="1"/>
    </xf>
    <xf numFmtId="3" fontId="3" fillId="0" borderId="9" xfId="0" applyNumberFormat="1" applyFont="1" applyFill="1" applyBorder="1" applyAlignment="1">
      <alignment horizontal="left" vertical="top" wrapText="1"/>
    </xf>
    <xf numFmtId="3" fontId="3" fillId="0" borderId="35" xfId="0" applyNumberFormat="1" applyFont="1" applyBorder="1" applyAlignment="1">
      <alignment horizontal="left" vertical="top" wrapText="1"/>
    </xf>
    <xf numFmtId="3" fontId="3" fillId="0" borderId="27" xfId="0" applyNumberFormat="1" applyFont="1" applyBorder="1" applyAlignment="1">
      <alignment horizontal="left" vertical="top" wrapText="1"/>
    </xf>
    <xf numFmtId="3" fontId="3" fillId="0" borderId="60" xfId="0" applyNumberFormat="1" applyFont="1" applyBorder="1" applyAlignment="1">
      <alignment horizontal="left" vertical="top" wrapText="1"/>
    </xf>
    <xf numFmtId="3" fontId="10" fillId="0" borderId="13" xfId="0" applyNumberFormat="1" applyFont="1" applyFill="1" applyBorder="1" applyAlignment="1">
      <alignment horizontal="left" vertical="top" wrapText="1"/>
    </xf>
    <xf numFmtId="3" fontId="10" fillId="0" borderId="9" xfId="0" applyNumberFormat="1" applyFont="1" applyFill="1" applyBorder="1" applyAlignment="1">
      <alignment horizontal="left" vertical="top" wrapText="1"/>
    </xf>
    <xf numFmtId="3" fontId="10" fillId="0" borderId="44" xfId="0" applyNumberFormat="1" applyFont="1" applyFill="1" applyBorder="1" applyAlignment="1">
      <alignment horizontal="left" vertical="top" wrapText="1"/>
    </xf>
    <xf numFmtId="3" fontId="3" fillId="8" borderId="40" xfId="0" applyNumberFormat="1" applyFont="1" applyFill="1" applyBorder="1" applyAlignment="1">
      <alignment horizontal="left" vertical="top" wrapText="1"/>
    </xf>
    <xf numFmtId="3" fontId="3" fillId="8" borderId="44" xfId="0" applyNumberFormat="1" applyFont="1" applyFill="1" applyBorder="1" applyAlignment="1">
      <alignment horizontal="left" vertical="top" wrapText="1"/>
    </xf>
    <xf numFmtId="3" fontId="3" fillId="8" borderId="58" xfId="0" applyNumberFormat="1" applyFont="1" applyFill="1" applyBorder="1" applyAlignment="1">
      <alignment horizontal="left" vertical="top" wrapText="1"/>
    </xf>
    <xf numFmtId="3" fontId="3" fillId="8" borderId="12" xfId="0" applyNumberFormat="1" applyFont="1" applyFill="1" applyBorder="1" applyAlignment="1">
      <alignment horizontal="left" vertical="top" wrapText="1"/>
    </xf>
    <xf numFmtId="3" fontId="3" fillId="8" borderId="48" xfId="0" applyNumberFormat="1" applyFont="1" applyFill="1" applyBorder="1" applyAlignment="1">
      <alignment horizontal="left" vertical="top" wrapText="1"/>
    </xf>
    <xf numFmtId="3" fontId="3" fillId="0" borderId="44" xfId="0" applyNumberFormat="1" applyFont="1" applyFill="1" applyBorder="1" applyAlignment="1">
      <alignment horizontal="left" vertical="top" wrapText="1"/>
    </xf>
    <xf numFmtId="3" fontId="3" fillId="0" borderId="33" xfId="0" applyNumberFormat="1" applyFont="1" applyFill="1" applyBorder="1" applyAlignment="1">
      <alignment horizontal="center" vertical="center" textRotation="90" wrapText="1"/>
    </xf>
    <xf numFmtId="3" fontId="3" fillId="0" borderId="12" xfId="0" applyNumberFormat="1" applyFont="1" applyBorder="1" applyAlignment="1">
      <alignment horizontal="left" vertical="top" wrapText="1"/>
    </xf>
    <xf numFmtId="3" fontId="3" fillId="0" borderId="72" xfId="0" applyNumberFormat="1" applyFont="1" applyFill="1" applyBorder="1" applyAlignment="1">
      <alignment horizontal="center" vertical="center" textRotation="90" wrapText="1"/>
    </xf>
    <xf numFmtId="3" fontId="4" fillId="6" borderId="56" xfId="0" applyNumberFormat="1" applyFont="1" applyFill="1" applyBorder="1" applyAlignment="1">
      <alignment horizontal="right" vertical="top" wrapText="1"/>
    </xf>
    <xf numFmtId="3" fontId="4" fillId="6" borderId="4" xfId="0" applyNumberFormat="1" applyFont="1" applyFill="1" applyBorder="1" applyAlignment="1">
      <alignment horizontal="right" vertical="top" wrapText="1"/>
    </xf>
    <xf numFmtId="3" fontId="4" fillId="6" borderId="31" xfId="0" applyNumberFormat="1" applyFont="1" applyFill="1" applyBorder="1" applyAlignment="1">
      <alignment horizontal="right" vertical="top" wrapText="1"/>
    </xf>
    <xf numFmtId="3" fontId="3" fillId="6" borderId="57" xfId="0" applyNumberFormat="1" applyFont="1" applyFill="1" applyBorder="1" applyAlignment="1">
      <alignment horizontal="center" vertical="top" wrapText="1"/>
    </xf>
    <xf numFmtId="3" fontId="3" fillId="6" borderId="4" xfId="0" applyNumberFormat="1" applyFont="1" applyFill="1" applyBorder="1" applyAlignment="1">
      <alignment horizontal="center" vertical="top" wrapText="1"/>
    </xf>
    <xf numFmtId="3" fontId="3" fillId="6" borderId="31" xfId="0" applyNumberFormat="1" applyFont="1" applyFill="1" applyBorder="1" applyAlignment="1">
      <alignment horizontal="center" vertical="top" wrapText="1"/>
    </xf>
    <xf numFmtId="0" fontId="3" fillId="8" borderId="58" xfId="0" applyFont="1" applyFill="1" applyBorder="1" applyAlignment="1">
      <alignment horizontal="left" vertical="top" wrapText="1"/>
    </xf>
    <xf numFmtId="0" fontId="3" fillId="8" borderId="48" xfId="0" applyFont="1" applyFill="1" applyBorder="1" applyAlignment="1">
      <alignment horizontal="left" vertical="top" wrapText="1"/>
    </xf>
    <xf numFmtId="3" fontId="2" fillId="8" borderId="27" xfId="0" applyNumberFormat="1" applyFont="1" applyFill="1" applyBorder="1" applyAlignment="1">
      <alignment horizontal="left" vertical="top" wrapText="1"/>
    </xf>
    <xf numFmtId="3" fontId="2" fillId="0" borderId="35" xfId="0" applyNumberFormat="1" applyFont="1" applyBorder="1" applyAlignment="1">
      <alignment horizontal="center" vertical="center" textRotation="90" wrapText="1"/>
    </xf>
    <xf numFmtId="3" fontId="2" fillId="0" borderId="27" xfId="0" applyNumberFormat="1" applyFont="1" applyBorder="1" applyAlignment="1">
      <alignment horizontal="center" vertical="center" textRotation="90" wrapText="1"/>
    </xf>
    <xf numFmtId="3" fontId="2" fillId="0" borderId="60" xfId="0" applyNumberFormat="1" applyFont="1" applyBorder="1" applyAlignment="1">
      <alignment horizontal="center" vertical="center" textRotation="90" wrapText="1"/>
    </xf>
    <xf numFmtId="164" fontId="3" fillId="0" borderId="35" xfId="0" applyNumberFormat="1" applyFont="1" applyBorder="1" applyAlignment="1">
      <alignment horizontal="center" vertical="center" textRotation="90" wrapText="1"/>
    </xf>
    <xf numFmtId="164" fontId="3" fillId="0" borderId="27" xfId="0" applyNumberFormat="1" applyFont="1" applyBorder="1" applyAlignment="1">
      <alignment horizontal="center" vertical="center" textRotation="90" wrapText="1"/>
    </xf>
    <xf numFmtId="164" fontId="3" fillId="0" borderId="60" xfId="0" applyNumberFormat="1" applyFont="1" applyBorder="1" applyAlignment="1">
      <alignment horizontal="center" vertical="center" textRotation="90" wrapText="1"/>
    </xf>
    <xf numFmtId="3" fontId="4" fillId="3" borderId="25" xfId="0" applyNumberFormat="1" applyFont="1" applyFill="1" applyBorder="1" applyAlignment="1">
      <alignment horizontal="left" vertical="top" wrapText="1"/>
    </xf>
    <xf numFmtId="3" fontId="4" fillId="3" borderId="22" xfId="0" applyNumberFormat="1" applyFont="1" applyFill="1" applyBorder="1" applyAlignment="1">
      <alignment horizontal="left" vertical="top" wrapText="1"/>
    </xf>
    <xf numFmtId="3" fontId="4" fillId="3" borderId="34" xfId="0" applyNumberFormat="1" applyFont="1" applyFill="1" applyBorder="1" applyAlignment="1">
      <alignment horizontal="left" vertical="top" wrapText="1"/>
    </xf>
    <xf numFmtId="3" fontId="4" fillId="7" borderId="42" xfId="0" applyNumberFormat="1" applyFont="1" applyFill="1" applyBorder="1" applyAlignment="1">
      <alignment horizontal="left" vertical="top" wrapText="1"/>
    </xf>
    <xf numFmtId="3" fontId="4" fillId="7" borderId="30" xfId="0" applyNumberFormat="1" applyFont="1" applyFill="1" applyBorder="1" applyAlignment="1">
      <alignment horizontal="left" vertical="top" wrapText="1"/>
    </xf>
    <xf numFmtId="3" fontId="4" fillId="7" borderId="41" xfId="0" applyNumberFormat="1" applyFont="1" applyFill="1" applyBorder="1" applyAlignment="1">
      <alignment horizontal="left" vertical="top" wrapText="1"/>
    </xf>
    <xf numFmtId="3" fontId="4" fillId="4" borderId="58" xfId="0" applyNumberFormat="1" applyFont="1" applyFill="1" applyBorder="1" applyAlignment="1">
      <alignment horizontal="left" vertical="top" wrapText="1"/>
    </xf>
    <xf numFmtId="3" fontId="4" fillId="4" borderId="55" xfId="0" applyNumberFormat="1" applyFont="1" applyFill="1" applyBorder="1" applyAlignment="1">
      <alignment horizontal="left" vertical="top" wrapText="1"/>
    </xf>
    <xf numFmtId="3" fontId="4" fillId="4" borderId="32" xfId="0" applyNumberFormat="1" applyFont="1" applyFill="1" applyBorder="1" applyAlignment="1">
      <alignment horizontal="left" vertical="top" wrapText="1"/>
    </xf>
    <xf numFmtId="3" fontId="4" fillId="2" borderId="7" xfId="0" applyNumberFormat="1" applyFont="1" applyFill="1" applyBorder="1" applyAlignment="1">
      <alignment horizontal="left" vertical="top"/>
    </xf>
    <xf numFmtId="3" fontId="4" fillId="2" borderId="63" xfId="0" applyNumberFormat="1" applyFont="1" applyFill="1" applyBorder="1" applyAlignment="1">
      <alignment horizontal="left" vertical="top"/>
    </xf>
    <xf numFmtId="3" fontId="4" fillId="3" borderId="3" xfId="0" applyNumberFormat="1" applyFont="1" applyFill="1" applyBorder="1" applyAlignment="1">
      <alignment horizontal="left" vertical="top" wrapText="1"/>
    </xf>
    <xf numFmtId="3" fontId="4" fillId="3" borderId="19" xfId="0" applyNumberFormat="1" applyFont="1" applyFill="1" applyBorder="1" applyAlignment="1">
      <alignment horizontal="left" vertical="top" wrapText="1"/>
    </xf>
    <xf numFmtId="3" fontId="4" fillId="3" borderId="61" xfId="0" applyNumberFormat="1" applyFont="1" applyFill="1" applyBorder="1" applyAlignment="1">
      <alignment horizontal="left" vertical="top" wrapText="1"/>
    </xf>
    <xf numFmtId="3" fontId="3" fillId="0" borderId="27" xfId="0" applyNumberFormat="1" applyFont="1" applyFill="1" applyBorder="1" applyAlignment="1">
      <alignment horizontal="left" vertical="top" wrapText="1"/>
    </xf>
    <xf numFmtId="3" fontId="3" fillId="0" borderId="15" xfId="0" applyNumberFormat="1" applyFont="1" applyFill="1" applyBorder="1" applyAlignment="1">
      <alignment horizontal="center" vertical="top" wrapText="1"/>
    </xf>
    <xf numFmtId="3" fontId="3" fillId="0" borderId="9" xfId="0" applyNumberFormat="1" applyFont="1" applyFill="1" applyBorder="1" applyAlignment="1">
      <alignment horizontal="center" vertical="top" wrapText="1"/>
    </xf>
    <xf numFmtId="3" fontId="3" fillId="0" borderId="52" xfId="0" applyNumberFormat="1" applyFont="1" applyFill="1" applyBorder="1" applyAlignment="1">
      <alignment horizontal="center" vertical="top" wrapText="1"/>
    </xf>
    <xf numFmtId="49" fontId="4" fillId="3" borderId="21" xfId="0" applyNumberFormat="1" applyFont="1" applyFill="1" applyBorder="1" applyAlignment="1">
      <alignment horizontal="center" vertical="top"/>
    </xf>
    <xf numFmtId="49" fontId="4" fillId="0" borderId="9" xfId="0" applyNumberFormat="1" applyFont="1" applyBorder="1" applyAlignment="1">
      <alignment horizontal="center" vertical="top"/>
    </xf>
    <xf numFmtId="0" fontId="3" fillId="5" borderId="40" xfId="0" applyFont="1" applyFill="1" applyBorder="1" applyAlignment="1">
      <alignment horizontal="left" vertical="top" wrapText="1"/>
    </xf>
    <xf numFmtId="0" fontId="3" fillId="5" borderId="9" xfId="0" applyFont="1" applyFill="1" applyBorder="1" applyAlignment="1">
      <alignment horizontal="left" vertical="top" wrapText="1"/>
    </xf>
    <xf numFmtId="0" fontId="3" fillId="5" borderId="44" xfId="0" applyFont="1" applyFill="1" applyBorder="1" applyAlignment="1">
      <alignment horizontal="left" vertical="top" wrapText="1"/>
    </xf>
    <xf numFmtId="0" fontId="3" fillId="0" borderId="55" xfId="0" applyFont="1" applyFill="1" applyBorder="1" applyAlignment="1">
      <alignment horizontal="center" vertical="center" textRotation="90" wrapText="1"/>
    </xf>
    <xf numFmtId="0" fontId="3" fillId="0" borderId="0" xfId="0" applyFont="1" applyFill="1" applyBorder="1" applyAlignment="1">
      <alignment horizontal="center" vertical="center" textRotation="90" wrapText="1"/>
    </xf>
    <xf numFmtId="0" fontId="3" fillId="0" borderId="74" xfId="0" applyFont="1" applyFill="1" applyBorder="1" applyAlignment="1">
      <alignment horizontal="center" vertical="center" textRotation="90" wrapText="1"/>
    </xf>
    <xf numFmtId="49" fontId="3" fillId="0" borderId="37" xfId="0" applyNumberFormat="1" applyFont="1" applyBorder="1" applyAlignment="1">
      <alignment horizontal="center" vertical="top"/>
    </xf>
    <xf numFmtId="49" fontId="3" fillId="0" borderId="27" xfId="0" applyNumberFormat="1" applyFont="1" applyBorder="1" applyAlignment="1">
      <alignment horizontal="center" vertical="top"/>
    </xf>
    <xf numFmtId="49" fontId="3" fillId="0" borderId="47" xfId="0" applyNumberFormat="1" applyFont="1" applyBorder="1" applyAlignment="1">
      <alignment horizontal="center" vertical="top"/>
    </xf>
    <xf numFmtId="0" fontId="21" fillId="0" borderId="9" xfId="0" applyFont="1" applyFill="1" applyBorder="1" applyAlignment="1">
      <alignment horizontal="center" vertical="top" wrapText="1"/>
    </xf>
    <xf numFmtId="0" fontId="3" fillId="0" borderId="12" xfId="0" applyFont="1" applyBorder="1" applyAlignment="1">
      <alignment horizontal="left" vertical="top" wrapText="1"/>
    </xf>
    <xf numFmtId="0" fontId="3" fillId="0" borderId="14" xfId="0" applyFont="1" applyBorder="1" applyAlignment="1">
      <alignment horizontal="left" vertical="top" wrapText="1"/>
    </xf>
    <xf numFmtId="0" fontId="21" fillId="0" borderId="33" xfId="0" applyFont="1" applyFill="1" applyBorder="1" applyAlignment="1">
      <alignment horizontal="center" vertical="top" wrapText="1"/>
    </xf>
    <xf numFmtId="3" fontId="3" fillId="0" borderId="12" xfId="0" applyNumberFormat="1" applyFont="1" applyBorder="1" applyAlignment="1">
      <alignment horizontal="center" vertical="center"/>
    </xf>
    <xf numFmtId="3" fontId="3" fillId="0" borderId="0" xfId="0" applyNumberFormat="1" applyFont="1" applyBorder="1" applyAlignment="1">
      <alignment horizontal="center" vertical="center"/>
    </xf>
    <xf numFmtId="3" fontId="3" fillId="0" borderId="33" xfId="0" applyNumberFormat="1" applyFont="1" applyBorder="1" applyAlignment="1">
      <alignment horizontal="center" vertical="center"/>
    </xf>
    <xf numFmtId="3" fontId="3" fillId="0" borderId="58" xfId="0" applyNumberFormat="1" applyFont="1" applyBorder="1" applyAlignment="1">
      <alignment horizontal="center" vertical="center" textRotation="90"/>
    </xf>
    <xf numFmtId="3" fontId="3" fillId="0" borderId="14" xfId="0" applyNumberFormat="1" applyFont="1" applyBorder="1" applyAlignment="1">
      <alignment horizontal="center" vertical="center" textRotation="90"/>
    </xf>
    <xf numFmtId="3" fontId="3" fillId="0" borderId="40" xfId="0" applyNumberFormat="1" applyFont="1" applyBorder="1" applyAlignment="1">
      <alignment horizontal="center" vertical="center" textRotation="90"/>
    </xf>
    <xf numFmtId="3" fontId="3" fillId="0" borderId="3" xfId="0" applyNumberFormat="1" applyFont="1" applyBorder="1" applyAlignment="1">
      <alignment horizontal="center" vertical="center" textRotation="90"/>
    </xf>
    <xf numFmtId="3" fontId="3" fillId="0" borderId="13" xfId="0" applyNumberFormat="1" applyFont="1" applyFill="1" applyBorder="1" applyAlignment="1">
      <alignment horizontal="center" vertical="center" textRotation="90" wrapText="1"/>
    </xf>
    <xf numFmtId="3" fontId="3" fillId="0" borderId="3" xfId="0" applyNumberFormat="1" applyFont="1" applyFill="1" applyBorder="1" applyAlignment="1">
      <alignment horizontal="center" vertical="center" textRotation="90" wrapText="1"/>
    </xf>
    <xf numFmtId="3" fontId="4" fillId="0" borderId="35" xfId="0" applyNumberFormat="1" applyFont="1" applyBorder="1" applyAlignment="1">
      <alignment horizontal="center" vertical="top"/>
    </xf>
    <xf numFmtId="3" fontId="4" fillId="0" borderId="60" xfId="0" applyNumberFormat="1" applyFont="1" applyBorder="1" applyAlignment="1">
      <alignment horizontal="center" vertical="top"/>
    </xf>
    <xf numFmtId="3" fontId="3" fillId="0" borderId="37" xfId="0" applyNumberFormat="1" applyFont="1" applyBorder="1" applyAlignment="1">
      <alignment horizontal="left" vertical="top" wrapText="1"/>
    </xf>
    <xf numFmtId="3" fontId="3" fillId="0" borderId="47" xfId="0" applyNumberFormat="1" applyFont="1" applyBorder="1" applyAlignment="1">
      <alignment horizontal="left" vertical="top" wrapText="1"/>
    </xf>
    <xf numFmtId="0" fontId="21" fillId="0" borderId="15" xfId="0" applyFont="1" applyFill="1" applyBorder="1" applyAlignment="1">
      <alignment horizontal="center" vertical="top" wrapText="1"/>
    </xf>
    <xf numFmtId="0" fontId="22" fillId="0" borderId="71" xfId="0" applyFont="1" applyFill="1" applyBorder="1" applyAlignment="1">
      <alignment horizontal="center" vertical="center" textRotation="90" wrapText="1"/>
    </xf>
    <xf numFmtId="0" fontId="22" fillId="0" borderId="72" xfId="0" applyFont="1" applyFill="1" applyBorder="1" applyAlignment="1">
      <alignment horizontal="center" vertical="center" textRotation="90" wrapText="1"/>
    </xf>
    <xf numFmtId="3" fontId="11" fillId="0" borderId="0" xfId="0" applyNumberFormat="1" applyFont="1" applyAlignment="1">
      <alignment horizontal="center" vertical="top"/>
    </xf>
    <xf numFmtId="3" fontId="12" fillId="0" borderId="0" xfId="0" applyNumberFormat="1" applyFont="1" applyAlignment="1">
      <alignment horizontal="center" vertical="center" wrapText="1"/>
    </xf>
    <xf numFmtId="3" fontId="13" fillId="0" borderId="0" xfId="0" applyNumberFormat="1" applyFont="1" applyAlignment="1">
      <alignment horizontal="center" vertical="center" wrapText="1"/>
    </xf>
    <xf numFmtId="3" fontId="14" fillId="0" borderId="0" xfId="0" applyNumberFormat="1" applyFont="1" applyAlignment="1">
      <alignment horizontal="center" vertical="top"/>
    </xf>
    <xf numFmtId="3" fontId="3" fillId="0" borderId="62" xfId="0" applyNumberFormat="1" applyFont="1" applyBorder="1" applyAlignment="1">
      <alignment horizontal="right" vertical="top"/>
    </xf>
    <xf numFmtId="49" fontId="2" fillId="0" borderId="50" xfId="0" applyNumberFormat="1" applyFont="1" applyBorder="1" applyAlignment="1">
      <alignment horizontal="center" vertical="center" textRotation="90" wrapText="1"/>
    </xf>
    <xf numFmtId="49" fontId="2" fillId="0" borderId="53" xfId="0" applyNumberFormat="1" applyFont="1" applyBorder="1" applyAlignment="1">
      <alignment horizontal="center" vertical="center" textRotation="90" wrapText="1"/>
    </xf>
    <xf numFmtId="49" fontId="2" fillId="0" borderId="39" xfId="0" applyNumberFormat="1" applyFont="1" applyBorder="1" applyAlignment="1">
      <alignment horizontal="center" vertical="center" textRotation="90" wrapText="1"/>
    </xf>
    <xf numFmtId="49" fontId="2" fillId="0" borderId="46" xfId="0" applyNumberFormat="1" applyFont="1" applyBorder="1" applyAlignment="1">
      <alignment horizontal="center" vertical="center" textRotation="90" wrapText="1"/>
    </xf>
    <xf numFmtId="49" fontId="2" fillId="0" borderId="43" xfId="0" applyNumberFormat="1" applyFont="1" applyBorder="1" applyAlignment="1">
      <alignment horizontal="center" vertical="center" textRotation="90" wrapText="1"/>
    </xf>
    <xf numFmtId="49" fontId="2" fillId="0" borderId="23" xfId="0" applyNumberFormat="1" applyFont="1" applyBorder="1" applyAlignment="1">
      <alignment horizontal="center" vertical="center" textRotation="90" wrapText="1"/>
    </xf>
    <xf numFmtId="49" fontId="2" fillId="0" borderId="40" xfId="0" applyNumberFormat="1" applyFont="1" applyBorder="1" applyAlignment="1">
      <alignment horizontal="center" vertical="center" textRotation="90" wrapText="1"/>
    </xf>
    <xf numFmtId="49" fontId="2" fillId="0" borderId="1" xfId="0" applyNumberFormat="1" applyFont="1" applyBorder="1" applyAlignment="1">
      <alignment horizontal="center" vertical="center" textRotation="90" wrapText="1"/>
    </xf>
    <xf numFmtId="3" fontId="2" fillId="0" borderId="13" xfId="0" applyNumberFormat="1" applyFont="1" applyBorder="1" applyAlignment="1">
      <alignment horizontal="center" vertical="center" wrapText="1"/>
    </xf>
    <xf numFmtId="3" fontId="2" fillId="0" borderId="9" xfId="0" applyNumberFormat="1" applyFont="1" applyBorder="1" applyAlignment="1">
      <alignment horizontal="center" vertical="center" wrapText="1"/>
    </xf>
    <xf numFmtId="3" fontId="2" fillId="0" borderId="3" xfId="0" applyNumberFormat="1" applyFont="1" applyBorder="1" applyAlignment="1">
      <alignment horizontal="center" vertical="center" wrapText="1"/>
    </xf>
    <xf numFmtId="3" fontId="2" fillId="0" borderId="25" xfId="0" applyNumberFormat="1" applyFont="1" applyBorder="1" applyAlignment="1">
      <alignment horizontal="center" vertical="center" textRotation="90" wrapText="1"/>
    </xf>
    <xf numFmtId="3" fontId="2" fillId="0" borderId="21" xfId="0" applyNumberFormat="1" applyFont="1" applyBorder="1" applyAlignment="1">
      <alignment horizontal="center" vertical="center" textRotation="90" wrapText="1"/>
    </xf>
    <xf numFmtId="3" fontId="2" fillId="0" borderId="19" xfId="0" applyNumberFormat="1" applyFont="1" applyBorder="1" applyAlignment="1">
      <alignment horizontal="center" vertical="center" textRotation="90" wrapText="1"/>
    </xf>
    <xf numFmtId="3" fontId="3" fillId="0" borderId="32" xfId="0" applyNumberFormat="1" applyFont="1" applyBorder="1" applyAlignment="1">
      <alignment horizontal="center" vertical="center" textRotation="90"/>
    </xf>
    <xf numFmtId="3" fontId="3" fillId="0" borderId="45" xfId="0" applyNumberFormat="1" applyFont="1" applyBorder="1" applyAlignment="1">
      <alignment horizontal="center" vertical="center" textRotation="90"/>
    </xf>
    <xf numFmtId="3" fontId="3" fillId="0" borderId="35" xfId="0" applyNumberFormat="1" applyFont="1" applyBorder="1" applyAlignment="1">
      <alignment horizontal="center" vertical="center" textRotation="90" wrapText="1"/>
    </xf>
    <xf numFmtId="3" fontId="3" fillId="0" borderId="27" xfId="0" applyNumberFormat="1" applyFont="1" applyBorder="1" applyAlignment="1">
      <alignment horizontal="center" vertical="center" textRotation="90" wrapText="1"/>
    </xf>
    <xf numFmtId="3" fontId="3" fillId="0" borderId="60" xfId="0" applyNumberFormat="1" applyFont="1" applyBorder="1" applyAlignment="1">
      <alignment horizontal="center" vertical="center" textRotation="90" wrapText="1"/>
    </xf>
    <xf numFmtId="3" fontId="2" fillId="0" borderId="42" xfId="0" applyNumberFormat="1" applyFont="1" applyBorder="1" applyAlignment="1">
      <alignment horizontal="center" vertical="center" wrapText="1"/>
    </xf>
    <xf numFmtId="3" fontId="2" fillId="0" borderId="30" xfId="0" applyNumberFormat="1" applyFont="1" applyBorder="1" applyAlignment="1">
      <alignment horizontal="center" vertical="center" wrapText="1"/>
    </xf>
    <xf numFmtId="3" fontId="2" fillId="0" borderId="41" xfId="0" applyNumberFormat="1" applyFont="1" applyBorder="1" applyAlignment="1">
      <alignment horizontal="center" vertical="center" wrapText="1"/>
    </xf>
    <xf numFmtId="3" fontId="2" fillId="0" borderId="27" xfId="0" applyNumberFormat="1" applyFont="1" applyBorder="1" applyAlignment="1">
      <alignment horizontal="center" vertical="center" wrapText="1"/>
    </xf>
    <xf numFmtId="3" fontId="2" fillId="0" borderId="60" xfId="0" applyNumberFormat="1" applyFont="1" applyBorder="1" applyAlignment="1">
      <alignment horizontal="center" vertical="center" wrapText="1"/>
    </xf>
    <xf numFmtId="3" fontId="9" fillId="0" borderId="13" xfId="0" applyNumberFormat="1" applyFont="1" applyFill="1" applyBorder="1" applyAlignment="1">
      <alignment horizontal="left" vertical="top" wrapText="1"/>
    </xf>
    <xf numFmtId="3" fontId="9" fillId="0" borderId="9" xfId="0" applyNumberFormat="1" applyFont="1" applyFill="1" applyBorder="1" applyAlignment="1">
      <alignment horizontal="left" vertical="top" wrapText="1"/>
    </xf>
    <xf numFmtId="3" fontId="4" fillId="0" borderId="13" xfId="0" applyNumberFormat="1" applyFont="1" applyFill="1" applyBorder="1" applyAlignment="1">
      <alignment horizontal="left" vertical="top" wrapText="1"/>
    </xf>
    <xf numFmtId="3" fontId="4" fillId="0" borderId="9" xfId="0" applyNumberFormat="1" applyFont="1" applyFill="1" applyBorder="1" applyAlignment="1">
      <alignment horizontal="left" vertical="top" wrapText="1"/>
    </xf>
    <xf numFmtId="3" fontId="3" fillId="5" borderId="9" xfId="0" applyNumberFormat="1" applyFont="1" applyFill="1" applyBorder="1" applyAlignment="1">
      <alignment horizontal="left" vertical="top" wrapText="1"/>
    </xf>
    <xf numFmtId="3" fontId="3" fillId="0" borderId="52" xfId="0" applyNumberFormat="1" applyFont="1" applyBorder="1" applyAlignment="1">
      <alignment horizontal="center" vertical="top"/>
    </xf>
    <xf numFmtId="3" fontId="3" fillId="5" borderId="48" xfId="0" applyNumberFormat="1" applyFont="1" applyFill="1" applyBorder="1" applyAlignment="1">
      <alignment horizontal="left" vertical="top" wrapText="1"/>
    </xf>
    <xf numFmtId="3" fontId="3" fillId="5" borderId="58" xfId="0" applyNumberFormat="1" applyFont="1" applyFill="1" applyBorder="1" applyAlignment="1">
      <alignment horizontal="left" vertical="top" wrapText="1"/>
    </xf>
    <xf numFmtId="3" fontId="3" fillId="0" borderId="44" xfId="2" applyNumberFormat="1" applyFont="1" applyFill="1" applyBorder="1" applyAlignment="1">
      <alignment horizontal="center" vertical="top"/>
    </xf>
    <xf numFmtId="3" fontId="3" fillId="0" borderId="40" xfId="2" applyNumberFormat="1" applyFont="1" applyFill="1" applyBorder="1" applyAlignment="1">
      <alignment horizontal="center" vertical="top"/>
    </xf>
    <xf numFmtId="3" fontId="4" fillId="3" borderId="19" xfId="0" applyNumberFormat="1" applyFont="1" applyFill="1" applyBorder="1" applyAlignment="1">
      <alignment horizontal="right" vertical="top"/>
    </xf>
    <xf numFmtId="3" fontId="4" fillId="3" borderId="62" xfId="0" applyNumberFormat="1" applyFont="1" applyFill="1" applyBorder="1" applyAlignment="1">
      <alignment horizontal="right" vertical="top"/>
    </xf>
    <xf numFmtId="3" fontId="3" fillId="5" borderId="12" xfId="0" applyNumberFormat="1" applyFont="1" applyFill="1" applyBorder="1" applyAlignment="1">
      <alignment horizontal="left" vertical="top" wrapText="1"/>
    </xf>
    <xf numFmtId="3" fontId="17" fillId="0" borderId="13" xfId="0" applyNumberFormat="1" applyFont="1" applyFill="1" applyBorder="1" applyAlignment="1">
      <alignment horizontal="left" vertical="top" wrapText="1"/>
    </xf>
    <xf numFmtId="3" fontId="17" fillId="0" borderId="3" xfId="0" applyNumberFormat="1" applyFont="1" applyFill="1" applyBorder="1" applyAlignment="1">
      <alignment horizontal="left" vertical="top" wrapText="1"/>
    </xf>
    <xf numFmtId="3" fontId="3" fillId="0" borderId="33" xfId="0" applyNumberFormat="1" applyFont="1" applyBorder="1" applyAlignment="1">
      <alignment horizontal="left" vertical="top" wrapText="1"/>
    </xf>
    <xf numFmtId="3" fontId="3" fillId="8" borderId="33" xfId="0" applyNumberFormat="1" applyFont="1" applyFill="1" applyBorder="1" applyAlignment="1">
      <alignment horizontal="left" vertical="top" wrapText="1"/>
    </xf>
    <xf numFmtId="3" fontId="3" fillId="5" borderId="33" xfId="0" applyNumberFormat="1" applyFont="1" applyFill="1" applyBorder="1" applyAlignment="1">
      <alignment horizontal="left" vertical="top" wrapText="1"/>
    </xf>
    <xf numFmtId="3" fontId="3" fillId="8" borderId="35" xfId="0" applyNumberFormat="1" applyFont="1" applyFill="1" applyBorder="1" applyAlignment="1">
      <alignment horizontal="left" vertical="top" wrapText="1"/>
    </xf>
    <xf numFmtId="3" fontId="3" fillId="8" borderId="60" xfId="0" applyNumberFormat="1" applyFont="1" applyFill="1" applyBorder="1" applyAlignment="1">
      <alignment horizontal="left" vertical="top" wrapText="1"/>
    </xf>
    <xf numFmtId="3" fontId="3" fillId="0" borderId="35" xfId="0" applyNumberFormat="1" applyFont="1" applyFill="1" applyBorder="1" applyAlignment="1">
      <alignment horizontal="left" vertical="top" wrapText="1"/>
    </xf>
    <xf numFmtId="0" fontId="3" fillId="0" borderId="87" xfId="0" applyFont="1" applyBorder="1" applyAlignment="1">
      <alignment horizontal="left" vertical="top" wrapText="1"/>
    </xf>
    <xf numFmtId="0" fontId="5" fillId="0" borderId="12" xfId="0" applyFont="1" applyBorder="1" applyAlignment="1">
      <alignment horizontal="left" vertical="top" wrapText="1"/>
    </xf>
    <xf numFmtId="0" fontId="5" fillId="0" borderId="14" xfId="0" applyFont="1" applyBorder="1" applyAlignment="1">
      <alignment horizontal="left" vertical="top" wrapText="1"/>
    </xf>
    <xf numFmtId="3" fontId="3" fillId="0" borderId="71" xfId="0" applyNumberFormat="1" applyFont="1" applyFill="1" applyBorder="1" applyAlignment="1">
      <alignment horizontal="center" vertical="center" textRotation="90" wrapText="1"/>
    </xf>
    <xf numFmtId="164" fontId="3" fillId="0" borderId="13" xfId="0" applyNumberFormat="1" applyFont="1" applyBorder="1" applyAlignment="1">
      <alignment horizontal="center" vertical="center" textRotation="90" wrapText="1"/>
    </xf>
    <xf numFmtId="164" fontId="3" fillId="0" borderId="9" xfId="0" applyNumberFormat="1" applyFont="1" applyBorder="1" applyAlignment="1">
      <alignment horizontal="center" vertical="center" textRotation="90" wrapText="1"/>
    </xf>
    <xf numFmtId="164" fontId="3" fillId="0" borderId="3" xfId="0" applyNumberFormat="1" applyFont="1" applyBorder="1" applyAlignment="1">
      <alignment horizontal="center" vertical="center" textRotation="90" wrapText="1"/>
    </xf>
    <xf numFmtId="164" fontId="4" fillId="0" borderId="51" xfId="0" applyNumberFormat="1" applyFont="1" applyBorder="1" applyAlignment="1">
      <alignment horizontal="center" vertical="center" textRotation="90" wrapText="1"/>
    </xf>
    <xf numFmtId="164" fontId="4" fillId="0" borderId="52" xfId="0" applyNumberFormat="1" applyFont="1" applyBorder="1" applyAlignment="1">
      <alignment horizontal="center" vertical="center" textRotation="90" wrapText="1"/>
    </xf>
    <xf numFmtId="164" fontId="4" fillId="0" borderId="61" xfId="0" applyNumberFormat="1" applyFont="1" applyBorder="1" applyAlignment="1">
      <alignment horizontal="center" vertical="center" textRotation="90" wrapText="1"/>
    </xf>
    <xf numFmtId="3" fontId="3" fillId="0" borderId="32" xfId="0" applyNumberFormat="1" applyFont="1" applyBorder="1" applyAlignment="1">
      <alignment horizontal="left" vertical="top" wrapText="1"/>
    </xf>
    <xf numFmtId="3" fontId="3" fillId="8" borderId="47" xfId="0" applyNumberFormat="1" applyFont="1" applyFill="1" applyBorder="1" applyAlignment="1">
      <alignment horizontal="left" vertical="top" wrapText="1"/>
    </xf>
    <xf numFmtId="3" fontId="23" fillId="0" borderId="0" xfId="0" applyNumberFormat="1" applyFont="1" applyAlignment="1">
      <alignment horizontal="right" vertical="top" wrapText="1"/>
    </xf>
    <xf numFmtId="3" fontId="3" fillId="0" borderId="26" xfId="0" applyNumberFormat="1" applyFont="1" applyBorder="1" applyAlignment="1">
      <alignment horizontal="center" vertical="center"/>
    </xf>
    <xf numFmtId="3" fontId="3" fillId="0" borderId="24" xfId="0" applyNumberFormat="1" applyFont="1" applyBorder="1" applyAlignment="1">
      <alignment horizontal="center" vertical="center"/>
    </xf>
    <xf numFmtId="3" fontId="4" fillId="0" borderId="35" xfId="0" applyNumberFormat="1" applyFont="1" applyBorder="1" applyAlignment="1">
      <alignment horizontal="center" vertical="center" wrapText="1"/>
    </xf>
    <xf numFmtId="3" fontId="4" fillId="0" borderId="27" xfId="0" applyNumberFormat="1" applyFont="1" applyBorder="1" applyAlignment="1">
      <alignment horizontal="center" vertical="center" wrapText="1"/>
    </xf>
    <xf numFmtId="3" fontId="4" fillId="0" borderId="60" xfId="0" applyNumberFormat="1" applyFont="1" applyBorder="1" applyAlignment="1">
      <alignment horizontal="center" vertical="center" wrapText="1"/>
    </xf>
    <xf numFmtId="164" fontId="3" fillId="0" borderId="11" xfId="0" applyNumberFormat="1" applyFont="1" applyBorder="1" applyAlignment="1">
      <alignment horizontal="center" vertical="center" textRotation="90" wrapText="1"/>
    </xf>
    <xf numFmtId="164" fontId="3" fillId="0" borderId="12" xfId="0" applyNumberFormat="1" applyFont="1" applyBorder="1" applyAlignment="1">
      <alignment horizontal="center" vertical="center" textRotation="90" wrapText="1"/>
    </xf>
    <xf numFmtId="164" fontId="3" fillId="0" borderId="14" xfId="0" applyNumberFormat="1" applyFont="1" applyBorder="1" applyAlignment="1">
      <alignment horizontal="center" vertical="center" textRotation="90" wrapText="1"/>
    </xf>
    <xf numFmtId="3" fontId="2" fillId="0" borderId="11" xfId="0" applyNumberFormat="1" applyFont="1" applyBorder="1" applyAlignment="1">
      <alignment horizontal="center" vertical="center" textRotation="90" wrapText="1"/>
    </xf>
    <xf numFmtId="3" fontId="2" fillId="0" borderId="12" xfId="0" applyNumberFormat="1" applyFont="1" applyBorder="1" applyAlignment="1">
      <alignment horizontal="center" vertical="center" textRotation="90" wrapText="1"/>
    </xf>
    <xf numFmtId="3" fontId="2" fillId="0" borderId="14" xfId="0" applyNumberFormat="1" applyFont="1" applyBorder="1" applyAlignment="1">
      <alignment horizontal="center" vertical="center" textRotation="90" wrapText="1"/>
    </xf>
    <xf numFmtId="3" fontId="17" fillId="8" borderId="9" xfId="0" applyNumberFormat="1" applyFont="1" applyFill="1" applyBorder="1" applyAlignment="1">
      <alignment horizontal="left" vertical="top" wrapText="1"/>
    </xf>
    <xf numFmtId="3" fontId="17" fillId="8" borderId="44" xfId="0" applyNumberFormat="1" applyFont="1" applyFill="1" applyBorder="1" applyAlignment="1">
      <alignment horizontal="left" vertical="top" wrapText="1"/>
    </xf>
    <xf numFmtId="0" fontId="3" fillId="0" borderId="37"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47" xfId="0" applyFont="1" applyFill="1" applyBorder="1" applyAlignment="1">
      <alignment horizontal="left" vertical="top" wrapText="1"/>
    </xf>
    <xf numFmtId="3" fontId="3" fillId="0" borderId="60" xfId="0" applyNumberFormat="1" applyFont="1" applyFill="1" applyBorder="1" applyAlignment="1">
      <alignment horizontal="left" vertical="top" wrapText="1"/>
    </xf>
    <xf numFmtId="3" fontId="17" fillId="8" borderId="40" xfId="0" applyNumberFormat="1" applyFont="1" applyFill="1" applyBorder="1" applyAlignment="1">
      <alignment horizontal="left" vertical="top" wrapText="1"/>
    </xf>
    <xf numFmtId="3" fontId="3" fillId="0" borderId="34" xfId="0" applyNumberFormat="1" applyFont="1" applyBorder="1" applyAlignment="1">
      <alignment horizontal="left" vertical="top" wrapText="1"/>
    </xf>
    <xf numFmtId="3" fontId="3" fillId="0" borderId="45" xfId="0" applyNumberFormat="1" applyFont="1" applyBorder="1" applyAlignment="1">
      <alignment horizontal="left" vertical="top" wrapText="1"/>
    </xf>
    <xf numFmtId="3" fontId="3" fillId="5" borderId="35" xfId="0" applyNumberFormat="1" applyFont="1" applyFill="1" applyBorder="1" applyAlignment="1">
      <alignment horizontal="left" vertical="top" wrapText="1"/>
    </xf>
    <xf numFmtId="3" fontId="3" fillId="5" borderId="27" xfId="0" applyNumberFormat="1" applyFont="1" applyFill="1" applyBorder="1" applyAlignment="1">
      <alignment horizontal="left" vertical="top" wrapText="1"/>
    </xf>
    <xf numFmtId="3" fontId="3" fillId="5" borderId="47" xfId="0" applyNumberFormat="1" applyFont="1" applyFill="1" applyBorder="1" applyAlignment="1">
      <alignment horizontal="left" vertical="top" wrapText="1"/>
    </xf>
    <xf numFmtId="3" fontId="4" fillId="0" borderId="0" xfId="0" applyNumberFormat="1" applyFont="1" applyFill="1" applyBorder="1" applyAlignment="1">
      <alignment horizontal="center" wrapText="1"/>
    </xf>
    <xf numFmtId="3" fontId="2" fillId="0" borderId="13" xfId="0" applyNumberFormat="1" applyFont="1" applyBorder="1" applyAlignment="1">
      <alignment horizontal="center" vertical="center" textRotation="90" wrapText="1"/>
    </xf>
    <xf numFmtId="3" fontId="2" fillId="0" borderId="9" xfId="0" applyNumberFormat="1" applyFont="1" applyBorder="1" applyAlignment="1">
      <alignment horizontal="center" vertical="center" textRotation="90" wrapText="1"/>
    </xf>
    <xf numFmtId="3" fontId="2" fillId="0" borderId="3" xfId="0" applyNumberFormat="1" applyFont="1" applyBorder="1" applyAlignment="1">
      <alignment horizontal="center" vertical="center" textRotation="90" wrapText="1"/>
    </xf>
    <xf numFmtId="3" fontId="4" fillId="0" borderId="34" xfId="0" applyNumberFormat="1" applyFont="1" applyBorder="1" applyAlignment="1">
      <alignment horizontal="center" vertical="center" textRotation="90" wrapText="1"/>
    </xf>
    <xf numFmtId="3" fontId="4" fillId="0" borderId="33" xfId="0" applyNumberFormat="1" applyFont="1" applyBorder="1" applyAlignment="1">
      <alignment horizontal="center" vertical="center" textRotation="90" wrapText="1"/>
    </xf>
    <xf numFmtId="3" fontId="4" fillId="0" borderId="45" xfId="0" applyNumberFormat="1" applyFont="1" applyBorder="1" applyAlignment="1">
      <alignment horizontal="center" vertical="center" textRotation="90" wrapText="1"/>
    </xf>
    <xf numFmtId="3" fontId="3" fillId="0" borderId="55" xfId="0" applyNumberFormat="1" applyFont="1" applyBorder="1" applyAlignment="1">
      <alignment horizontal="center" vertical="center" textRotation="90"/>
    </xf>
    <xf numFmtId="3" fontId="3" fillId="0" borderId="62" xfId="0" applyNumberFormat="1" applyFont="1" applyBorder="1" applyAlignment="1">
      <alignment horizontal="center" vertical="center" textRotation="90"/>
    </xf>
    <xf numFmtId="49" fontId="3" fillId="0" borderId="40" xfId="0" applyNumberFormat="1" applyFont="1" applyBorder="1" applyAlignment="1">
      <alignment horizontal="center" vertical="top"/>
    </xf>
    <xf numFmtId="49" fontId="3" fillId="0" borderId="44" xfId="0" applyNumberFormat="1" applyFont="1" applyBorder="1" applyAlignment="1">
      <alignment horizontal="center" vertical="top"/>
    </xf>
    <xf numFmtId="3" fontId="3" fillId="0" borderId="33" xfId="0" applyNumberFormat="1" applyFont="1" applyFill="1" applyBorder="1" applyAlignment="1">
      <alignment horizontal="left" vertical="top" wrapText="1"/>
    </xf>
    <xf numFmtId="3" fontId="3" fillId="0" borderId="49" xfId="0" applyNumberFormat="1" applyFont="1" applyFill="1" applyBorder="1" applyAlignment="1">
      <alignment horizontal="left" vertical="top" wrapText="1"/>
    </xf>
    <xf numFmtId="3" fontId="3" fillId="8" borderId="13" xfId="0" applyNumberFormat="1" applyFont="1" applyFill="1" applyBorder="1" applyAlignment="1">
      <alignment horizontal="center" vertical="center" textRotation="90" wrapText="1"/>
    </xf>
    <xf numFmtId="3" fontId="3" fillId="8" borderId="9" xfId="0" applyNumberFormat="1" applyFont="1" applyFill="1" applyBorder="1" applyAlignment="1">
      <alignment horizontal="center" vertical="center" textRotation="90" wrapText="1"/>
    </xf>
    <xf numFmtId="3" fontId="3" fillId="8" borderId="3" xfId="0" applyNumberFormat="1" applyFont="1" applyFill="1" applyBorder="1" applyAlignment="1">
      <alignment horizontal="center" vertical="center" textRotation="90" wrapText="1"/>
    </xf>
    <xf numFmtId="164" fontId="3" fillId="8" borderId="12" xfId="1" applyNumberFormat="1" applyFont="1" applyFill="1" applyBorder="1" applyAlignment="1">
      <alignment horizontal="left" vertical="top" wrapText="1"/>
    </xf>
    <xf numFmtId="164" fontId="3" fillId="8" borderId="14" xfId="1" applyNumberFormat="1" applyFont="1" applyFill="1" applyBorder="1" applyAlignment="1">
      <alignment horizontal="left" vertical="top" wrapText="1"/>
    </xf>
    <xf numFmtId="0" fontId="3" fillId="8" borderId="27" xfId="0" applyNumberFormat="1" applyFont="1" applyFill="1" applyBorder="1" applyAlignment="1">
      <alignment horizontal="center" vertical="top" wrapText="1"/>
    </xf>
    <xf numFmtId="0" fontId="3" fillId="8" borderId="60" xfId="0" applyNumberFormat="1" applyFont="1" applyFill="1" applyBorder="1" applyAlignment="1">
      <alignment horizontal="center" vertical="top" wrapText="1"/>
    </xf>
    <xf numFmtId="3" fontId="2" fillId="0" borderId="3" xfId="0" applyNumberFormat="1" applyFont="1" applyFill="1" applyBorder="1" applyAlignment="1">
      <alignment horizontal="left" vertical="top" wrapText="1"/>
    </xf>
    <xf numFmtId="3" fontId="2" fillId="8" borderId="37" xfId="0" applyNumberFormat="1" applyFont="1" applyFill="1" applyBorder="1" applyAlignment="1">
      <alignment horizontal="left" vertical="top" wrapText="1"/>
    </xf>
    <xf numFmtId="3" fontId="2" fillId="8" borderId="65" xfId="0" applyNumberFormat="1" applyFont="1" applyFill="1" applyBorder="1" applyAlignment="1">
      <alignment horizontal="left" vertical="top" wrapText="1"/>
    </xf>
    <xf numFmtId="3" fontId="3" fillId="0" borderId="35" xfId="0" applyNumberFormat="1" applyFont="1" applyBorder="1" applyAlignment="1">
      <alignment horizontal="center" vertical="top" wrapText="1"/>
    </xf>
    <xf numFmtId="3" fontId="3" fillId="0" borderId="27" xfId="0" applyNumberFormat="1" applyFont="1" applyBorder="1" applyAlignment="1">
      <alignment horizontal="center" vertical="top" wrapText="1"/>
    </xf>
    <xf numFmtId="3" fontId="3" fillId="0" borderId="25" xfId="0" applyNumberFormat="1" applyFont="1" applyFill="1" applyBorder="1" applyAlignment="1">
      <alignment horizontal="center" vertical="center" textRotation="90" wrapText="1"/>
    </xf>
    <xf numFmtId="3" fontId="3" fillId="0" borderId="21" xfId="0" applyNumberFormat="1" applyFont="1" applyFill="1" applyBorder="1" applyAlignment="1">
      <alignment horizontal="center" vertical="center" textRotation="90" wrapText="1"/>
    </xf>
    <xf numFmtId="3" fontId="3" fillId="0" borderId="19" xfId="0" applyNumberFormat="1" applyFont="1" applyFill="1" applyBorder="1" applyAlignment="1">
      <alignment horizontal="center" vertical="center" textRotation="90" wrapText="1"/>
    </xf>
    <xf numFmtId="3" fontId="3" fillId="0" borderId="11" xfId="0" applyNumberFormat="1" applyFont="1" applyBorder="1" applyAlignment="1">
      <alignment horizontal="center" vertical="top" wrapText="1"/>
    </xf>
    <xf numFmtId="3" fontId="3" fillId="0" borderId="12" xfId="0" applyNumberFormat="1" applyFont="1" applyBorder="1" applyAlignment="1">
      <alignment horizontal="center" vertical="top" wrapText="1"/>
    </xf>
    <xf numFmtId="0" fontId="3" fillId="0" borderId="37" xfId="0" applyFont="1" applyBorder="1" applyAlignment="1">
      <alignment horizontal="left" vertical="top" wrapText="1"/>
    </xf>
    <xf numFmtId="0" fontId="3" fillId="0" borderId="47" xfId="0" applyFont="1" applyBorder="1" applyAlignment="1">
      <alignment horizontal="left" vertical="top" wrapText="1"/>
    </xf>
    <xf numFmtId="3" fontId="16" fillId="8" borderId="21" xfId="0" applyNumberFormat="1" applyFont="1" applyFill="1" applyBorder="1" applyAlignment="1">
      <alignment horizontal="center" vertical="center" textRotation="90" wrapText="1"/>
    </xf>
    <xf numFmtId="49" fontId="3" fillId="8" borderId="40" xfId="0" applyNumberFormat="1" applyFont="1" applyFill="1" applyBorder="1" applyAlignment="1">
      <alignment horizontal="center" vertical="top"/>
    </xf>
    <xf numFmtId="49" fontId="3" fillId="8" borderId="44" xfId="0" applyNumberFormat="1" applyFont="1" applyFill="1" applyBorder="1" applyAlignment="1">
      <alignment horizontal="center" vertical="top"/>
    </xf>
    <xf numFmtId="3" fontId="3" fillId="8" borderId="44" xfId="0" applyNumberFormat="1" applyFont="1" applyFill="1" applyBorder="1" applyAlignment="1">
      <alignment horizontal="center" vertical="center" textRotation="90" wrapText="1"/>
    </xf>
    <xf numFmtId="3" fontId="2" fillId="8" borderId="13" xfId="0" applyNumberFormat="1" applyFont="1" applyFill="1" applyBorder="1" applyAlignment="1">
      <alignment horizontal="center" vertical="center" textRotation="90" wrapText="1"/>
    </xf>
    <xf numFmtId="3" fontId="2" fillId="8" borderId="9" xfId="0" applyNumberFormat="1" applyFont="1" applyFill="1" applyBorder="1" applyAlignment="1">
      <alignment horizontal="center" vertical="center" textRotation="90" wrapText="1"/>
    </xf>
    <xf numFmtId="3" fontId="2" fillId="8" borderId="3" xfId="0" applyNumberFormat="1" applyFont="1" applyFill="1" applyBorder="1" applyAlignment="1">
      <alignment horizontal="center" vertical="center" textRotation="90" wrapText="1"/>
    </xf>
    <xf numFmtId="3" fontId="2" fillId="0" borderId="39" xfId="0" applyNumberFormat="1" applyFont="1" applyBorder="1" applyAlignment="1">
      <alignment horizontal="center" vertical="center" textRotation="90" wrapText="1"/>
    </xf>
    <xf numFmtId="3" fontId="2" fillId="0" borderId="15" xfId="0" applyNumberFormat="1" applyFont="1" applyBorder="1" applyAlignment="1">
      <alignment horizontal="center" vertical="center" textRotation="90" wrapText="1"/>
    </xf>
    <xf numFmtId="3" fontId="2" fillId="0" borderId="16" xfId="0" applyNumberFormat="1" applyFont="1" applyBorder="1" applyAlignment="1">
      <alignment horizontal="center" vertical="center" textRotation="90" wrapText="1"/>
    </xf>
    <xf numFmtId="3" fontId="3" fillId="0" borderId="37" xfId="0" applyNumberFormat="1" applyFont="1" applyBorder="1" applyAlignment="1">
      <alignment horizontal="center" vertical="center" textRotation="90"/>
    </xf>
    <xf numFmtId="3" fontId="3" fillId="0" borderId="60" xfId="0" applyNumberFormat="1" applyFont="1" applyBorder="1" applyAlignment="1">
      <alignment horizontal="center" vertical="center" textRotation="90"/>
    </xf>
    <xf numFmtId="49" fontId="3" fillId="0" borderId="13" xfId="0" applyNumberFormat="1" applyFont="1" applyBorder="1" applyAlignment="1">
      <alignment horizontal="center" vertical="center" textRotation="90" wrapText="1"/>
    </xf>
    <xf numFmtId="49" fontId="3" fillId="0" borderId="9" xfId="0" applyNumberFormat="1" applyFont="1" applyBorder="1" applyAlignment="1">
      <alignment horizontal="center" vertical="center" textRotation="90" wrapText="1"/>
    </xf>
    <xf numFmtId="49" fontId="3" fillId="0" borderId="3" xfId="0" applyNumberFormat="1" applyFont="1" applyBorder="1" applyAlignment="1">
      <alignment horizontal="center" vertical="center" textRotation="90" wrapText="1"/>
    </xf>
    <xf numFmtId="3" fontId="3" fillId="0" borderId="37" xfId="0" applyNumberFormat="1" applyFont="1" applyBorder="1" applyAlignment="1">
      <alignment horizontal="center" vertical="top" wrapText="1"/>
    </xf>
    <xf numFmtId="49" fontId="3" fillId="0" borderId="9" xfId="0" applyNumberFormat="1" applyFont="1" applyBorder="1" applyAlignment="1">
      <alignment horizontal="center" vertical="top"/>
    </xf>
    <xf numFmtId="3" fontId="3" fillId="8" borderId="40" xfId="0" applyNumberFormat="1" applyFont="1" applyFill="1" applyBorder="1" applyAlignment="1">
      <alignment horizontal="center" vertical="center" textRotation="90" wrapText="1"/>
    </xf>
    <xf numFmtId="3" fontId="3" fillId="8" borderId="27" xfId="0" applyNumberFormat="1" applyFont="1" applyFill="1" applyBorder="1" applyAlignment="1">
      <alignment horizontal="center" vertical="top" wrapText="1"/>
    </xf>
    <xf numFmtId="3" fontId="3" fillId="6" borderId="45" xfId="0" applyNumberFormat="1" applyFont="1" applyFill="1" applyBorder="1" applyAlignment="1">
      <alignment horizontal="center" vertical="top" wrapText="1"/>
    </xf>
    <xf numFmtId="0" fontId="3" fillId="0" borderId="27" xfId="0" applyFont="1" applyBorder="1" applyAlignment="1">
      <alignment horizontal="left" vertical="top" wrapText="1"/>
    </xf>
    <xf numFmtId="3" fontId="3" fillId="0" borderId="60" xfId="0" applyNumberFormat="1" applyFont="1" applyBorder="1" applyAlignment="1">
      <alignment horizontal="center" vertical="top" wrapText="1"/>
    </xf>
    <xf numFmtId="3" fontId="2" fillId="0" borderId="62" xfId="0" applyNumberFormat="1" applyFont="1" applyBorder="1" applyAlignment="1">
      <alignment horizontal="right" wrapText="1"/>
    </xf>
    <xf numFmtId="3" fontId="4" fillId="3" borderId="8" xfId="0" applyNumberFormat="1" applyFont="1" applyFill="1" applyBorder="1" applyAlignment="1">
      <alignment horizontal="left" vertical="top" wrapText="1"/>
    </xf>
    <xf numFmtId="3" fontId="3" fillId="5" borderId="28" xfId="0" applyNumberFormat="1" applyFont="1" applyFill="1" applyBorder="1" applyAlignment="1">
      <alignment horizontal="left" vertical="top" wrapText="1"/>
    </xf>
    <xf numFmtId="3" fontId="3" fillId="5" borderId="37" xfId="0" applyNumberFormat="1" applyFont="1" applyFill="1" applyBorder="1" applyAlignment="1">
      <alignment horizontal="left" vertical="top" wrapText="1"/>
    </xf>
    <xf numFmtId="3" fontId="3" fillId="5" borderId="40" xfId="0" applyNumberFormat="1" applyFont="1" applyFill="1" applyBorder="1" applyAlignment="1">
      <alignment horizontal="left" vertical="top" wrapText="1"/>
    </xf>
    <xf numFmtId="3" fontId="3" fillId="0" borderId="27" xfId="0" applyNumberFormat="1" applyFont="1" applyFill="1" applyBorder="1" applyAlignment="1">
      <alignment horizontal="center" vertical="top" wrapText="1"/>
    </xf>
    <xf numFmtId="3" fontId="3" fillId="0" borderId="47" xfId="0" applyNumberFormat="1" applyFont="1" applyFill="1" applyBorder="1" applyAlignment="1">
      <alignment horizontal="center" vertical="top" wrapText="1"/>
    </xf>
    <xf numFmtId="49" fontId="3" fillId="8" borderId="9" xfId="0" applyNumberFormat="1" applyFont="1" applyFill="1" applyBorder="1" applyAlignment="1">
      <alignment horizontal="center" vertical="top"/>
    </xf>
    <xf numFmtId="3" fontId="2" fillId="0" borderId="21" xfId="0" applyNumberFormat="1" applyFont="1" applyFill="1" applyBorder="1" applyAlignment="1">
      <alignment horizontal="center" vertical="center" textRotation="90" wrapText="1"/>
    </xf>
    <xf numFmtId="3" fontId="2" fillId="0" borderId="19" xfId="0" applyNumberFormat="1" applyFont="1" applyFill="1" applyBorder="1" applyAlignment="1">
      <alignment horizontal="center" vertical="center" textRotation="90" wrapText="1"/>
    </xf>
    <xf numFmtId="3" fontId="1" fillId="0" borderId="34" xfId="0" applyNumberFormat="1" applyFont="1" applyBorder="1" applyAlignment="1">
      <alignment horizontal="center" vertical="top" wrapText="1"/>
    </xf>
    <xf numFmtId="3" fontId="1" fillId="0" borderId="33" xfId="0" applyNumberFormat="1" applyFont="1" applyBorder="1" applyAlignment="1">
      <alignment horizontal="center" vertical="top" wrapText="1"/>
    </xf>
    <xf numFmtId="3" fontId="1" fillId="0" borderId="45" xfId="0" applyNumberFormat="1" applyFont="1" applyBorder="1" applyAlignment="1">
      <alignment horizontal="center" vertical="top" wrapText="1"/>
    </xf>
    <xf numFmtId="49" fontId="3" fillId="0" borderId="3" xfId="0" applyNumberFormat="1" applyFont="1" applyBorder="1" applyAlignment="1">
      <alignment horizontal="center" vertical="top"/>
    </xf>
    <xf numFmtId="3" fontId="3" fillId="8" borderId="37" xfId="0" applyNumberFormat="1" applyFont="1" applyFill="1" applyBorder="1" applyAlignment="1">
      <alignment horizontal="center" vertical="top" wrapText="1"/>
    </xf>
    <xf numFmtId="3" fontId="3" fillId="8" borderId="47" xfId="0" applyNumberFormat="1" applyFont="1" applyFill="1" applyBorder="1" applyAlignment="1">
      <alignment horizontal="center" vertical="top" wrapText="1"/>
    </xf>
    <xf numFmtId="3" fontId="3" fillId="0" borderId="9" xfId="0" applyNumberFormat="1" applyFont="1" applyFill="1" applyBorder="1" applyAlignment="1">
      <alignment horizontal="center" vertical="center" textRotation="90" wrapText="1"/>
    </xf>
    <xf numFmtId="3" fontId="3" fillId="0" borderId="44" xfId="0" applyNumberFormat="1" applyFont="1" applyFill="1" applyBorder="1" applyAlignment="1">
      <alignment horizontal="center" vertical="center" textRotation="90" wrapText="1"/>
    </xf>
    <xf numFmtId="3" fontId="3" fillId="5" borderId="22" xfId="0" applyNumberFormat="1" applyFont="1" applyFill="1" applyBorder="1" applyAlignment="1">
      <alignment horizontal="left" vertical="top" wrapText="1"/>
    </xf>
    <xf numFmtId="3" fontId="3" fillId="0" borderId="0" xfId="0" applyNumberFormat="1" applyFont="1" applyAlignment="1">
      <alignment horizontal="left" vertical="top" wrapText="1"/>
    </xf>
    <xf numFmtId="3" fontId="2" fillId="0" borderId="34" xfId="0" applyNumberFormat="1" applyFont="1" applyBorder="1" applyAlignment="1">
      <alignment horizontal="center" vertical="center" textRotation="90" wrapText="1"/>
    </xf>
    <xf numFmtId="3" fontId="2" fillId="0" borderId="33" xfId="0" applyNumberFormat="1" applyFont="1" applyBorder="1" applyAlignment="1">
      <alignment horizontal="center" vertical="center" textRotation="90" wrapText="1"/>
    </xf>
    <xf numFmtId="3" fontId="2" fillId="0" borderId="45" xfId="0" applyNumberFormat="1" applyFont="1" applyBorder="1" applyAlignment="1">
      <alignment horizontal="center" vertical="center" textRotation="90" wrapText="1"/>
    </xf>
    <xf numFmtId="3" fontId="3" fillId="8" borderId="40" xfId="0" applyNumberFormat="1" applyFont="1" applyFill="1" applyBorder="1" applyAlignment="1">
      <alignment horizontal="center" vertical="center" textRotation="90"/>
    </xf>
    <xf numFmtId="3" fontId="3" fillId="8" borderId="9" xfId="0" applyNumberFormat="1" applyFont="1" applyFill="1" applyBorder="1" applyAlignment="1">
      <alignment horizontal="center" vertical="center" textRotation="90"/>
    </xf>
    <xf numFmtId="3" fontId="4" fillId="0" borderId="34" xfId="0" applyNumberFormat="1" applyFont="1" applyBorder="1" applyAlignment="1">
      <alignment horizontal="center" vertical="top"/>
    </xf>
    <xf numFmtId="3" fontId="4" fillId="0" borderId="45" xfId="0" applyNumberFormat="1" applyFont="1" applyBorder="1" applyAlignment="1">
      <alignment horizontal="center" vertical="top"/>
    </xf>
    <xf numFmtId="3" fontId="3" fillId="0" borderId="40" xfId="0" applyNumberFormat="1" applyFont="1" applyFill="1" applyBorder="1" applyAlignment="1">
      <alignment horizontal="center" vertical="center" textRotation="90" wrapText="1"/>
    </xf>
    <xf numFmtId="0" fontId="5" fillId="0" borderId="27" xfId="0" applyFont="1" applyBorder="1" applyAlignment="1">
      <alignment horizontal="left" vertical="top" wrapText="1"/>
    </xf>
    <xf numFmtId="0" fontId="5" fillId="0" borderId="60" xfId="0" applyFont="1" applyBorder="1" applyAlignment="1">
      <alignment horizontal="left" vertical="top" wrapText="1"/>
    </xf>
    <xf numFmtId="3" fontId="3" fillId="0" borderId="76" xfId="0" applyNumberFormat="1" applyFont="1" applyFill="1" applyBorder="1" applyAlignment="1">
      <alignment horizontal="center" vertical="center" textRotation="90" wrapText="1"/>
    </xf>
    <xf numFmtId="3" fontId="26" fillId="8" borderId="40" xfId="0" applyNumberFormat="1" applyFont="1" applyFill="1" applyBorder="1" applyAlignment="1">
      <alignment horizontal="left" vertical="top" wrapText="1"/>
    </xf>
    <xf numFmtId="3" fontId="26" fillId="8" borderId="3" xfId="0" applyNumberFormat="1" applyFont="1" applyFill="1" applyBorder="1" applyAlignment="1">
      <alignment horizontal="left" vertical="top" wrapText="1"/>
    </xf>
    <xf numFmtId="3" fontId="26" fillId="8" borderId="9" xfId="0" applyNumberFormat="1" applyFont="1" applyFill="1" applyBorder="1" applyAlignment="1">
      <alignment horizontal="left" vertical="top" wrapText="1"/>
    </xf>
    <xf numFmtId="0" fontId="21" fillId="0" borderId="27" xfId="0" applyFont="1" applyFill="1" applyBorder="1" applyAlignment="1">
      <alignment horizontal="center" vertical="top" wrapText="1"/>
    </xf>
    <xf numFmtId="3" fontId="4" fillId="0" borderId="33" xfId="0" applyNumberFormat="1" applyFont="1" applyBorder="1" applyAlignment="1">
      <alignment horizontal="center" vertical="top"/>
    </xf>
  </cellXfs>
  <cellStyles count="3">
    <cellStyle name="Įprastas" xfId="0" builtinId="0"/>
    <cellStyle name="Įprastas 2" xfId="1"/>
    <cellStyle name="Įprastas 3" xfId="2"/>
  </cellStyles>
  <dxfs count="0"/>
  <tableStyles count="0" defaultTableStyle="TableStyleMedium2"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4" sqref="B4"/>
    </sheetView>
  </sheetViews>
  <sheetFormatPr defaultColWidth="9.140625" defaultRowHeight="15.75" x14ac:dyDescent="0.25"/>
  <cols>
    <col min="1" max="1" width="22.7109375" style="4" customWidth="1"/>
    <col min="2" max="2" width="60.7109375" style="4" customWidth="1"/>
    <col min="3" max="16384" width="9.140625" style="4"/>
  </cols>
  <sheetData>
    <row r="1" spans="1:2" x14ac:dyDescent="0.25">
      <c r="A1" s="1363" t="s">
        <v>35</v>
      </c>
      <c r="B1" s="1363"/>
    </row>
    <row r="2" spans="1:2" ht="31.5" x14ac:dyDescent="0.25">
      <c r="A2" s="5" t="s">
        <v>4</v>
      </c>
      <c r="B2" s="6" t="s">
        <v>36</v>
      </c>
    </row>
    <row r="3" spans="1:2" x14ac:dyDescent="0.25">
      <c r="A3" s="5">
        <v>1</v>
      </c>
      <c r="B3" s="6" t="s">
        <v>37</v>
      </c>
    </row>
    <row r="4" spans="1:2" x14ac:dyDescent="0.25">
      <c r="A4" s="5">
        <v>2</v>
      </c>
      <c r="B4" s="6" t="s">
        <v>38</v>
      </c>
    </row>
    <row r="5" spans="1:2" x14ac:dyDescent="0.25">
      <c r="A5" s="5">
        <v>3</v>
      </c>
      <c r="B5" s="6" t="s">
        <v>39</v>
      </c>
    </row>
    <row r="6" spans="1:2" x14ac:dyDescent="0.25">
      <c r="A6" s="5">
        <v>4</v>
      </c>
      <c r="B6" s="6" t="s">
        <v>40</v>
      </c>
    </row>
    <row r="7" spans="1:2" x14ac:dyDescent="0.25">
      <c r="A7" s="5">
        <v>5</v>
      </c>
      <c r="B7" s="6" t="s">
        <v>41</v>
      </c>
    </row>
    <row r="8" spans="1:2" x14ac:dyDescent="0.25">
      <c r="A8" s="5">
        <v>6</v>
      </c>
      <c r="B8" s="6" t="s">
        <v>42</v>
      </c>
    </row>
    <row r="9" spans="1:2" ht="15.75" customHeight="1" x14ac:dyDescent="0.25"/>
    <row r="10" spans="1:2" ht="15.75" customHeight="1" x14ac:dyDescent="0.25">
      <c r="A10" s="1364" t="s">
        <v>43</v>
      </c>
      <c r="B10" s="1364"/>
    </row>
  </sheetData>
  <mergeCells count="2">
    <mergeCell ref="A1:B1"/>
    <mergeCell ref="A10:B10"/>
  </mergeCells>
  <phoneticPr fontId="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76"/>
  <sheetViews>
    <sheetView tabSelected="1" zoomScaleNormal="100" zoomScaleSheetLayoutView="70" workbookViewId="0">
      <selection activeCell="K117" sqref="K117"/>
    </sheetView>
  </sheetViews>
  <sheetFormatPr defaultColWidth="9.140625" defaultRowHeight="12.75" x14ac:dyDescent="0.2"/>
  <cols>
    <col min="1" max="1" width="2.5703125" style="141" customWidth="1"/>
    <col min="2" max="2" width="3.140625" style="175" customWidth="1"/>
    <col min="3" max="3" width="2.5703125" style="141" customWidth="1"/>
    <col min="4" max="4" width="26.42578125" style="15" customWidth="1"/>
    <col min="5" max="5" width="4" style="150" customWidth="1"/>
    <col min="6" max="6" width="2.7109375" style="42" customWidth="1"/>
    <col min="7" max="7" width="7.42578125" style="42" customWidth="1"/>
    <col min="8" max="8" width="9.5703125" style="71" customWidth="1"/>
    <col min="9" max="9" width="7.85546875" style="53" customWidth="1"/>
    <col min="10" max="10" width="7.7109375" style="53" customWidth="1"/>
    <col min="11" max="11" width="23.5703125" style="30" customWidth="1"/>
    <col min="12" max="12" width="4.7109375" style="42" customWidth="1"/>
    <col min="13" max="14" width="5" style="42" customWidth="1"/>
    <col min="15" max="16384" width="9.140625" style="15"/>
  </cols>
  <sheetData>
    <row r="1" spans="1:20" s="597" customFormat="1" ht="50.25" customHeight="1" x14ac:dyDescent="0.2">
      <c r="A1" s="593"/>
      <c r="B1" s="593"/>
      <c r="C1" s="593"/>
      <c r="D1" s="593"/>
      <c r="E1" s="594"/>
      <c r="F1" s="595"/>
      <c r="G1" s="596"/>
      <c r="H1" s="593"/>
      <c r="I1" s="593"/>
      <c r="K1" s="1365" t="s">
        <v>271</v>
      </c>
      <c r="L1" s="1365"/>
      <c r="M1" s="1365"/>
      <c r="N1" s="1365"/>
    </row>
    <row r="2" spans="1:20" s="66" customFormat="1" ht="15.75" x14ac:dyDescent="0.2">
      <c r="A2" s="1504" t="s">
        <v>185</v>
      </c>
      <c r="B2" s="1504"/>
      <c r="C2" s="1504"/>
      <c r="D2" s="1504"/>
      <c r="E2" s="1504"/>
      <c r="F2" s="1504"/>
      <c r="G2" s="1504"/>
      <c r="H2" s="1504"/>
      <c r="I2" s="1504"/>
      <c r="J2" s="1504"/>
      <c r="K2" s="1504"/>
      <c r="L2" s="1504"/>
      <c r="M2" s="1504"/>
      <c r="N2" s="1504"/>
      <c r="O2" s="1071"/>
      <c r="P2" s="1071"/>
    </row>
    <row r="3" spans="1:20" s="66" customFormat="1" ht="27.75" customHeight="1" x14ac:dyDescent="0.2">
      <c r="A3" s="1505" t="s">
        <v>141</v>
      </c>
      <c r="B3" s="1506"/>
      <c r="C3" s="1506"/>
      <c r="D3" s="1506"/>
      <c r="E3" s="1506"/>
      <c r="F3" s="1506"/>
      <c r="G3" s="1506"/>
      <c r="H3" s="1506"/>
      <c r="I3" s="1506"/>
      <c r="J3" s="1506"/>
      <c r="K3" s="1506"/>
      <c r="L3" s="1506"/>
      <c r="M3" s="1506"/>
      <c r="N3" s="1506"/>
      <c r="O3" s="1071"/>
      <c r="P3" s="1071"/>
    </row>
    <row r="4" spans="1:20" s="66" customFormat="1" ht="15.75" x14ac:dyDescent="0.2">
      <c r="A4" s="1504" t="s">
        <v>59</v>
      </c>
      <c r="B4" s="1507"/>
      <c r="C4" s="1507"/>
      <c r="D4" s="1507"/>
      <c r="E4" s="1507"/>
      <c r="F4" s="1507"/>
      <c r="G4" s="1507"/>
      <c r="H4" s="1507"/>
      <c r="I4" s="1507"/>
      <c r="J4" s="1507"/>
      <c r="K4" s="1507"/>
      <c r="L4" s="1507"/>
      <c r="M4" s="1507"/>
      <c r="N4" s="1507"/>
      <c r="O4" s="1071"/>
      <c r="P4" s="1071"/>
    </row>
    <row r="5" spans="1:20" s="16" customFormat="1" ht="13.5" thickBot="1" x14ac:dyDescent="0.25">
      <c r="A5" s="111"/>
      <c r="B5" s="173"/>
      <c r="C5" s="111"/>
      <c r="D5" s="11"/>
      <c r="E5" s="148"/>
      <c r="F5" s="65"/>
      <c r="G5" s="42"/>
      <c r="H5" s="71"/>
      <c r="I5" s="334"/>
      <c r="J5" s="334"/>
      <c r="K5" s="335"/>
      <c r="L5" s="65"/>
      <c r="M5" s="1508" t="s">
        <v>99</v>
      </c>
      <c r="N5" s="1508"/>
      <c r="O5" s="20"/>
      <c r="P5" s="20"/>
    </row>
    <row r="6" spans="1:20" s="16" customFormat="1" ht="19.5" customHeight="1" x14ac:dyDescent="0.2">
      <c r="A6" s="1509" t="s">
        <v>0</v>
      </c>
      <c r="B6" s="1513" t="s">
        <v>1</v>
      </c>
      <c r="C6" s="1513" t="s">
        <v>2</v>
      </c>
      <c r="D6" s="1517" t="s">
        <v>20</v>
      </c>
      <c r="E6" s="1520" t="s">
        <v>3</v>
      </c>
      <c r="F6" s="1449" t="s">
        <v>4</v>
      </c>
      <c r="G6" s="1525" t="s">
        <v>5</v>
      </c>
      <c r="H6" s="1449" t="s">
        <v>112</v>
      </c>
      <c r="I6" s="1452" t="s">
        <v>186</v>
      </c>
      <c r="J6" s="1452" t="s">
        <v>187</v>
      </c>
      <c r="K6" s="1528" t="s">
        <v>60</v>
      </c>
      <c r="L6" s="1529"/>
      <c r="M6" s="1529"/>
      <c r="N6" s="1530"/>
      <c r="O6" s="20"/>
      <c r="P6" s="20"/>
    </row>
    <row r="7" spans="1:20" s="16" customFormat="1" ht="21" customHeight="1" x14ac:dyDescent="0.2">
      <c r="A7" s="1510"/>
      <c r="B7" s="1514"/>
      <c r="C7" s="1514"/>
      <c r="D7" s="1518"/>
      <c r="E7" s="1521"/>
      <c r="F7" s="1450"/>
      <c r="G7" s="1526"/>
      <c r="H7" s="1450"/>
      <c r="I7" s="1453"/>
      <c r="J7" s="1453"/>
      <c r="K7" s="1531" t="s">
        <v>20</v>
      </c>
      <c r="L7" s="1488" t="s">
        <v>69</v>
      </c>
      <c r="M7" s="1489"/>
      <c r="N7" s="1490"/>
      <c r="O7" s="20"/>
      <c r="P7" s="20"/>
    </row>
    <row r="8" spans="1:20" s="16" customFormat="1" ht="28.5" customHeight="1" x14ac:dyDescent="0.2">
      <c r="A8" s="1511"/>
      <c r="B8" s="1515"/>
      <c r="C8" s="1515"/>
      <c r="D8" s="1518"/>
      <c r="E8" s="1521"/>
      <c r="F8" s="1450"/>
      <c r="G8" s="1526"/>
      <c r="H8" s="1450"/>
      <c r="I8" s="1453"/>
      <c r="J8" s="1453"/>
      <c r="K8" s="1531"/>
      <c r="L8" s="1491" t="s">
        <v>61</v>
      </c>
      <c r="M8" s="1493" t="s">
        <v>188</v>
      </c>
      <c r="N8" s="1523" t="s">
        <v>189</v>
      </c>
      <c r="O8" s="20"/>
      <c r="P8" s="20"/>
    </row>
    <row r="9" spans="1:20" s="16" customFormat="1" ht="75.75" customHeight="1" thickBot="1" x14ac:dyDescent="0.25">
      <c r="A9" s="1512"/>
      <c r="B9" s="1516"/>
      <c r="C9" s="1516"/>
      <c r="D9" s="1519"/>
      <c r="E9" s="1522"/>
      <c r="F9" s="1451"/>
      <c r="G9" s="1527"/>
      <c r="H9" s="1451"/>
      <c r="I9" s="1454"/>
      <c r="J9" s="1454"/>
      <c r="K9" s="1532"/>
      <c r="L9" s="1492"/>
      <c r="M9" s="1494"/>
      <c r="N9" s="1524"/>
      <c r="O9" s="20"/>
      <c r="P9" s="20"/>
    </row>
    <row r="10" spans="1:20" ht="15" customHeight="1" x14ac:dyDescent="0.2">
      <c r="A10" s="1458" t="s">
        <v>23</v>
      </c>
      <c r="B10" s="1459"/>
      <c r="C10" s="1459"/>
      <c r="D10" s="1459"/>
      <c r="E10" s="1459"/>
      <c r="F10" s="1459"/>
      <c r="G10" s="1459"/>
      <c r="H10" s="1459"/>
      <c r="I10" s="1459"/>
      <c r="J10" s="1459"/>
      <c r="K10" s="1459"/>
      <c r="L10" s="1459"/>
      <c r="M10" s="1459"/>
      <c r="N10" s="1460"/>
    </row>
    <row r="11" spans="1:20" ht="13.5" thickBot="1" x14ac:dyDescent="0.25">
      <c r="A11" s="1461" t="s">
        <v>171</v>
      </c>
      <c r="B11" s="1462"/>
      <c r="C11" s="1462"/>
      <c r="D11" s="1462"/>
      <c r="E11" s="1462"/>
      <c r="F11" s="1462"/>
      <c r="G11" s="1462"/>
      <c r="H11" s="1462"/>
      <c r="I11" s="1462"/>
      <c r="J11" s="1462"/>
      <c r="K11" s="1462"/>
      <c r="L11" s="1462"/>
      <c r="M11" s="1462"/>
      <c r="N11" s="1463"/>
    </row>
    <row r="12" spans="1:20" ht="13.5" thickBot="1" x14ac:dyDescent="0.25">
      <c r="A12" s="112" t="s">
        <v>7</v>
      </c>
      <c r="B12" s="1464" t="s">
        <v>55</v>
      </c>
      <c r="C12" s="1464"/>
      <c r="D12" s="1464"/>
      <c r="E12" s="1464"/>
      <c r="F12" s="1464"/>
      <c r="G12" s="1464"/>
      <c r="H12" s="1464"/>
      <c r="I12" s="1464"/>
      <c r="J12" s="1464"/>
      <c r="K12" s="1464"/>
      <c r="L12" s="1464"/>
      <c r="M12" s="1464"/>
      <c r="N12" s="1465"/>
    </row>
    <row r="13" spans="1:20" ht="13.5" thickBot="1" x14ac:dyDescent="0.25">
      <c r="A13" s="112" t="s">
        <v>7</v>
      </c>
      <c r="B13" s="1" t="s">
        <v>7</v>
      </c>
      <c r="C13" s="1466" t="s">
        <v>30</v>
      </c>
      <c r="D13" s="1466"/>
      <c r="E13" s="1466"/>
      <c r="F13" s="1466"/>
      <c r="G13" s="1466"/>
      <c r="H13" s="1466"/>
      <c r="I13" s="1466"/>
      <c r="J13" s="1466"/>
      <c r="K13" s="1466"/>
      <c r="L13" s="1467"/>
      <c r="M13" s="1467"/>
      <c r="N13" s="1468"/>
    </row>
    <row r="14" spans="1:20" ht="27" customHeight="1" x14ac:dyDescent="0.2">
      <c r="A14" s="113" t="s">
        <v>7</v>
      </c>
      <c r="B14" s="122" t="s">
        <v>7</v>
      </c>
      <c r="C14" s="114" t="s">
        <v>7</v>
      </c>
      <c r="D14" s="17" t="s">
        <v>32</v>
      </c>
      <c r="E14" s="1057"/>
      <c r="F14" s="1058" t="s">
        <v>27</v>
      </c>
      <c r="G14" s="336" t="s">
        <v>10</v>
      </c>
      <c r="H14" s="62">
        <v>433.4</v>
      </c>
      <c r="I14" s="238">
        <v>789</v>
      </c>
      <c r="J14" s="238">
        <v>890</v>
      </c>
      <c r="K14" s="337" t="s">
        <v>70</v>
      </c>
      <c r="L14" s="338">
        <v>62</v>
      </c>
      <c r="M14" s="339">
        <v>98</v>
      </c>
      <c r="N14" s="21">
        <v>113</v>
      </c>
      <c r="O14" s="53"/>
    </row>
    <row r="15" spans="1:20" ht="12.75" customHeight="1" x14ac:dyDescent="0.2">
      <c r="A15" s="115"/>
      <c r="B15" s="9"/>
      <c r="C15" s="2"/>
      <c r="D15" s="1424" t="s">
        <v>58</v>
      </c>
      <c r="E15" s="1070"/>
      <c r="F15" s="340"/>
      <c r="G15" s="341"/>
      <c r="H15" s="56"/>
      <c r="I15" s="342"/>
      <c r="J15" s="343"/>
      <c r="K15" s="1469"/>
      <c r="L15" s="1470"/>
      <c r="M15" s="1471"/>
      <c r="N15" s="1472"/>
      <c r="S15" s="20"/>
    </row>
    <row r="16" spans="1:20" ht="15.75" customHeight="1" x14ac:dyDescent="0.2">
      <c r="A16" s="115"/>
      <c r="B16" s="9"/>
      <c r="C16" s="2"/>
      <c r="D16" s="1436"/>
      <c r="E16" s="1070"/>
      <c r="F16" s="340"/>
      <c r="G16" s="341"/>
      <c r="H16" s="56"/>
      <c r="I16" s="344"/>
      <c r="J16" s="345"/>
      <c r="K16" s="1469"/>
      <c r="L16" s="1470"/>
      <c r="M16" s="1471"/>
      <c r="N16" s="1472"/>
      <c r="T16" s="20"/>
    </row>
    <row r="17" spans="1:20" ht="42.75" customHeight="1" x14ac:dyDescent="0.2">
      <c r="A17" s="115"/>
      <c r="B17" s="9"/>
      <c r="C17" s="2"/>
      <c r="D17" s="34" t="s">
        <v>78</v>
      </c>
      <c r="E17" s="1070"/>
      <c r="F17" s="340"/>
      <c r="G17" s="341"/>
      <c r="H17" s="346"/>
      <c r="I17" s="342"/>
      <c r="J17" s="343"/>
      <c r="K17" s="1053"/>
      <c r="L17" s="1054"/>
      <c r="M17" s="1055"/>
      <c r="N17" s="1056"/>
      <c r="P17" s="20"/>
    </row>
    <row r="18" spans="1:20" ht="42" customHeight="1" x14ac:dyDescent="0.2">
      <c r="A18" s="115"/>
      <c r="B18" s="9"/>
      <c r="C18" s="2"/>
      <c r="D18" s="1049" t="s">
        <v>67</v>
      </c>
      <c r="E18" s="1070"/>
      <c r="F18" s="340"/>
      <c r="G18" s="341"/>
      <c r="H18" s="56"/>
      <c r="I18" s="342"/>
      <c r="J18" s="343"/>
      <c r="K18" s="1053"/>
      <c r="L18" s="1054"/>
      <c r="M18" s="1055"/>
      <c r="N18" s="1056"/>
      <c r="P18" s="20"/>
    </row>
    <row r="19" spans="1:20" ht="18" customHeight="1" x14ac:dyDescent="0.2">
      <c r="A19" s="115"/>
      <c r="B19" s="9"/>
      <c r="C19" s="2"/>
      <c r="D19" s="1431" t="s">
        <v>190</v>
      </c>
      <c r="E19" s="1070"/>
      <c r="F19" s="340"/>
      <c r="G19" s="341"/>
      <c r="H19" s="79"/>
      <c r="I19" s="347"/>
      <c r="J19" s="347"/>
      <c r="K19" s="1045"/>
      <c r="L19" s="348"/>
      <c r="M19" s="349"/>
      <c r="N19" s="350"/>
      <c r="P19" s="20"/>
      <c r="S19" s="20"/>
    </row>
    <row r="20" spans="1:20" ht="13.5" thickBot="1" x14ac:dyDescent="0.25">
      <c r="A20" s="115"/>
      <c r="B20" s="9"/>
      <c r="C20" s="2"/>
      <c r="D20" s="1419"/>
      <c r="E20" s="1065"/>
      <c r="F20" s="1059"/>
      <c r="G20" s="351" t="s">
        <v>14</v>
      </c>
      <c r="H20" s="72">
        <f>SUM(H14:H19)</f>
        <v>433.4</v>
      </c>
      <c r="I20" s="80">
        <f>SUM(I14:I19)</f>
        <v>789</v>
      </c>
      <c r="J20" s="80">
        <f>SUM(J14:J19)</f>
        <v>890</v>
      </c>
      <c r="K20" s="1045"/>
      <c r="L20" s="352"/>
      <c r="M20" s="353"/>
      <c r="N20" s="354"/>
      <c r="P20" s="20"/>
    </row>
    <row r="21" spans="1:20" ht="38.25" x14ac:dyDescent="0.2">
      <c r="A21" s="121" t="s">
        <v>7</v>
      </c>
      <c r="B21" s="122" t="s">
        <v>7</v>
      </c>
      <c r="C21" s="171" t="s">
        <v>8</v>
      </c>
      <c r="D21" s="90" t="s">
        <v>157</v>
      </c>
      <c r="E21" s="217"/>
      <c r="F21" s="1058">
        <v>2</v>
      </c>
      <c r="G21" s="355"/>
      <c r="H21" s="356"/>
      <c r="I21" s="357"/>
      <c r="J21" s="358"/>
      <c r="K21" s="681"/>
      <c r="L21" s="384"/>
      <c r="M21" s="359"/>
      <c r="N21" s="360"/>
      <c r="P21" s="20"/>
    </row>
    <row r="22" spans="1:20" ht="29.25" customHeight="1" x14ac:dyDescent="0.2">
      <c r="A22" s="115"/>
      <c r="B22" s="9"/>
      <c r="C22" s="2"/>
      <c r="D22" s="1049" t="s">
        <v>125</v>
      </c>
      <c r="E22" s="1066"/>
      <c r="F22" s="340"/>
      <c r="G22" s="24" t="s">
        <v>10</v>
      </c>
      <c r="H22" s="75">
        <v>21</v>
      </c>
      <c r="I22" s="361">
        <v>27</v>
      </c>
      <c r="J22" s="362">
        <v>31</v>
      </c>
      <c r="K22" s="682" t="s">
        <v>70</v>
      </c>
      <c r="L22" s="692">
        <v>5</v>
      </c>
      <c r="M22" s="363">
        <v>8</v>
      </c>
      <c r="N22" s="364">
        <v>10</v>
      </c>
      <c r="P22" s="20"/>
      <c r="R22" s="20"/>
      <c r="T22" s="20"/>
    </row>
    <row r="23" spans="1:20" ht="16.5" customHeight="1" x14ac:dyDescent="0.2">
      <c r="A23" s="115"/>
      <c r="B23" s="9"/>
      <c r="C23" s="2"/>
      <c r="D23" s="1049" t="s">
        <v>124</v>
      </c>
      <c r="E23" s="1066"/>
      <c r="F23" s="340"/>
      <c r="G23" s="19" t="s">
        <v>10</v>
      </c>
      <c r="H23" s="365">
        <v>24</v>
      </c>
      <c r="I23" s="361">
        <v>33</v>
      </c>
      <c r="J23" s="362">
        <v>39</v>
      </c>
      <c r="K23" s="683" t="s">
        <v>79</v>
      </c>
      <c r="L23" s="693">
        <v>1</v>
      </c>
      <c r="M23" s="366">
        <v>1</v>
      </c>
      <c r="N23" s="367">
        <v>1</v>
      </c>
      <c r="P23" s="20"/>
      <c r="Q23" s="20"/>
    </row>
    <row r="24" spans="1:20" ht="16.5" customHeight="1" x14ac:dyDescent="0.2">
      <c r="A24" s="115"/>
      <c r="B24" s="9"/>
      <c r="C24" s="2"/>
      <c r="D24" s="1043"/>
      <c r="E24" s="1066"/>
      <c r="F24" s="340"/>
      <c r="G24" s="24" t="s">
        <v>52</v>
      </c>
      <c r="H24" s="44">
        <v>172.9</v>
      </c>
      <c r="I24" s="44">
        <v>172.9</v>
      </c>
      <c r="J24" s="44">
        <v>172.9</v>
      </c>
      <c r="K24" s="399"/>
      <c r="L24" s="1054"/>
      <c r="M24" s="1055"/>
      <c r="N24" s="1056"/>
      <c r="P24" s="20"/>
      <c r="Q24" s="20"/>
      <c r="R24" s="20"/>
    </row>
    <row r="25" spans="1:20" s="597" customFormat="1" ht="27" customHeight="1" x14ac:dyDescent="0.2">
      <c r="A25" s="115"/>
      <c r="B25" s="1473"/>
      <c r="C25" s="1474"/>
      <c r="D25" s="1475" t="s">
        <v>238</v>
      </c>
      <c r="E25" s="1478" t="s">
        <v>239</v>
      </c>
      <c r="F25" s="1481"/>
      <c r="G25" s="687" t="s">
        <v>10</v>
      </c>
      <c r="H25" s="219">
        <f>397.6+42+126.9</f>
        <v>566.5</v>
      </c>
      <c r="I25" s="498">
        <v>61</v>
      </c>
      <c r="J25" s="704">
        <v>61</v>
      </c>
      <c r="K25" s="159" t="s">
        <v>240</v>
      </c>
      <c r="L25" s="694">
        <v>4</v>
      </c>
      <c r="M25" s="690">
        <v>1</v>
      </c>
      <c r="N25" s="691">
        <v>1</v>
      </c>
    </row>
    <row r="26" spans="1:20" s="597" customFormat="1" ht="105.75" customHeight="1" x14ac:dyDescent="0.2">
      <c r="A26" s="115"/>
      <c r="B26" s="1473"/>
      <c r="C26" s="1474"/>
      <c r="D26" s="1476"/>
      <c r="E26" s="1479"/>
      <c r="F26" s="1482"/>
      <c r="G26" s="510"/>
      <c r="H26" s="197"/>
      <c r="I26" s="439"/>
      <c r="J26" s="447"/>
      <c r="K26" s="521" t="s">
        <v>272</v>
      </c>
      <c r="L26" s="695">
        <v>100</v>
      </c>
      <c r="M26" s="1072"/>
      <c r="N26" s="1073"/>
    </row>
    <row r="27" spans="1:20" s="597" customFormat="1" ht="39.75" customHeight="1" x14ac:dyDescent="0.2">
      <c r="A27" s="115"/>
      <c r="B27" s="1473"/>
      <c r="C27" s="1474"/>
      <c r="D27" s="1476"/>
      <c r="E27" s="1479"/>
      <c r="F27" s="1482"/>
      <c r="G27" s="510"/>
      <c r="H27" s="56"/>
      <c r="I27" s="147"/>
      <c r="J27" s="447"/>
      <c r="K27" s="513" t="s">
        <v>241</v>
      </c>
      <c r="L27" s="699">
        <v>1</v>
      </c>
      <c r="M27" s="700">
        <v>1</v>
      </c>
      <c r="N27" s="701">
        <v>1</v>
      </c>
    </row>
    <row r="28" spans="1:20" s="597" customFormat="1" ht="30" customHeight="1" x14ac:dyDescent="0.2">
      <c r="A28" s="115"/>
      <c r="B28" s="1473"/>
      <c r="C28" s="1474"/>
      <c r="D28" s="1477"/>
      <c r="E28" s="1480"/>
      <c r="F28" s="1483"/>
      <c r="G28" s="688"/>
      <c r="H28" s="610"/>
      <c r="I28" s="670"/>
      <c r="J28" s="698"/>
      <c r="K28" s="706" t="s">
        <v>243</v>
      </c>
      <c r="L28" s="707">
        <v>2</v>
      </c>
      <c r="M28" s="708"/>
      <c r="N28" s="709"/>
    </row>
    <row r="29" spans="1:20" s="597" customFormat="1" ht="25.5" customHeight="1" x14ac:dyDescent="0.2">
      <c r="A29" s="115"/>
      <c r="B29" s="828"/>
      <c r="C29" s="2"/>
      <c r="D29" s="1475" t="s">
        <v>245</v>
      </c>
      <c r="E29" s="1502" t="s">
        <v>239</v>
      </c>
      <c r="F29" s="831"/>
      <c r="G29" s="507" t="s">
        <v>10</v>
      </c>
      <c r="H29" s="702">
        <v>77.599999999999994</v>
      </c>
      <c r="I29" s="147">
        <v>77.599999999999994</v>
      </c>
      <c r="J29" s="609">
        <v>77.599999999999994</v>
      </c>
      <c r="K29" s="685" t="s">
        <v>246</v>
      </c>
      <c r="L29" s="696">
        <v>3</v>
      </c>
      <c r="M29" s="703">
        <v>3</v>
      </c>
      <c r="N29" s="697">
        <v>3</v>
      </c>
    </row>
    <row r="30" spans="1:20" s="597" customFormat="1" ht="27.75" customHeight="1" x14ac:dyDescent="0.2">
      <c r="A30" s="403"/>
      <c r="B30" s="832"/>
      <c r="C30" s="405"/>
      <c r="D30" s="1477"/>
      <c r="E30" s="1503"/>
      <c r="F30" s="833"/>
      <c r="G30" s="689"/>
      <c r="H30" s="834"/>
      <c r="I30" s="670"/>
      <c r="J30" s="610"/>
      <c r="K30" s="706" t="s">
        <v>247</v>
      </c>
      <c r="L30" s="707">
        <v>10</v>
      </c>
      <c r="M30" s="710">
        <v>10</v>
      </c>
      <c r="N30" s="709">
        <v>10</v>
      </c>
    </row>
    <row r="31" spans="1:20" s="597" customFormat="1" ht="44.25" customHeight="1" x14ac:dyDescent="0.2">
      <c r="A31" s="115"/>
      <c r="B31" s="828"/>
      <c r="C31" s="2"/>
      <c r="D31" s="829"/>
      <c r="E31" s="830"/>
      <c r="F31" s="831"/>
      <c r="G31" s="507"/>
      <c r="H31" s="702"/>
      <c r="I31" s="147"/>
      <c r="J31" s="609"/>
      <c r="K31" s="1485" t="s">
        <v>248</v>
      </c>
      <c r="L31" s="1501">
        <v>100</v>
      </c>
      <c r="M31" s="1484">
        <v>100</v>
      </c>
      <c r="N31" s="1487">
        <v>100</v>
      </c>
    </row>
    <row r="32" spans="1:20" s="597" customFormat="1" ht="71.25" customHeight="1" x14ac:dyDescent="0.2">
      <c r="A32" s="115"/>
      <c r="B32" s="828"/>
      <c r="C32" s="2"/>
      <c r="D32" s="829"/>
      <c r="E32" s="830"/>
      <c r="F32" s="831"/>
      <c r="G32" s="689"/>
      <c r="H32" s="610"/>
      <c r="I32" s="670"/>
      <c r="J32" s="698"/>
      <c r="K32" s="1485"/>
      <c r="L32" s="1501"/>
      <c r="M32" s="1484"/>
      <c r="N32" s="1487"/>
    </row>
    <row r="33" spans="1:21" ht="16.5" customHeight="1" thickBot="1" x14ac:dyDescent="0.25">
      <c r="A33" s="115"/>
      <c r="B33" s="9"/>
      <c r="C33" s="2"/>
      <c r="D33" s="1043"/>
      <c r="E33" s="1066"/>
      <c r="F33" s="1059"/>
      <c r="G33" s="176" t="s">
        <v>14</v>
      </c>
      <c r="H33" s="368">
        <f>SUM(H22:H30)</f>
        <v>862</v>
      </c>
      <c r="I33" s="368">
        <f t="shared" ref="I33:J33" si="0">SUM(I22:I30)</f>
        <v>371.5</v>
      </c>
      <c r="J33" s="368">
        <f t="shared" si="0"/>
        <v>381.5</v>
      </c>
      <c r="K33" s="1486"/>
      <c r="L33" s="705"/>
      <c r="M33" s="374"/>
      <c r="N33" s="36"/>
      <c r="P33" s="20"/>
      <c r="Q33" s="20"/>
      <c r="R33" s="20"/>
    </row>
    <row r="34" spans="1:21" ht="16.5" customHeight="1" x14ac:dyDescent="0.2">
      <c r="A34" s="113" t="s">
        <v>7</v>
      </c>
      <c r="B34" s="122" t="s">
        <v>7</v>
      </c>
      <c r="C34" s="114" t="s">
        <v>9</v>
      </c>
      <c r="D34" s="1418" t="s">
        <v>46</v>
      </c>
      <c r="E34" s="1495"/>
      <c r="F34" s="1497" t="s">
        <v>27</v>
      </c>
      <c r="G34" s="336" t="s">
        <v>10</v>
      </c>
      <c r="H34" s="369">
        <v>190</v>
      </c>
      <c r="I34" s="199">
        <v>190</v>
      </c>
      <c r="J34" s="370">
        <v>190</v>
      </c>
      <c r="K34" s="1052" t="s">
        <v>71</v>
      </c>
      <c r="L34" s="371">
        <v>4</v>
      </c>
      <c r="M34" s="339">
        <v>4</v>
      </c>
      <c r="N34" s="21">
        <v>4</v>
      </c>
    </row>
    <row r="35" spans="1:21" ht="13.5" thickBot="1" x14ac:dyDescent="0.25">
      <c r="A35" s="116"/>
      <c r="B35" s="1"/>
      <c r="C35" s="7"/>
      <c r="D35" s="1419"/>
      <c r="E35" s="1496"/>
      <c r="F35" s="1498"/>
      <c r="G35" s="351" t="s">
        <v>14</v>
      </c>
      <c r="H35" s="72">
        <f t="shared" ref="H35:J35" si="1">SUM(H34)</f>
        <v>190</v>
      </c>
      <c r="I35" s="80">
        <f t="shared" si="1"/>
        <v>190</v>
      </c>
      <c r="J35" s="372">
        <f t="shared" si="1"/>
        <v>190</v>
      </c>
      <c r="K35" s="35"/>
      <c r="L35" s="373"/>
      <c r="M35" s="374"/>
      <c r="N35" s="36"/>
      <c r="P35" s="20"/>
    </row>
    <row r="36" spans="1:21" ht="15.75" customHeight="1" x14ac:dyDescent="0.2">
      <c r="A36" s="113" t="s">
        <v>7</v>
      </c>
      <c r="B36" s="122" t="s">
        <v>7</v>
      </c>
      <c r="C36" s="114" t="s">
        <v>11</v>
      </c>
      <c r="D36" s="1423" t="s">
        <v>85</v>
      </c>
      <c r="E36" s="1495"/>
      <c r="F36" s="1497" t="s">
        <v>27</v>
      </c>
      <c r="G36" s="336" t="s">
        <v>10</v>
      </c>
      <c r="H36" s="168">
        <v>71.900000000000006</v>
      </c>
      <c r="I36" s="375">
        <v>105</v>
      </c>
      <c r="J36" s="376">
        <v>105</v>
      </c>
      <c r="K36" s="1425" t="s">
        <v>81</v>
      </c>
      <c r="L36" s="377">
        <v>15</v>
      </c>
      <c r="M36" s="339">
        <v>15</v>
      </c>
      <c r="N36" s="378">
        <v>15</v>
      </c>
      <c r="P36" s="1074"/>
      <c r="Q36" s="10"/>
      <c r="R36" s="10"/>
      <c r="S36" s="10"/>
    </row>
    <row r="37" spans="1:21" ht="14.25" customHeight="1" thickBot="1" x14ac:dyDescent="0.25">
      <c r="A37" s="116"/>
      <c r="B37" s="1"/>
      <c r="C37" s="7"/>
      <c r="D37" s="1408"/>
      <c r="E37" s="1496"/>
      <c r="F37" s="1498"/>
      <c r="G37" s="351" t="s">
        <v>14</v>
      </c>
      <c r="H37" s="72">
        <f t="shared" ref="H37:J37" si="2">SUM(H36:H36)</f>
        <v>71.900000000000006</v>
      </c>
      <c r="I37" s="80">
        <f t="shared" si="2"/>
        <v>105</v>
      </c>
      <c r="J37" s="80">
        <f t="shared" si="2"/>
        <v>105</v>
      </c>
      <c r="K37" s="1427"/>
      <c r="L37" s="379"/>
      <c r="M37" s="380"/>
      <c r="N37" s="381"/>
      <c r="P37" s="1074"/>
      <c r="Q37" s="10"/>
      <c r="R37" s="10"/>
      <c r="S37" s="10"/>
    </row>
    <row r="38" spans="1:21" ht="41.25" customHeight="1" x14ac:dyDescent="0.2">
      <c r="A38" s="113" t="s">
        <v>7</v>
      </c>
      <c r="B38" s="122" t="s">
        <v>7</v>
      </c>
      <c r="C38" s="114" t="s">
        <v>158</v>
      </c>
      <c r="D38" s="1423" t="s">
        <v>77</v>
      </c>
      <c r="E38" s="1046"/>
      <c r="F38" s="1058">
        <v>2</v>
      </c>
      <c r="G38" s="99" t="s">
        <v>10</v>
      </c>
      <c r="H38" s="62">
        <v>17.7</v>
      </c>
      <c r="I38" s="382">
        <v>30</v>
      </c>
      <c r="J38" s="383">
        <v>48</v>
      </c>
      <c r="K38" s="1063" t="s">
        <v>123</v>
      </c>
      <c r="L38" s="384">
        <v>3</v>
      </c>
      <c r="M38" s="359">
        <v>5</v>
      </c>
      <c r="N38" s="360">
        <v>8</v>
      </c>
      <c r="P38" s="20"/>
      <c r="S38" s="20"/>
    </row>
    <row r="39" spans="1:21" s="177" customFormat="1" ht="16.5" customHeight="1" thickBot="1" x14ac:dyDescent="0.25">
      <c r="A39" s="116"/>
      <c r="B39" s="1"/>
      <c r="C39" s="7"/>
      <c r="D39" s="1408"/>
      <c r="E39" s="385"/>
      <c r="F39" s="1059"/>
      <c r="G39" s="386" t="s">
        <v>14</v>
      </c>
      <c r="H39" s="368">
        <f t="shared" ref="H39:J39" si="3">H38</f>
        <v>17.7</v>
      </c>
      <c r="I39" s="45">
        <f t="shared" si="3"/>
        <v>30</v>
      </c>
      <c r="J39" s="45">
        <f t="shared" si="3"/>
        <v>48</v>
      </c>
      <c r="K39" s="200"/>
      <c r="L39" s="387"/>
      <c r="M39" s="388"/>
      <c r="N39" s="389"/>
      <c r="P39" s="178"/>
      <c r="S39" s="178"/>
    </row>
    <row r="40" spans="1:21" ht="16.5" customHeight="1" x14ac:dyDescent="0.2">
      <c r="A40" s="117" t="s">
        <v>7</v>
      </c>
      <c r="B40" s="122" t="s">
        <v>7</v>
      </c>
      <c r="C40" s="114" t="s">
        <v>159</v>
      </c>
      <c r="D40" s="1535" t="s">
        <v>54</v>
      </c>
      <c r="E40" s="1046"/>
      <c r="F40" s="390" t="s">
        <v>27</v>
      </c>
      <c r="G40" s="57" t="s">
        <v>10</v>
      </c>
      <c r="H40" s="391">
        <v>398.2</v>
      </c>
      <c r="I40" s="391">
        <v>463</v>
      </c>
      <c r="J40" s="235">
        <v>450</v>
      </c>
      <c r="K40" s="392"/>
      <c r="L40" s="59"/>
      <c r="M40" s="359"/>
      <c r="N40" s="60"/>
    </row>
    <row r="41" spans="1:21" ht="16.5" customHeight="1" x14ac:dyDescent="0.2">
      <c r="A41" s="115"/>
      <c r="B41" s="9"/>
      <c r="C41" s="2"/>
      <c r="D41" s="1536"/>
      <c r="E41" s="1205"/>
      <c r="F41" s="393"/>
      <c r="G41" s="82" t="s">
        <v>52</v>
      </c>
      <c r="H41" s="1246">
        <v>6.2</v>
      </c>
      <c r="I41" s="1246"/>
      <c r="J41" s="1247"/>
      <c r="K41" s="399"/>
      <c r="L41" s="1245"/>
      <c r="M41" s="1207"/>
      <c r="N41" s="1141"/>
    </row>
    <row r="42" spans="1:21" ht="28.5" customHeight="1" x14ac:dyDescent="0.2">
      <c r="A42" s="115"/>
      <c r="B42" s="9"/>
      <c r="C42" s="2"/>
      <c r="D42" s="1424" t="s">
        <v>62</v>
      </c>
      <c r="E42" s="1047"/>
      <c r="F42" s="393"/>
      <c r="G42" s="1208"/>
      <c r="H42" s="46"/>
      <c r="I42" s="46"/>
      <c r="J42" s="211"/>
      <c r="K42" s="395" t="s">
        <v>56</v>
      </c>
      <c r="L42" s="105" t="s">
        <v>34</v>
      </c>
      <c r="M42" s="396" t="s">
        <v>34</v>
      </c>
      <c r="N42" s="397">
        <v>4</v>
      </c>
      <c r="Q42" s="20"/>
    </row>
    <row r="43" spans="1:21" ht="32.25" customHeight="1" x14ac:dyDescent="0.2">
      <c r="A43" s="115"/>
      <c r="B43" s="9"/>
      <c r="C43" s="2"/>
      <c r="D43" s="1424"/>
      <c r="E43" s="1047"/>
      <c r="F43" s="393"/>
      <c r="G43" s="1068"/>
      <c r="H43" s="46"/>
      <c r="I43" s="46"/>
      <c r="J43" s="211"/>
      <c r="K43" s="395" t="s">
        <v>72</v>
      </c>
      <c r="L43" s="105">
        <v>7</v>
      </c>
      <c r="M43" s="396">
        <v>9</v>
      </c>
      <c r="N43" s="397">
        <v>5</v>
      </c>
    </row>
    <row r="44" spans="1:21" ht="28.5" customHeight="1" x14ac:dyDescent="0.2">
      <c r="A44" s="115"/>
      <c r="B44" s="9"/>
      <c r="C44" s="2"/>
      <c r="D44" s="22"/>
      <c r="E44" s="1047"/>
      <c r="F44" s="393"/>
      <c r="G44" s="398"/>
      <c r="H44" s="46"/>
      <c r="I44" s="46"/>
      <c r="J44" s="211"/>
      <c r="K44" s="399" t="s">
        <v>105</v>
      </c>
      <c r="L44" s="400">
        <v>10</v>
      </c>
      <c r="M44" s="401">
        <v>10</v>
      </c>
      <c r="N44" s="402">
        <v>10</v>
      </c>
    </row>
    <row r="45" spans="1:21" ht="93" customHeight="1" x14ac:dyDescent="0.2">
      <c r="A45" s="115"/>
      <c r="B45" s="9"/>
      <c r="C45" s="2"/>
      <c r="D45" s="166" t="s">
        <v>191</v>
      </c>
      <c r="E45" s="409"/>
      <c r="F45" s="410"/>
      <c r="G45" s="102"/>
      <c r="H45" s="56"/>
      <c r="I45" s="893"/>
      <c r="J45" s="344"/>
      <c r="K45" s="1023" t="s">
        <v>192</v>
      </c>
      <c r="L45" s="406">
        <v>2</v>
      </c>
      <c r="M45" s="407">
        <v>3</v>
      </c>
      <c r="N45" s="408">
        <v>4</v>
      </c>
      <c r="R45" s="20"/>
      <c r="S45" s="20"/>
      <c r="T45" s="20"/>
      <c r="U45" s="20"/>
    </row>
    <row r="46" spans="1:21" ht="91.5" customHeight="1" x14ac:dyDescent="0.2">
      <c r="A46" s="115"/>
      <c r="B46" s="9"/>
      <c r="C46" s="2"/>
      <c r="D46" s="233" t="s">
        <v>127</v>
      </c>
      <c r="E46" s="409"/>
      <c r="F46" s="410"/>
      <c r="G46" s="102"/>
      <c r="H46" s="56"/>
      <c r="I46" s="893"/>
      <c r="J46" s="344"/>
      <c r="K46" s="411" t="s">
        <v>128</v>
      </c>
      <c r="L46" s="412">
        <v>10</v>
      </c>
      <c r="M46" s="413">
        <v>10</v>
      </c>
      <c r="N46" s="414">
        <v>10</v>
      </c>
      <c r="Q46" s="20"/>
      <c r="R46" s="20"/>
      <c r="S46" s="20"/>
    </row>
    <row r="47" spans="1:21" ht="35.25" customHeight="1" x14ac:dyDescent="0.2">
      <c r="A47" s="115"/>
      <c r="B47" s="9"/>
      <c r="C47" s="2"/>
      <c r="D47" s="1431" t="s">
        <v>177</v>
      </c>
      <c r="E47" s="409"/>
      <c r="F47" s="410"/>
      <c r="G47" s="102"/>
      <c r="H47" s="56"/>
      <c r="I47" s="893"/>
      <c r="J47" s="344"/>
      <c r="K47" s="198" t="s">
        <v>180</v>
      </c>
      <c r="L47" s="406">
        <v>40</v>
      </c>
      <c r="M47" s="407">
        <v>40</v>
      </c>
      <c r="N47" s="408">
        <v>40</v>
      </c>
      <c r="Q47" s="20"/>
      <c r="R47" s="20"/>
      <c r="S47" s="20"/>
    </row>
    <row r="48" spans="1:21" ht="16.5" customHeight="1" thickBot="1" x14ac:dyDescent="0.25">
      <c r="A48" s="118"/>
      <c r="B48" s="1"/>
      <c r="C48" s="119"/>
      <c r="D48" s="1419"/>
      <c r="E48" s="1048"/>
      <c r="F48" s="145"/>
      <c r="G48" s="12" t="s">
        <v>14</v>
      </c>
      <c r="H48" s="72">
        <f>SUM(H40:H47)</f>
        <v>404.4</v>
      </c>
      <c r="I48" s="72">
        <f>SUM(I40:I47)</f>
        <v>463</v>
      </c>
      <c r="J48" s="80">
        <f>SUM(J40:J47)</f>
        <v>450</v>
      </c>
      <c r="K48" s="234" t="s">
        <v>179</v>
      </c>
      <c r="L48" s="416">
        <v>100</v>
      </c>
      <c r="M48" s="417">
        <v>100</v>
      </c>
      <c r="N48" s="418">
        <v>100</v>
      </c>
      <c r="P48" s="20"/>
    </row>
    <row r="49" spans="1:21" ht="13.5" thickBot="1" x14ac:dyDescent="0.25">
      <c r="A49" s="3" t="s">
        <v>7</v>
      </c>
      <c r="B49" s="120" t="s">
        <v>7</v>
      </c>
      <c r="C49" s="1543" t="s">
        <v>13</v>
      </c>
      <c r="D49" s="1544"/>
      <c r="E49" s="1544"/>
      <c r="F49" s="1410"/>
      <c r="G49" s="1411"/>
      <c r="H49" s="47">
        <f>H48+H37+H35+H20+H33+H39</f>
        <v>1979.3999999999999</v>
      </c>
      <c r="I49" s="222">
        <f>I48+I37+I35+I20+I33+I39</f>
        <v>1948.5</v>
      </c>
      <c r="J49" s="419">
        <f>J48+J37+J35+J20+J33+J39</f>
        <v>2064.5</v>
      </c>
      <c r="K49" s="1383"/>
      <c r="L49" s="1384"/>
      <c r="M49" s="1384"/>
      <c r="N49" s="1385"/>
      <c r="T49" s="20"/>
    </row>
    <row r="50" spans="1:21" ht="13.5" thickBot="1" x14ac:dyDescent="0.25">
      <c r="A50" s="121" t="s">
        <v>7</v>
      </c>
      <c r="B50" s="122" t="s">
        <v>8</v>
      </c>
      <c r="C50" s="1455" t="s">
        <v>49</v>
      </c>
      <c r="D50" s="1456"/>
      <c r="E50" s="1456"/>
      <c r="F50" s="1456"/>
      <c r="G50" s="1456"/>
      <c r="H50" s="1456"/>
      <c r="I50" s="1456"/>
      <c r="J50" s="1456"/>
      <c r="K50" s="1456"/>
      <c r="L50" s="1456"/>
      <c r="M50" s="1456"/>
      <c r="N50" s="1457"/>
    </row>
    <row r="51" spans="1:21" ht="15.75" customHeight="1" x14ac:dyDescent="0.2">
      <c r="A51" s="121" t="s">
        <v>7</v>
      </c>
      <c r="B51" s="122" t="s">
        <v>8</v>
      </c>
      <c r="C51" s="114" t="s">
        <v>7</v>
      </c>
      <c r="D51" s="1533" t="s">
        <v>44</v>
      </c>
      <c r="E51" s="420"/>
      <c r="F51" s="1058" t="s">
        <v>27</v>
      </c>
      <c r="G51" s="23" t="s">
        <v>10</v>
      </c>
      <c r="H51" s="421">
        <f>3917.6+89.9-80</f>
        <v>3927.5</v>
      </c>
      <c r="I51" s="375">
        <f>3738.3+75</f>
        <v>3813.3</v>
      </c>
      <c r="J51" s="58">
        <v>3774.5</v>
      </c>
      <c r="K51" s="185" t="s">
        <v>33</v>
      </c>
      <c r="L51" s="422">
        <v>1084</v>
      </c>
      <c r="M51" s="423">
        <v>1136</v>
      </c>
      <c r="N51" s="424">
        <v>1200</v>
      </c>
    </row>
    <row r="52" spans="1:21" ht="15.75" customHeight="1" x14ac:dyDescent="0.2">
      <c r="A52" s="8"/>
      <c r="B52" s="9"/>
      <c r="C52" s="2"/>
      <c r="D52" s="1534"/>
      <c r="E52" s="425"/>
      <c r="F52" s="340"/>
      <c r="G52" s="426" t="s">
        <v>21</v>
      </c>
      <c r="H52" s="427">
        <v>400.1</v>
      </c>
      <c r="I52" s="76">
        <v>410</v>
      </c>
      <c r="J52" s="76">
        <v>410.8</v>
      </c>
      <c r="K52" s="1433" t="s">
        <v>195</v>
      </c>
      <c r="L52" s="428">
        <v>1360</v>
      </c>
      <c r="M52" s="429">
        <v>1467</v>
      </c>
      <c r="N52" s="430">
        <v>1480</v>
      </c>
    </row>
    <row r="53" spans="1:21" ht="15.75" customHeight="1" x14ac:dyDescent="0.2">
      <c r="A53" s="8"/>
      <c r="B53" s="9"/>
      <c r="C53" s="2"/>
      <c r="D53" s="1060"/>
      <c r="E53" s="425"/>
      <c r="F53" s="340"/>
      <c r="G53" s="426" t="s">
        <v>88</v>
      </c>
      <c r="H53" s="427">
        <v>62.3</v>
      </c>
      <c r="I53" s="427"/>
      <c r="J53" s="76"/>
      <c r="K53" s="1435"/>
      <c r="L53" s="400"/>
      <c r="M53" s="401"/>
      <c r="N53" s="431"/>
    </row>
    <row r="54" spans="1:21" ht="15.75" customHeight="1" x14ac:dyDescent="0.2">
      <c r="A54" s="8"/>
      <c r="B54" s="9"/>
      <c r="C54" s="2"/>
      <c r="D54" s="1198"/>
      <c r="E54" s="425"/>
      <c r="F54" s="340"/>
      <c r="G54" s="426" t="s">
        <v>280</v>
      </c>
      <c r="H54" s="427">
        <v>14</v>
      </c>
      <c r="I54" s="427"/>
      <c r="J54" s="76"/>
      <c r="K54" s="1433" t="s">
        <v>130</v>
      </c>
      <c r="L54" s="228">
        <v>12</v>
      </c>
      <c r="M54" s="396"/>
      <c r="N54" s="1200"/>
    </row>
    <row r="55" spans="1:21" ht="18" customHeight="1" x14ac:dyDescent="0.2">
      <c r="A55" s="8"/>
      <c r="B55" s="9"/>
      <c r="C55" s="2"/>
      <c r="D55" s="1424" t="s">
        <v>91</v>
      </c>
      <c r="E55" s="330"/>
      <c r="F55" s="340"/>
      <c r="G55" s="31"/>
      <c r="H55" s="56"/>
      <c r="I55" s="147"/>
      <c r="J55" s="147"/>
      <c r="K55" s="1434"/>
      <c r="L55" s="1093"/>
      <c r="M55" s="432"/>
      <c r="N55" s="433"/>
      <c r="Q55" s="20"/>
    </row>
    <row r="56" spans="1:21" ht="13.5" customHeight="1" x14ac:dyDescent="0.2">
      <c r="A56" s="8"/>
      <c r="B56" s="9"/>
      <c r="C56" s="2"/>
      <c r="D56" s="1424"/>
      <c r="E56" s="330"/>
      <c r="F56" s="340"/>
      <c r="G56" s="31"/>
      <c r="H56" s="56"/>
      <c r="I56" s="147"/>
      <c r="J56" s="147"/>
      <c r="K56" s="153"/>
      <c r="L56" s="434"/>
      <c r="M56" s="432"/>
      <c r="N56" s="433"/>
      <c r="R56" s="20"/>
    </row>
    <row r="57" spans="1:21" ht="28.5" customHeight="1" x14ac:dyDescent="0.2">
      <c r="A57" s="8"/>
      <c r="B57" s="9"/>
      <c r="C57" s="2"/>
      <c r="D57" s="1424"/>
      <c r="E57" s="330"/>
      <c r="F57" s="340"/>
      <c r="G57" s="31"/>
      <c r="H57" s="56"/>
      <c r="I57" s="147"/>
      <c r="J57" s="147"/>
      <c r="K57" s="85" t="s">
        <v>265</v>
      </c>
      <c r="L57" s="216"/>
      <c r="M57" s="407">
        <v>1</v>
      </c>
      <c r="N57" s="231"/>
      <c r="R57" s="20"/>
    </row>
    <row r="58" spans="1:21" ht="18" customHeight="1" x14ac:dyDescent="0.2">
      <c r="A58" s="8"/>
      <c r="B58" s="9"/>
      <c r="C58" s="2"/>
      <c r="D58" s="22"/>
      <c r="E58" s="330"/>
      <c r="F58" s="340"/>
      <c r="G58" s="31"/>
      <c r="H58" s="56"/>
      <c r="I58" s="147"/>
      <c r="J58" s="147"/>
      <c r="K58" s="1499" t="s">
        <v>196</v>
      </c>
      <c r="L58" s="239">
        <v>9</v>
      </c>
      <c r="M58" s="437">
        <v>9</v>
      </c>
      <c r="N58" s="438">
        <v>10</v>
      </c>
    </row>
    <row r="59" spans="1:21" ht="12" customHeight="1" x14ac:dyDescent="0.2">
      <c r="A59" s="835"/>
      <c r="B59" s="404"/>
      <c r="C59" s="405"/>
      <c r="D59" s="1293"/>
      <c r="E59" s="454"/>
      <c r="F59" s="455"/>
      <c r="G59" s="77"/>
      <c r="H59" s="1350"/>
      <c r="I59" s="1351"/>
      <c r="J59" s="1351"/>
      <c r="K59" s="1500"/>
      <c r="L59" s="785"/>
      <c r="M59" s="401"/>
      <c r="N59" s="1352"/>
      <c r="Q59" s="20"/>
    </row>
    <row r="60" spans="1:21" ht="18.75" customHeight="1" x14ac:dyDescent="0.2">
      <c r="A60" s="8"/>
      <c r="B60" s="9"/>
      <c r="C60" s="2"/>
      <c r="D60" s="1424" t="s">
        <v>90</v>
      </c>
      <c r="E60" s="330"/>
      <c r="F60" s="340"/>
      <c r="G60" s="341"/>
      <c r="H60" s="56"/>
      <c r="I60" s="439"/>
      <c r="J60" s="440"/>
      <c r="K60" s="1219"/>
      <c r="L60" s="412"/>
      <c r="M60" s="396"/>
      <c r="N60" s="1200"/>
      <c r="O60" s="20"/>
      <c r="P60" s="20"/>
      <c r="Q60" s="20"/>
      <c r="S60" s="20"/>
      <c r="T60" s="20"/>
    </row>
    <row r="61" spans="1:21" ht="18.75" customHeight="1" x14ac:dyDescent="0.2">
      <c r="A61" s="8"/>
      <c r="B61" s="9"/>
      <c r="C61" s="2"/>
      <c r="D61" s="1424"/>
      <c r="E61" s="330"/>
      <c r="F61" s="340"/>
      <c r="G61" s="341"/>
      <c r="H61" s="56"/>
      <c r="I61" s="439"/>
      <c r="J61" s="440"/>
      <c r="K61" s="1220"/>
      <c r="L61" s="412"/>
      <c r="M61" s="396"/>
      <c r="N61" s="1200"/>
      <c r="O61" s="20"/>
      <c r="P61" s="20"/>
      <c r="Q61" s="20"/>
      <c r="S61" s="20"/>
      <c r="U61" s="20"/>
    </row>
    <row r="62" spans="1:21" ht="18.75" customHeight="1" x14ac:dyDescent="0.2">
      <c r="A62" s="8"/>
      <c r="B62" s="9"/>
      <c r="C62" s="2"/>
      <c r="D62" s="1424"/>
      <c r="E62" s="330"/>
      <c r="F62" s="340"/>
      <c r="G62" s="441"/>
      <c r="H62" s="436"/>
      <c r="I62" s="439"/>
      <c r="J62" s="197"/>
      <c r="K62" s="1221"/>
      <c r="L62" s="412"/>
      <c r="M62" s="396"/>
      <c r="N62" s="1200"/>
      <c r="O62" s="20"/>
      <c r="P62" s="20"/>
      <c r="Q62" s="20"/>
      <c r="S62" s="20"/>
    </row>
    <row r="63" spans="1:21" ht="27.75" customHeight="1" x14ac:dyDescent="0.2">
      <c r="A63" s="8"/>
      <c r="B63" s="9"/>
      <c r="C63" s="442"/>
      <c r="D63" s="1407" t="s">
        <v>28</v>
      </c>
      <c r="E63" s="330"/>
      <c r="F63" s="340"/>
      <c r="G63" s="31"/>
      <c r="H63" s="55"/>
      <c r="I63" s="439"/>
      <c r="J63" s="443"/>
      <c r="K63" s="1539"/>
      <c r="L63" s="412"/>
      <c r="M63" s="1541"/>
      <c r="N63" s="1200"/>
      <c r="O63" s="20"/>
    </row>
    <row r="64" spans="1:21" ht="12" customHeight="1" x14ac:dyDescent="0.2">
      <c r="A64" s="8"/>
      <c r="B64" s="9"/>
      <c r="C64" s="442"/>
      <c r="D64" s="1436"/>
      <c r="E64" s="330"/>
      <c r="F64" s="340"/>
      <c r="G64" s="31"/>
      <c r="H64" s="55"/>
      <c r="I64" s="444"/>
      <c r="J64" s="445"/>
      <c r="K64" s="1540"/>
      <c r="L64" s="412"/>
      <c r="M64" s="1542"/>
      <c r="N64" s="1200"/>
    </row>
    <row r="65" spans="1:20" ht="18.75" customHeight="1" x14ac:dyDescent="0.2">
      <c r="A65" s="123"/>
      <c r="B65" s="9"/>
      <c r="C65" s="126"/>
      <c r="D65" s="1537" t="s">
        <v>92</v>
      </c>
      <c r="E65" s="446"/>
      <c r="F65" s="340"/>
      <c r="G65" s="31"/>
      <c r="H65" s="56"/>
      <c r="I65" s="147"/>
      <c r="J65" s="147"/>
      <c r="K65" s="1434" t="s">
        <v>102</v>
      </c>
      <c r="L65" s="434">
        <v>770</v>
      </c>
      <c r="M65" s="432">
        <v>805</v>
      </c>
      <c r="N65" s="433">
        <v>850</v>
      </c>
    </row>
    <row r="66" spans="1:20" ht="17.25" customHeight="1" x14ac:dyDescent="0.2">
      <c r="A66" s="123"/>
      <c r="B66" s="9"/>
      <c r="C66" s="126"/>
      <c r="D66" s="1537"/>
      <c r="E66" s="446"/>
      <c r="F66" s="340"/>
      <c r="G66" s="31"/>
      <c r="H66" s="56"/>
      <c r="I66" s="147"/>
      <c r="J66" s="447"/>
      <c r="K66" s="1434"/>
      <c r="L66" s="434"/>
      <c r="M66" s="432"/>
      <c r="N66" s="433"/>
      <c r="T66" s="20"/>
    </row>
    <row r="67" spans="1:20" ht="18.75" customHeight="1" x14ac:dyDescent="0.2">
      <c r="A67" s="115"/>
      <c r="B67" s="9"/>
      <c r="C67" s="126"/>
      <c r="D67" s="1537"/>
      <c r="E67" s="446"/>
      <c r="F67" s="340"/>
      <c r="G67" s="435"/>
      <c r="H67" s="436"/>
      <c r="I67" s="147"/>
      <c r="J67" s="147"/>
      <c r="K67" s="1434"/>
      <c r="L67" s="434"/>
      <c r="M67" s="432"/>
      <c r="N67" s="433"/>
      <c r="P67" s="20"/>
    </row>
    <row r="68" spans="1:20" ht="28.5" customHeight="1" x14ac:dyDescent="0.2">
      <c r="A68" s="8"/>
      <c r="B68" s="9"/>
      <c r="C68" s="126"/>
      <c r="D68" s="1043" t="s">
        <v>109</v>
      </c>
      <c r="E68" s="446"/>
      <c r="F68" s="340"/>
      <c r="G68" s="31"/>
      <c r="H68" s="55"/>
      <c r="I68" s="439"/>
      <c r="J68" s="439"/>
      <c r="K68" s="1221"/>
      <c r="L68" s="448"/>
      <c r="M68" s="396"/>
      <c r="N68" s="1200"/>
    </row>
    <row r="69" spans="1:20" ht="21" customHeight="1" x14ac:dyDescent="0.2">
      <c r="A69" s="115"/>
      <c r="B69" s="9"/>
      <c r="C69" s="2"/>
      <c r="D69" s="1407" t="s">
        <v>93</v>
      </c>
      <c r="E69" s="330"/>
      <c r="F69" s="340"/>
      <c r="G69" s="31"/>
      <c r="H69" s="56"/>
      <c r="I69" s="439"/>
      <c r="J69" s="440"/>
      <c r="K69" s="1545"/>
      <c r="L69" s="412"/>
      <c r="M69" s="449"/>
      <c r="N69" s="1200"/>
      <c r="Q69" s="20"/>
      <c r="R69" s="20"/>
    </row>
    <row r="70" spans="1:20" ht="21" customHeight="1" x14ac:dyDescent="0.2">
      <c r="A70" s="115"/>
      <c r="B70" s="9"/>
      <c r="C70" s="2"/>
      <c r="D70" s="1424"/>
      <c r="E70" s="330"/>
      <c r="F70" s="340"/>
      <c r="G70" s="31"/>
      <c r="H70" s="56"/>
      <c r="I70" s="439"/>
      <c r="J70" s="440"/>
      <c r="K70" s="1545"/>
      <c r="L70" s="412"/>
      <c r="M70" s="449"/>
      <c r="N70" s="1200"/>
      <c r="Q70" s="20"/>
    </row>
    <row r="71" spans="1:20" ht="43.5" customHeight="1" x14ac:dyDescent="0.2">
      <c r="A71" s="115"/>
      <c r="B71" s="9"/>
      <c r="C71" s="2"/>
      <c r="D71" s="1051" t="s">
        <v>197</v>
      </c>
      <c r="E71" s="330"/>
      <c r="F71" s="340"/>
      <c r="G71" s="31"/>
      <c r="H71" s="55"/>
      <c r="I71" s="439"/>
      <c r="J71" s="197"/>
      <c r="K71" s="1221"/>
      <c r="L71" s="412"/>
      <c r="M71" s="449"/>
      <c r="N71" s="1200"/>
      <c r="P71" s="20"/>
      <c r="Q71" s="20"/>
    </row>
    <row r="72" spans="1:20" ht="20.25" customHeight="1" x14ac:dyDescent="0.2">
      <c r="A72" s="123"/>
      <c r="B72" s="9"/>
      <c r="C72" s="126"/>
      <c r="D72" s="1407" t="s">
        <v>101</v>
      </c>
      <c r="E72" s="1437" t="s">
        <v>100</v>
      </c>
      <c r="F72" s="340"/>
      <c r="G72" s="31"/>
      <c r="H72" s="56"/>
      <c r="I72" s="439"/>
      <c r="J72" s="439"/>
      <c r="K72" s="1438" t="s">
        <v>131</v>
      </c>
      <c r="L72" s="434">
        <v>2</v>
      </c>
      <c r="M72" s="432">
        <v>1</v>
      </c>
      <c r="N72" s="1538"/>
      <c r="R72" s="20"/>
      <c r="T72" s="20"/>
    </row>
    <row r="73" spans="1:20" ht="20.25" customHeight="1" x14ac:dyDescent="0.2">
      <c r="A73" s="123"/>
      <c r="B73" s="9"/>
      <c r="C73" s="126"/>
      <c r="D73" s="1424"/>
      <c r="E73" s="1437"/>
      <c r="F73" s="340"/>
      <c r="G73" s="31"/>
      <c r="H73" s="56"/>
      <c r="I73" s="439"/>
      <c r="J73" s="440"/>
      <c r="K73" s="1438"/>
      <c r="L73" s="434"/>
      <c r="M73" s="432"/>
      <c r="N73" s="1538"/>
      <c r="R73" s="20"/>
      <c r="T73" s="20"/>
    </row>
    <row r="74" spans="1:20" ht="16.5" customHeight="1" x14ac:dyDescent="0.2">
      <c r="A74" s="123"/>
      <c r="B74" s="9"/>
      <c r="C74" s="126"/>
      <c r="D74" s="1436"/>
      <c r="E74" s="451"/>
      <c r="F74" s="340"/>
      <c r="G74" s="435"/>
      <c r="H74" s="436"/>
      <c r="I74" s="211"/>
      <c r="J74" s="46"/>
      <c r="K74" s="1438"/>
      <c r="L74" s="434"/>
      <c r="M74" s="432"/>
      <c r="N74" s="1538"/>
      <c r="R74" s="20"/>
      <c r="T74" s="20"/>
    </row>
    <row r="75" spans="1:20" x14ac:dyDescent="0.2">
      <c r="A75" s="123"/>
      <c r="B75" s="9"/>
      <c r="C75" s="126"/>
      <c r="D75" s="1431" t="s">
        <v>198</v>
      </c>
      <c r="E75" s="451"/>
      <c r="F75" s="340"/>
      <c r="G75" s="31"/>
      <c r="H75" s="55"/>
      <c r="I75" s="211"/>
      <c r="J75" s="46"/>
      <c r="K75" s="1438"/>
      <c r="L75" s="412"/>
      <c r="M75" s="396"/>
      <c r="N75" s="1200"/>
      <c r="R75" s="20"/>
      <c r="S75" s="20"/>
    </row>
    <row r="76" spans="1:20" x14ac:dyDescent="0.2">
      <c r="A76" s="123"/>
      <c r="B76" s="9"/>
      <c r="C76" s="126"/>
      <c r="D76" s="1432"/>
      <c r="E76" s="451"/>
      <c r="F76" s="340"/>
      <c r="G76" s="435"/>
      <c r="H76" s="55"/>
      <c r="I76" s="211"/>
      <c r="J76" s="211"/>
      <c r="K76" s="1438"/>
      <c r="L76" s="412"/>
      <c r="M76" s="396"/>
      <c r="N76" s="1200"/>
    </row>
    <row r="77" spans="1:20" ht="31.5" customHeight="1" x14ac:dyDescent="0.2">
      <c r="A77" s="123"/>
      <c r="B77" s="9"/>
      <c r="C77" s="452"/>
      <c r="D77" s="166" t="s">
        <v>199</v>
      </c>
      <c r="E77" s="217"/>
      <c r="F77" s="453"/>
      <c r="G77" s="108"/>
      <c r="H77" s="56"/>
      <c r="I77" s="439"/>
      <c r="J77" s="443"/>
      <c r="K77" s="1202" t="s">
        <v>132</v>
      </c>
      <c r="L77" s="434">
        <v>1</v>
      </c>
      <c r="M77" s="432"/>
      <c r="N77" s="433"/>
      <c r="P77" s="20"/>
      <c r="R77" s="20"/>
      <c r="T77" s="20"/>
    </row>
    <row r="78" spans="1:20" ht="25.5" customHeight="1" x14ac:dyDescent="0.2">
      <c r="A78" s="123"/>
      <c r="B78" s="9"/>
      <c r="C78" s="169"/>
      <c r="D78" s="1415" t="s">
        <v>200</v>
      </c>
      <c r="E78" s="146"/>
      <c r="F78" s="453"/>
      <c r="G78" s="108"/>
      <c r="H78" s="56"/>
      <c r="I78" s="439"/>
      <c r="J78" s="443"/>
      <c r="K78" s="1202" t="s">
        <v>132</v>
      </c>
      <c r="L78" s="434">
        <v>1</v>
      </c>
      <c r="M78" s="432"/>
      <c r="N78" s="433"/>
      <c r="Q78" s="20"/>
      <c r="R78" s="20"/>
      <c r="T78" s="20"/>
    </row>
    <row r="79" spans="1:20" ht="27" customHeight="1" x14ac:dyDescent="0.2">
      <c r="A79" s="123"/>
      <c r="B79" s="9"/>
      <c r="C79" s="452"/>
      <c r="D79" s="1432"/>
      <c r="E79" s="217"/>
      <c r="F79" s="453"/>
      <c r="G79" s="108"/>
      <c r="H79" s="56"/>
      <c r="I79" s="439"/>
      <c r="J79" s="443"/>
      <c r="K79" s="1202"/>
      <c r="L79" s="434"/>
      <c r="M79" s="432"/>
      <c r="N79" s="433"/>
      <c r="Q79" s="20"/>
      <c r="R79" s="20"/>
      <c r="T79" s="20"/>
    </row>
    <row r="80" spans="1:20" ht="21.75" customHeight="1" x14ac:dyDescent="0.2">
      <c r="A80" s="123"/>
      <c r="B80" s="9"/>
      <c r="C80" s="2"/>
      <c r="D80" s="1424" t="s">
        <v>29</v>
      </c>
      <c r="E80" s="330"/>
      <c r="F80" s="340"/>
      <c r="G80" s="31"/>
      <c r="H80" s="220"/>
      <c r="I80" s="439"/>
      <c r="J80" s="439"/>
      <c r="K80" s="1202"/>
      <c r="L80" s="434"/>
      <c r="M80" s="396"/>
      <c r="N80" s="1200"/>
      <c r="S80" s="20"/>
    </row>
    <row r="81" spans="1:25" ht="21.75" customHeight="1" x14ac:dyDescent="0.2">
      <c r="A81" s="115"/>
      <c r="B81" s="9"/>
      <c r="C81" s="671"/>
      <c r="D81" s="1436"/>
      <c r="E81" s="330"/>
      <c r="F81" s="340"/>
      <c r="G81" s="31"/>
      <c r="H81" s="56"/>
      <c r="I81" s="439"/>
      <c r="J81" s="440"/>
      <c r="K81" s="1203"/>
      <c r="L81" s="457"/>
      <c r="M81" s="401"/>
      <c r="N81" s="431"/>
      <c r="Q81" s="20"/>
    </row>
    <row r="82" spans="1:25" ht="14.25" customHeight="1" x14ac:dyDescent="0.2">
      <c r="A82" s="115"/>
      <c r="B82" s="9"/>
      <c r="C82" s="210"/>
      <c r="D82" s="1415" t="s">
        <v>135</v>
      </c>
      <c r="E82" s="458"/>
      <c r="F82" s="453"/>
      <c r="G82" s="102"/>
      <c r="H82" s="55"/>
      <c r="I82" s="211"/>
      <c r="J82" s="394"/>
      <c r="K82" s="1202" t="s">
        <v>160</v>
      </c>
      <c r="L82" s="434">
        <v>7</v>
      </c>
      <c r="M82" s="432">
        <v>7</v>
      </c>
      <c r="N82" s="433">
        <v>7</v>
      </c>
      <c r="Q82" s="20"/>
      <c r="S82" s="20"/>
    </row>
    <row r="83" spans="1:25" ht="14.25" customHeight="1" x14ac:dyDescent="0.2">
      <c r="A83" s="115"/>
      <c r="B83" s="9"/>
      <c r="C83" s="210"/>
      <c r="D83" s="1415"/>
      <c r="E83" s="458"/>
      <c r="F83" s="453"/>
      <c r="G83" s="108"/>
      <c r="H83" s="56"/>
      <c r="I83" s="211"/>
      <c r="J83" s="394"/>
      <c r="K83" s="1202"/>
      <c r="L83" s="434"/>
      <c r="M83" s="432"/>
      <c r="N83" s="433"/>
      <c r="O83" s="20"/>
    </row>
    <row r="84" spans="1:25" ht="13.5" thickBot="1" x14ac:dyDescent="0.25">
      <c r="A84" s="3"/>
      <c r="B84" s="1"/>
      <c r="C84" s="124"/>
      <c r="D84" s="1419"/>
      <c r="E84" s="459"/>
      <c r="F84" s="1059"/>
      <c r="G84" s="12" t="s">
        <v>14</v>
      </c>
      <c r="H84" s="72">
        <f>SUM(H51:H83)</f>
        <v>4403.9000000000005</v>
      </c>
      <c r="I84" s="80">
        <f>SUM(I51:I83)</f>
        <v>4223.3</v>
      </c>
      <c r="J84" s="72">
        <f>SUM(J51:J83)</f>
        <v>4185.3</v>
      </c>
      <c r="K84" s="1222"/>
      <c r="L84" s="416"/>
      <c r="M84" s="460"/>
      <c r="N84" s="461"/>
      <c r="Q84" s="20"/>
    </row>
    <row r="85" spans="1:25" ht="17.25" customHeight="1" x14ac:dyDescent="0.2">
      <c r="A85" s="134" t="s">
        <v>7</v>
      </c>
      <c r="B85" s="135" t="s">
        <v>8</v>
      </c>
      <c r="C85" s="110" t="s">
        <v>8</v>
      </c>
      <c r="D85" s="90" t="s">
        <v>117</v>
      </c>
      <c r="E85" s="88"/>
      <c r="F85" s="462"/>
      <c r="G85" s="91"/>
      <c r="H85" s="92"/>
      <c r="I85" s="92"/>
      <c r="J85" s="92"/>
      <c r="K85" s="215"/>
      <c r="L85" s="463"/>
      <c r="M85" s="464"/>
      <c r="N85" s="465"/>
      <c r="Q85" s="20"/>
      <c r="R85" s="20"/>
    </row>
    <row r="86" spans="1:25" ht="40.5" customHeight="1" x14ac:dyDescent="0.2">
      <c r="A86" s="8"/>
      <c r="B86" s="9"/>
      <c r="C86" s="466"/>
      <c r="D86" s="1415" t="s">
        <v>164</v>
      </c>
      <c r="E86" s="89"/>
      <c r="F86" s="467">
        <v>2</v>
      </c>
      <c r="G86" s="1067" t="s">
        <v>10</v>
      </c>
      <c r="H86" s="55">
        <f>242+15.3</f>
        <v>257.3</v>
      </c>
      <c r="I86" s="439">
        <v>197.9</v>
      </c>
      <c r="J86" s="439">
        <v>10.6</v>
      </c>
      <c r="K86" s="1061" t="s">
        <v>201</v>
      </c>
      <c r="L86" s="468">
        <v>100</v>
      </c>
      <c r="M86" s="469"/>
      <c r="N86" s="470"/>
      <c r="Q86" s="20"/>
    </row>
    <row r="87" spans="1:25" ht="40.5" customHeight="1" x14ac:dyDescent="0.2">
      <c r="A87" s="8"/>
      <c r="B87" s="9"/>
      <c r="C87" s="164"/>
      <c r="D87" s="1415"/>
      <c r="E87" s="89"/>
      <c r="F87" s="467"/>
      <c r="G87" s="1067"/>
      <c r="H87" s="55"/>
      <c r="I87" s="439"/>
      <c r="J87" s="439"/>
      <c r="K87" s="1061" t="s">
        <v>168</v>
      </c>
      <c r="L87" s="468">
        <v>1070</v>
      </c>
      <c r="M87" s="469"/>
      <c r="N87" s="470"/>
      <c r="Q87" s="20"/>
      <c r="Y87" s="20"/>
    </row>
    <row r="88" spans="1:25" ht="30" customHeight="1" x14ac:dyDescent="0.2">
      <c r="A88" s="8"/>
      <c r="B88" s="9"/>
      <c r="C88" s="164"/>
      <c r="D88" s="471"/>
      <c r="E88" s="89"/>
      <c r="F88" s="467"/>
      <c r="G88" s="1067"/>
      <c r="H88" s="93"/>
      <c r="I88" s="439"/>
      <c r="J88" s="439"/>
      <c r="K88" s="1061" t="s">
        <v>169</v>
      </c>
      <c r="L88" s="468">
        <v>4</v>
      </c>
      <c r="M88" s="469">
        <v>2</v>
      </c>
      <c r="N88" s="470"/>
      <c r="Q88" s="20"/>
    </row>
    <row r="89" spans="1:25" ht="22.5" customHeight="1" x14ac:dyDescent="0.2">
      <c r="A89" s="8"/>
      <c r="B89" s="9"/>
      <c r="C89" s="164"/>
      <c r="D89" s="1431" t="s">
        <v>202</v>
      </c>
      <c r="E89" s="89"/>
      <c r="F89" s="467"/>
      <c r="G89" s="1067"/>
      <c r="H89" s="93"/>
      <c r="I89" s="439"/>
      <c r="J89" s="472"/>
      <c r="K89" s="179" t="s">
        <v>170</v>
      </c>
      <c r="L89" s="216">
        <v>100</v>
      </c>
      <c r="M89" s="407"/>
      <c r="N89" s="408"/>
      <c r="Q89" s="20"/>
    </row>
    <row r="90" spans="1:25" ht="35.25" customHeight="1" x14ac:dyDescent="0.2">
      <c r="A90" s="8"/>
      <c r="B90" s="9"/>
      <c r="C90" s="164"/>
      <c r="D90" s="1432"/>
      <c r="E90" s="89"/>
      <c r="F90" s="467"/>
      <c r="G90" s="1067"/>
      <c r="H90" s="93"/>
      <c r="I90" s="439"/>
      <c r="J90" s="472"/>
      <c r="K90" s="1044" t="s">
        <v>203</v>
      </c>
      <c r="L90" s="97"/>
      <c r="M90" s="469">
        <v>100</v>
      </c>
      <c r="N90" s="433"/>
      <c r="Q90" s="20"/>
      <c r="S90" s="20"/>
    </row>
    <row r="91" spans="1:25" ht="30.75" customHeight="1" x14ac:dyDescent="0.2">
      <c r="A91" s="8"/>
      <c r="B91" s="9"/>
      <c r="C91" s="164"/>
      <c r="D91" s="1431" t="s">
        <v>118</v>
      </c>
      <c r="E91" s="473"/>
      <c r="F91" s="467"/>
      <c r="G91" s="1357"/>
      <c r="H91" s="93"/>
      <c r="I91" s="439"/>
      <c r="J91" s="472"/>
      <c r="K91" s="179" t="s">
        <v>136</v>
      </c>
      <c r="L91" s="428">
        <v>100</v>
      </c>
      <c r="M91" s="407"/>
      <c r="N91" s="408"/>
      <c r="Q91" s="20"/>
    </row>
    <row r="92" spans="1:25" ht="30" customHeight="1" x14ac:dyDescent="0.2">
      <c r="A92" s="835"/>
      <c r="B92" s="404"/>
      <c r="C92" s="1359"/>
      <c r="D92" s="1432"/>
      <c r="E92" s="1360"/>
      <c r="F92" s="476"/>
      <c r="G92" s="1358"/>
      <c r="H92" s="96"/>
      <c r="I92" s="456"/>
      <c r="J92" s="1361"/>
      <c r="K92" s="198" t="s">
        <v>161</v>
      </c>
      <c r="L92" s="406">
        <v>1</v>
      </c>
      <c r="M92" s="469"/>
      <c r="N92" s="470"/>
      <c r="Q92" s="20"/>
      <c r="R92" s="20"/>
    </row>
    <row r="93" spans="1:25" ht="30" customHeight="1" x14ac:dyDescent="0.2">
      <c r="A93" s="8"/>
      <c r="B93" s="9"/>
      <c r="C93" s="474"/>
      <c r="D93" s="1415" t="s">
        <v>204</v>
      </c>
      <c r="E93" s="473"/>
      <c r="F93" s="467"/>
      <c r="G93" s="1357"/>
      <c r="H93" s="197"/>
      <c r="I93" s="439"/>
      <c r="J93" s="439"/>
      <c r="K93" s="1349" t="s">
        <v>205</v>
      </c>
      <c r="L93" s="468"/>
      <c r="M93" s="469">
        <v>100</v>
      </c>
      <c r="N93" s="470"/>
      <c r="Q93" s="20"/>
      <c r="R93" s="20"/>
    </row>
    <row r="94" spans="1:25" ht="30" customHeight="1" x14ac:dyDescent="0.2">
      <c r="A94" s="8"/>
      <c r="B94" s="9"/>
      <c r="C94" s="164"/>
      <c r="D94" s="1432"/>
      <c r="E94" s="473"/>
      <c r="F94" s="476"/>
      <c r="G94" s="1067"/>
      <c r="H94" s="477"/>
      <c r="I94" s="456"/>
      <c r="J94" s="456"/>
      <c r="K94" s="1045" t="s">
        <v>206</v>
      </c>
      <c r="L94" s="450"/>
      <c r="M94" s="98"/>
      <c r="N94" s="433">
        <v>100</v>
      </c>
      <c r="Q94" s="20"/>
      <c r="S94" s="20"/>
    </row>
    <row r="95" spans="1:25" ht="42" customHeight="1" x14ac:dyDescent="0.2">
      <c r="A95" s="8"/>
      <c r="B95" s="9"/>
      <c r="C95" s="164"/>
      <c r="D95" s="1362" t="s">
        <v>298</v>
      </c>
      <c r="E95" s="230"/>
      <c r="F95" s="480">
        <v>5</v>
      </c>
      <c r="G95" s="1069" t="s">
        <v>10</v>
      </c>
      <c r="H95" s="94"/>
      <c r="I95" s="498">
        <v>50</v>
      </c>
      <c r="J95" s="95"/>
      <c r="K95" s="179" t="s">
        <v>215</v>
      </c>
      <c r="L95" s="428"/>
      <c r="M95" s="429">
        <v>1</v>
      </c>
      <c r="N95" s="430"/>
      <c r="Q95" s="20"/>
      <c r="R95" s="20"/>
    </row>
    <row r="96" spans="1:25" ht="27.75" customHeight="1" x14ac:dyDescent="0.2">
      <c r="A96" s="8"/>
      <c r="B96" s="9"/>
      <c r="C96" s="164"/>
      <c r="D96" s="34" t="s">
        <v>273</v>
      </c>
      <c r="E96" s="230"/>
      <c r="F96" s="480">
        <v>5</v>
      </c>
      <c r="G96" s="1069" t="s">
        <v>10</v>
      </c>
      <c r="H96" s="94"/>
      <c r="I96" s="498">
        <v>75</v>
      </c>
      <c r="J96" s="95"/>
      <c r="K96" s="198" t="s">
        <v>215</v>
      </c>
      <c r="L96" s="428"/>
      <c r="M96" s="429">
        <v>1</v>
      </c>
      <c r="N96" s="430"/>
      <c r="Q96" s="20"/>
    </row>
    <row r="97" spans="1:20" ht="17.25" customHeight="1" thickBot="1" x14ac:dyDescent="0.25">
      <c r="A97" s="8"/>
      <c r="B97" s="9"/>
      <c r="C97" s="481"/>
      <c r="D97" s="791"/>
      <c r="E97" s="482"/>
      <c r="F97" s="1059"/>
      <c r="G97" s="207" t="s">
        <v>14</v>
      </c>
      <c r="H97" s="483">
        <f>SUM(H85:H96)</f>
        <v>257.3</v>
      </c>
      <c r="I97" s="483">
        <f>SUM(I85:I96)</f>
        <v>322.89999999999998</v>
      </c>
      <c r="J97" s="483">
        <f>SUM(J85:J96)</f>
        <v>10.6</v>
      </c>
      <c r="K97" s="411" t="s">
        <v>270</v>
      </c>
      <c r="L97" s="428"/>
      <c r="M97" s="429">
        <v>1</v>
      </c>
      <c r="N97" s="540"/>
      <c r="Q97" s="20"/>
    </row>
    <row r="98" spans="1:20" ht="19.5" customHeight="1" x14ac:dyDescent="0.2">
      <c r="A98" s="113" t="s">
        <v>7</v>
      </c>
      <c r="B98" s="122" t="s">
        <v>8</v>
      </c>
      <c r="C98" s="114" t="s">
        <v>9</v>
      </c>
      <c r="D98" s="1423" t="s">
        <v>120</v>
      </c>
      <c r="E98" s="1057"/>
      <c r="F98" s="1058">
        <v>6</v>
      </c>
      <c r="G98" s="99" t="s">
        <v>10</v>
      </c>
      <c r="H98" s="223">
        <f>154.5-18</f>
        <v>136.5</v>
      </c>
      <c r="I98" s="81">
        <f>+H98</f>
        <v>136.5</v>
      </c>
      <c r="J98" s="81">
        <f>+I98</f>
        <v>136.5</v>
      </c>
      <c r="K98" s="1425" t="s">
        <v>121</v>
      </c>
      <c r="L98" s="371">
        <v>7</v>
      </c>
      <c r="M98" s="339">
        <v>7</v>
      </c>
      <c r="N98" s="378">
        <v>7</v>
      </c>
      <c r="O98" s="97"/>
    </row>
    <row r="99" spans="1:20" ht="19.5" customHeight="1" x14ac:dyDescent="0.2">
      <c r="A99" s="115"/>
      <c r="B99" s="9"/>
      <c r="C99" s="209"/>
      <c r="D99" s="1424"/>
      <c r="E99" s="1066"/>
      <c r="F99" s="340"/>
      <c r="G99" s="341" t="s">
        <v>232</v>
      </c>
      <c r="H99" s="346">
        <v>18</v>
      </c>
      <c r="I99" s="344"/>
      <c r="J99" s="346"/>
      <c r="K99" s="1426"/>
      <c r="L99" s="672"/>
      <c r="M99" s="534"/>
      <c r="N99" s="1062"/>
      <c r="O99" s="97"/>
    </row>
    <row r="100" spans="1:20" ht="13.5" customHeight="1" thickBot="1" x14ac:dyDescent="0.25">
      <c r="A100" s="3"/>
      <c r="B100" s="1"/>
      <c r="C100" s="124"/>
      <c r="D100" s="1408"/>
      <c r="E100" s="482"/>
      <c r="F100" s="1059"/>
      <c r="G100" s="207" t="s">
        <v>14</v>
      </c>
      <c r="H100" s="72">
        <f>SUM(H98:H99)</f>
        <v>154.5</v>
      </c>
      <c r="I100" s="80">
        <f t="shared" ref="I100:J100" si="4">SUM(I98)</f>
        <v>136.5</v>
      </c>
      <c r="J100" s="78">
        <f t="shared" si="4"/>
        <v>136.5</v>
      </c>
      <c r="K100" s="1427"/>
      <c r="L100" s="484"/>
      <c r="M100" s="460"/>
      <c r="N100" s="485"/>
      <c r="O100" s="1075"/>
      <c r="Q100" s="20"/>
    </row>
    <row r="101" spans="1:20" ht="15.75" customHeight="1" x14ac:dyDescent="0.2">
      <c r="A101" s="121" t="s">
        <v>7</v>
      </c>
      <c r="B101" s="122" t="s">
        <v>8</v>
      </c>
      <c r="C101" s="125" t="s">
        <v>11</v>
      </c>
      <c r="D101" s="1428" t="s">
        <v>45</v>
      </c>
      <c r="E101" s="486"/>
      <c r="F101" s="1058"/>
      <c r="G101" s="31" t="s">
        <v>10</v>
      </c>
      <c r="H101" s="578">
        <v>271.8</v>
      </c>
      <c r="I101" s="347">
        <v>799.9</v>
      </c>
      <c r="J101" s="890">
        <f>751.1+30</f>
        <v>781.1</v>
      </c>
      <c r="K101" s="84"/>
      <c r="L101" s="488"/>
      <c r="M101" s="489"/>
      <c r="N101" s="490"/>
      <c r="R101" s="20"/>
      <c r="S101" s="20"/>
    </row>
    <row r="102" spans="1:20" ht="15.75" customHeight="1" x14ac:dyDescent="0.2">
      <c r="A102" s="8"/>
      <c r="B102" s="9"/>
      <c r="C102" s="126"/>
      <c r="D102" s="1429"/>
      <c r="E102" s="213"/>
      <c r="F102" s="340"/>
      <c r="G102" s="14" t="s">
        <v>232</v>
      </c>
      <c r="H102" s="578">
        <v>21.5</v>
      </c>
      <c r="I102" s="347"/>
      <c r="J102" s="890"/>
      <c r="K102" s="492"/>
      <c r="L102" s="400"/>
      <c r="M102" s="401"/>
      <c r="N102" s="431"/>
      <c r="R102" s="20"/>
      <c r="S102" s="20"/>
    </row>
    <row r="103" spans="1:20" ht="15.75" customHeight="1" x14ac:dyDescent="0.2">
      <c r="A103" s="8"/>
      <c r="B103" s="9"/>
      <c r="C103" s="126"/>
      <c r="D103" s="1429"/>
      <c r="E103" s="213"/>
      <c r="F103" s="340"/>
      <c r="G103" s="14" t="s">
        <v>22</v>
      </c>
      <c r="H103" s="578">
        <v>672.9</v>
      </c>
      <c r="I103" s="347">
        <v>1502</v>
      </c>
      <c r="J103" s="890">
        <v>545.70000000000005</v>
      </c>
      <c r="K103" s="492"/>
      <c r="L103" s="400"/>
      <c r="M103" s="401"/>
      <c r="N103" s="431"/>
      <c r="R103" s="20"/>
      <c r="S103" s="20"/>
    </row>
    <row r="104" spans="1:20" ht="15.75" customHeight="1" x14ac:dyDescent="0.2">
      <c r="A104" s="8"/>
      <c r="B104" s="9"/>
      <c r="C104" s="126"/>
      <c r="D104" s="1430"/>
      <c r="E104" s="213"/>
      <c r="F104" s="340"/>
      <c r="G104" s="31" t="s">
        <v>76</v>
      </c>
      <c r="H104" s="578">
        <v>64.7</v>
      </c>
      <c r="I104" s="347">
        <v>23.7</v>
      </c>
      <c r="J104" s="890">
        <v>0</v>
      </c>
      <c r="K104" s="492"/>
      <c r="L104" s="400"/>
      <c r="M104" s="401"/>
      <c r="N104" s="431"/>
      <c r="R104" s="20"/>
      <c r="S104" s="20"/>
    </row>
    <row r="105" spans="1:20" ht="15" customHeight="1" x14ac:dyDescent="0.2">
      <c r="A105" s="8"/>
      <c r="B105" s="9"/>
      <c r="C105" s="2"/>
      <c r="D105" s="1431" t="s">
        <v>175</v>
      </c>
      <c r="E105" s="330"/>
      <c r="F105" s="497">
        <v>4</v>
      </c>
      <c r="G105" s="1076"/>
      <c r="H105" s="932"/>
      <c r="I105" s="1077"/>
      <c r="J105" s="1078"/>
      <c r="K105" s="1433" t="s">
        <v>210</v>
      </c>
      <c r="L105" s="499">
        <v>1</v>
      </c>
      <c r="M105" s="429"/>
      <c r="N105" s="500"/>
      <c r="O105" s="501"/>
      <c r="P105" s="20"/>
    </row>
    <row r="106" spans="1:20" ht="15" customHeight="1" x14ac:dyDescent="0.2">
      <c r="A106" s="8"/>
      <c r="B106" s="9"/>
      <c r="C106" s="2"/>
      <c r="D106" s="1415"/>
      <c r="E106" s="330"/>
      <c r="F106" s="340"/>
      <c r="G106" s="933"/>
      <c r="H106" s="934"/>
      <c r="I106" s="1079"/>
      <c r="J106" s="1080"/>
      <c r="K106" s="1434"/>
      <c r="L106" s="348"/>
      <c r="M106" s="432"/>
      <c r="N106" s="1254"/>
      <c r="O106" s="501"/>
      <c r="P106" s="20"/>
      <c r="S106" s="20"/>
    </row>
    <row r="107" spans="1:20" ht="15" customHeight="1" x14ac:dyDescent="0.2">
      <c r="A107" s="8"/>
      <c r="B107" s="9"/>
      <c r="C107" s="128"/>
      <c r="D107" s="1432"/>
      <c r="E107" s="330"/>
      <c r="F107" s="455"/>
      <c r="G107" s="935"/>
      <c r="H107" s="936"/>
      <c r="I107" s="1081"/>
      <c r="J107" s="936"/>
      <c r="K107" s="1435"/>
      <c r="L107" s="502"/>
      <c r="M107" s="503"/>
      <c r="N107" s="431"/>
      <c r="O107" s="501"/>
      <c r="P107" s="20"/>
      <c r="S107" s="20"/>
    </row>
    <row r="108" spans="1:20" ht="31.5" customHeight="1" x14ac:dyDescent="0.2">
      <c r="A108" s="8"/>
      <c r="B108" s="9"/>
      <c r="C108" s="2"/>
      <c r="D108" s="1431" t="s">
        <v>214</v>
      </c>
      <c r="E108" s="1421"/>
      <c r="F108" s="497">
        <v>4</v>
      </c>
      <c r="G108" s="1076"/>
      <c r="H108" s="1032"/>
      <c r="I108" s="1078"/>
      <c r="J108" s="1078"/>
      <c r="K108" s="1029" t="s">
        <v>249</v>
      </c>
      <c r="L108" s="1030">
        <v>1</v>
      </c>
      <c r="M108" s="349"/>
      <c r="N108" s="430"/>
      <c r="P108" s="20"/>
      <c r="Q108" s="20"/>
    </row>
    <row r="109" spans="1:20" ht="31.5" customHeight="1" x14ac:dyDescent="0.2">
      <c r="A109" s="8"/>
      <c r="B109" s="9"/>
      <c r="C109" s="2"/>
      <c r="D109" s="1432"/>
      <c r="E109" s="1439"/>
      <c r="F109" s="491">
        <v>5</v>
      </c>
      <c r="G109" s="1076"/>
      <c r="H109" s="1082"/>
      <c r="I109" s="1083"/>
      <c r="J109" s="1083"/>
      <c r="K109" s="1044" t="s">
        <v>215</v>
      </c>
      <c r="L109" s="499"/>
      <c r="M109" s="524">
        <v>1</v>
      </c>
      <c r="N109" s="525"/>
      <c r="P109" s="20"/>
    </row>
    <row r="110" spans="1:20" ht="26.25" customHeight="1" x14ac:dyDescent="0.2">
      <c r="A110" s="129"/>
      <c r="B110" s="9"/>
      <c r="C110" s="128"/>
      <c r="D110" s="1431" t="s">
        <v>106</v>
      </c>
      <c r="E110" s="504"/>
      <c r="F110" s="497" t="s">
        <v>65</v>
      </c>
      <c r="G110" s="937"/>
      <c r="H110" s="1084"/>
      <c r="I110" s="1077"/>
      <c r="J110" s="1077"/>
      <c r="K110" s="505" t="s">
        <v>66</v>
      </c>
      <c r="L110" s="506">
        <v>1</v>
      </c>
      <c r="M110" s="407"/>
      <c r="N110" s="408"/>
      <c r="O110" s="501"/>
      <c r="P110" s="501"/>
      <c r="Q110" s="501"/>
      <c r="T110" s="20"/>
    </row>
    <row r="111" spans="1:20" ht="15.75" customHeight="1" x14ac:dyDescent="0.2">
      <c r="A111" s="129"/>
      <c r="B111" s="9"/>
      <c r="C111" s="128"/>
      <c r="D111" s="1415"/>
      <c r="E111" s="149"/>
      <c r="F111" s="340"/>
      <c r="G111" s="938"/>
      <c r="H111" s="939"/>
      <c r="I111" s="1080"/>
      <c r="J111" s="934"/>
      <c r="K111" s="152" t="s">
        <v>211</v>
      </c>
      <c r="L111" s="499"/>
      <c r="M111" s="429">
        <v>70</v>
      </c>
      <c r="N111" s="430">
        <v>100</v>
      </c>
      <c r="O111" s="501"/>
      <c r="P111" s="501"/>
      <c r="Q111" s="501"/>
    </row>
    <row r="112" spans="1:20" ht="15.75" customHeight="1" x14ac:dyDescent="0.2">
      <c r="A112" s="129"/>
      <c r="B112" s="9"/>
      <c r="C112" s="128"/>
      <c r="D112" s="1415"/>
      <c r="E112" s="149"/>
      <c r="F112" s="340"/>
      <c r="G112" s="938"/>
      <c r="H112" s="940"/>
      <c r="I112" s="1080"/>
      <c r="J112" s="1080"/>
      <c r="K112" s="153"/>
      <c r="L112" s="348"/>
      <c r="M112" s="432"/>
      <c r="N112" s="433"/>
      <c r="O112" s="501"/>
      <c r="P112" s="20"/>
      <c r="T112" s="20"/>
    </row>
    <row r="113" spans="1:20" ht="13.5" x14ac:dyDescent="0.2">
      <c r="A113" s="129"/>
      <c r="B113" s="9"/>
      <c r="C113" s="128"/>
      <c r="D113" s="1432"/>
      <c r="E113" s="242"/>
      <c r="F113" s="340"/>
      <c r="G113" s="941"/>
      <c r="H113" s="942"/>
      <c r="I113" s="1085"/>
      <c r="J113" s="1085"/>
      <c r="K113" s="85" t="s">
        <v>114</v>
      </c>
      <c r="L113" s="406"/>
      <c r="M113" s="407"/>
      <c r="N113" s="408">
        <v>100</v>
      </c>
      <c r="O113" s="501"/>
      <c r="P113" s="20"/>
      <c r="R113" s="20"/>
    </row>
    <row r="114" spans="1:20" ht="12.75" customHeight="1" x14ac:dyDescent="0.2">
      <c r="A114" s="8"/>
      <c r="B114" s="9"/>
      <c r="C114" s="2"/>
      <c r="D114" s="1415" t="s">
        <v>212</v>
      </c>
      <c r="E114" s="1421"/>
      <c r="F114" s="497">
        <v>5</v>
      </c>
      <c r="G114" s="943"/>
      <c r="H114" s="944"/>
      <c r="I114" s="1079"/>
      <c r="J114" s="944"/>
      <c r="K114" s="157" t="s">
        <v>74</v>
      </c>
      <c r="L114" s="508">
        <v>30</v>
      </c>
      <c r="M114" s="509">
        <v>100</v>
      </c>
      <c r="N114" s="1254"/>
      <c r="O114" s="501"/>
      <c r="P114" s="20"/>
      <c r="Q114" s="20"/>
    </row>
    <row r="115" spans="1:20" ht="15" customHeight="1" x14ac:dyDescent="0.2">
      <c r="A115" s="8"/>
      <c r="B115" s="9"/>
      <c r="C115" s="2"/>
      <c r="D115" s="1415"/>
      <c r="E115" s="1421"/>
      <c r="F115" s="340"/>
      <c r="G115" s="943"/>
      <c r="H115" s="944"/>
      <c r="I115" s="1079"/>
      <c r="J115" s="1079"/>
      <c r="K115" s="157"/>
      <c r="L115" s="348"/>
      <c r="M115" s="349"/>
      <c r="N115" s="1254"/>
      <c r="O115" s="501"/>
      <c r="P115" s="20"/>
      <c r="R115" s="20"/>
    </row>
    <row r="116" spans="1:20" x14ac:dyDescent="0.2">
      <c r="A116" s="8"/>
      <c r="B116" s="9"/>
      <c r="C116" s="2"/>
      <c r="D116" s="1415"/>
      <c r="E116" s="1421"/>
      <c r="F116" s="340"/>
      <c r="G116" s="945"/>
      <c r="H116" s="934"/>
      <c r="I116" s="1080"/>
      <c r="J116" s="934"/>
      <c r="K116" s="157"/>
      <c r="L116" s="434"/>
      <c r="M116" s="432"/>
      <c r="N116" s="1254"/>
      <c r="O116" s="501"/>
      <c r="P116" s="20"/>
      <c r="R116" s="20"/>
    </row>
    <row r="117" spans="1:20" ht="13.5" customHeight="1" x14ac:dyDescent="0.2">
      <c r="A117" s="8"/>
      <c r="B117" s="9"/>
      <c r="C117" s="2"/>
      <c r="D117" s="1415"/>
      <c r="E117" s="1421"/>
      <c r="F117" s="340"/>
      <c r="G117" s="945"/>
      <c r="H117" s="934"/>
      <c r="I117" s="1080"/>
      <c r="J117" s="1080"/>
      <c r="K117" s="157"/>
      <c r="L117" s="434"/>
      <c r="M117" s="432"/>
      <c r="N117" s="1254"/>
      <c r="O117" s="501"/>
      <c r="P117" s="20"/>
      <c r="Q117" s="20"/>
      <c r="R117" s="20"/>
    </row>
    <row r="118" spans="1:20" ht="15.75" customHeight="1" x14ac:dyDescent="0.2">
      <c r="A118" s="8"/>
      <c r="B118" s="9"/>
      <c r="C118" s="128"/>
      <c r="D118" s="1432"/>
      <c r="E118" s="1421"/>
      <c r="F118" s="455"/>
      <c r="G118" s="941"/>
      <c r="H118" s="942"/>
      <c r="I118" s="1085"/>
      <c r="J118" s="1085"/>
      <c r="K118" s="1050"/>
      <c r="L118" s="511"/>
      <c r="M118" s="512"/>
      <c r="N118" s="431"/>
      <c r="O118" s="501"/>
      <c r="P118" s="20"/>
      <c r="Q118" s="20"/>
    </row>
    <row r="119" spans="1:20" ht="15.75" customHeight="1" x14ac:dyDescent="0.2">
      <c r="A119" s="8"/>
      <c r="B119" s="9"/>
      <c r="C119" s="2"/>
      <c r="D119" s="1415" t="s">
        <v>213</v>
      </c>
      <c r="E119" s="1256"/>
      <c r="F119" s="340">
        <v>5</v>
      </c>
      <c r="G119" s="933"/>
      <c r="H119" s="944"/>
      <c r="I119" s="1079"/>
      <c r="J119" s="1079"/>
      <c r="K119" s="513" t="s">
        <v>97</v>
      </c>
      <c r="L119" s="1265"/>
      <c r="M119" s="1262">
        <v>1</v>
      </c>
      <c r="N119" s="1266"/>
      <c r="O119" s="501"/>
      <c r="P119" s="20"/>
    </row>
    <row r="120" spans="1:20" ht="16.5" customHeight="1" x14ac:dyDescent="0.2">
      <c r="A120" s="8"/>
      <c r="B120" s="9"/>
      <c r="C120" s="2"/>
      <c r="D120" s="1415"/>
      <c r="E120" s="1256"/>
      <c r="F120" s="340"/>
      <c r="G120" s="933"/>
      <c r="H120" s="934"/>
      <c r="I120" s="1079"/>
      <c r="J120" s="944"/>
      <c r="K120" s="160" t="s">
        <v>73</v>
      </c>
      <c r="L120" s="1258"/>
      <c r="M120" s="1263">
        <v>1</v>
      </c>
      <c r="N120" s="1267"/>
      <c r="O120" s="501"/>
      <c r="P120" s="501"/>
      <c r="Q120" s="501"/>
      <c r="R120" s="20"/>
      <c r="S120" s="20"/>
      <c r="T120" s="20"/>
    </row>
    <row r="121" spans="1:20" ht="14.25" customHeight="1" x14ac:dyDescent="0.2">
      <c r="A121" s="8"/>
      <c r="B121" s="9"/>
      <c r="C121" s="2"/>
      <c r="D121" s="1415"/>
      <c r="E121" s="1256"/>
      <c r="F121" s="340"/>
      <c r="G121" s="933"/>
      <c r="H121" s="934"/>
      <c r="I121" s="1079"/>
      <c r="J121" s="1079"/>
      <c r="K121" s="1446" t="s">
        <v>98</v>
      </c>
      <c r="L121" s="1259"/>
      <c r="M121" s="1264"/>
      <c r="N121" s="580">
        <v>100</v>
      </c>
      <c r="O121" s="501"/>
      <c r="P121" s="20"/>
    </row>
    <row r="122" spans="1:20" ht="13.5" x14ac:dyDescent="0.2">
      <c r="A122" s="130"/>
      <c r="B122" s="127"/>
      <c r="C122" s="128"/>
      <c r="D122" s="1432"/>
      <c r="E122" s="1256"/>
      <c r="F122" s="340"/>
      <c r="G122" s="941"/>
      <c r="H122" s="1086"/>
      <c r="I122" s="1087"/>
      <c r="J122" s="1087"/>
      <c r="K122" s="1447"/>
      <c r="L122" s="457"/>
      <c r="M122" s="469"/>
      <c r="N122" s="431"/>
      <c r="O122" s="501"/>
      <c r="P122" s="20"/>
      <c r="Q122" s="20"/>
      <c r="T122" s="20"/>
    </row>
    <row r="123" spans="1:20" ht="32.25" customHeight="1" x14ac:dyDescent="0.2">
      <c r="A123" s="8"/>
      <c r="B123" s="9"/>
      <c r="C123" s="2"/>
      <c r="D123" s="1415" t="s">
        <v>165</v>
      </c>
      <c r="E123" s="1421"/>
      <c r="F123" s="497">
        <v>5</v>
      </c>
      <c r="G123" s="933"/>
      <c r="H123" s="934"/>
      <c r="I123" s="1079"/>
      <c r="J123" s="1080"/>
      <c r="K123" s="1448" t="s">
        <v>116</v>
      </c>
      <c r="L123" s="515">
        <v>70</v>
      </c>
      <c r="M123" s="432">
        <v>100</v>
      </c>
      <c r="N123" s="433"/>
      <c r="O123" s="501"/>
      <c r="P123" s="20"/>
      <c r="R123" s="20"/>
    </row>
    <row r="124" spans="1:20" ht="32.25" customHeight="1" x14ac:dyDescent="0.2">
      <c r="A124" s="8"/>
      <c r="B124" s="9"/>
      <c r="C124" s="2"/>
      <c r="D124" s="1415"/>
      <c r="E124" s="1421"/>
      <c r="F124" s="340"/>
      <c r="G124" s="933"/>
      <c r="H124" s="934"/>
      <c r="I124" s="1079"/>
      <c r="J124" s="1080"/>
      <c r="K124" s="1448"/>
      <c r="L124" s="348"/>
      <c r="M124" s="349"/>
      <c r="N124" s="433"/>
      <c r="O124" s="501"/>
      <c r="P124" s="501"/>
      <c r="Q124" s="501"/>
    </row>
    <row r="125" spans="1:20" ht="15.75" customHeight="1" x14ac:dyDescent="0.2">
      <c r="A125" s="130"/>
      <c r="B125" s="127"/>
      <c r="C125" s="128"/>
      <c r="D125" s="1432"/>
      <c r="E125" s="1421"/>
      <c r="F125" s="455"/>
      <c r="G125" s="941"/>
      <c r="H125" s="1086"/>
      <c r="I125" s="1087"/>
      <c r="J125" s="1087"/>
      <c r="K125" s="1206"/>
      <c r="L125" s="457"/>
      <c r="M125" s="469"/>
      <c r="N125" s="470"/>
      <c r="P125" s="20"/>
      <c r="Q125" s="20"/>
      <c r="T125" s="20"/>
    </row>
    <row r="126" spans="1:20" ht="27.75" customHeight="1" x14ac:dyDescent="0.2">
      <c r="A126" s="8"/>
      <c r="B126" s="9"/>
      <c r="C126" s="2"/>
      <c r="D126" s="1415" t="s">
        <v>274</v>
      </c>
      <c r="E126" s="1421"/>
      <c r="F126" s="497">
        <v>2</v>
      </c>
      <c r="G126" s="937"/>
      <c r="H126" s="1088"/>
      <c r="I126" s="1078"/>
      <c r="J126" s="1089"/>
      <c r="K126" s="521" t="s">
        <v>264</v>
      </c>
      <c r="L126" s="522">
        <v>1</v>
      </c>
      <c r="M126" s="946"/>
      <c r="N126" s="523"/>
      <c r="P126" s="20"/>
    </row>
    <row r="127" spans="1:20" ht="28.5" customHeight="1" x14ac:dyDescent="0.2">
      <c r="A127" s="8"/>
      <c r="B127" s="9"/>
      <c r="C127" s="2"/>
      <c r="D127" s="1415"/>
      <c r="E127" s="1421"/>
      <c r="F127" s="340"/>
      <c r="G127" s="933"/>
      <c r="H127" s="934"/>
      <c r="I127" s="1080"/>
      <c r="J127" s="1090"/>
      <c r="K127" s="947" t="s">
        <v>260</v>
      </c>
      <c r="L127" s="948"/>
      <c r="M127" s="949">
        <v>100</v>
      </c>
      <c r="N127" s="950"/>
      <c r="P127" s="20"/>
    </row>
    <row r="128" spans="1:20" ht="28.5" customHeight="1" x14ac:dyDescent="0.2">
      <c r="A128" s="8"/>
      <c r="B128" s="9"/>
      <c r="C128" s="2"/>
      <c r="D128" s="1201"/>
      <c r="E128" s="218"/>
      <c r="F128" s="340"/>
      <c r="G128" s="933"/>
      <c r="H128" s="934"/>
      <c r="I128" s="1080"/>
      <c r="J128" s="1090"/>
      <c r="K128" s="947" t="s">
        <v>282</v>
      </c>
      <c r="L128" s="948"/>
      <c r="M128" s="949"/>
      <c r="N128" s="950">
        <v>100</v>
      </c>
      <c r="P128" s="20"/>
    </row>
    <row r="129" spans="1:20" ht="42" customHeight="1" x14ac:dyDescent="0.2">
      <c r="A129" s="835"/>
      <c r="B129" s="404"/>
      <c r="C129" s="405"/>
      <c r="D129" s="493" t="s">
        <v>296</v>
      </c>
      <c r="E129" s="866"/>
      <c r="F129" s="491">
        <v>5</v>
      </c>
      <c r="G129" s="1091"/>
      <c r="H129" s="1092"/>
      <c r="I129" s="1083"/>
      <c r="J129" s="1083"/>
      <c r="K129" s="63" t="s">
        <v>211</v>
      </c>
      <c r="L129" s="400"/>
      <c r="M129" s="401">
        <v>20</v>
      </c>
      <c r="N129" s="431">
        <v>40</v>
      </c>
      <c r="R129" s="20"/>
      <c r="T129" s="20"/>
    </row>
    <row r="130" spans="1:20" ht="42" customHeight="1" x14ac:dyDescent="0.2">
      <c r="A130" s="8"/>
      <c r="B130" s="9"/>
      <c r="C130" s="2"/>
      <c r="D130" s="1347" t="s">
        <v>207</v>
      </c>
      <c r="E130" s="218"/>
      <c r="F130" s="455">
        <v>2</v>
      </c>
      <c r="G130" s="1277"/>
      <c r="H130" s="1217"/>
      <c r="I130" s="1353"/>
      <c r="J130" s="1353"/>
      <c r="K130" s="1354" t="s">
        <v>209</v>
      </c>
      <c r="L130" s="448"/>
      <c r="M130" s="396">
        <v>1</v>
      </c>
      <c r="N130" s="1348"/>
      <c r="R130" s="20"/>
      <c r="T130" s="20"/>
    </row>
    <row r="131" spans="1:20" ht="13.5" customHeight="1" thickBot="1" x14ac:dyDescent="0.25">
      <c r="A131" s="131"/>
      <c r="B131" s="132"/>
      <c r="C131" s="133"/>
      <c r="D131" s="1440" t="s">
        <v>68</v>
      </c>
      <c r="E131" s="1441"/>
      <c r="F131" s="1441"/>
      <c r="G131" s="1442"/>
      <c r="H131" s="170">
        <f>SUM(H101:H104)</f>
        <v>1030.9000000000001</v>
      </c>
      <c r="I131" s="170">
        <f>SUM(I101:I104)</f>
        <v>2325.6</v>
      </c>
      <c r="J131" s="170">
        <f>SUM(J101:J104)</f>
        <v>1326.8000000000002</v>
      </c>
      <c r="K131" s="1443"/>
      <c r="L131" s="1444"/>
      <c r="M131" s="1444"/>
      <c r="N131" s="1445"/>
      <c r="O131" s="53"/>
      <c r="P131" s="53"/>
      <c r="Q131" s="53"/>
      <c r="T131" s="20"/>
    </row>
    <row r="132" spans="1:20" ht="13.5" thickBot="1" x14ac:dyDescent="0.25">
      <c r="A132" s="136" t="s">
        <v>7</v>
      </c>
      <c r="B132" s="202" t="s">
        <v>8</v>
      </c>
      <c r="C132" s="1409" t="s">
        <v>13</v>
      </c>
      <c r="D132" s="1410"/>
      <c r="E132" s="1410"/>
      <c r="F132" s="1410"/>
      <c r="G132" s="1411"/>
      <c r="H132" s="47">
        <f>H100+H97+H131+H84</f>
        <v>5846.6</v>
      </c>
      <c r="I132" s="222">
        <f>I100+I97+I131+I84</f>
        <v>7008.3</v>
      </c>
      <c r="J132" s="222">
        <f>J100+J97+J131+J84</f>
        <v>5659.2000000000007</v>
      </c>
      <c r="K132" s="1384"/>
      <c r="L132" s="1384"/>
      <c r="M132" s="1384"/>
      <c r="N132" s="1385"/>
    </row>
    <row r="133" spans="1:20" ht="13.5" thickBot="1" x14ac:dyDescent="0.25">
      <c r="A133" s="136" t="s">
        <v>7</v>
      </c>
      <c r="B133" s="137" t="s">
        <v>9</v>
      </c>
      <c r="C133" s="1412" t="s">
        <v>57</v>
      </c>
      <c r="D133" s="1413"/>
      <c r="E133" s="1413"/>
      <c r="F133" s="1413"/>
      <c r="G133" s="1413"/>
      <c r="H133" s="1413"/>
      <c r="I133" s="1413"/>
      <c r="J133" s="1413"/>
      <c r="K133" s="1413"/>
      <c r="L133" s="1413"/>
      <c r="M133" s="1413"/>
      <c r="N133" s="1414"/>
      <c r="Q133" s="20"/>
    </row>
    <row r="134" spans="1:20" ht="29.25" customHeight="1" x14ac:dyDescent="0.2">
      <c r="A134" s="121" t="s">
        <v>7</v>
      </c>
      <c r="B134" s="122" t="s">
        <v>9</v>
      </c>
      <c r="C134" s="114" t="s">
        <v>7</v>
      </c>
      <c r="D134" s="836" t="s">
        <v>162</v>
      </c>
      <c r="E134" s="837"/>
      <c r="F134" s="838"/>
      <c r="G134" s="167"/>
      <c r="H134" s="223"/>
      <c r="I134" s="839"/>
      <c r="J134" s="839"/>
      <c r="K134" s="840"/>
      <c r="L134" s="489"/>
      <c r="M134" s="841"/>
      <c r="N134" s="842"/>
      <c r="S134" s="20"/>
    </row>
    <row r="135" spans="1:20" ht="31.5" customHeight="1" x14ac:dyDescent="0.2">
      <c r="A135" s="130"/>
      <c r="B135" s="9"/>
      <c r="C135" s="2"/>
      <c r="D135" s="1415" t="s">
        <v>82</v>
      </c>
      <c r="E135" s="1047"/>
      <c r="F135" s="340">
        <v>2</v>
      </c>
      <c r="G135" s="102" t="s">
        <v>10</v>
      </c>
      <c r="H135" s="56">
        <v>3</v>
      </c>
      <c r="I135" s="147">
        <v>15</v>
      </c>
      <c r="J135" s="147">
        <v>79</v>
      </c>
      <c r="K135" s="1064" t="s">
        <v>110</v>
      </c>
      <c r="L135" s="434">
        <v>1</v>
      </c>
      <c r="M135" s="432">
        <v>5</v>
      </c>
      <c r="N135" s="61">
        <v>7</v>
      </c>
      <c r="P135" s="20"/>
      <c r="R135" s="20"/>
      <c r="T135" s="20"/>
    </row>
    <row r="136" spans="1:20" ht="42" customHeight="1" x14ac:dyDescent="0.2">
      <c r="A136" s="8"/>
      <c r="B136" s="9"/>
      <c r="C136" s="2"/>
      <c r="D136" s="1415"/>
      <c r="E136" s="1066"/>
      <c r="F136" s="340"/>
      <c r="G136" s="102"/>
      <c r="H136" s="56"/>
      <c r="I136" s="147"/>
      <c r="J136" s="147"/>
      <c r="K136" s="1416" t="s">
        <v>216</v>
      </c>
      <c r="L136" s="529"/>
      <c r="M136" s="530">
        <v>1</v>
      </c>
      <c r="N136" s="531"/>
      <c r="P136" s="20"/>
      <c r="T136" s="20"/>
    </row>
    <row r="137" spans="1:20" ht="15.75" customHeight="1" thickBot="1" x14ac:dyDescent="0.25">
      <c r="A137" s="8"/>
      <c r="B137" s="9"/>
      <c r="C137" s="128"/>
      <c r="D137" s="180"/>
      <c r="E137" s="1042"/>
      <c r="F137" s="532"/>
      <c r="G137" s="182" t="s">
        <v>14</v>
      </c>
      <c r="H137" s="183">
        <f>SUM(H134:H136)</f>
        <v>3</v>
      </c>
      <c r="I137" s="533">
        <f>SUM(I134:I136)</f>
        <v>15</v>
      </c>
      <c r="J137" s="533">
        <f>SUM(J135:J136)</f>
        <v>79</v>
      </c>
      <c r="K137" s="1417"/>
      <c r="L137" s="534"/>
      <c r="M137" s="535"/>
      <c r="N137" s="536"/>
      <c r="Q137" s="20"/>
    </row>
    <row r="138" spans="1:20" ht="30.75" customHeight="1" x14ac:dyDescent="0.2">
      <c r="A138" s="121" t="s">
        <v>7</v>
      </c>
      <c r="B138" s="122" t="s">
        <v>9</v>
      </c>
      <c r="C138" s="125" t="s">
        <v>8</v>
      </c>
      <c r="D138" s="1418" t="s">
        <v>137</v>
      </c>
      <c r="E138" s="1420" t="s">
        <v>51</v>
      </c>
      <c r="F138" s="1058" t="s">
        <v>27</v>
      </c>
      <c r="G138" s="18" t="s">
        <v>10</v>
      </c>
      <c r="H138" s="184">
        <v>10</v>
      </c>
      <c r="I138" s="382">
        <v>11</v>
      </c>
      <c r="J138" s="184">
        <v>11</v>
      </c>
      <c r="K138" s="185" t="s">
        <v>217</v>
      </c>
      <c r="L138" s="488">
        <v>1</v>
      </c>
      <c r="M138" s="489"/>
      <c r="N138" s="490"/>
    </row>
    <row r="139" spans="1:20" ht="18" customHeight="1" x14ac:dyDescent="0.2">
      <c r="A139" s="8"/>
      <c r="B139" s="9"/>
      <c r="C139" s="126"/>
      <c r="D139" s="1415"/>
      <c r="E139" s="1421"/>
      <c r="F139" s="340"/>
      <c r="G139" s="31"/>
      <c r="H139" s="224"/>
      <c r="I139" s="342"/>
      <c r="J139" s="342"/>
      <c r="K139" s="85" t="s">
        <v>139</v>
      </c>
      <c r="L139" s="494">
        <v>100</v>
      </c>
      <c r="M139" s="495">
        <v>100</v>
      </c>
      <c r="N139" s="496">
        <v>100</v>
      </c>
      <c r="T139" s="20"/>
    </row>
    <row r="140" spans="1:20" ht="16.5" customHeight="1" thickBot="1" x14ac:dyDescent="0.25">
      <c r="A140" s="3"/>
      <c r="B140" s="1"/>
      <c r="C140" s="186"/>
      <c r="D140" s="1419"/>
      <c r="E140" s="1422"/>
      <c r="F140" s="1059"/>
      <c r="G140" s="187"/>
      <c r="H140" s="188"/>
      <c r="I140" s="537"/>
      <c r="J140" s="188"/>
      <c r="K140" s="189" t="s">
        <v>155</v>
      </c>
      <c r="L140" s="538"/>
      <c r="M140" s="539">
        <v>10</v>
      </c>
      <c r="N140" s="540">
        <v>15</v>
      </c>
      <c r="T140" s="20"/>
    </row>
    <row r="141" spans="1:20" ht="54" customHeight="1" thickBot="1" x14ac:dyDescent="0.25">
      <c r="A141" s="136" t="s">
        <v>7</v>
      </c>
      <c r="B141" s="137" t="s">
        <v>9</v>
      </c>
      <c r="C141" s="172" t="s">
        <v>9</v>
      </c>
      <c r="D141" s="190" t="s">
        <v>218</v>
      </c>
      <c r="E141" s="541" t="s">
        <v>47</v>
      </c>
      <c r="F141" s="542">
        <v>2</v>
      </c>
      <c r="G141" s="192" t="s">
        <v>10</v>
      </c>
      <c r="H141" s="193">
        <v>12</v>
      </c>
      <c r="I141" s="543">
        <v>60</v>
      </c>
      <c r="J141" s="543">
        <v>80</v>
      </c>
      <c r="K141" s="194" t="s">
        <v>172</v>
      </c>
      <c r="L141" s="544">
        <v>1</v>
      </c>
      <c r="M141" s="545">
        <v>5</v>
      </c>
      <c r="N141" s="546">
        <v>6</v>
      </c>
      <c r="O141" s="1093"/>
      <c r="R141" s="20"/>
    </row>
    <row r="142" spans="1:20" ht="53.25" customHeight="1" x14ac:dyDescent="0.2">
      <c r="A142" s="121" t="s">
        <v>7</v>
      </c>
      <c r="B142" s="122" t="s">
        <v>9</v>
      </c>
      <c r="C142" s="114" t="s">
        <v>11</v>
      </c>
      <c r="D142" s="196" t="s">
        <v>163</v>
      </c>
      <c r="E142" s="547"/>
      <c r="F142" s="1399">
        <v>2</v>
      </c>
      <c r="G142" s="13"/>
      <c r="H142" s="64"/>
      <c r="I142" s="548"/>
      <c r="J142" s="548"/>
      <c r="K142" s="208"/>
      <c r="L142" s="526"/>
      <c r="M142" s="527"/>
      <c r="N142" s="528"/>
      <c r="Q142" s="20"/>
      <c r="S142" s="20"/>
    </row>
    <row r="143" spans="1:20" ht="43.5" customHeight="1" x14ac:dyDescent="0.2">
      <c r="A143" s="8"/>
      <c r="B143" s="9"/>
      <c r="C143" s="2"/>
      <c r="D143" s="195" t="s">
        <v>63</v>
      </c>
      <c r="E143" s="1402" t="s">
        <v>48</v>
      </c>
      <c r="F143" s="1400"/>
      <c r="G143" s="549" t="s">
        <v>10</v>
      </c>
      <c r="H143" s="56">
        <v>15</v>
      </c>
      <c r="I143" s="211">
        <v>0</v>
      </c>
      <c r="J143" s="211">
        <v>30</v>
      </c>
      <c r="K143" s="1064" t="s">
        <v>83</v>
      </c>
      <c r="L143" s="550">
        <v>1</v>
      </c>
      <c r="M143" s="551"/>
      <c r="N143" s="552">
        <v>1</v>
      </c>
      <c r="Q143" s="20"/>
      <c r="R143" s="20"/>
    </row>
    <row r="144" spans="1:20" ht="28.5" customHeight="1" thickBot="1" x14ac:dyDescent="0.25">
      <c r="A144" s="3"/>
      <c r="B144" s="1"/>
      <c r="C144" s="133"/>
      <c r="D144" s="151"/>
      <c r="E144" s="1403"/>
      <c r="F144" s="1401"/>
      <c r="G144" s="37" t="s">
        <v>14</v>
      </c>
      <c r="H144" s="73">
        <f>SUM(H142:H143)</f>
        <v>15</v>
      </c>
      <c r="I144" s="553">
        <f>SUM(I142:I143)</f>
        <v>0</v>
      </c>
      <c r="J144" s="553">
        <f>SUM(J143:J143)</f>
        <v>30</v>
      </c>
      <c r="K144" s="554" t="s">
        <v>64</v>
      </c>
      <c r="L144" s="555">
        <v>2</v>
      </c>
      <c r="M144" s="556">
        <v>3</v>
      </c>
      <c r="N144" s="557">
        <v>4</v>
      </c>
      <c r="R144" s="20"/>
    </row>
    <row r="145" spans="1:23" ht="40.5" customHeight="1" x14ac:dyDescent="0.2">
      <c r="A145" s="121" t="s">
        <v>7</v>
      </c>
      <c r="B145" s="122" t="s">
        <v>9</v>
      </c>
      <c r="C145" s="114" t="s">
        <v>158</v>
      </c>
      <c r="D145" s="38" t="s">
        <v>95</v>
      </c>
      <c r="E145" s="558" t="s">
        <v>96</v>
      </c>
      <c r="F145" s="559" t="s">
        <v>27</v>
      </c>
      <c r="G145" s="13" t="s">
        <v>10</v>
      </c>
      <c r="H145" s="64">
        <f>709.3+7</f>
        <v>716.3</v>
      </c>
      <c r="I145" s="560">
        <v>160</v>
      </c>
      <c r="J145" s="560">
        <v>155</v>
      </c>
      <c r="K145" s="32"/>
      <c r="L145" s="561"/>
      <c r="M145" s="562"/>
      <c r="N145" s="563"/>
      <c r="Q145" s="20"/>
      <c r="R145" s="20"/>
      <c r="S145" s="20"/>
    </row>
    <row r="146" spans="1:23" ht="39.75" customHeight="1" x14ac:dyDescent="0.2">
      <c r="A146" s="8"/>
      <c r="B146" s="9"/>
      <c r="C146" s="2"/>
      <c r="D146" s="1404" t="s">
        <v>87</v>
      </c>
      <c r="E146" s="149"/>
      <c r="F146" s="532"/>
      <c r="G146" s="274" t="s">
        <v>234</v>
      </c>
      <c r="H146" s="44">
        <v>58</v>
      </c>
      <c r="I146" s="498"/>
      <c r="J146" s="498"/>
      <c r="K146" s="1044" t="s">
        <v>219</v>
      </c>
      <c r="L146" s="478">
        <v>21</v>
      </c>
      <c r="M146" s="514"/>
      <c r="N146" s="564"/>
    </row>
    <row r="147" spans="1:23" ht="30.75" customHeight="1" x14ac:dyDescent="0.2">
      <c r="A147" s="8"/>
      <c r="B147" s="9"/>
      <c r="C147" s="2"/>
      <c r="D147" s="1405"/>
      <c r="E147" s="149"/>
      <c r="F147" s="532"/>
      <c r="G147" s="40"/>
      <c r="H147" s="56"/>
      <c r="I147" s="439"/>
      <c r="J147" s="439"/>
      <c r="K147" s="333" t="s">
        <v>108</v>
      </c>
      <c r="L147" s="565">
        <v>1</v>
      </c>
      <c r="M147" s="509"/>
      <c r="N147" s="566"/>
      <c r="S147" s="20"/>
    </row>
    <row r="148" spans="1:23" ht="28.5" customHeight="1" x14ac:dyDescent="0.2">
      <c r="A148" s="8"/>
      <c r="B148" s="9"/>
      <c r="C148" s="2"/>
      <c r="D148" s="67" t="s">
        <v>84</v>
      </c>
      <c r="E148" s="1042"/>
      <c r="F148" s="532"/>
      <c r="G148" s="40"/>
      <c r="H148" s="56"/>
      <c r="I148" s="439"/>
      <c r="J148" s="147"/>
      <c r="K148" s="33" t="s">
        <v>94</v>
      </c>
      <c r="L148" s="567">
        <v>1</v>
      </c>
      <c r="M148" s="568"/>
      <c r="N148" s="569"/>
      <c r="Q148" s="20"/>
    </row>
    <row r="149" spans="1:23" ht="31.5" customHeight="1" x14ac:dyDescent="0.2">
      <c r="A149" s="8"/>
      <c r="B149" s="9"/>
      <c r="C149" s="2"/>
      <c r="D149" s="1406" t="s">
        <v>145</v>
      </c>
      <c r="E149" s="1042"/>
      <c r="F149" s="532"/>
      <c r="G149" s="40"/>
      <c r="H149" s="56"/>
      <c r="I149" s="439"/>
      <c r="J149" s="147"/>
      <c r="K149" s="333" t="s">
        <v>149</v>
      </c>
      <c r="L149" s="570"/>
      <c r="M149" s="509"/>
      <c r="N149" s="571"/>
    </row>
    <row r="150" spans="1:23" ht="28.5" customHeight="1" x14ac:dyDescent="0.2">
      <c r="A150" s="8"/>
      <c r="B150" s="9"/>
      <c r="C150" s="2"/>
      <c r="D150" s="1404"/>
      <c r="E150" s="1042"/>
      <c r="F150" s="532"/>
      <c r="G150" s="40"/>
      <c r="H150" s="48"/>
      <c r="I150" s="574"/>
      <c r="J150" s="575"/>
      <c r="K150" s="1061" t="s">
        <v>220</v>
      </c>
      <c r="L150" s="468">
        <v>1</v>
      </c>
      <c r="M150" s="469"/>
      <c r="N150" s="470"/>
      <c r="Q150" s="20"/>
      <c r="T150" s="20"/>
    </row>
    <row r="151" spans="1:23" ht="44.25" customHeight="1" x14ac:dyDescent="0.2">
      <c r="A151" s="8"/>
      <c r="B151" s="9"/>
      <c r="C151" s="2"/>
      <c r="D151" s="241"/>
      <c r="E151" s="1042"/>
      <c r="F151" s="532"/>
      <c r="G151" s="40"/>
      <c r="H151" s="48"/>
      <c r="I151" s="574"/>
      <c r="J151" s="575"/>
      <c r="K151" s="240" t="s">
        <v>221</v>
      </c>
      <c r="L151" s="576">
        <v>20</v>
      </c>
      <c r="M151" s="512">
        <v>20</v>
      </c>
      <c r="N151" s="577">
        <v>5</v>
      </c>
      <c r="Q151" s="20"/>
    </row>
    <row r="152" spans="1:23" ht="19.5" customHeight="1" x14ac:dyDescent="0.2">
      <c r="A152" s="8"/>
      <c r="B152" s="9"/>
      <c r="C152" s="2"/>
      <c r="D152" s="1407" t="s">
        <v>222</v>
      </c>
      <c r="E152" s="1070"/>
      <c r="F152" s="340"/>
      <c r="G152" s="203"/>
      <c r="H152" s="578"/>
      <c r="I152" s="572"/>
      <c r="J152" s="573"/>
      <c r="K152" s="579" t="s">
        <v>223</v>
      </c>
      <c r="L152" s="478"/>
      <c r="M152" s="514">
        <v>1</v>
      </c>
      <c r="N152" s="580"/>
      <c r="Q152" s="20"/>
      <c r="R152" s="20"/>
    </row>
    <row r="153" spans="1:23" ht="18" customHeight="1" thickBot="1" x14ac:dyDescent="0.25">
      <c r="A153" s="3"/>
      <c r="B153" s="1"/>
      <c r="C153" s="7"/>
      <c r="D153" s="1408"/>
      <c r="E153" s="581"/>
      <c r="F153" s="1059"/>
      <c r="G153" s="582" t="s">
        <v>14</v>
      </c>
      <c r="H153" s="583">
        <f>SUM(H145:H152)</f>
        <v>774.3</v>
      </c>
      <c r="I153" s="584">
        <f>SUM(I145:I152)</f>
        <v>160</v>
      </c>
      <c r="J153" s="584">
        <f>SUM(J145:J152)</f>
        <v>155</v>
      </c>
      <c r="K153" s="585" t="s">
        <v>224</v>
      </c>
      <c r="L153" s="468">
        <v>1</v>
      </c>
      <c r="M153" s="512"/>
      <c r="N153" s="577">
        <v>1</v>
      </c>
      <c r="P153" s="20"/>
    </row>
    <row r="154" spans="1:23" ht="14.25" customHeight="1" thickBot="1" x14ac:dyDescent="0.25">
      <c r="A154" s="138" t="s">
        <v>7</v>
      </c>
      <c r="B154" s="132" t="s">
        <v>9</v>
      </c>
      <c r="C154" s="1409" t="s">
        <v>13</v>
      </c>
      <c r="D154" s="1410"/>
      <c r="E154" s="1410"/>
      <c r="F154" s="1410"/>
      <c r="G154" s="1411"/>
      <c r="H154" s="47">
        <f t="shared" ref="H154:I154" si="5">H153+H144+H137+H141+H138</f>
        <v>814.3</v>
      </c>
      <c r="I154" s="222">
        <f t="shared" si="5"/>
        <v>246</v>
      </c>
      <c r="J154" s="419">
        <f>J153+J144+J137+J141+J138</f>
        <v>355</v>
      </c>
      <c r="K154" s="1383"/>
      <c r="L154" s="1384"/>
      <c r="M154" s="1384"/>
      <c r="N154" s="1385"/>
    </row>
    <row r="155" spans="1:23" ht="14.25" customHeight="1" thickBot="1" x14ac:dyDescent="0.25">
      <c r="A155" s="112" t="s">
        <v>7</v>
      </c>
      <c r="B155" s="1386" t="s">
        <v>15</v>
      </c>
      <c r="C155" s="1387"/>
      <c r="D155" s="1387"/>
      <c r="E155" s="1387"/>
      <c r="F155" s="1387"/>
      <c r="G155" s="1388"/>
      <c r="H155" s="49">
        <f>H154+H132+H49</f>
        <v>8640.3000000000011</v>
      </c>
      <c r="I155" s="586">
        <f>I154+I132+I49</f>
        <v>9202.7999999999993</v>
      </c>
      <c r="J155" s="586">
        <f>J154+J132+J49</f>
        <v>8078.7000000000007</v>
      </c>
      <c r="K155" s="1389"/>
      <c r="L155" s="1390"/>
      <c r="M155" s="1390"/>
      <c r="N155" s="1391"/>
      <c r="W155" s="20"/>
    </row>
    <row r="156" spans="1:23" ht="14.25" customHeight="1" thickBot="1" x14ac:dyDescent="0.25">
      <c r="A156" s="139" t="s">
        <v>12</v>
      </c>
      <c r="B156" s="1392" t="s">
        <v>50</v>
      </c>
      <c r="C156" s="1393"/>
      <c r="D156" s="1393"/>
      <c r="E156" s="1393"/>
      <c r="F156" s="1393"/>
      <c r="G156" s="1394"/>
      <c r="H156" s="50">
        <f t="shared" ref="H156:J156" si="6">H155</f>
        <v>8640.3000000000011</v>
      </c>
      <c r="I156" s="587">
        <f t="shared" si="6"/>
        <v>9202.7999999999993</v>
      </c>
      <c r="J156" s="587">
        <f t="shared" si="6"/>
        <v>8078.7000000000007</v>
      </c>
      <c r="K156" s="1395"/>
      <c r="L156" s="1396"/>
      <c r="M156" s="1396"/>
      <c r="N156" s="1397"/>
    </row>
    <row r="157" spans="1:23" ht="28.5" customHeight="1" thickBot="1" x14ac:dyDescent="0.25">
      <c r="A157" s="1398" t="s">
        <v>17</v>
      </c>
      <c r="B157" s="1398"/>
      <c r="C157" s="1398"/>
      <c r="D157" s="1398"/>
      <c r="E157" s="1398"/>
      <c r="F157" s="1398"/>
      <c r="G157" s="1398"/>
      <c r="H157" s="1398"/>
      <c r="I157" s="1398"/>
      <c r="J157" s="1398"/>
      <c r="K157" s="27"/>
      <c r="L157" s="70"/>
      <c r="M157" s="70"/>
      <c r="N157" s="70"/>
    </row>
    <row r="158" spans="1:23" ht="61.5" customHeight="1" x14ac:dyDescent="0.2">
      <c r="A158" s="1380" t="s">
        <v>16</v>
      </c>
      <c r="B158" s="1381"/>
      <c r="C158" s="1381"/>
      <c r="D158" s="1381"/>
      <c r="E158" s="1381"/>
      <c r="F158" s="1381"/>
      <c r="G158" s="1382"/>
      <c r="H158" s="225" t="s">
        <v>112</v>
      </c>
      <c r="I158" s="588" t="s">
        <v>225</v>
      </c>
      <c r="J158" s="588" t="s">
        <v>226</v>
      </c>
      <c r="K158" s="1040"/>
      <c r="L158" s="1372"/>
      <c r="M158" s="1372"/>
      <c r="N158" s="1372"/>
    </row>
    <row r="159" spans="1:23" ht="16.5" customHeight="1" x14ac:dyDescent="0.2">
      <c r="A159" s="1377" t="s">
        <v>25</v>
      </c>
      <c r="B159" s="1378"/>
      <c r="C159" s="1378"/>
      <c r="D159" s="1378"/>
      <c r="E159" s="1378"/>
      <c r="F159" s="1378"/>
      <c r="G159" s="1379"/>
      <c r="H159" s="589">
        <f>SUM(H160:H165)</f>
        <v>7844.7000000000016</v>
      </c>
      <c r="I159" s="590">
        <f>SUM(I160:I164)</f>
        <v>7677.0999999999985</v>
      </c>
      <c r="J159" s="590">
        <f>SUM(J160:J164)</f>
        <v>7533.0000000000009</v>
      </c>
      <c r="K159" s="1040"/>
      <c r="L159" s="1372"/>
      <c r="M159" s="1372"/>
      <c r="N159" s="1372"/>
    </row>
    <row r="160" spans="1:23" ht="13.5" customHeight="1" x14ac:dyDescent="0.2">
      <c r="A160" s="1366" t="s">
        <v>18</v>
      </c>
      <c r="B160" s="1367"/>
      <c r="C160" s="1367"/>
      <c r="D160" s="1367"/>
      <c r="E160" s="1367"/>
      <c r="F160" s="1367"/>
      <c r="G160" s="1368"/>
      <c r="H160" s="365">
        <f>SUMIF(G14:G152,"sb",H14:H152)</f>
        <v>7149.7000000000007</v>
      </c>
      <c r="I160" s="43">
        <f>SUMIF(G14:G153,"sb",I14:I153)</f>
        <v>7094.1999999999989</v>
      </c>
      <c r="J160" s="43">
        <f>SUMIF(G14:G153,"sb",J14:J153)</f>
        <v>6949.3000000000011</v>
      </c>
      <c r="K160" s="1041"/>
      <c r="L160" s="1373"/>
      <c r="M160" s="1373"/>
      <c r="N160" s="1373"/>
    </row>
    <row r="161" spans="1:19" ht="26.25" customHeight="1" x14ac:dyDescent="0.2">
      <c r="A161" s="1374" t="s">
        <v>111</v>
      </c>
      <c r="B161" s="1375"/>
      <c r="C161" s="1375"/>
      <c r="D161" s="1375"/>
      <c r="E161" s="1375"/>
      <c r="F161" s="1375"/>
      <c r="G161" s="1376"/>
      <c r="H161" s="365">
        <f>SUMIF(G15:G153,"sb(vb)",H15:H153)</f>
        <v>14</v>
      </c>
      <c r="I161" s="43"/>
      <c r="J161" s="43"/>
      <c r="K161" s="1204"/>
      <c r="L161" s="1204"/>
      <c r="M161" s="1204"/>
      <c r="N161" s="1204"/>
    </row>
    <row r="162" spans="1:19" ht="13.5" customHeight="1" x14ac:dyDescent="0.2">
      <c r="A162" s="1366" t="s">
        <v>233</v>
      </c>
      <c r="B162" s="1367"/>
      <c r="C162" s="1367"/>
      <c r="D162" s="1367"/>
      <c r="E162" s="1367"/>
      <c r="F162" s="1367"/>
      <c r="G162" s="1368"/>
      <c r="H162" s="365">
        <f>SUMIF(G15:G153,"sb(l)",H15:H153)</f>
        <v>39.5</v>
      </c>
      <c r="I162" s="43"/>
      <c r="J162" s="43"/>
      <c r="K162" s="1041"/>
      <c r="L162" s="1041"/>
      <c r="M162" s="1041"/>
      <c r="N162" s="1041"/>
    </row>
    <row r="163" spans="1:19" ht="13.5" customHeight="1" x14ac:dyDescent="0.2">
      <c r="A163" s="1366" t="s">
        <v>53</v>
      </c>
      <c r="B163" s="1367"/>
      <c r="C163" s="1367"/>
      <c r="D163" s="1367"/>
      <c r="E163" s="1367"/>
      <c r="F163" s="1367"/>
      <c r="G163" s="1368"/>
      <c r="H163" s="365">
        <f>SUMIF(G15:G152,"sb(vr)",H15:H152)</f>
        <v>179.1</v>
      </c>
      <c r="I163" s="43">
        <f>SUMIF(G14:G153,"sb(vr)",I14:I153)</f>
        <v>172.9</v>
      </c>
      <c r="J163" s="43">
        <f>SUMIF(G14:G153,"sb(vr)",J14:J153)</f>
        <v>172.9</v>
      </c>
      <c r="K163" s="15"/>
      <c r="L163" s="1041"/>
      <c r="M163" s="1041"/>
      <c r="N163" s="1041"/>
    </row>
    <row r="164" spans="1:19" ht="30" customHeight="1" x14ac:dyDescent="0.2">
      <c r="A164" s="1374" t="s">
        <v>24</v>
      </c>
      <c r="B164" s="1375"/>
      <c r="C164" s="1375"/>
      <c r="D164" s="1375"/>
      <c r="E164" s="1375"/>
      <c r="F164" s="1375"/>
      <c r="G164" s="1376"/>
      <c r="H164" s="591">
        <f>SUMIF(G15:G152,"sb(sp)",H15:H152)</f>
        <v>400.1</v>
      </c>
      <c r="I164" s="51">
        <f>SUMIF(G14:G153,"sb(sp)",I14:I153)</f>
        <v>410</v>
      </c>
      <c r="J164" s="51">
        <f>SUMIF(G16:G153,"sb(sp)",J16:J153)</f>
        <v>410.8</v>
      </c>
      <c r="K164" s="28"/>
      <c r="L164" s="1373"/>
      <c r="M164" s="1373"/>
      <c r="N164" s="1373"/>
    </row>
    <row r="165" spans="1:19" ht="14.25" customHeight="1" x14ac:dyDescent="0.2">
      <c r="A165" s="1374" t="s">
        <v>89</v>
      </c>
      <c r="B165" s="1375"/>
      <c r="C165" s="1375"/>
      <c r="D165" s="1375"/>
      <c r="E165" s="1375"/>
      <c r="F165" s="1375"/>
      <c r="G165" s="1376"/>
      <c r="H165" s="591">
        <f>SUMIF(G16:G153,"sb(spl)",H16:H153)</f>
        <v>62.3</v>
      </c>
      <c r="I165" s="591">
        <f>SUMIF(G16:G153,"sb(spl)",I16:I153)</f>
        <v>0</v>
      </c>
      <c r="J165" s="68">
        <f>SUMIF(G16:G153,"sb(spl)",J16:J153)</f>
        <v>0</v>
      </c>
      <c r="K165" s="28"/>
      <c r="L165" s="1041"/>
      <c r="M165" s="1041"/>
      <c r="N165" s="1041"/>
    </row>
    <row r="166" spans="1:19" x14ac:dyDescent="0.2">
      <c r="A166" s="1377" t="s">
        <v>26</v>
      </c>
      <c r="B166" s="1378"/>
      <c r="C166" s="1378"/>
      <c r="D166" s="1378"/>
      <c r="E166" s="1378"/>
      <c r="F166" s="1378"/>
      <c r="G166" s="1379"/>
      <c r="H166" s="589">
        <f t="shared" ref="H166:J166" si="7">SUM(H167:H169)</f>
        <v>795.6</v>
      </c>
      <c r="I166" s="52">
        <f t="shared" si="7"/>
        <v>1525.7</v>
      </c>
      <c r="J166" s="52">
        <f t="shared" si="7"/>
        <v>545.70000000000005</v>
      </c>
      <c r="K166" s="1040"/>
      <c r="L166" s="1372"/>
      <c r="M166" s="1372"/>
      <c r="N166" s="1372"/>
    </row>
    <row r="167" spans="1:19" x14ac:dyDescent="0.2">
      <c r="A167" s="1366" t="s">
        <v>19</v>
      </c>
      <c r="B167" s="1367"/>
      <c r="C167" s="1367"/>
      <c r="D167" s="1367"/>
      <c r="E167" s="1367"/>
      <c r="F167" s="1367"/>
      <c r="G167" s="1368"/>
      <c r="H167" s="365">
        <f>SUMIF(G15:G152,"es",H15:H152)</f>
        <v>672.9</v>
      </c>
      <c r="I167" s="43">
        <f>SUMIF(G14:G153,"es",I14:I153)</f>
        <v>1502</v>
      </c>
      <c r="J167" s="43">
        <f>SUMIF(G16:G153,"es",J16:J153)</f>
        <v>545.70000000000005</v>
      </c>
      <c r="K167" s="1041"/>
      <c r="L167" s="1373"/>
      <c r="M167" s="1373"/>
      <c r="N167" s="1373"/>
    </row>
    <row r="168" spans="1:19" x14ac:dyDescent="0.2">
      <c r="A168" s="1366" t="s">
        <v>236</v>
      </c>
      <c r="B168" s="1367"/>
      <c r="C168" s="1367"/>
      <c r="D168" s="1367"/>
      <c r="E168" s="1367"/>
      <c r="F168" s="1367"/>
      <c r="G168" s="1368"/>
      <c r="H168" s="365">
        <f>SUMIF(G16:G153,"LRVB",H16:H153)</f>
        <v>58</v>
      </c>
      <c r="I168" s="592"/>
      <c r="J168" s="592"/>
      <c r="K168" s="1041"/>
      <c r="L168" s="1041"/>
      <c r="M168" s="1041"/>
      <c r="N168" s="1041"/>
    </row>
    <row r="169" spans="1:19" x14ac:dyDescent="0.2">
      <c r="A169" s="1366" t="s">
        <v>86</v>
      </c>
      <c r="B169" s="1367"/>
      <c r="C169" s="1367"/>
      <c r="D169" s="1367"/>
      <c r="E169" s="1367"/>
      <c r="F169" s="1367"/>
      <c r="G169" s="1368"/>
      <c r="H169" s="365">
        <f>SUMIF(G15:G152,"kt",H15:H152)</f>
        <v>64.7</v>
      </c>
      <c r="I169" s="592">
        <f>SUMIF(G16:G150,"kt",I16:I150)</f>
        <v>23.7</v>
      </c>
      <c r="J169" s="592">
        <f>SUMIF(G16:G150,"kt",J16:J150)</f>
        <v>0</v>
      </c>
      <c r="K169" s="1041"/>
      <c r="L169" s="1041"/>
      <c r="M169" s="1041"/>
      <c r="N169" s="1041"/>
      <c r="S169" s="20"/>
    </row>
    <row r="170" spans="1:19" ht="13.5" thickBot="1" x14ac:dyDescent="0.25">
      <c r="A170" s="1369" t="s">
        <v>14</v>
      </c>
      <c r="B170" s="1370"/>
      <c r="C170" s="1370"/>
      <c r="D170" s="1370"/>
      <c r="E170" s="1370"/>
      <c r="F170" s="1370"/>
      <c r="G170" s="1371"/>
      <c r="H170" s="368">
        <f>H166+H159</f>
        <v>8640.3000000000011</v>
      </c>
      <c r="I170" s="45">
        <f>I166+I159</f>
        <v>9202.7999999999993</v>
      </c>
      <c r="J170" s="45">
        <f>J166+J159</f>
        <v>8078.7000000000007</v>
      </c>
      <c r="K170" s="1040"/>
      <c r="L170" s="1372"/>
      <c r="M170" s="1372"/>
      <c r="N170" s="1372"/>
    </row>
    <row r="171" spans="1:19" x14ac:dyDescent="0.2">
      <c r="A171" s="140"/>
      <c r="B171" s="174"/>
      <c r="C171" s="140"/>
      <c r="D171" s="26"/>
      <c r="K171" s="29"/>
      <c r="L171" s="1373"/>
      <c r="M171" s="1373"/>
      <c r="N171" s="1373"/>
    </row>
    <row r="172" spans="1:19" x14ac:dyDescent="0.2">
      <c r="G172" s="15"/>
      <c r="I172" s="71"/>
      <c r="J172" s="71"/>
      <c r="K172" s="27"/>
    </row>
    <row r="173" spans="1:19" x14ac:dyDescent="0.2">
      <c r="G173" s="15"/>
    </row>
    <row r="174" spans="1:19" x14ac:dyDescent="0.2">
      <c r="G174" s="15"/>
    </row>
    <row r="175" spans="1:19" x14ac:dyDescent="0.2">
      <c r="G175" s="15"/>
      <c r="H175" s="214"/>
    </row>
    <row r="176" spans="1:19" x14ac:dyDescent="0.2">
      <c r="H176" s="214"/>
    </row>
  </sheetData>
  <mergeCells count="140">
    <mergeCell ref="D51:D52"/>
    <mergeCell ref="K52:K53"/>
    <mergeCell ref="D40:D41"/>
    <mergeCell ref="D65:D67"/>
    <mergeCell ref="D55:D57"/>
    <mergeCell ref="N72:N74"/>
    <mergeCell ref="D75:D76"/>
    <mergeCell ref="D63:D64"/>
    <mergeCell ref="K63:K64"/>
    <mergeCell ref="M63:M64"/>
    <mergeCell ref="D47:D48"/>
    <mergeCell ref="C49:G49"/>
    <mergeCell ref="K49:N49"/>
    <mergeCell ref="D69:D70"/>
    <mergeCell ref="K69:K70"/>
    <mergeCell ref="A2:N2"/>
    <mergeCell ref="A3:N3"/>
    <mergeCell ref="A4:N4"/>
    <mergeCell ref="M5:N5"/>
    <mergeCell ref="A6:A9"/>
    <mergeCell ref="B6:B9"/>
    <mergeCell ref="C6:C9"/>
    <mergeCell ref="D6:D9"/>
    <mergeCell ref="E6:E9"/>
    <mergeCell ref="N8:N9"/>
    <mergeCell ref="F6:F9"/>
    <mergeCell ref="G6:G9"/>
    <mergeCell ref="J6:J9"/>
    <mergeCell ref="K6:N6"/>
    <mergeCell ref="K7:K9"/>
    <mergeCell ref="F25:F28"/>
    <mergeCell ref="M31:M32"/>
    <mergeCell ref="K36:K37"/>
    <mergeCell ref="K31:K33"/>
    <mergeCell ref="N31:N32"/>
    <mergeCell ref="K65:K67"/>
    <mergeCell ref="D38:D39"/>
    <mergeCell ref="A165:G165"/>
    <mergeCell ref="L7:N7"/>
    <mergeCell ref="L8:L9"/>
    <mergeCell ref="M8:M9"/>
    <mergeCell ref="D19:D20"/>
    <mergeCell ref="D34:D35"/>
    <mergeCell ref="E34:E35"/>
    <mergeCell ref="F34:F35"/>
    <mergeCell ref="D36:D37"/>
    <mergeCell ref="E36:E37"/>
    <mergeCell ref="F36:F37"/>
    <mergeCell ref="K54:K55"/>
    <mergeCell ref="A161:G161"/>
    <mergeCell ref="K58:K59"/>
    <mergeCell ref="L31:L32"/>
    <mergeCell ref="D29:D30"/>
    <mergeCell ref="E29:E30"/>
    <mergeCell ref="A162:G162"/>
    <mergeCell ref="D60:D62"/>
    <mergeCell ref="D80:D81"/>
    <mergeCell ref="D82:D84"/>
    <mergeCell ref="D86:D87"/>
    <mergeCell ref="D89:D90"/>
    <mergeCell ref="D91:D92"/>
    <mergeCell ref="H6:H9"/>
    <mergeCell ref="I6:I9"/>
    <mergeCell ref="C50:N50"/>
    <mergeCell ref="A10:N10"/>
    <mergeCell ref="A11:N11"/>
    <mergeCell ref="B12:N12"/>
    <mergeCell ref="C13:N13"/>
    <mergeCell ref="D15:D16"/>
    <mergeCell ref="K15:K16"/>
    <mergeCell ref="L15:L16"/>
    <mergeCell ref="M15:M16"/>
    <mergeCell ref="N15:N16"/>
    <mergeCell ref="B25:B28"/>
    <mergeCell ref="C25:C28"/>
    <mergeCell ref="D25:D28"/>
    <mergeCell ref="E25:E28"/>
    <mergeCell ref="D42:D43"/>
    <mergeCell ref="D126:D127"/>
    <mergeCell ref="E126:E127"/>
    <mergeCell ref="D108:D109"/>
    <mergeCell ref="E108:E109"/>
    <mergeCell ref="D131:G131"/>
    <mergeCell ref="K131:N131"/>
    <mergeCell ref="D110:D113"/>
    <mergeCell ref="D114:D118"/>
    <mergeCell ref="E114:E118"/>
    <mergeCell ref="D119:D122"/>
    <mergeCell ref="K121:K122"/>
    <mergeCell ref="D123:D125"/>
    <mergeCell ref="E123:E125"/>
    <mergeCell ref="K123:K124"/>
    <mergeCell ref="D98:D100"/>
    <mergeCell ref="K98:K100"/>
    <mergeCell ref="D101:D104"/>
    <mergeCell ref="D105:D107"/>
    <mergeCell ref="K105:K107"/>
    <mergeCell ref="D78:D79"/>
    <mergeCell ref="D72:D74"/>
    <mergeCell ref="E72:E73"/>
    <mergeCell ref="K72:K76"/>
    <mergeCell ref="D93:D94"/>
    <mergeCell ref="A157:J157"/>
    <mergeCell ref="F142:F144"/>
    <mergeCell ref="E143:E144"/>
    <mergeCell ref="D146:D147"/>
    <mergeCell ref="D149:D150"/>
    <mergeCell ref="D152:D153"/>
    <mergeCell ref="C154:G154"/>
    <mergeCell ref="C132:G132"/>
    <mergeCell ref="K132:N132"/>
    <mergeCell ref="C133:N133"/>
    <mergeCell ref="D135:D136"/>
    <mergeCell ref="K136:K137"/>
    <mergeCell ref="D138:D140"/>
    <mergeCell ref="E138:E140"/>
    <mergeCell ref="K1:N1"/>
    <mergeCell ref="A169:G169"/>
    <mergeCell ref="A170:G170"/>
    <mergeCell ref="L170:N170"/>
    <mergeCell ref="L171:N171"/>
    <mergeCell ref="A163:G163"/>
    <mergeCell ref="A164:G164"/>
    <mergeCell ref="L164:N164"/>
    <mergeCell ref="A166:G166"/>
    <mergeCell ref="L166:N166"/>
    <mergeCell ref="A167:G167"/>
    <mergeCell ref="L167:N167"/>
    <mergeCell ref="A168:G168"/>
    <mergeCell ref="A158:G158"/>
    <mergeCell ref="L158:N158"/>
    <mergeCell ref="A159:G159"/>
    <mergeCell ref="L159:N159"/>
    <mergeCell ref="A160:G160"/>
    <mergeCell ref="L160:N160"/>
    <mergeCell ref="K154:N154"/>
    <mergeCell ref="B155:G155"/>
    <mergeCell ref="K155:N155"/>
    <mergeCell ref="B156:G156"/>
    <mergeCell ref="K156:N156"/>
  </mergeCells>
  <printOptions horizontalCentered="1"/>
  <pageMargins left="0.70866141732283472" right="0.11811023622047245" top="0.55118110236220474" bottom="0.35433070866141736" header="0.31496062992125984" footer="0.31496062992125984"/>
  <pageSetup paperSize="9" scale="85" orientation="portrait" r:id="rId1"/>
  <rowBreaks count="5" manualBreakCount="5">
    <brk id="30" max="13" man="1"/>
    <brk id="59" max="13" man="1"/>
    <brk id="92" max="13" man="1"/>
    <brk id="129" max="13" man="1"/>
    <brk id="156" max="1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73"/>
  <sheetViews>
    <sheetView zoomScaleNormal="100" zoomScaleSheetLayoutView="80" workbookViewId="0"/>
  </sheetViews>
  <sheetFormatPr defaultColWidth="9.140625" defaultRowHeight="12.75" x14ac:dyDescent="0.2"/>
  <cols>
    <col min="1" max="1" width="2.5703125" style="141" customWidth="1"/>
    <col min="2" max="2" width="3.140625" style="175" customWidth="1"/>
    <col min="3" max="3" width="2.5703125" style="141" customWidth="1"/>
    <col min="4" max="4" width="26.42578125" style="15" customWidth="1"/>
    <col min="5" max="5" width="4" style="150" customWidth="1"/>
    <col min="6" max="6" width="2.7109375" style="42" customWidth="1"/>
    <col min="7" max="7" width="7.42578125" style="42" customWidth="1"/>
    <col min="8" max="10" width="9.5703125" style="71" customWidth="1"/>
    <col min="11" max="11" width="7.85546875" style="53" customWidth="1"/>
    <col min="12" max="12" width="10" style="53" customWidth="1"/>
    <col min="13" max="13" width="8.42578125" style="53" customWidth="1"/>
    <col min="14" max="14" width="7.85546875" style="53" customWidth="1"/>
    <col min="15" max="15" width="9.5703125" style="53" customWidth="1"/>
    <col min="16" max="16" width="8.28515625" style="53" customWidth="1"/>
    <col min="17" max="17" width="23.5703125" style="30" customWidth="1"/>
    <col min="18" max="18" width="4.7109375" style="42" customWidth="1"/>
    <col min="19" max="20" width="5" style="42" customWidth="1"/>
    <col min="21" max="21" width="42.28515625" style="42" customWidth="1"/>
    <col min="22" max="16384" width="9.140625" style="15"/>
  </cols>
  <sheetData>
    <row r="1" spans="1:27" ht="27" customHeight="1" x14ac:dyDescent="0.2">
      <c r="Q1" s="1566" t="s">
        <v>227</v>
      </c>
      <c r="R1" s="1566"/>
      <c r="S1" s="1566"/>
      <c r="T1" s="1566"/>
      <c r="U1" s="1566"/>
    </row>
    <row r="2" spans="1:27" s="66" customFormat="1" ht="15.75" x14ac:dyDescent="0.2">
      <c r="A2" s="1504" t="s">
        <v>185</v>
      </c>
      <c r="B2" s="1504"/>
      <c r="C2" s="1504"/>
      <c r="D2" s="1504"/>
      <c r="E2" s="1504"/>
      <c r="F2" s="1504"/>
      <c r="G2" s="1504"/>
      <c r="H2" s="1504"/>
      <c r="I2" s="1504"/>
      <c r="J2" s="1504"/>
      <c r="K2" s="1504"/>
      <c r="L2" s="1504"/>
      <c r="M2" s="1504"/>
      <c r="N2" s="1504"/>
      <c r="O2" s="1504"/>
      <c r="P2" s="1504"/>
      <c r="Q2" s="1504"/>
      <c r="R2" s="1504"/>
      <c r="S2" s="1504"/>
      <c r="T2" s="1504"/>
      <c r="U2" s="1504"/>
      <c r="V2" s="1071"/>
      <c r="W2" s="1071"/>
    </row>
    <row r="3" spans="1:27" s="66" customFormat="1" ht="27.75" customHeight="1" x14ac:dyDescent="0.2">
      <c r="A3" s="1505" t="s">
        <v>141</v>
      </c>
      <c r="B3" s="1506"/>
      <c r="C3" s="1506"/>
      <c r="D3" s="1506"/>
      <c r="E3" s="1506"/>
      <c r="F3" s="1506"/>
      <c r="G3" s="1506"/>
      <c r="H3" s="1506"/>
      <c r="I3" s="1506"/>
      <c r="J3" s="1506"/>
      <c r="K3" s="1506"/>
      <c r="L3" s="1506"/>
      <c r="M3" s="1506"/>
      <c r="N3" s="1506"/>
      <c r="O3" s="1506"/>
      <c r="P3" s="1506"/>
      <c r="Q3" s="1506"/>
      <c r="R3" s="1506"/>
      <c r="S3" s="1506"/>
      <c r="T3" s="1506"/>
      <c r="U3" s="1506"/>
      <c r="V3" s="1071"/>
      <c r="W3" s="1071"/>
    </row>
    <row r="4" spans="1:27" s="66" customFormat="1" ht="15.75" x14ac:dyDescent="0.2">
      <c r="A4" s="1504" t="s">
        <v>59</v>
      </c>
      <c r="B4" s="1507"/>
      <c r="C4" s="1507"/>
      <c r="D4" s="1507"/>
      <c r="E4" s="1507"/>
      <c r="F4" s="1507"/>
      <c r="G4" s="1507"/>
      <c r="H4" s="1507"/>
      <c r="I4" s="1507"/>
      <c r="J4" s="1507"/>
      <c r="K4" s="1507"/>
      <c r="L4" s="1507"/>
      <c r="M4" s="1507"/>
      <c r="N4" s="1507"/>
      <c r="O4" s="1507"/>
      <c r="P4" s="1507"/>
      <c r="Q4" s="1507"/>
      <c r="R4" s="1507"/>
      <c r="S4" s="1507"/>
      <c r="T4" s="1507"/>
      <c r="U4" s="1507"/>
      <c r="V4" s="1071"/>
      <c r="W4" s="1071"/>
    </row>
    <row r="5" spans="1:27" s="16" customFormat="1" ht="13.5" thickBot="1" x14ac:dyDescent="0.25">
      <c r="A5" s="111"/>
      <c r="B5" s="173"/>
      <c r="C5" s="111"/>
      <c r="D5" s="11"/>
      <c r="E5" s="148"/>
      <c r="F5" s="65"/>
      <c r="G5" s="42"/>
      <c r="H5" s="71"/>
      <c r="I5" s="71"/>
      <c r="J5" s="71"/>
      <c r="K5" s="334"/>
      <c r="L5" s="334"/>
      <c r="M5" s="334"/>
      <c r="N5" s="334"/>
      <c r="O5" s="334"/>
      <c r="P5" s="334"/>
      <c r="Q5" s="335"/>
      <c r="R5" s="65"/>
      <c r="S5" s="1508" t="s">
        <v>99</v>
      </c>
      <c r="T5" s="1508"/>
      <c r="U5" s="1508"/>
      <c r="V5" s="20"/>
      <c r="W5" s="20"/>
    </row>
    <row r="6" spans="1:27" s="16" customFormat="1" ht="19.5" customHeight="1" x14ac:dyDescent="0.2">
      <c r="A6" s="1509" t="s">
        <v>0</v>
      </c>
      <c r="B6" s="1513" t="s">
        <v>1</v>
      </c>
      <c r="C6" s="1513" t="s">
        <v>2</v>
      </c>
      <c r="D6" s="1517" t="s">
        <v>20</v>
      </c>
      <c r="E6" s="1520" t="s">
        <v>3</v>
      </c>
      <c r="F6" s="1449" t="s">
        <v>4</v>
      </c>
      <c r="G6" s="1525" t="s">
        <v>5</v>
      </c>
      <c r="H6" s="1575" t="s">
        <v>112</v>
      </c>
      <c r="I6" s="1591" t="s">
        <v>228</v>
      </c>
      <c r="J6" s="1594" t="s">
        <v>229</v>
      </c>
      <c r="K6" s="1572" t="s">
        <v>186</v>
      </c>
      <c r="L6" s="1558" t="s">
        <v>266</v>
      </c>
      <c r="M6" s="1561" t="s">
        <v>229</v>
      </c>
      <c r="N6" s="1572" t="s">
        <v>187</v>
      </c>
      <c r="O6" s="1558" t="s">
        <v>267</v>
      </c>
      <c r="P6" s="1561" t="s">
        <v>229</v>
      </c>
      <c r="Q6" s="1528" t="s">
        <v>60</v>
      </c>
      <c r="R6" s="1529"/>
      <c r="S6" s="1529"/>
      <c r="T6" s="1529"/>
      <c r="U6" s="1569" t="s">
        <v>230</v>
      </c>
      <c r="V6" s="20"/>
      <c r="W6" s="20"/>
    </row>
    <row r="7" spans="1:27" s="16" customFormat="1" ht="21" customHeight="1" x14ac:dyDescent="0.2">
      <c r="A7" s="1510"/>
      <c r="B7" s="1514"/>
      <c r="C7" s="1514"/>
      <c r="D7" s="1518"/>
      <c r="E7" s="1521"/>
      <c r="F7" s="1450"/>
      <c r="G7" s="1526"/>
      <c r="H7" s="1576"/>
      <c r="I7" s="1592"/>
      <c r="J7" s="1595"/>
      <c r="K7" s="1573"/>
      <c r="L7" s="1559"/>
      <c r="M7" s="1562"/>
      <c r="N7" s="1573"/>
      <c r="O7" s="1559"/>
      <c r="P7" s="1562"/>
      <c r="Q7" s="1531" t="s">
        <v>20</v>
      </c>
      <c r="R7" s="1567" t="s">
        <v>69</v>
      </c>
      <c r="S7" s="1568"/>
      <c r="T7" s="1568"/>
      <c r="U7" s="1570"/>
      <c r="V7" s="20"/>
      <c r="W7" s="20"/>
    </row>
    <row r="8" spans="1:27" s="16" customFormat="1" ht="28.5" customHeight="1" x14ac:dyDescent="0.2">
      <c r="A8" s="1511"/>
      <c r="B8" s="1515"/>
      <c r="C8" s="1515"/>
      <c r="D8" s="1518"/>
      <c r="E8" s="1521"/>
      <c r="F8" s="1450"/>
      <c r="G8" s="1526"/>
      <c r="H8" s="1576"/>
      <c r="I8" s="1592"/>
      <c r="J8" s="1595"/>
      <c r="K8" s="1573"/>
      <c r="L8" s="1559"/>
      <c r="M8" s="1562"/>
      <c r="N8" s="1573"/>
      <c r="O8" s="1559"/>
      <c r="P8" s="1562"/>
      <c r="Q8" s="1531"/>
      <c r="R8" s="1491" t="s">
        <v>61</v>
      </c>
      <c r="S8" s="1493" t="s">
        <v>188</v>
      </c>
      <c r="T8" s="1597" t="s">
        <v>189</v>
      </c>
      <c r="U8" s="1570"/>
      <c r="V8" s="20"/>
      <c r="W8" s="20"/>
    </row>
    <row r="9" spans="1:27" s="16" customFormat="1" ht="75.75" customHeight="1" thickBot="1" x14ac:dyDescent="0.25">
      <c r="A9" s="1512"/>
      <c r="B9" s="1516"/>
      <c r="C9" s="1516"/>
      <c r="D9" s="1519"/>
      <c r="E9" s="1522"/>
      <c r="F9" s="1451"/>
      <c r="G9" s="1527"/>
      <c r="H9" s="1577"/>
      <c r="I9" s="1593"/>
      <c r="J9" s="1596"/>
      <c r="K9" s="1574"/>
      <c r="L9" s="1560"/>
      <c r="M9" s="1563"/>
      <c r="N9" s="1574"/>
      <c r="O9" s="1560"/>
      <c r="P9" s="1563"/>
      <c r="Q9" s="1532"/>
      <c r="R9" s="1492"/>
      <c r="S9" s="1494"/>
      <c r="T9" s="1598"/>
      <c r="U9" s="1571"/>
      <c r="V9" s="20"/>
      <c r="W9" s="20"/>
    </row>
    <row r="10" spans="1:27" ht="15" customHeight="1" x14ac:dyDescent="0.2">
      <c r="A10" s="1458" t="s">
        <v>23</v>
      </c>
      <c r="B10" s="1459"/>
      <c r="C10" s="1459"/>
      <c r="D10" s="1459"/>
      <c r="E10" s="1459"/>
      <c r="F10" s="1459"/>
      <c r="G10" s="1459"/>
      <c r="H10" s="1459"/>
      <c r="I10" s="1459"/>
      <c r="J10" s="1459"/>
      <c r="K10" s="1459"/>
      <c r="L10" s="1459"/>
      <c r="M10" s="1459"/>
      <c r="N10" s="1459"/>
      <c r="O10" s="1459"/>
      <c r="P10" s="1459"/>
      <c r="Q10" s="1459"/>
      <c r="R10" s="1459"/>
      <c r="S10" s="1459"/>
      <c r="T10" s="1459"/>
      <c r="U10" s="1460"/>
    </row>
    <row r="11" spans="1:27" ht="13.5" thickBot="1" x14ac:dyDescent="0.25">
      <c r="A11" s="1461" t="s">
        <v>171</v>
      </c>
      <c r="B11" s="1462"/>
      <c r="C11" s="1462"/>
      <c r="D11" s="1462"/>
      <c r="E11" s="1462"/>
      <c r="F11" s="1462"/>
      <c r="G11" s="1462"/>
      <c r="H11" s="1462"/>
      <c r="I11" s="1462"/>
      <c r="J11" s="1462"/>
      <c r="K11" s="1462"/>
      <c r="L11" s="1462"/>
      <c r="M11" s="1462"/>
      <c r="N11" s="1462"/>
      <c r="O11" s="1462"/>
      <c r="P11" s="1462"/>
      <c r="Q11" s="1462"/>
      <c r="R11" s="1462"/>
      <c r="S11" s="1462"/>
      <c r="T11" s="1462"/>
      <c r="U11" s="1463"/>
    </row>
    <row r="12" spans="1:27" ht="13.5" thickBot="1" x14ac:dyDescent="0.25">
      <c r="A12" s="112" t="s">
        <v>7</v>
      </c>
      <c r="B12" s="1464" t="s">
        <v>55</v>
      </c>
      <c r="C12" s="1464"/>
      <c r="D12" s="1464"/>
      <c r="E12" s="1464"/>
      <c r="F12" s="1464"/>
      <c r="G12" s="1464"/>
      <c r="H12" s="1464"/>
      <c r="I12" s="1464"/>
      <c r="J12" s="1464"/>
      <c r="K12" s="1464"/>
      <c r="L12" s="1464"/>
      <c r="M12" s="1464"/>
      <c r="N12" s="1464"/>
      <c r="O12" s="1464"/>
      <c r="P12" s="1464"/>
      <c r="Q12" s="1464"/>
      <c r="R12" s="1464"/>
      <c r="S12" s="1464"/>
      <c r="T12" s="1464"/>
      <c r="U12" s="1465"/>
    </row>
    <row r="13" spans="1:27" ht="13.5" thickBot="1" x14ac:dyDescent="0.25">
      <c r="A13" s="112" t="s">
        <v>7</v>
      </c>
      <c r="B13" s="1" t="s">
        <v>7</v>
      </c>
      <c r="C13" s="1466" t="s">
        <v>30</v>
      </c>
      <c r="D13" s="1466"/>
      <c r="E13" s="1466"/>
      <c r="F13" s="1466"/>
      <c r="G13" s="1466"/>
      <c r="H13" s="1466"/>
      <c r="I13" s="1466"/>
      <c r="J13" s="1466"/>
      <c r="K13" s="1466"/>
      <c r="L13" s="1466"/>
      <c r="M13" s="1466"/>
      <c r="N13" s="1466"/>
      <c r="O13" s="1466"/>
      <c r="P13" s="1466"/>
      <c r="Q13" s="1466"/>
      <c r="R13" s="1467"/>
      <c r="S13" s="1467"/>
      <c r="T13" s="1467"/>
      <c r="U13" s="1468"/>
    </row>
    <row r="14" spans="1:27" ht="27" customHeight="1" x14ac:dyDescent="0.2">
      <c r="A14" s="113" t="s">
        <v>7</v>
      </c>
      <c r="B14" s="122" t="s">
        <v>7</v>
      </c>
      <c r="C14" s="114" t="s">
        <v>7</v>
      </c>
      <c r="D14" s="17" t="s">
        <v>32</v>
      </c>
      <c r="E14" s="1100"/>
      <c r="F14" s="1101" t="s">
        <v>27</v>
      </c>
      <c r="G14" s="336" t="s">
        <v>10</v>
      </c>
      <c r="H14" s="62">
        <v>425</v>
      </c>
      <c r="I14" s="1185">
        <f>425+8.4</f>
        <v>433.4</v>
      </c>
      <c r="J14" s="1186">
        <f>I14-H14</f>
        <v>8.3999999999999773</v>
      </c>
      <c r="K14" s="62">
        <v>789</v>
      </c>
      <c r="L14" s="618">
        <v>789</v>
      </c>
      <c r="M14" s="608"/>
      <c r="N14" s="62">
        <v>890</v>
      </c>
      <c r="O14" s="618">
        <v>890</v>
      </c>
      <c r="P14" s="898"/>
      <c r="Q14" s="337" t="s">
        <v>70</v>
      </c>
      <c r="R14" s="1187" t="s">
        <v>275</v>
      </c>
      <c r="S14" s="339">
        <v>98</v>
      </c>
      <c r="T14" s="21">
        <v>113</v>
      </c>
      <c r="U14" s="1551" t="s">
        <v>293</v>
      </c>
    </row>
    <row r="15" spans="1:27" ht="12.75" customHeight="1" x14ac:dyDescent="0.2">
      <c r="A15" s="115"/>
      <c r="B15" s="9"/>
      <c r="C15" s="2"/>
      <c r="D15" s="1424" t="s">
        <v>58</v>
      </c>
      <c r="E15" s="1128"/>
      <c r="F15" s="340"/>
      <c r="G15" s="341"/>
      <c r="H15" s="56"/>
      <c r="I15" s="619"/>
      <c r="J15" s="609"/>
      <c r="K15" s="224"/>
      <c r="L15" s="655"/>
      <c r="M15" s="647"/>
      <c r="N15" s="224"/>
      <c r="O15" s="655"/>
      <c r="P15" s="343"/>
      <c r="Q15" s="1469"/>
      <c r="R15" s="1470"/>
      <c r="S15" s="1471"/>
      <c r="T15" s="1472"/>
      <c r="U15" s="1417"/>
      <c r="Z15" s="20"/>
    </row>
    <row r="16" spans="1:27" ht="15.75" customHeight="1" x14ac:dyDescent="0.2">
      <c r="A16" s="115"/>
      <c r="B16" s="9"/>
      <c r="C16" s="2"/>
      <c r="D16" s="1436"/>
      <c r="E16" s="1128"/>
      <c r="F16" s="340"/>
      <c r="G16" s="341"/>
      <c r="H16" s="56"/>
      <c r="I16" s="619"/>
      <c r="J16" s="609"/>
      <c r="K16" s="346"/>
      <c r="L16" s="620"/>
      <c r="M16" s="415"/>
      <c r="N16" s="346"/>
      <c r="O16" s="620"/>
      <c r="P16" s="345"/>
      <c r="Q16" s="1469"/>
      <c r="R16" s="1470"/>
      <c r="S16" s="1471"/>
      <c r="T16" s="1472"/>
      <c r="U16" s="1417"/>
      <c r="AA16" s="20"/>
    </row>
    <row r="17" spans="1:31" ht="42.75" customHeight="1" x14ac:dyDescent="0.2">
      <c r="A17" s="115"/>
      <c r="B17" s="9"/>
      <c r="C17" s="2"/>
      <c r="D17" s="34" t="s">
        <v>78</v>
      </c>
      <c r="E17" s="1128"/>
      <c r="F17" s="340"/>
      <c r="G17" s="341"/>
      <c r="H17" s="346"/>
      <c r="I17" s="620"/>
      <c r="J17" s="415"/>
      <c r="K17" s="224"/>
      <c r="L17" s="655"/>
      <c r="M17" s="647"/>
      <c r="N17" s="224"/>
      <c r="O17" s="655"/>
      <c r="P17" s="343"/>
      <c r="Q17" s="1103"/>
      <c r="R17" s="1104"/>
      <c r="S17" s="1105"/>
      <c r="T17" s="1106"/>
      <c r="U17" s="1417"/>
      <c r="W17" s="20"/>
    </row>
    <row r="18" spans="1:31" ht="42" customHeight="1" x14ac:dyDescent="0.2">
      <c r="A18" s="115"/>
      <c r="B18" s="9"/>
      <c r="C18" s="2"/>
      <c r="D18" s="1118" t="s">
        <v>67</v>
      </c>
      <c r="E18" s="1128"/>
      <c r="F18" s="340"/>
      <c r="G18" s="341"/>
      <c r="H18" s="56"/>
      <c r="I18" s="619"/>
      <c r="J18" s="609"/>
      <c r="K18" s="224"/>
      <c r="L18" s="655"/>
      <c r="M18" s="647"/>
      <c r="N18" s="224"/>
      <c r="O18" s="655"/>
      <c r="P18" s="343"/>
      <c r="Q18" s="1103"/>
      <c r="R18" s="1104"/>
      <c r="S18" s="1105"/>
      <c r="T18" s="1106"/>
      <c r="U18" s="1417"/>
      <c r="W18" s="20"/>
    </row>
    <row r="19" spans="1:31" ht="18" customHeight="1" x14ac:dyDescent="0.2">
      <c r="A19" s="115"/>
      <c r="B19" s="9"/>
      <c r="C19" s="2"/>
      <c r="D19" s="1431" t="s">
        <v>190</v>
      </c>
      <c r="E19" s="1128"/>
      <c r="F19" s="340"/>
      <c r="G19" s="341"/>
      <c r="H19" s="79"/>
      <c r="I19" s="621"/>
      <c r="J19" s="610"/>
      <c r="K19" s="890"/>
      <c r="L19" s="899"/>
      <c r="M19" s="881"/>
      <c r="N19" s="890"/>
      <c r="O19" s="899"/>
      <c r="P19" s="343"/>
      <c r="Q19" s="1095"/>
      <c r="R19" s="348"/>
      <c r="S19" s="349"/>
      <c r="T19" s="350"/>
      <c r="U19" s="350"/>
      <c r="W19" s="20"/>
      <c r="Z19" s="20"/>
    </row>
    <row r="20" spans="1:31" ht="13.5" thickBot="1" x14ac:dyDescent="0.25">
      <c r="A20" s="115"/>
      <c r="B20" s="9"/>
      <c r="C20" s="2"/>
      <c r="D20" s="1419"/>
      <c r="E20" s="1127"/>
      <c r="F20" s="1102"/>
      <c r="G20" s="351" t="s">
        <v>14</v>
      </c>
      <c r="H20" s="72">
        <f>SUM(H14:H19)</f>
        <v>425</v>
      </c>
      <c r="I20" s="622">
        <f>SUM(I14:I19)</f>
        <v>433.4</v>
      </c>
      <c r="J20" s="622">
        <f>SUM(J14:J19)</f>
        <v>8.3999999999999773</v>
      </c>
      <c r="K20" s="72">
        <f>SUM(K14:K19)</f>
        <v>789</v>
      </c>
      <c r="L20" s="622">
        <f>SUM(L14:L19)</f>
        <v>789</v>
      </c>
      <c r="M20" s="611"/>
      <c r="N20" s="72">
        <f>SUM(N14:N19)</f>
        <v>890</v>
      </c>
      <c r="O20" s="622">
        <f>SUM(O14:O19)</f>
        <v>890</v>
      </c>
      <c r="P20" s="895"/>
      <c r="Q20" s="1095"/>
      <c r="R20" s="352"/>
      <c r="S20" s="353"/>
      <c r="T20" s="354"/>
      <c r="U20" s="354"/>
      <c r="W20" s="20"/>
      <c r="AA20" s="20"/>
    </row>
    <row r="21" spans="1:31" ht="44.25" customHeight="1" x14ac:dyDescent="0.2">
      <c r="A21" s="121" t="s">
        <v>7</v>
      </c>
      <c r="B21" s="122" t="s">
        <v>7</v>
      </c>
      <c r="C21" s="171" t="s">
        <v>8</v>
      </c>
      <c r="D21" s="90" t="s">
        <v>157</v>
      </c>
      <c r="E21" s="1123"/>
      <c r="F21" s="340">
        <v>2</v>
      </c>
      <c r="G21" s="355"/>
      <c r="H21" s="356"/>
      <c r="I21" s="623"/>
      <c r="J21" s="612"/>
      <c r="K21" s="891"/>
      <c r="L21" s="900"/>
      <c r="M21" s="1158"/>
      <c r="N21" s="885"/>
      <c r="O21" s="623"/>
      <c r="P21" s="869"/>
      <c r="Q21" s="681"/>
      <c r="R21" s="384"/>
      <c r="S21" s="359"/>
      <c r="T21" s="360"/>
      <c r="U21" s="1553"/>
      <c r="W21" s="20"/>
    </row>
    <row r="22" spans="1:31" ht="29.25" customHeight="1" x14ac:dyDescent="0.2">
      <c r="A22" s="115"/>
      <c r="B22" s="9"/>
      <c r="C22" s="2"/>
      <c r="D22" s="493" t="s">
        <v>125</v>
      </c>
      <c r="E22" s="1128"/>
      <c r="F22" s="340"/>
      <c r="G22" s="19" t="s">
        <v>10</v>
      </c>
      <c r="H22" s="75">
        <v>21</v>
      </c>
      <c r="I22" s="624">
        <v>21</v>
      </c>
      <c r="J22" s="613"/>
      <c r="K22" s="892">
        <v>27</v>
      </c>
      <c r="L22" s="901">
        <v>27</v>
      </c>
      <c r="M22" s="362"/>
      <c r="N22" s="880">
        <v>31</v>
      </c>
      <c r="O22" s="901">
        <v>31</v>
      </c>
      <c r="P22" s="362"/>
      <c r="Q22" s="682" t="s">
        <v>70</v>
      </c>
      <c r="R22" s="692">
        <v>5</v>
      </c>
      <c r="S22" s="363">
        <v>8</v>
      </c>
      <c r="T22" s="364">
        <v>10</v>
      </c>
      <c r="U22" s="1469"/>
      <c r="W22" s="20"/>
      <c r="Y22" s="20"/>
      <c r="AA22" s="20"/>
    </row>
    <row r="23" spans="1:31" ht="20.25" customHeight="1" x14ac:dyDescent="0.2">
      <c r="A23" s="115"/>
      <c r="B23" s="9"/>
      <c r="C23" s="2"/>
      <c r="D23" s="1107" t="s">
        <v>124</v>
      </c>
      <c r="E23" s="1128"/>
      <c r="F23" s="340"/>
      <c r="G23" s="54" t="s">
        <v>10</v>
      </c>
      <c r="H23" s="578">
        <v>24</v>
      </c>
      <c r="I23" s="661">
        <v>24</v>
      </c>
      <c r="J23" s="653"/>
      <c r="K23" s="890">
        <v>33</v>
      </c>
      <c r="L23" s="899">
        <v>33</v>
      </c>
      <c r="M23" s="843"/>
      <c r="N23" s="881">
        <v>39</v>
      </c>
      <c r="O23" s="899">
        <v>39</v>
      </c>
      <c r="P23" s="843"/>
      <c r="Q23" s="683" t="s">
        <v>79</v>
      </c>
      <c r="R23" s="693">
        <v>1</v>
      </c>
      <c r="S23" s="366">
        <v>1</v>
      </c>
      <c r="T23" s="367">
        <v>1</v>
      </c>
      <c r="U23" s="1469"/>
      <c r="W23" s="20"/>
      <c r="X23" s="20"/>
    </row>
    <row r="24" spans="1:31" ht="16.5" customHeight="1" x14ac:dyDescent="0.2">
      <c r="A24" s="115"/>
      <c r="B24" s="9"/>
      <c r="C24" s="2"/>
      <c r="D24" s="1099"/>
      <c r="E24" s="1256"/>
      <c r="F24" s="340"/>
      <c r="G24" s="54" t="s">
        <v>52</v>
      </c>
      <c r="H24" s="79">
        <v>172.9</v>
      </c>
      <c r="I24" s="621">
        <f>172.9</f>
        <v>172.9</v>
      </c>
      <c r="J24" s="610"/>
      <c r="K24" s="79">
        <v>172.9</v>
      </c>
      <c r="L24" s="621">
        <v>172.9</v>
      </c>
      <c r="M24" s="698"/>
      <c r="N24" s="610">
        <v>172.9</v>
      </c>
      <c r="O24" s="621">
        <v>172.9</v>
      </c>
      <c r="P24" s="698"/>
      <c r="Q24" s="844"/>
      <c r="R24" s="845"/>
      <c r="S24" s="846"/>
      <c r="T24" s="847"/>
      <c r="U24" s="1469"/>
      <c r="W24" s="20"/>
      <c r="X24" s="20"/>
      <c r="Y24" s="20"/>
      <c r="Z24" s="20"/>
    </row>
    <row r="25" spans="1:31" ht="31.5" customHeight="1" x14ac:dyDescent="0.2">
      <c r="A25" s="115"/>
      <c r="B25" s="9"/>
      <c r="C25" s="2"/>
      <c r="D25" s="1431" t="s">
        <v>238</v>
      </c>
      <c r="E25" s="1421" t="s">
        <v>239</v>
      </c>
      <c r="F25" s="340"/>
      <c r="G25" s="510" t="s">
        <v>10</v>
      </c>
      <c r="H25" s="640">
        <f>397.6+42+126.9</f>
        <v>566.5</v>
      </c>
      <c r="I25" s="640">
        <f>397.6+42+126.9</f>
        <v>566.5</v>
      </c>
      <c r="J25" s="415">
        <f>I25-H25</f>
        <v>0</v>
      </c>
      <c r="K25" s="1159">
        <v>61</v>
      </c>
      <c r="L25" s="655">
        <v>61</v>
      </c>
      <c r="M25" s="343">
        <f>L25-K25</f>
        <v>0</v>
      </c>
      <c r="N25" s="1157">
        <v>61</v>
      </c>
      <c r="O25" s="655">
        <v>61</v>
      </c>
      <c r="P25" s="343">
        <f>O25-N25</f>
        <v>0</v>
      </c>
      <c r="Q25" s="513" t="s">
        <v>240</v>
      </c>
      <c r="R25" s="699">
        <v>4</v>
      </c>
      <c r="S25" s="1130">
        <v>1</v>
      </c>
      <c r="T25" s="701">
        <v>1</v>
      </c>
      <c r="U25" s="100"/>
      <c r="W25" s="20"/>
      <c r="X25" s="20"/>
    </row>
    <row r="26" spans="1:31" ht="108.75" customHeight="1" x14ac:dyDescent="0.2">
      <c r="A26" s="403"/>
      <c r="B26" s="404"/>
      <c r="C26" s="405"/>
      <c r="D26" s="1432"/>
      <c r="E26" s="1439"/>
      <c r="F26" s="455"/>
      <c r="G26" s="853"/>
      <c r="H26" s="641"/>
      <c r="I26" s="641"/>
      <c r="J26" s="653"/>
      <c r="K26" s="1270"/>
      <c r="L26" s="899"/>
      <c r="M26" s="843"/>
      <c r="N26" s="1271"/>
      <c r="O26" s="899"/>
      <c r="P26" s="843"/>
      <c r="Q26" s="521" t="s">
        <v>272</v>
      </c>
      <c r="R26" s="695">
        <v>100</v>
      </c>
      <c r="S26" s="1072"/>
      <c r="T26" s="1073"/>
      <c r="U26" s="1269"/>
      <c r="W26" s="20"/>
      <c r="X26" s="20"/>
      <c r="Z26" s="20"/>
    </row>
    <row r="27" spans="1:31" ht="44.25" customHeight="1" x14ac:dyDescent="0.2">
      <c r="A27" s="115"/>
      <c r="B27" s="9"/>
      <c r="C27" s="2"/>
      <c r="D27" s="471"/>
      <c r="E27" s="1268"/>
      <c r="F27" s="455"/>
      <c r="G27" s="54"/>
      <c r="H27" s="619"/>
      <c r="I27" s="619"/>
      <c r="J27" s="610"/>
      <c r="K27" s="1160"/>
      <c r="L27" s="621"/>
      <c r="M27" s="698"/>
      <c r="N27" s="834"/>
      <c r="O27" s="621"/>
      <c r="P27" s="447"/>
      <c r="Q27" s="513" t="s">
        <v>241</v>
      </c>
      <c r="R27" s="699">
        <v>1</v>
      </c>
      <c r="S27" s="700">
        <v>1</v>
      </c>
      <c r="T27" s="701">
        <v>1</v>
      </c>
      <c r="U27" s="1269"/>
      <c r="W27" s="20"/>
      <c r="X27" s="20"/>
      <c r="Y27" s="20"/>
    </row>
    <row r="28" spans="1:31" ht="30" customHeight="1" x14ac:dyDescent="0.2">
      <c r="A28" s="115"/>
      <c r="B28" s="9"/>
      <c r="C28" s="2"/>
      <c r="D28" s="1431" t="s">
        <v>245</v>
      </c>
      <c r="E28" s="1557" t="s">
        <v>239</v>
      </c>
      <c r="F28" s="340"/>
      <c r="G28" s="341" t="s">
        <v>10</v>
      </c>
      <c r="H28" s="1131">
        <v>77.599999999999994</v>
      </c>
      <c r="I28" s="1131">
        <v>77.599999999999994</v>
      </c>
      <c r="J28" s="609">
        <f>I28-H28</f>
        <v>0</v>
      </c>
      <c r="K28" s="55">
        <v>77.599999999999994</v>
      </c>
      <c r="L28" s="619">
        <v>77.599999999999994</v>
      </c>
      <c r="M28" s="447">
        <f>L28-K28</f>
        <v>0</v>
      </c>
      <c r="N28" s="702">
        <v>77.599999999999994</v>
      </c>
      <c r="O28" s="619">
        <v>77.599999999999994</v>
      </c>
      <c r="P28" s="1132">
        <f>O28-N28</f>
        <v>0</v>
      </c>
      <c r="Q28" s="1133" t="s">
        <v>246</v>
      </c>
      <c r="R28" s="1134">
        <v>3</v>
      </c>
      <c r="S28" s="1135">
        <v>3</v>
      </c>
      <c r="T28" s="1136">
        <v>3</v>
      </c>
      <c r="U28" s="100"/>
      <c r="W28" s="20"/>
      <c r="X28" s="20"/>
      <c r="Y28" s="20"/>
    </row>
    <row r="29" spans="1:31" ht="27.75" customHeight="1" x14ac:dyDescent="0.2">
      <c r="A29" s="115"/>
      <c r="B29" s="9"/>
      <c r="C29" s="2"/>
      <c r="D29" s="1415"/>
      <c r="E29" s="1421"/>
      <c r="F29" s="340"/>
      <c r="G29" s="341"/>
      <c r="H29" s="619"/>
      <c r="I29" s="619"/>
      <c r="J29" s="609"/>
      <c r="K29" s="55"/>
      <c r="L29" s="619"/>
      <c r="M29" s="447"/>
      <c r="N29" s="702"/>
      <c r="O29" s="619"/>
      <c r="P29" s="447"/>
      <c r="Q29" s="1137" t="s">
        <v>247</v>
      </c>
      <c r="R29" s="1138">
        <v>10</v>
      </c>
      <c r="S29" s="1139">
        <v>10</v>
      </c>
      <c r="T29" s="1140">
        <v>10</v>
      </c>
      <c r="U29" s="100"/>
      <c r="W29" s="20"/>
      <c r="X29" s="20"/>
      <c r="Y29" s="20"/>
      <c r="AE29" s="20"/>
    </row>
    <row r="30" spans="1:31" ht="21" customHeight="1" x14ac:dyDescent="0.2">
      <c r="A30" s="115"/>
      <c r="B30" s="9"/>
      <c r="C30" s="2"/>
      <c r="D30" s="1415"/>
      <c r="E30" s="1421"/>
      <c r="F30" s="340"/>
      <c r="G30" s="341"/>
      <c r="H30" s="619"/>
      <c r="I30" s="619"/>
      <c r="J30" s="609"/>
      <c r="K30" s="55"/>
      <c r="L30" s="619"/>
      <c r="M30" s="447"/>
      <c r="N30" s="702"/>
      <c r="O30" s="619"/>
      <c r="P30" s="447"/>
      <c r="Q30" s="1554" t="s">
        <v>248</v>
      </c>
      <c r="R30" s="1501">
        <v>100</v>
      </c>
      <c r="S30" s="1484">
        <v>100</v>
      </c>
      <c r="T30" s="1487">
        <v>100</v>
      </c>
      <c r="U30" s="1141"/>
      <c r="W30" s="20"/>
      <c r="X30" s="20"/>
      <c r="Y30" s="20"/>
    </row>
    <row r="31" spans="1:31" ht="96.75" customHeight="1" x14ac:dyDescent="0.2">
      <c r="A31" s="115"/>
      <c r="B31" s="9"/>
      <c r="C31" s="2"/>
      <c r="D31" s="1415"/>
      <c r="E31" s="1421"/>
      <c r="F31" s="340"/>
      <c r="G31" s="341"/>
      <c r="H31" s="619"/>
      <c r="I31" s="619"/>
      <c r="J31" s="609"/>
      <c r="K31" s="55"/>
      <c r="L31" s="619"/>
      <c r="M31" s="447"/>
      <c r="N31" s="609"/>
      <c r="O31" s="619"/>
      <c r="P31" s="447"/>
      <c r="Q31" s="1555"/>
      <c r="R31" s="1501"/>
      <c r="S31" s="1484"/>
      <c r="T31" s="1487"/>
      <c r="U31" s="1141"/>
      <c r="W31" s="20"/>
      <c r="X31" s="20"/>
      <c r="Y31" s="20"/>
    </row>
    <row r="32" spans="1:31" ht="16.5" customHeight="1" thickBot="1" x14ac:dyDescent="0.25">
      <c r="A32" s="115"/>
      <c r="B32" s="9"/>
      <c r="C32" s="2"/>
      <c r="D32" s="1419"/>
      <c r="E32" s="1422"/>
      <c r="F32" s="340"/>
      <c r="G32" s="176" t="s">
        <v>14</v>
      </c>
      <c r="H32" s="626">
        <f>SUM(H22:H31)</f>
        <v>862</v>
      </c>
      <c r="I32" s="626">
        <f>SUM(I22:I31)</f>
        <v>862</v>
      </c>
      <c r="J32" s="615">
        <f t="shared" ref="J32:K32" si="0">SUM(J22:J31)</f>
        <v>0</v>
      </c>
      <c r="K32" s="1161">
        <f t="shared" si="0"/>
        <v>371.5</v>
      </c>
      <c r="L32" s="626">
        <f t="shared" ref="L32:M32" si="1">SUM(L22:L31)</f>
        <v>371.5</v>
      </c>
      <c r="M32" s="897">
        <f t="shared" si="1"/>
        <v>0</v>
      </c>
      <c r="N32" s="615">
        <f>SUM(N22:N31)</f>
        <v>381.5</v>
      </c>
      <c r="O32" s="626">
        <f>SUM(O22:O31)</f>
        <v>381.5</v>
      </c>
      <c r="P32" s="626">
        <f>SUM(P22:P31)</f>
        <v>0</v>
      </c>
      <c r="Q32" s="1556"/>
      <c r="R32" s="1142"/>
      <c r="S32" s="1143"/>
      <c r="T32" s="1144"/>
      <c r="U32" s="1141"/>
      <c r="W32" s="20"/>
      <c r="X32" s="20"/>
      <c r="Y32" s="20"/>
    </row>
    <row r="33" spans="1:28" ht="16.5" customHeight="1" x14ac:dyDescent="0.2">
      <c r="A33" s="113" t="s">
        <v>7</v>
      </c>
      <c r="B33" s="122" t="s">
        <v>7</v>
      </c>
      <c r="C33" s="114" t="s">
        <v>9</v>
      </c>
      <c r="D33" s="1418" t="s">
        <v>46</v>
      </c>
      <c r="E33" s="1495"/>
      <c r="F33" s="1497" t="s">
        <v>27</v>
      </c>
      <c r="G33" s="336" t="s">
        <v>10</v>
      </c>
      <c r="H33" s="627">
        <v>190</v>
      </c>
      <c r="I33" s="627">
        <v>190</v>
      </c>
      <c r="J33" s="616"/>
      <c r="K33" s="369">
        <v>190</v>
      </c>
      <c r="L33" s="627">
        <v>190</v>
      </c>
      <c r="M33" s="616"/>
      <c r="N33" s="369">
        <v>190</v>
      </c>
      <c r="O33" s="627">
        <v>190</v>
      </c>
      <c r="P33" s="882"/>
      <c r="Q33" s="1425" t="s">
        <v>71</v>
      </c>
      <c r="R33" s="371">
        <v>4</v>
      </c>
      <c r="S33" s="339">
        <v>4</v>
      </c>
      <c r="T33" s="21">
        <v>4</v>
      </c>
      <c r="U33" s="21"/>
    </row>
    <row r="34" spans="1:28" ht="13.5" thickBot="1" x14ac:dyDescent="0.25">
      <c r="A34" s="116"/>
      <c r="B34" s="1"/>
      <c r="C34" s="7"/>
      <c r="D34" s="1419"/>
      <c r="E34" s="1496"/>
      <c r="F34" s="1498"/>
      <c r="G34" s="351" t="s">
        <v>14</v>
      </c>
      <c r="H34" s="622">
        <f t="shared" ref="H34:I34" si="2">SUM(H33)</f>
        <v>190</v>
      </c>
      <c r="I34" s="622">
        <f t="shared" si="2"/>
        <v>190</v>
      </c>
      <c r="J34" s="611"/>
      <c r="K34" s="72">
        <f t="shared" ref="K34:O34" si="3">SUM(K33)</f>
        <v>190</v>
      </c>
      <c r="L34" s="622">
        <f t="shared" ref="L34" si="4">SUM(L33)</f>
        <v>190</v>
      </c>
      <c r="M34" s="611"/>
      <c r="N34" s="72">
        <f t="shared" ref="N34" si="5">SUM(N33)</f>
        <v>190</v>
      </c>
      <c r="O34" s="622">
        <f t="shared" si="3"/>
        <v>190</v>
      </c>
      <c r="P34" s="895"/>
      <c r="Q34" s="1427"/>
      <c r="R34" s="373"/>
      <c r="S34" s="374"/>
      <c r="T34" s="36"/>
      <c r="U34" s="36"/>
      <c r="W34" s="20"/>
    </row>
    <row r="35" spans="1:28" ht="104.25" customHeight="1" x14ac:dyDescent="0.2">
      <c r="A35" s="113" t="s">
        <v>7</v>
      </c>
      <c r="B35" s="122" t="s">
        <v>7</v>
      </c>
      <c r="C35" s="114" t="s">
        <v>11</v>
      </c>
      <c r="D35" s="1546" t="s">
        <v>85</v>
      </c>
      <c r="E35" s="1495"/>
      <c r="F35" s="1497" t="s">
        <v>27</v>
      </c>
      <c r="G35" s="336" t="s">
        <v>10</v>
      </c>
      <c r="H35" s="628">
        <v>75</v>
      </c>
      <c r="I35" s="1188">
        <v>71.900000000000006</v>
      </c>
      <c r="J35" s="1189">
        <f>I35-H35</f>
        <v>-3.0999999999999943</v>
      </c>
      <c r="K35" s="58">
        <v>105</v>
      </c>
      <c r="L35" s="878">
        <v>105</v>
      </c>
      <c r="M35" s="874"/>
      <c r="N35" s="58">
        <v>105</v>
      </c>
      <c r="O35" s="878">
        <v>105</v>
      </c>
      <c r="P35" s="376"/>
      <c r="Q35" s="1425" t="s">
        <v>81</v>
      </c>
      <c r="R35" s="377">
        <v>15</v>
      </c>
      <c r="S35" s="339">
        <v>15</v>
      </c>
      <c r="T35" s="378">
        <v>15</v>
      </c>
      <c r="U35" s="1425" t="s">
        <v>276</v>
      </c>
      <c r="W35" s="1074"/>
      <c r="X35" s="10"/>
      <c r="Y35" s="10"/>
      <c r="Z35" s="10"/>
    </row>
    <row r="36" spans="1:28" ht="14.25" customHeight="1" thickBot="1" x14ac:dyDescent="0.25">
      <c r="A36" s="116"/>
      <c r="B36" s="1"/>
      <c r="C36" s="7"/>
      <c r="D36" s="1547"/>
      <c r="E36" s="1496"/>
      <c r="F36" s="1498"/>
      <c r="G36" s="351" t="s">
        <v>14</v>
      </c>
      <c r="H36" s="622">
        <f t="shared" ref="H36:J36" si="6">SUM(H35:H35)</f>
        <v>75</v>
      </c>
      <c r="I36" s="622">
        <f t="shared" si="6"/>
        <v>71.900000000000006</v>
      </c>
      <c r="J36" s="622">
        <f t="shared" si="6"/>
        <v>-3.0999999999999943</v>
      </c>
      <c r="K36" s="72">
        <f t="shared" ref="K36:O36" si="7">SUM(K35:K35)</f>
        <v>105</v>
      </c>
      <c r="L36" s="622">
        <f t="shared" ref="L36" si="8">SUM(L35:L35)</f>
        <v>105</v>
      </c>
      <c r="M36" s="611"/>
      <c r="N36" s="72">
        <f t="shared" ref="N36" si="9">SUM(N35:N35)</f>
        <v>105</v>
      </c>
      <c r="O36" s="622">
        <f t="shared" si="7"/>
        <v>105</v>
      </c>
      <c r="P36" s="895"/>
      <c r="Q36" s="1427"/>
      <c r="R36" s="379"/>
      <c r="S36" s="380"/>
      <c r="T36" s="381"/>
      <c r="U36" s="1427"/>
      <c r="W36" s="1074"/>
      <c r="X36" s="10"/>
      <c r="Y36" s="10"/>
      <c r="Z36" s="10"/>
    </row>
    <row r="37" spans="1:28" ht="40.5" customHeight="1" x14ac:dyDescent="0.2">
      <c r="A37" s="113" t="s">
        <v>7</v>
      </c>
      <c r="B37" s="122" t="s">
        <v>7</v>
      </c>
      <c r="C37" s="114" t="s">
        <v>158</v>
      </c>
      <c r="D37" s="1546" t="s">
        <v>77</v>
      </c>
      <c r="E37" s="1112"/>
      <c r="F37" s="1101">
        <v>2</v>
      </c>
      <c r="G37" s="99" t="s">
        <v>10</v>
      </c>
      <c r="H37" s="618">
        <v>18</v>
      </c>
      <c r="I37" s="1185">
        <f>18-0.3</f>
        <v>17.7</v>
      </c>
      <c r="J37" s="1186">
        <f>I37-H37</f>
        <v>-0.30000000000000071</v>
      </c>
      <c r="K37" s="184">
        <v>30</v>
      </c>
      <c r="L37" s="654">
        <v>30</v>
      </c>
      <c r="M37" s="646"/>
      <c r="N37" s="184">
        <v>48</v>
      </c>
      <c r="O37" s="654">
        <v>48</v>
      </c>
      <c r="P37" s="383"/>
      <c r="Q37" s="1116" t="s">
        <v>123</v>
      </c>
      <c r="R37" s="384">
        <v>3</v>
      </c>
      <c r="S37" s="359">
        <v>5</v>
      </c>
      <c r="T37" s="360">
        <v>8</v>
      </c>
      <c r="U37" s="1553" t="s">
        <v>287</v>
      </c>
      <c r="W37" s="20"/>
      <c r="Z37" s="20"/>
    </row>
    <row r="38" spans="1:28" s="177" customFormat="1" ht="16.5" customHeight="1" thickBot="1" x14ac:dyDescent="0.25">
      <c r="A38" s="116"/>
      <c r="B38" s="1"/>
      <c r="C38" s="7"/>
      <c r="D38" s="1547"/>
      <c r="E38" s="385"/>
      <c r="F38" s="1102"/>
      <c r="G38" s="386" t="s">
        <v>14</v>
      </c>
      <c r="H38" s="626">
        <f t="shared" ref="H38:J38" si="10">H37</f>
        <v>18</v>
      </c>
      <c r="I38" s="626">
        <f t="shared" si="10"/>
        <v>17.7</v>
      </c>
      <c r="J38" s="626">
        <f t="shared" si="10"/>
        <v>-0.30000000000000071</v>
      </c>
      <c r="K38" s="368">
        <f t="shared" ref="K38:O38" si="11">K37</f>
        <v>30</v>
      </c>
      <c r="L38" s="626">
        <f t="shared" ref="L38" si="12">L37</f>
        <v>30</v>
      </c>
      <c r="M38" s="615"/>
      <c r="N38" s="368">
        <f t="shared" ref="N38" si="13">N37</f>
        <v>48</v>
      </c>
      <c r="O38" s="626">
        <f t="shared" si="11"/>
        <v>48</v>
      </c>
      <c r="P38" s="897"/>
      <c r="Q38" s="200"/>
      <c r="R38" s="387"/>
      <c r="S38" s="388"/>
      <c r="T38" s="389"/>
      <c r="U38" s="1583"/>
      <c r="W38" s="178"/>
      <c r="Z38" s="178"/>
    </row>
    <row r="39" spans="1:28" ht="29.25" customHeight="1" x14ac:dyDescent="0.2">
      <c r="A39" s="117" t="s">
        <v>7</v>
      </c>
      <c r="B39" s="122" t="s">
        <v>7</v>
      </c>
      <c r="C39" s="114" t="s">
        <v>159</v>
      </c>
      <c r="D39" s="993" t="s">
        <v>54</v>
      </c>
      <c r="E39" s="1251"/>
      <c r="F39" s="390" t="s">
        <v>27</v>
      </c>
      <c r="G39" s="994" t="s">
        <v>10</v>
      </c>
      <c r="H39" s="996">
        <f>300+103.2</f>
        <v>403.2</v>
      </c>
      <c r="I39" s="1013">
        <f>300+103.2-5</f>
        <v>398.2</v>
      </c>
      <c r="J39" s="1014">
        <f>I39-H39</f>
        <v>-5</v>
      </c>
      <c r="K39" s="995">
        <v>463</v>
      </c>
      <c r="L39" s="996">
        <v>463</v>
      </c>
      <c r="M39" s="997"/>
      <c r="N39" s="995">
        <v>450</v>
      </c>
      <c r="O39" s="996">
        <v>450</v>
      </c>
      <c r="P39" s="998"/>
      <c r="Q39" s="999"/>
      <c r="R39" s="1000"/>
      <c r="S39" s="1001"/>
      <c r="T39" s="1002"/>
      <c r="U39" s="1551" t="s">
        <v>292</v>
      </c>
    </row>
    <row r="40" spans="1:28" ht="28.5" customHeight="1" x14ac:dyDescent="0.2">
      <c r="A40" s="115"/>
      <c r="B40" s="9"/>
      <c r="C40" s="2"/>
      <c r="D40" s="1424" t="s">
        <v>62</v>
      </c>
      <c r="E40" s="1108"/>
      <c r="F40" s="393"/>
      <c r="G40" s="1129" t="s">
        <v>52</v>
      </c>
      <c r="H40" s="46"/>
      <c r="I40" s="1242">
        <v>6.2</v>
      </c>
      <c r="J40" s="1243">
        <f>I40-H40</f>
        <v>6.2</v>
      </c>
      <c r="K40" s="46"/>
      <c r="L40" s="629"/>
      <c r="M40" s="394"/>
      <c r="N40" s="46"/>
      <c r="O40" s="629"/>
      <c r="P40" s="876"/>
      <c r="Q40" s="395" t="s">
        <v>56</v>
      </c>
      <c r="R40" s="105" t="s">
        <v>34</v>
      </c>
      <c r="S40" s="396" t="s">
        <v>34</v>
      </c>
      <c r="T40" s="397">
        <v>4</v>
      </c>
      <c r="U40" s="1417"/>
      <c r="X40" s="20"/>
      <c r="Z40" s="20"/>
    </row>
    <row r="41" spans="1:28" ht="27.75" customHeight="1" x14ac:dyDescent="0.2">
      <c r="A41" s="115"/>
      <c r="B41" s="9"/>
      <c r="C41" s="2"/>
      <c r="D41" s="1424"/>
      <c r="E41" s="1108"/>
      <c r="F41" s="393"/>
      <c r="G41" s="1129"/>
      <c r="H41" s="46"/>
      <c r="I41" s="629"/>
      <c r="J41" s="394"/>
      <c r="K41" s="46"/>
      <c r="L41" s="629"/>
      <c r="M41" s="394"/>
      <c r="N41" s="46"/>
      <c r="O41" s="629"/>
      <c r="P41" s="876"/>
      <c r="Q41" s="395" t="s">
        <v>72</v>
      </c>
      <c r="R41" s="105">
        <v>7</v>
      </c>
      <c r="S41" s="396">
        <v>9</v>
      </c>
      <c r="T41" s="397">
        <v>5</v>
      </c>
      <c r="U41" s="1417"/>
    </row>
    <row r="42" spans="1:28" ht="28.5" customHeight="1" x14ac:dyDescent="0.2">
      <c r="A42" s="115"/>
      <c r="B42" s="9"/>
      <c r="C42" s="2"/>
      <c r="D42" s="22"/>
      <c r="E42" s="1108"/>
      <c r="F42" s="393"/>
      <c r="G42" s="398"/>
      <c r="H42" s="46"/>
      <c r="I42" s="629"/>
      <c r="J42" s="394"/>
      <c r="K42" s="46"/>
      <c r="L42" s="629"/>
      <c r="M42" s="394"/>
      <c r="N42" s="46"/>
      <c r="O42" s="629"/>
      <c r="P42" s="876"/>
      <c r="Q42" s="399" t="s">
        <v>105</v>
      </c>
      <c r="R42" s="400">
        <v>10</v>
      </c>
      <c r="S42" s="401">
        <v>10</v>
      </c>
      <c r="T42" s="402">
        <v>10</v>
      </c>
      <c r="U42" s="1417"/>
    </row>
    <row r="43" spans="1:28" ht="93" customHeight="1" x14ac:dyDescent="0.2">
      <c r="A43" s="115"/>
      <c r="B43" s="9"/>
      <c r="C43" s="2"/>
      <c r="D43" s="166" t="s">
        <v>191</v>
      </c>
      <c r="E43" s="409"/>
      <c r="F43" s="410"/>
      <c r="G43" s="102"/>
      <c r="H43" s="56"/>
      <c r="I43" s="619"/>
      <c r="J43" s="609"/>
      <c r="K43" s="893"/>
      <c r="L43" s="902"/>
      <c r="M43" s="870"/>
      <c r="N43" s="346"/>
      <c r="O43" s="620"/>
      <c r="P43" s="345"/>
      <c r="Q43" s="1023" t="s">
        <v>192</v>
      </c>
      <c r="R43" s="406">
        <v>2</v>
      </c>
      <c r="S43" s="407">
        <v>3</v>
      </c>
      <c r="T43" s="408">
        <v>4</v>
      </c>
      <c r="U43" s="1417"/>
      <c r="Y43" s="20"/>
      <c r="Z43" s="20"/>
    </row>
    <row r="44" spans="1:28" ht="102.75" customHeight="1" x14ac:dyDescent="0.2">
      <c r="A44" s="115"/>
      <c r="B44" s="9"/>
      <c r="C44" s="2"/>
      <c r="D44" s="1244" t="s">
        <v>127</v>
      </c>
      <c r="E44" s="409"/>
      <c r="F44" s="410"/>
      <c r="G44" s="102"/>
      <c r="H44" s="56"/>
      <c r="I44" s="619"/>
      <c r="J44" s="609"/>
      <c r="K44" s="893"/>
      <c r="L44" s="902"/>
      <c r="M44" s="870"/>
      <c r="N44" s="346"/>
      <c r="O44" s="620"/>
      <c r="P44" s="345"/>
      <c r="Q44" s="411" t="s">
        <v>128</v>
      </c>
      <c r="R44" s="412">
        <v>10</v>
      </c>
      <c r="S44" s="413">
        <v>10</v>
      </c>
      <c r="T44" s="414">
        <v>10</v>
      </c>
      <c r="U44" s="1417"/>
      <c r="X44" s="20"/>
      <c r="Y44" s="20"/>
      <c r="Z44" s="20"/>
      <c r="AB44" s="20"/>
    </row>
    <row r="45" spans="1:28" ht="30" customHeight="1" x14ac:dyDescent="0.2">
      <c r="A45" s="115"/>
      <c r="B45" s="9"/>
      <c r="C45" s="2"/>
      <c r="D45" s="1312" t="s">
        <v>193</v>
      </c>
      <c r="E45" s="1313"/>
      <c r="F45" s="1314"/>
      <c r="G45" s="1315"/>
      <c r="H45" s="1316"/>
      <c r="I45" s="1317"/>
      <c r="J45" s="1318"/>
      <c r="K45" s="1319"/>
      <c r="L45" s="1320"/>
      <c r="M45" s="1321"/>
      <c r="N45" s="1322"/>
      <c r="O45" s="1323"/>
      <c r="P45" s="1324"/>
      <c r="Q45" s="1325" t="s">
        <v>194</v>
      </c>
      <c r="R45" s="1326">
        <v>1</v>
      </c>
      <c r="S45" s="1327">
        <v>1</v>
      </c>
      <c r="T45" s="1328">
        <v>1</v>
      </c>
      <c r="U45" s="1417"/>
      <c r="X45" s="20"/>
      <c r="Y45" s="20"/>
      <c r="Z45" s="20"/>
    </row>
    <row r="46" spans="1:28" ht="30" customHeight="1" x14ac:dyDescent="0.2">
      <c r="A46" s="115"/>
      <c r="B46" s="9"/>
      <c r="C46" s="2"/>
      <c r="D46" s="1415" t="s">
        <v>177</v>
      </c>
      <c r="E46" s="409"/>
      <c r="F46" s="410"/>
      <c r="G46" s="102"/>
      <c r="H46" s="56"/>
      <c r="I46" s="619"/>
      <c r="J46" s="609"/>
      <c r="K46" s="893"/>
      <c r="L46" s="902"/>
      <c r="M46" s="870"/>
      <c r="N46" s="346"/>
      <c r="O46" s="620"/>
      <c r="P46" s="345"/>
      <c r="Q46" s="676" t="s">
        <v>180</v>
      </c>
      <c r="R46" s="457">
        <v>40</v>
      </c>
      <c r="S46" s="469">
        <v>40</v>
      </c>
      <c r="T46" s="470">
        <v>40</v>
      </c>
      <c r="U46" s="1417"/>
      <c r="X46" s="20"/>
      <c r="Y46" s="20"/>
      <c r="Z46" s="20"/>
    </row>
    <row r="47" spans="1:28" ht="16.5" customHeight="1" thickBot="1" x14ac:dyDescent="0.25">
      <c r="A47" s="118"/>
      <c r="B47" s="1"/>
      <c r="C47" s="119"/>
      <c r="D47" s="1419"/>
      <c r="E47" s="1113"/>
      <c r="F47" s="145"/>
      <c r="G47" s="12" t="s">
        <v>14</v>
      </c>
      <c r="H47" s="72">
        <f>SUM(H39:H46)</f>
        <v>403.2</v>
      </c>
      <c r="I47" s="622">
        <f>SUM(I39:I46)</f>
        <v>404.4</v>
      </c>
      <c r="J47" s="622">
        <f>SUM(J39:J46)</f>
        <v>1.2000000000000002</v>
      </c>
      <c r="K47" s="72">
        <f t="shared" ref="K47:O47" si="14">SUM(K39:K46)</f>
        <v>463</v>
      </c>
      <c r="L47" s="622">
        <f t="shared" ref="L47" si="15">SUM(L39:L46)</f>
        <v>463</v>
      </c>
      <c r="M47" s="611"/>
      <c r="N47" s="72">
        <f t="shared" ref="N47" si="16">SUM(N39:N46)</f>
        <v>450</v>
      </c>
      <c r="O47" s="622">
        <f t="shared" si="14"/>
        <v>450</v>
      </c>
      <c r="P47" s="895"/>
      <c r="Q47" s="234" t="s">
        <v>179</v>
      </c>
      <c r="R47" s="416">
        <v>100</v>
      </c>
      <c r="S47" s="417">
        <v>100</v>
      </c>
      <c r="T47" s="418">
        <v>100</v>
      </c>
      <c r="U47" s="1552"/>
      <c r="W47" s="20"/>
    </row>
    <row r="48" spans="1:28" ht="13.5" thickBot="1" x14ac:dyDescent="0.25">
      <c r="A48" s="3" t="s">
        <v>7</v>
      </c>
      <c r="B48" s="120" t="s">
        <v>7</v>
      </c>
      <c r="C48" s="1543" t="s">
        <v>13</v>
      </c>
      <c r="D48" s="1544"/>
      <c r="E48" s="1544"/>
      <c r="F48" s="1410"/>
      <c r="G48" s="1411"/>
      <c r="H48" s="47">
        <f t="shared" ref="H48:P48" si="17">H47+H36+H34+H20+H32+H38</f>
        <v>1973.2</v>
      </c>
      <c r="I48" s="630">
        <f>I47+I36+I34+I20+I32+I38</f>
        <v>1979.3999999999999</v>
      </c>
      <c r="J48" s="630">
        <f>J47+J36+J34+J20+J32+J38</f>
        <v>6.1999999999999824</v>
      </c>
      <c r="K48" s="47">
        <f t="shared" si="17"/>
        <v>1948.5</v>
      </c>
      <c r="L48" s="630">
        <f t="shared" si="17"/>
        <v>1948.5</v>
      </c>
      <c r="M48" s="630">
        <f t="shared" si="17"/>
        <v>0</v>
      </c>
      <c r="N48" s="47">
        <f t="shared" si="17"/>
        <v>2064.5</v>
      </c>
      <c r="O48" s="630">
        <f t="shared" si="17"/>
        <v>2064.5</v>
      </c>
      <c r="P48" s="630">
        <f t="shared" si="17"/>
        <v>0</v>
      </c>
      <c r="Q48" s="1383"/>
      <c r="R48" s="1384"/>
      <c r="S48" s="1384"/>
      <c r="T48" s="1384"/>
      <c r="U48" s="1385"/>
      <c r="AA48" s="20"/>
    </row>
    <row r="49" spans="1:28" ht="13.5" thickBot="1" x14ac:dyDescent="0.25">
      <c r="A49" s="121" t="s">
        <v>7</v>
      </c>
      <c r="B49" s="122" t="s">
        <v>8</v>
      </c>
      <c r="C49" s="1455" t="s">
        <v>49</v>
      </c>
      <c r="D49" s="1456"/>
      <c r="E49" s="1456"/>
      <c r="F49" s="1456"/>
      <c r="G49" s="1456"/>
      <c r="H49" s="1456"/>
      <c r="I49" s="1456"/>
      <c r="J49" s="1456"/>
      <c r="K49" s="1456"/>
      <c r="L49" s="1456"/>
      <c r="M49" s="1456"/>
      <c r="N49" s="1456"/>
      <c r="O49" s="1456"/>
      <c r="P49" s="1456"/>
      <c r="Q49" s="1456"/>
      <c r="R49" s="1456"/>
      <c r="S49" s="1456"/>
      <c r="T49" s="1456"/>
      <c r="U49" s="1457"/>
    </row>
    <row r="50" spans="1:28" ht="15.75" customHeight="1" x14ac:dyDescent="0.2">
      <c r="A50" s="121" t="s">
        <v>7</v>
      </c>
      <c r="B50" s="122" t="s">
        <v>8</v>
      </c>
      <c r="C50" s="114" t="s">
        <v>7</v>
      </c>
      <c r="D50" s="1533" t="s">
        <v>44</v>
      </c>
      <c r="E50" s="420"/>
      <c r="F50" s="1252" t="s">
        <v>27</v>
      </c>
      <c r="G50" s="23" t="s">
        <v>10</v>
      </c>
      <c r="H50" s="1145">
        <f>3917.6+89.9-80</f>
        <v>3927.5</v>
      </c>
      <c r="I50" s="1145">
        <f>3917.6+89.9-80</f>
        <v>3927.5</v>
      </c>
      <c r="J50" s="1146">
        <f>I50-H50</f>
        <v>0</v>
      </c>
      <c r="K50" s="878">
        <f>3738.3+75</f>
        <v>3813.3</v>
      </c>
      <c r="L50" s="878">
        <f>3738.3+75</f>
        <v>3813.3</v>
      </c>
      <c r="M50" s="874">
        <f>L50-K50</f>
        <v>0</v>
      </c>
      <c r="N50" s="903">
        <v>3774.5</v>
      </c>
      <c r="O50" s="878">
        <v>3774.5</v>
      </c>
      <c r="P50" s="376"/>
      <c r="Q50" s="886" t="s">
        <v>33</v>
      </c>
      <c r="R50" s="422">
        <v>1084</v>
      </c>
      <c r="S50" s="423">
        <v>1136</v>
      </c>
      <c r="T50" s="424">
        <v>1200</v>
      </c>
      <c r="U50" s="1551"/>
    </row>
    <row r="51" spans="1:28" ht="15.75" customHeight="1" x14ac:dyDescent="0.2">
      <c r="A51" s="8"/>
      <c r="B51" s="9"/>
      <c r="C51" s="2"/>
      <c r="D51" s="1534"/>
      <c r="E51" s="425"/>
      <c r="F51" s="340"/>
      <c r="G51" s="426" t="s">
        <v>21</v>
      </c>
      <c r="H51" s="637">
        <v>400.1</v>
      </c>
      <c r="I51" s="637">
        <v>400.1</v>
      </c>
      <c r="J51" s="631"/>
      <c r="K51" s="427">
        <v>410</v>
      </c>
      <c r="L51" s="637">
        <v>410</v>
      </c>
      <c r="M51" s="631"/>
      <c r="N51" s="904">
        <v>410.8</v>
      </c>
      <c r="O51" s="637">
        <v>410.8</v>
      </c>
      <c r="P51" s="875"/>
      <c r="Q51" s="1416" t="s">
        <v>195</v>
      </c>
      <c r="R51" s="428">
        <v>1360</v>
      </c>
      <c r="S51" s="429">
        <v>1467</v>
      </c>
      <c r="T51" s="430">
        <v>1480</v>
      </c>
      <c r="U51" s="1417"/>
    </row>
    <row r="52" spans="1:28" ht="15.75" customHeight="1" x14ac:dyDescent="0.2">
      <c r="A52" s="8"/>
      <c r="B52" s="9"/>
      <c r="C52" s="2"/>
      <c r="D52" s="1253"/>
      <c r="E52" s="425"/>
      <c r="F52" s="340"/>
      <c r="G52" s="426" t="s">
        <v>88</v>
      </c>
      <c r="H52" s="637">
        <v>62.3</v>
      </c>
      <c r="I52" s="637">
        <v>62.3</v>
      </c>
      <c r="J52" s="631">
        <f>I52-H52</f>
        <v>0</v>
      </c>
      <c r="K52" s="427"/>
      <c r="L52" s="637"/>
      <c r="M52" s="631"/>
      <c r="N52" s="427"/>
      <c r="O52" s="637"/>
      <c r="P52" s="871"/>
      <c r="Q52" s="1417"/>
      <c r="R52" s="448"/>
      <c r="S52" s="396"/>
      <c r="T52" s="1329"/>
      <c r="U52" s="1417"/>
    </row>
    <row r="53" spans="1:28" ht="15.75" customHeight="1" x14ac:dyDescent="0.2">
      <c r="A53" s="8"/>
      <c r="B53" s="9"/>
      <c r="C53" s="2"/>
      <c r="D53" s="204"/>
      <c r="E53" s="425"/>
      <c r="F53" s="340"/>
      <c r="G53" s="1282" t="s">
        <v>280</v>
      </c>
      <c r="H53" s="1283"/>
      <c r="I53" s="1284">
        <v>14</v>
      </c>
      <c r="J53" s="1285">
        <f>I53-H53</f>
        <v>14</v>
      </c>
      <c r="K53" s="1286"/>
      <c r="L53" s="1283"/>
      <c r="M53" s="1287"/>
      <c r="N53" s="1286"/>
      <c r="O53" s="1283"/>
      <c r="P53" s="1288"/>
      <c r="Q53" s="1121"/>
      <c r="R53" s="785"/>
      <c r="S53" s="401"/>
      <c r="T53" s="431"/>
      <c r="U53" s="1565"/>
    </row>
    <row r="54" spans="1:28" ht="18" customHeight="1" x14ac:dyDescent="0.2">
      <c r="A54" s="8"/>
      <c r="B54" s="9"/>
      <c r="C54" s="2"/>
      <c r="D54" s="1424" t="s">
        <v>91</v>
      </c>
      <c r="E54" s="330"/>
      <c r="F54" s="340"/>
      <c r="G54" s="31"/>
      <c r="H54" s="619"/>
      <c r="I54" s="619"/>
      <c r="J54" s="609"/>
      <c r="K54" s="56"/>
      <c r="L54" s="619"/>
      <c r="M54" s="609"/>
      <c r="N54" s="56"/>
      <c r="O54" s="619"/>
      <c r="P54" s="447"/>
      <c r="Q54" s="1549" t="s">
        <v>130</v>
      </c>
      <c r="R54" s="228">
        <v>12</v>
      </c>
      <c r="S54" s="432"/>
      <c r="T54" s="433"/>
      <c r="U54" s="1417" t="s">
        <v>281</v>
      </c>
      <c r="X54" s="20"/>
    </row>
    <row r="55" spans="1:28" ht="15.75" customHeight="1" x14ac:dyDescent="0.2">
      <c r="A55" s="8"/>
      <c r="B55" s="9"/>
      <c r="C55" s="2"/>
      <c r="D55" s="1424"/>
      <c r="E55" s="330"/>
      <c r="F55" s="340"/>
      <c r="G55" s="31"/>
      <c r="H55" s="56"/>
      <c r="I55" s="619"/>
      <c r="J55" s="609"/>
      <c r="K55" s="56"/>
      <c r="L55" s="619"/>
      <c r="M55" s="609"/>
      <c r="N55" s="56"/>
      <c r="O55" s="619"/>
      <c r="P55" s="447"/>
      <c r="Q55" s="1549"/>
      <c r="R55" s="434"/>
      <c r="S55" s="432"/>
      <c r="T55" s="433"/>
      <c r="U55" s="1417"/>
      <c r="Y55" s="20"/>
    </row>
    <row r="56" spans="1:28" ht="18" customHeight="1" x14ac:dyDescent="0.2">
      <c r="A56" s="8"/>
      <c r="B56" s="9"/>
      <c r="C56" s="2"/>
      <c r="D56" s="1436"/>
      <c r="E56" s="330"/>
      <c r="F56" s="340"/>
      <c r="G56" s="435"/>
      <c r="H56" s="598"/>
      <c r="I56" s="638"/>
      <c r="J56" s="632"/>
      <c r="K56" s="346"/>
      <c r="L56" s="620"/>
      <c r="M56" s="415"/>
      <c r="N56" s="346"/>
      <c r="O56" s="620"/>
      <c r="P56" s="345"/>
      <c r="Q56" s="1564" t="s">
        <v>196</v>
      </c>
      <c r="R56" s="239">
        <v>9</v>
      </c>
      <c r="S56" s="437">
        <v>9</v>
      </c>
      <c r="T56" s="438">
        <v>10</v>
      </c>
      <c r="U56" s="1417"/>
      <c r="X56" s="20"/>
      <c r="Y56" s="20"/>
    </row>
    <row r="57" spans="1:28" ht="18.75" customHeight="1" x14ac:dyDescent="0.2">
      <c r="A57" s="8"/>
      <c r="B57" s="9"/>
      <c r="C57" s="2"/>
      <c r="D57" s="1424" t="s">
        <v>90</v>
      </c>
      <c r="E57" s="330"/>
      <c r="F57" s="340"/>
      <c r="G57" s="341"/>
      <c r="H57" s="56"/>
      <c r="I57" s="619"/>
      <c r="J57" s="609"/>
      <c r="K57" s="197"/>
      <c r="L57" s="640"/>
      <c r="M57" s="443"/>
      <c r="N57" s="197"/>
      <c r="O57" s="640"/>
      <c r="P57" s="440"/>
      <c r="Q57" s="1548"/>
      <c r="R57" s="412"/>
      <c r="S57" s="396"/>
      <c r="T57" s="1329"/>
      <c r="U57" s="1417"/>
      <c r="V57" s="20"/>
      <c r="W57" s="20"/>
      <c r="X57" s="20"/>
      <c r="Z57" s="20"/>
    </row>
    <row r="58" spans="1:28" ht="18.75" customHeight="1" x14ac:dyDescent="0.2">
      <c r="A58" s="8"/>
      <c r="B58" s="9"/>
      <c r="C58" s="2"/>
      <c r="D58" s="1424"/>
      <c r="E58" s="330"/>
      <c r="F58" s="340"/>
      <c r="G58" s="341"/>
      <c r="H58" s="56"/>
      <c r="I58" s="619"/>
      <c r="J58" s="609"/>
      <c r="K58" s="197"/>
      <c r="L58" s="640"/>
      <c r="M58" s="443"/>
      <c r="N58" s="197"/>
      <c r="O58" s="640"/>
      <c r="P58" s="440"/>
      <c r="Q58" s="887"/>
      <c r="R58" s="412"/>
      <c r="S58" s="396"/>
      <c r="T58" s="1329"/>
      <c r="U58" s="1417"/>
      <c r="V58" s="20"/>
      <c r="W58" s="20"/>
      <c r="X58" s="20"/>
      <c r="Z58" s="20"/>
      <c r="AB58" s="20"/>
    </row>
    <row r="59" spans="1:28" ht="18.75" customHeight="1" x14ac:dyDescent="0.2">
      <c r="A59" s="8"/>
      <c r="B59" s="9"/>
      <c r="C59" s="2"/>
      <c r="D59" s="1436"/>
      <c r="E59" s="330"/>
      <c r="F59" s="340"/>
      <c r="G59" s="441"/>
      <c r="H59" s="598"/>
      <c r="I59" s="638"/>
      <c r="J59" s="632"/>
      <c r="K59" s="197"/>
      <c r="L59" s="640"/>
      <c r="M59" s="443"/>
      <c r="N59" s="197"/>
      <c r="O59" s="640"/>
      <c r="P59" s="440"/>
      <c r="Q59" s="1332"/>
      <c r="R59" s="412"/>
      <c r="S59" s="396"/>
      <c r="T59" s="1329"/>
      <c r="U59" s="411"/>
      <c r="V59" s="20"/>
      <c r="W59" s="20"/>
      <c r="X59" s="20"/>
      <c r="Z59" s="20"/>
    </row>
    <row r="60" spans="1:28" ht="45" customHeight="1" x14ac:dyDescent="0.2">
      <c r="A60" s="835"/>
      <c r="B60" s="404"/>
      <c r="C60" s="1344"/>
      <c r="D60" s="1330" t="s">
        <v>28</v>
      </c>
      <c r="E60" s="454"/>
      <c r="F60" s="455"/>
      <c r="G60" s="203"/>
      <c r="H60" s="79"/>
      <c r="I60" s="621"/>
      <c r="J60" s="610"/>
      <c r="K60" s="477"/>
      <c r="L60" s="641"/>
      <c r="M60" s="634"/>
      <c r="N60" s="477"/>
      <c r="O60" s="641"/>
      <c r="P60" s="1028"/>
      <c r="Q60" s="1026"/>
      <c r="R60" s="1345"/>
      <c r="S60" s="1331"/>
      <c r="T60" s="431"/>
      <c r="U60" s="676"/>
      <c r="V60" s="20"/>
    </row>
    <row r="61" spans="1:28" ht="18.75" customHeight="1" x14ac:dyDescent="0.2">
      <c r="A61" s="123"/>
      <c r="B61" s="9"/>
      <c r="C61" s="126"/>
      <c r="D61" s="1537" t="s">
        <v>92</v>
      </c>
      <c r="E61" s="446"/>
      <c r="F61" s="340"/>
      <c r="G61" s="31"/>
      <c r="H61" s="56"/>
      <c r="I61" s="619"/>
      <c r="J61" s="609"/>
      <c r="K61" s="56"/>
      <c r="L61" s="619"/>
      <c r="M61" s="609"/>
      <c r="N61" s="56"/>
      <c r="O61" s="619"/>
      <c r="P61" s="447"/>
      <c r="Q61" s="1549" t="s">
        <v>102</v>
      </c>
      <c r="R61" s="434">
        <v>770</v>
      </c>
      <c r="S61" s="432">
        <v>805</v>
      </c>
      <c r="T61" s="433">
        <v>850</v>
      </c>
      <c r="U61" s="411"/>
    </row>
    <row r="62" spans="1:28" ht="17.25" customHeight="1" x14ac:dyDescent="0.2">
      <c r="A62" s="123"/>
      <c r="B62" s="9"/>
      <c r="C62" s="126"/>
      <c r="D62" s="1537"/>
      <c r="E62" s="446"/>
      <c r="F62" s="340"/>
      <c r="G62" s="31"/>
      <c r="H62" s="56"/>
      <c r="I62" s="619"/>
      <c r="J62" s="609"/>
      <c r="K62" s="56"/>
      <c r="L62" s="619"/>
      <c r="M62" s="609"/>
      <c r="N62" s="56"/>
      <c r="O62" s="619"/>
      <c r="P62" s="447"/>
      <c r="Q62" s="1549"/>
      <c r="R62" s="434"/>
      <c r="S62" s="432"/>
      <c r="T62" s="433"/>
      <c r="U62" s="411"/>
      <c r="AA62" s="20"/>
    </row>
    <row r="63" spans="1:28" ht="18.75" customHeight="1" x14ac:dyDescent="0.2">
      <c r="A63" s="115"/>
      <c r="B63" s="9"/>
      <c r="C63" s="126"/>
      <c r="D63" s="1537"/>
      <c r="E63" s="446"/>
      <c r="F63" s="340"/>
      <c r="G63" s="435"/>
      <c r="H63" s="598"/>
      <c r="I63" s="638"/>
      <c r="J63" s="632"/>
      <c r="K63" s="56"/>
      <c r="L63" s="619"/>
      <c r="M63" s="609"/>
      <c r="N63" s="56"/>
      <c r="O63" s="619"/>
      <c r="P63" s="447"/>
      <c r="Q63" s="1549"/>
      <c r="R63" s="434"/>
      <c r="S63" s="432"/>
      <c r="T63" s="433"/>
      <c r="U63" s="411"/>
      <c r="W63" s="20"/>
    </row>
    <row r="64" spans="1:28" ht="28.5" customHeight="1" x14ac:dyDescent="0.2">
      <c r="A64" s="8"/>
      <c r="B64" s="9"/>
      <c r="C64" s="126"/>
      <c r="D64" s="1107" t="s">
        <v>109</v>
      </c>
      <c r="E64" s="446"/>
      <c r="F64" s="340"/>
      <c r="G64" s="31"/>
      <c r="H64" s="56"/>
      <c r="I64" s="619"/>
      <c r="J64" s="609"/>
      <c r="K64" s="197"/>
      <c r="L64" s="640"/>
      <c r="M64" s="443"/>
      <c r="N64" s="197"/>
      <c r="O64" s="640"/>
      <c r="P64" s="440"/>
      <c r="Q64" s="1120"/>
      <c r="R64" s="448"/>
      <c r="S64" s="396"/>
      <c r="T64" s="1098"/>
      <c r="U64" s="411"/>
    </row>
    <row r="65" spans="1:27" ht="21" customHeight="1" x14ac:dyDescent="0.2">
      <c r="A65" s="115"/>
      <c r="B65" s="9"/>
      <c r="C65" s="2"/>
      <c r="D65" s="1407" t="s">
        <v>93</v>
      </c>
      <c r="E65" s="330"/>
      <c r="F65" s="340"/>
      <c r="G65" s="31"/>
      <c r="H65" s="56"/>
      <c r="I65" s="619"/>
      <c r="J65" s="609"/>
      <c r="K65" s="197"/>
      <c r="L65" s="640"/>
      <c r="M65" s="443"/>
      <c r="N65" s="197"/>
      <c r="O65" s="640"/>
      <c r="P65" s="440"/>
      <c r="Q65" s="1550"/>
      <c r="R65" s="412"/>
      <c r="S65" s="449"/>
      <c r="T65" s="1098"/>
      <c r="U65" s="411"/>
      <c r="X65" s="20"/>
      <c r="Y65" s="20"/>
    </row>
    <row r="66" spans="1:27" ht="21" customHeight="1" x14ac:dyDescent="0.2">
      <c r="A66" s="115"/>
      <c r="B66" s="9"/>
      <c r="C66" s="2"/>
      <c r="D66" s="1436"/>
      <c r="E66" s="330"/>
      <c r="F66" s="340"/>
      <c r="G66" s="31"/>
      <c r="H66" s="56"/>
      <c r="I66" s="619"/>
      <c r="J66" s="609"/>
      <c r="K66" s="197"/>
      <c r="L66" s="640"/>
      <c r="M66" s="443"/>
      <c r="N66" s="197"/>
      <c r="O66" s="640"/>
      <c r="P66" s="440"/>
      <c r="Q66" s="1550"/>
      <c r="R66" s="412"/>
      <c r="S66" s="449"/>
      <c r="T66" s="1098"/>
      <c r="U66" s="411"/>
      <c r="X66" s="20"/>
    </row>
    <row r="67" spans="1:27" ht="43.5" customHeight="1" x14ac:dyDescent="0.2">
      <c r="A67" s="115"/>
      <c r="B67" s="9"/>
      <c r="C67" s="2"/>
      <c r="D67" s="1094" t="s">
        <v>197</v>
      </c>
      <c r="E67" s="330"/>
      <c r="F67" s="340"/>
      <c r="G67" s="31"/>
      <c r="H67" s="56"/>
      <c r="I67" s="619"/>
      <c r="J67" s="609"/>
      <c r="K67" s="197"/>
      <c r="L67" s="640"/>
      <c r="M67" s="443"/>
      <c r="N67" s="197"/>
      <c r="O67" s="640"/>
      <c r="P67" s="440"/>
      <c r="Q67" s="1120"/>
      <c r="R67" s="412"/>
      <c r="S67" s="449"/>
      <c r="T67" s="1098"/>
      <c r="U67" s="601"/>
      <c r="W67" s="20"/>
      <c r="X67" s="20"/>
      <c r="Y67" s="20"/>
    </row>
    <row r="68" spans="1:27" ht="20.25" customHeight="1" x14ac:dyDescent="0.2">
      <c r="A68" s="123"/>
      <c r="B68" s="9"/>
      <c r="C68" s="126"/>
      <c r="D68" s="1424" t="s">
        <v>101</v>
      </c>
      <c r="E68" s="1437" t="s">
        <v>100</v>
      </c>
      <c r="F68" s="340"/>
      <c r="G68" s="31"/>
      <c r="H68" s="56"/>
      <c r="I68" s="619"/>
      <c r="J68" s="609"/>
      <c r="K68" s="197"/>
      <c r="L68" s="640"/>
      <c r="M68" s="443"/>
      <c r="N68" s="197"/>
      <c r="O68" s="640"/>
      <c r="P68" s="440"/>
      <c r="Q68" s="1548" t="s">
        <v>131</v>
      </c>
      <c r="R68" s="450">
        <v>2</v>
      </c>
      <c r="S68" s="432">
        <v>1</v>
      </c>
      <c r="T68" s="1538"/>
      <c r="U68" s="433"/>
      <c r="X68" s="20"/>
      <c r="Y68" s="20"/>
      <c r="AA68" s="20"/>
    </row>
    <row r="69" spans="1:27" ht="20.25" customHeight="1" x14ac:dyDescent="0.2">
      <c r="A69" s="123"/>
      <c r="B69" s="9"/>
      <c r="C69" s="126"/>
      <c r="D69" s="1424"/>
      <c r="E69" s="1437"/>
      <c r="F69" s="340"/>
      <c r="G69" s="31"/>
      <c r="H69" s="56"/>
      <c r="I69" s="619"/>
      <c r="J69" s="609"/>
      <c r="K69" s="197"/>
      <c r="L69" s="640"/>
      <c r="M69" s="443"/>
      <c r="N69" s="197"/>
      <c r="O69" s="640"/>
      <c r="P69" s="440"/>
      <c r="Q69" s="1548"/>
      <c r="R69" s="450"/>
      <c r="S69" s="432"/>
      <c r="T69" s="1538"/>
      <c r="U69" s="433"/>
      <c r="Y69" s="20"/>
      <c r="AA69" s="20"/>
    </row>
    <row r="70" spans="1:27" ht="16.5" customHeight="1" x14ac:dyDescent="0.2">
      <c r="A70" s="123"/>
      <c r="B70" s="9"/>
      <c r="C70" s="126"/>
      <c r="D70" s="1424"/>
      <c r="E70" s="451"/>
      <c r="F70" s="340"/>
      <c r="G70" s="435"/>
      <c r="H70" s="598"/>
      <c r="I70" s="638"/>
      <c r="J70" s="632"/>
      <c r="K70" s="46"/>
      <c r="L70" s="629"/>
      <c r="M70" s="394"/>
      <c r="N70" s="46"/>
      <c r="O70" s="629"/>
      <c r="P70" s="876"/>
      <c r="Q70" s="1548"/>
      <c r="R70" s="450"/>
      <c r="S70" s="432"/>
      <c r="T70" s="1538"/>
      <c r="U70" s="433"/>
      <c r="Y70" s="20"/>
      <c r="AA70" s="20"/>
    </row>
    <row r="71" spans="1:27" x14ac:dyDescent="0.2">
      <c r="A71" s="123"/>
      <c r="B71" s="9"/>
      <c r="C71" s="126"/>
      <c r="D71" s="1431" t="s">
        <v>198</v>
      </c>
      <c r="E71" s="451"/>
      <c r="F71" s="340"/>
      <c r="G71" s="31"/>
      <c r="H71" s="56"/>
      <c r="I71" s="619"/>
      <c r="J71" s="609"/>
      <c r="K71" s="46"/>
      <c r="L71" s="629"/>
      <c r="M71" s="394"/>
      <c r="N71" s="46"/>
      <c r="O71" s="629"/>
      <c r="P71" s="876"/>
      <c r="Q71" s="1548"/>
      <c r="R71" s="412"/>
      <c r="S71" s="396"/>
      <c r="T71" s="1098"/>
      <c r="U71" s="600"/>
      <c r="Y71" s="20"/>
      <c r="Z71" s="20"/>
    </row>
    <row r="72" spans="1:27" x14ac:dyDescent="0.2">
      <c r="A72" s="123"/>
      <c r="B72" s="9"/>
      <c r="C72" s="126"/>
      <c r="D72" s="1432"/>
      <c r="E72" s="451"/>
      <c r="F72" s="340"/>
      <c r="G72" s="435"/>
      <c r="H72" s="56"/>
      <c r="I72" s="619"/>
      <c r="J72" s="609"/>
      <c r="K72" s="46"/>
      <c r="L72" s="629"/>
      <c r="M72" s="394"/>
      <c r="N72" s="46"/>
      <c r="O72" s="629"/>
      <c r="P72" s="876"/>
      <c r="Q72" s="1548"/>
      <c r="R72" s="412"/>
      <c r="S72" s="396"/>
      <c r="T72" s="1098"/>
      <c r="U72" s="600"/>
    </row>
    <row r="73" spans="1:27" ht="31.5" customHeight="1" x14ac:dyDescent="0.2">
      <c r="A73" s="123"/>
      <c r="B73" s="9"/>
      <c r="C73" s="452"/>
      <c r="D73" s="166" t="s">
        <v>199</v>
      </c>
      <c r="E73" s="217"/>
      <c r="F73" s="453"/>
      <c r="G73" s="108"/>
      <c r="H73" s="56"/>
      <c r="I73" s="619"/>
      <c r="J73" s="609"/>
      <c r="K73" s="197"/>
      <c r="L73" s="640"/>
      <c r="M73" s="443"/>
      <c r="N73" s="197"/>
      <c r="O73" s="640"/>
      <c r="P73" s="440"/>
      <c r="Q73" s="1119" t="s">
        <v>132</v>
      </c>
      <c r="R73" s="434">
        <v>1</v>
      </c>
      <c r="S73" s="432"/>
      <c r="T73" s="433"/>
      <c r="U73" s="433"/>
      <c r="W73" s="20"/>
      <c r="Y73" s="20"/>
      <c r="AA73" s="20"/>
    </row>
    <row r="74" spans="1:27" ht="25.5" customHeight="1" x14ac:dyDescent="0.2">
      <c r="A74" s="123"/>
      <c r="B74" s="9"/>
      <c r="C74" s="169"/>
      <c r="D74" s="1415" t="s">
        <v>200</v>
      </c>
      <c r="E74" s="146"/>
      <c r="F74" s="453"/>
      <c r="G74" s="108"/>
      <c r="H74" s="56"/>
      <c r="I74" s="619"/>
      <c r="J74" s="609"/>
      <c r="K74" s="197"/>
      <c r="L74" s="640"/>
      <c r="M74" s="443"/>
      <c r="N74" s="197"/>
      <c r="O74" s="640"/>
      <c r="P74" s="440"/>
      <c r="Q74" s="1119" t="s">
        <v>132</v>
      </c>
      <c r="R74" s="434">
        <v>1</v>
      </c>
      <c r="S74" s="432"/>
      <c r="T74" s="433"/>
      <c r="U74" s="433"/>
      <c r="X74" s="20"/>
      <c r="Y74" s="20"/>
      <c r="AA74" s="20"/>
    </row>
    <row r="75" spans="1:27" ht="27" customHeight="1" x14ac:dyDescent="0.2">
      <c r="A75" s="123"/>
      <c r="B75" s="9"/>
      <c r="C75" s="452"/>
      <c r="D75" s="1432"/>
      <c r="E75" s="217"/>
      <c r="F75" s="453"/>
      <c r="G75" s="108"/>
      <c r="H75" s="56"/>
      <c r="I75" s="619"/>
      <c r="J75" s="609"/>
      <c r="K75" s="197"/>
      <c r="L75" s="640"/>
      <c r="M75" s="443"/>
      <c r="N75" s="197"/>
      <c r="O75" s="640"/>
      <c r="P75" s="440"/>
      <c r="Q75" s="1119"/>
      <c r="R75" s="450"/>
      <c r="S75" s="432"/>
      <c r="T75" s="433"/>
      <c r="U75" s="433"/>
      <c r="X75" s="20"/>
      <c r="Y75" s="20"/>
      <c r="AA75" s="20"/>
    </row>
    <row r="76" spans="1:27" ht="21.75" customHeight="1" x14ac:dyDescent="0.2">
      <c r="A76" s="123"/>
      <c r="B76" s="9"/>
      <c r="C76" s="2"/>
      <c r="D76" s="1424" t="s">
        <v>29</v>
      </c>
      <c r="E76" s="330"/>
      <c r="F76" s="340"/>
      <c r="G76" s="31"/>
      <c r="H76" s="220"/>
      <c r="I76" s="639"/>
      <c r="J76" s="633"/>
      <c r="K76" s="197"/>
      <c r="L76" s="640"/>
      <c r="M76" s="443"/>
      <c r="N76" s="197"/>
      <c r="O76" s="640"/>
      <c r="P76" s="440"/>
      <c r="Q76" s="1119"/>
      <c r="R76" s="434"/>
      <c r="S76" s="396"/>
      <c r="T76" s="1098"/>
      <c r="U76" s="600"/>
      <c r="Z76" s="20"/>
    </row>
    <row r="77" spans="1:27" ht="21.75" customHeight="1" x14ac:dyDescent="0.2">
      <c r="A77" s="115"/>
      <c r="B77" s="9"/>
      <c r="C77" s="671"/>
      <c r="D77" s="1436"/>
      <c r="E77" s="330"/>
      <c r="F77" s="340"/>
      <c r="G77" s="31"/>
      <c r="H77" s="56"/>
      <c r="I77" s="619"/>
      <c r="J77" s="609"/>
      <c r="K77" s="197"/>
      <c r="L77" s="640"/>
      <c r="M77" s="443"/>
      <c r="N77" s="197"/>
      <c r="O77" s="640"/>
      <c r="P77" s="440"/>
      <c r="Q77" s="1121"/>
      <c r="R77" s="457"/>
      <c r="S77" s="401"/>
      <c r="T77" s="431"/>
      <c r="U77" s="599"/>
      <c r="X77" s="20"/>
      <c r="Y77" s="20"/>
    </row>
    <row r="78" spans="1:27" ht="14.25" customHeight="1" x14ac:dyDescent="0.2">
      <c r="A78" s="115"/>
      <c r="B78" s="9"/>
      <c r="C78" s="210"/>
      <c r="D78" s="1415" t="s">
        <v>135</v>
      </c>
      <c r="E78" s="458"/>
      <c r="F78" s="453"/>
      <c r="G78" s="102"/>
      <c r="H78" s="56"/>
      <c r="I78" s="619"/>
      <c r="J78" s="609"/>
      <c r="K78" s="46"/>
      <c r="L78" s="629"/>
      <c r="M78" s="394"/>
      <c r="N78" s="46"/>
      <c r="O78" s="629"/>
      <c r="P78" s="876"/>
      <c r="Q78" s="1119" t="s">
        <v>160</v>
      </c>
      <c r="R78" s="434">
        <v>7</v>
      </c>
      <c r="S78" s="432">
        <v>7</v>
      </c>
      <c r="T78" s="433">
        <v>7</v>
      </c>
      <c r="U78" s="433"/>
      <c r="X78" s="20"/>
      <c r="Z78" s="20"/>
      <c r="AA78" s="20"/>
    </row>
    <row r="79" spans="1:27" ht="14.25" customHeight="1" x14ac:dyDescent="0.2">
      <c r="A79" s="115"/>
      <c r="B79" s="9"/>
      <c r="C79" s="210"/>
      <c r="D79" s="1415"/>
      <c r="E79" s="458"/>
      <c r="F79" s="453"/>
      <c r="G79" s="108"/>
      <c r="H79" s="56"/>
      <c r="I79" s="619"/>
      <c r="J79" s="609"/>
      <c r="K79" s="46"/>
      <c r="L79" s="629"/>
      <c r="M79" s="394"/>
      <c r="N79" s="46"/>
      <c r="O79" s="629"/>
      <c r="P79" s="876"/>
      <c r="Q79" s="1119"/>
      <c r="R79" s="434"/>
      <c r="S79" s="432"/>
      <c r="T79" s="433"/>
      <c r="U79" s="433"/>
      <c r="V79" s="20"/>
    </row>
    <row r="80" spans="1:27" ht="13.5" thickBot="1" x14ac:dyDescent="0.25">
      <c r="A80" s="3"/>
      <c r="B80" s="1"/>
      <c r="C80" s="124"/>
      <c r="D80" s="1419"/>
      <c r="E80" s="459"/>
      <c r="F80" s="1102"/>
      <c r="G80" s="12" t="s">
        <v>14</v>
      </c>
      <c r="H80" s="72">
        <f t="shared" ref="H80:O80" si="18">SUM(H50:H79)</f>
        <v>4389.9000000000005</v>
      </c>
      <c r="I80" s="622">
        <f>SUM(I50:I79)</f>
        <v>4403.9000000000005</v>
      </c>
      <c r="J80" s="622">
        <f t="shared" si="18"/>
        <v>14</v>
      </c>
      <c r="K80" s="72">
        <f t="shared" si="18"/>
        <v>4223.3</v>
      </c>
      <c r="L80" s="622">
        <f t="shared" si="18"/>
        <v>4223.3</v>
      </c>
      <c r="M80" s="622">
        <f t="shared" si="18"/>
        <v>0</v>
      </c>
      <c r="N80" s="78">
        <f t="shared" si="18"/>
        <v>4185.3</v>
      </c>
      <c r="O80" s="622">
        <f t="shared" si="18"/>
        <v>4185.3</v>
      </c>
      <c r="P80" s="895"/>
      <c r="Q80" s="888"/>
      <c r="R80" s="416"/>
      <c r="S80" s="460"/>
      <c r="T80" s="461"/>
      <c r="U80" s="602"/>
      <c r="X80" s="20"/>
    </row>
    <row r="81" spans="1:32" ht="17.25" customHeight="1" x14ac:dyDescent="0.2">
      <c r="A81" s="134" t="s">
        <v>7</v>
      </c>
      <c r="B81" s="135" t="s">
        <v>8</v>
      </c>
      <c r="C81" s="1272" t="s">
        <v>8</v>
      </c>
      <c r="D81" s="1003" t="s">
        <v>117</v>
      </c>
      <c r="E81" s="1273"/>
      <c r="F81" s="1004"/>
      <c r="G81" s="1005"/>
      <c r="H81" s="1006"/>
      <c r="I81" s="1007"/>
      <c r="J81" s="1008"/>
      <c r="K81" s="1006"/>
      <c r="L81" s="1007"/>
      <c r="M81" s="1173"/>
      <c r="N81" s="1008"/>
      <c r="O81" s="1007"/>
      <c r="P81" s="1008"/>
      <c r="Q81" s="165"/>
      <c r="R81" s="1009"/>
      <c r="S81" s="423"/>
      <c r="T81" s="424"/>
      <c r="U81" s="424"/>
      <c r="X81" s="20"/>
      <c r="Y81" s="20"/>
    </row>
    <row r="82" spans="1:32" ht="40.5" customHeight="1" x14ac:dyDescent="0.2">
      <c r="A82" s="8"/>
      <c r="B82" s="9"/>
      <c r="C82" s="466"/>
      <c r="D82" s="1415" t="s">
        <v>164</v>
      </c>
      <c r="E82" s="473"/>
      <c r="F82" s="467">
        <v>2</v>
      </c>
      <c r="G82" s="1126" t="s">
        <v>10</v>
      </c>
      <c r="H82" s="56">
        <v>242</v>
      </c>
      <c r="I82" s="1336">
        <f>242+15.3</f>
        <v>257.3</v>
      </c>
      <c r="J82" s="1337">
        <f>I82-H82</f>
        <v>15.300000000000011</v>
      </c>
      <c r="K82" s="197">
        <v>197.9</v>
      </c>
      <c r="L82" s="640">
        <v>197.9</v>
      </c>
      <c r="M82" s="440"/>
      <c r="N82" s="1162">
        <v>10.6</v>
      </c>
      <c r="O82" s="640">
        <v>10.6</v>
      </c>
      <c r="P82" s="443"/>
      <c r="Q82" s="1097" t="s">
        <v>201</v>
      </c>
      <c r="R82" s="468">
        <v>100</v>
      </c>
      <c r="S82" s="469"/>
      <c r="T82" s="470"/>
      <c r="U82" s="470"/>
      <c r="X82" s="20"/>
      <c r="Y82" s="20"/>
    </row>
    <row r="83" spans="1:32" ht="40.5" customHeight="1" x14ac:dyDescent="0.2">
      <c r="A83" s="8"/>
      <c r="B83" s="9"/>
      <c r="C83" s="164"/>
      <c r="D83" s="1415"/>
      <c r="E83" s="89"/>
      <c r="F83" s="467"/>
      <c r="G83" s="1126"/>
      <c r="H83" s="56"/>
      <c r="I83" s="619"/>
      <c r="J83" s="609"/>
      <c r="K83" s="197"/>
      <c r="L83" s="640"/>
      <c r="M83" s="440"/>
      <c r="N83" s="1162"/>
      <c r="O83" s="640"/>
      <c r="P83" s="443"/>
      <c r="Q83" s="1097" t="s">
        <v>168</v>
      </c>
      <c r="R83" s="468">
        <v>1070</v>
      </c>
      <c r="S83" s="469"/>
      <c r="T83" s="470"/>
      <c r="U83" s="470"/>
      <c r="X83" s="20"/>
      <c r="AF83" s="20"/>
    </row>
    <row r="84" spans="1:32" ht="30" customHeight="1" x14ac:dyDescent="0.2">
      <c r="A84" s="8"/>
      <c r="B84" s="9"/>
      <c r="C84" s="164"/>
      <c r="D84" s="471"/>
      <c r="E84" s="89"/>
      <c r="F84" s="467"/>
      <c r="G84" s="1126"/>
      <c r="H84" s="197"/>
      <c r="I84" s="640"/>
      <c r="J84" s="443"/>
      <c r="K84" s="197"/>
      <c r="L84" s="640"/>
      <c r="M84" s="440"/>
      <c r="N84" s="1162"/>
      <c r="O84" s="640"/>
      <c r="P84" s="443"/>
      <c r="Q84" s="1097" t="s">
        <v>169</v>
      </c>
      <c r="R84" s="468">
        <v>4</v>
      </c>
      <c r="S84" s="469">
        <v>2</v>
      </c>
      <c r="T84" s="470"/>
      <c r="U84" s="470"/>
      <c r="X84" s="20"/>
    </row>
    <row r="85" spans="1:32" ht="22.5" customHeight="1" x14ac:dyDescent="0.2">
      <c r="A85" s="8"/>
      <c r="B85" s="9"/>
      <c r="C85" s="164"/>
      <c r="D85" s="1431" t="s">
        <v>202</v>
      </c>
      <c r="E85" s="89"/>
      <c r="F85" s="467"/>
      <c r="G85" s="1334"/>
      <c r="H85" s="197"/>
      <c r="I85" s="640"/>
      <c r="J85" s="443"/>
      <c r="K85" s="197"/>
      <c r="L85" s="640"/>
      <c r="M85" s="440"/>
      <c r="N85" s="1163"/>
      <c r="O85" s="644"/>
      <c r="P85" s="612"/>
      <c r="Q85" s="179" t="s">
        <v>170</v>
      </c>
      <c r="R85" s="216">
        <v>100</v>
      </c>
      <c r="S85" s="407"/>
      <c r="T85" s="408"/>
      <c r="U85" s="408"/>
      <c r="X85" s="20"/>
    </row>
    <row r="86" spans="1:32" ht="33" customHeight="1" x14ac:dyDescent="0.2">
      <c r="A86" s="835"/>
      <c r="B86" s="404"/>
      <c r="C86" s="1339"/>
      <c r="D86" s="1432"/>
      <c r="E86" s="1292"/>
      <c r="F86" s="476"/>
      <c r="G86" s="1333"/>
      <c r="H86" s="477"/>
      <c r="I86" s="641"/>
      <c r="J86" s="634"/>
      <c r="K86" s="477"/>
      <c r="L86" s="641"/>
      <c r="M86" s="1028"/>
      <c r="N86" s="1340"/>
      <c r="O86" s="1341"/>
      <c r="P86" s="1342"/>
      <c r="Q86" s="1023" t="s">
        <v>203</v>
      </c>
      <c r="R86" s="1343"/>
      <c r="S86" s="469">
        <v>100</v>
      </c>
      <c r="T86" s="470"/>
      <c r="U86" s="470"/>
      <c r="X86" s="20"/>
      <c r="Z86" s="20"/>
    </row>
    <row r="87" spans="1:32" ht="47.25" customHeight="1" x14ac:dyDescent="0.2">
      <c r="A87" s="8"/>
      <c r="B87" s="9"/>
      <c r="C87" s="164"/>
      <c r="D87" s="1578" t="s">
        <v>118</v>
      </c>
      <c r="E87" s="473"/>
      <c r="F87" s="467"/>
      <c r="G87" s="1126"/>
      <c r="H87" s="197"/>
      <c r="I87" s="640"/>
      <c r="J87" s="443"/>
      <c r="K87" s="197"/>
      <c r="L87" s="640"/>
      <c r="M87" s="440"/>
      <c r="N87" s="1163"/>
      <c r="O87" s="644"/>
      <c r="P87" s="612"/>
      <c r="Q87" s="411" t="s">
        <v>136</v>
      </c>
      <c r="R87" s="434">
        <v>100</v>
      </c>
      <c r="S87" s="469"/>
      <c r="T87" s="470"/>
      <c r="U87" s="1417" t="s">
        <v>295</v>
      </c>
      <c r="X87" s="20"/>
    </row>
    <row r="88" spans="1:32" ht="47.25" customHeight="1" x14ac:dyDescent="0.2">
      <c r="A88" s="8"/>
      <c r="B88" s="9"/>
      <c r="C88" s="474"/>
      <c r="D88" s="1579"/>
      <c r="E88" s="89"/>
      <c r="F88" s="467"/>
      <c r="G88" s="1126"/>
      <c r="H88" s="197"/>
      <c r="I88" s="640"/>
      <c r="J88" s="443"/>
      <c r="K88" s="197"/>
      <c r="L88" s="640"/>
      <c r="M88" s="440"/>
      <c r="N88" s="1163"/>
      <c r="O88" s="644"/>
      <c r="P88" s="612"/>
      <c r="Q88" s="198" t="s">
        <v>161</v>
      </c>
      <c r="R88" s="406">
        <v>1</v>
      </c>
      <c r="S88" s="469"/>
      <c r="T88" s="470"/>
      <c r="U88" s="1565"/>
      <c r="X88" s="20"/>
      <c r="Y88" s="20"/>
    </row>
    <row r="89" spans="1:32" ht="30" customHeight="1" x14ac:dyDescent="0.2">
      <c r="A89" s="8"/>
      <c r="B89" s="9"/>
      <c r="C89" s="164"/>
      <c r="D89" s="1431" t="s">
        <v>204</v>
      </c>
      <c r="E89" s="473"/>
      <c r="F89" s="467"/>
      <c r="G89" s="1126"/>
      <c r="H89" s="197"/>
      <c r="I89" s="640"/>
      <c r="J89" s="443"/>
      <c r="K89" s="197"/>
      <c r="L89" s="640"/>
      <c r="M89" s="440"/>
      <c r="N89" s="1162"/>
      <c r="O89" s="640"/>
      <c r="P89" s="443"/>
      <c r="Q89" s="1097" t="s">
        <v>205</v>
      </c>
      <c r="R89" s="475"/>
      <c r="S89" s="407">
        <v>100</v>
      </c>
      <c r="T89" s="408"/>
      <c r="U89" s="408"/>
      <c r="X89" s="20"/>
      <c r="Y89" s="20"/>
    </row>
    <row r="90" spans="1:32" ht="30" customHeight="1" x14ac:dyDescent="0.2">
      <c r="A90" s="8"/>
      <c r="B90" s="9"/>
      <c r="C90" s="164"/>
      <c r="D90" s="1432"/>
      <c r="E90" s="473"/>
      <c r="F90" s="476"/>
      <c r="G90" s="1126"/>
      <c r="H90" s="477"/>
      <c r="I90" s="641"/>
      <c r="J90" s="634"/>
      <c r="K90" s="477"/>
      <c r="L90" s="641"/>
      <c r="M90" s="1028"/>
      <c r="N90" s="1148"/>
      <c r="O90" s="641"/>
      <c r="P90" s="443"/>
      <c r="Q90" s="1095" t="s">
        <v>206</v>
      </c>
      <c r="R90" s="478"/>
      <c r="S90" s="98"/>
      <c r="T90" s="430">
        <v>100</v>
      </c>
      <c r="U90" s="603"/>
      <c r="X90" s="20"/>
    </row>
    <row r="91" spans="1:32" ht="51.75" customHeight="1" x14ac:dyDescent="0.2">
      <c r="A91" s="8"/>
      <c r="B91" s="9"/>
      <c r="C91" s="164"/>
      <c r="D91" s="1584" t="s">
        <v>297</v>
      </c>
      <c r="E91" s="479"/>
      <c r="F91" s="1296" t="s">
        <v>286</v>
      </c>
      <c r="G91" s="1125" t="s">
        <v>10</v>
      </c>
      <c r="H91" s="219">
        <f>55.2+1.5</f>
        <v>56.7</v>
      </c>
      <c r="I91" s="1294">
        <v>0</v>
      </c>
      <c r="J91" s="1295">
        <f>I91-H91</f>
        <v>-56.7</v>
      </c>
      <c r="K91" s="356"/>
      <c r="L91" s="1294">
        <v>50</v>
      </c>
      <c r="M91" s="1301">
        <f>L91-K91</f>
        <v>50</v>
      </c>
      <c r="N91" s="1164"/>
      <c r="O91" s="623"/>
      <c r="P91" s="885"/>
      <c r="Q91" s="1297" t="s">
        <v>215</v>
      </c>
      <c r="R91" s="1298"/>
      <c r="S91" s="1299">
        <v>1</v>
      </c>
      <c r="T91" s="1300"/>
      <c r="U91" s="1416" t="s">
        <v>288</v>
      </c>
      <c r="V91" s="1355"/>
      <c r="X91" s="20"/>
    </row>
    <row r="92" spans="1:32" ht="28.5" customHeight="1" x14ac:dyDescent="0.2">
      <c r="A92" s="8"/>
      <c r="B92" s="9"/>
      <c r="C92" s="164"/>
      <c r="D92" s="1578"/>
      <c r="E92" s="473"/>
      <c r="F92" s="467"/>
      <c r="G92" s="1126"/>
      <c r="H92" s="197"/>
      <c r="I92" s="640"/>
      <c r="J92" s="443"/>
      <c r="K92" s="516"/>
      <c r="L92" s="644"/>
      <c r="M92" s="869"/>
      <c r="N92" s="1163"/>
      <c r="O92" s="644"/>
      <c r="P92" s="612"/>
      <c r="Q92" s="1184"/>
      <c r="R92" s="1147"/>
      <c r="S92" s="432"/>
      <c r="T92" s="433"/>
      <c r="U92" s="1565"/>
      <c r="X92" s="20"/>
    </row>
    <row r="93" spans="1:32" ht="27" customHeight="1" x14ac:dyDescent="0.2">
      <c r="A93" s="8"/>
      <c r="B93" s="9"/>
      <c r="C93" s="164"/>
      <c r="D93" s="1096" t="s">
        <v>273</v>
      </c>
      <c r="E93" s="479"/>
      <c r="F93" s="480">
        <v>5</v>
      </c>
      <c r="G93" s="1125" t="s">
        <v>10</v>
      </c>
      <c r="H93" s="219"/>
      <c r="I93" s="642"/>
      <c r="J93" s="635"/>
      <c r="K93" s="94">
        <v>75</v>
      </c>
      <c r="L93" s="642">
        <v>75</v>
      </c>
      <c r="M93" s="1024">
        <f>L93-K93</f>
        <v>0</v>
      </c>
      <c r="N93" s="704"/>
      <c r="O93" s="642"/>
      <c r="P93" s="1024"/>
      <c r="Q93" s="198" t="s">
        <v>215</v>
      </c>
      <c r="R93" s="428"/>
      <c r="S93" s="429">
        <v>1</v>
      </c>
      <c r="T93" s="430"/>
      <c r="U93" s="1416"/>
      <c r="V93" s="53"/>
      <c r="X93" s="20"/>
    </row>
    <row r="94" spans="1:32" ht="17.25" customHeight="1" thickBot="1" x14ac:dyDescent="0.25">
      <c r="A94" s="3"/>
      <c r="B94" s="1"/>
      <c r="C94" s="124"/>
      <c r="D94" s="791"/>
      <c r="E94" s="482"/>
      <c r="F94" s="1102"/>
      <c r="G94" s="207" t="s">
        <v>14</v>
      </c>
      <c r="H94" s="72">
        <f t="shared" ref="H94:P94" si="19">SUM(H81:H93)</f>
        <v>298.7</v>
      </c>
      <c r="I94" s="622">
        <f>SUM(I81:I93)</f>
        <v>257.3</v>
      </c>
      <c r="J94" s="611">
        <f t="shared" si="19"/>
        <v>-41.399999999999991</v>
      </c>
      <c r="K94" s="72">
        <f t="shared" si="19"/>
        <v>272.89999999999998</v>
      </c>
      <c r="L94" s="1027">
        <f t="shared" si="19"/>
        <v>322.89999999999998</v>
      </c>
      <c r="M94" s="895">
        <f t="shared" si="19"/>
        <v>50</v>
      </c>
      <c r="N94" s="1165">
        <f t="shared" si="19"/>
        <v>10.6</v>
      </c>
      <c r="O94" s="611">
        <f t="shared" si="19"/>
        <v>10.6</v>
      </c>
      <c r="P94" s="1027">
        <f t="shared" si="19"/>
        <v>0</v>
      </c>
      <c r="Q94" s="411" t="s">
        <v>270</v>
      </c>
      <c r="R94" s="428"/>
      <c r="S94" s="429">
        <v>1</v>
      </c>
      <c r="T94" s="540"/>
      <c r="U94" s="1552"/>
      <c r="X94" s="20"/>
      <c r="Y94" s="20"/>
    </row>
    <row r="95" spans="1:32" ht="15.75" customHeight="1" x14ac:dyDescent="0.2">
      <c r="A95" s="113" t="s">
        <v>7</v>
      </c>
      <c r="B95" s="122" t="s">
        <v>8</v>
      </c>
      <c r="C95" s="114" t="s">
        <v>9</v>
      </c>
      <c r="D95" s="1423" t="s">
        <v>120</v>
      </c>
      <c r="E95" s="1100"/>
      <c r="F95" s="1101">
        <v>6</v>
      </c>
      <c r="G95" s="99" t="s">
        <v>10</v>
      </c>
      <c r="H95" s="1149">
        <f>154.5-18</f>
        <v>136.5</v>
      </c>
      <c r="I95" s="1149">
        <f>154.5-18</f>
        <v>136.5</v>
      </c>
      <c r="J95" s="1150">
        <f>I95-H95</f>
        <v>0</v>
      </c>
      <c r="K95" s="369">
        <v>136.5</v>
      </c>
      <c r="L95" s="627">
        <v>136.5</v>
      </c>
      <c r="M95" s="370"/>
      <c r="N95" s="1166">
        <v>136.5</v>
      </c>
      <c r="O95" s="627">
        <f>+K95</f>
        <v>136.5</v>
      </c>
      <c r="P95" s="872"/>
      <c r="Q95" s="1585" t="s">
        <v>121</v>
      </c>
      <c r="R95" s="371">
        <v>7</v>
      </c>
      <c r="S95" s="339">
        <v>7</v>
      </c>
      <c r="T95" s="378">
        <v>7</v>
      </c>
      <c r="U95" s="1425"/>
      <c r="V95" s="97"/>
    </row>
    <row r="96" spans="1:32" ht="15.75" customHeight="1" x14ac:dyDescent="0.2">
      <c r="A96" s="115"/>
      <c r="B96" s="9"/>
      <c r="C96" s="209"/>
      <c r="D96" s="1424"/>
      <c r="E96" s="1124"/>
      <c r="F96" s="340"/>
      <c r="G96" s="341" t="s">
        <v>232</v>
      </c>
      <c r="H96" s="620">
        <v>18</v>
      </c>
      <c r="I96" s="620">
        <v>18</v>
      </c>
      <c r="J96" s="415">
        <f>I96-H96</f>
        <v>0</v>
      </c>
      <c r="K96" s="346"/>
      <c r="L96" s="661"/>
      <c r="M96" s="345"/>
      <c r="N96" s="415"/>
      <c r="O96" s="620"/>
      <c r="P96" s="345"/>
      <c r="Q96" s="1548"/>
      <c r="R96" s="672"/>
      <c r="S96" s="534"/>
      <c r="T96" s="1098"/>
      <c r="U96" s="1426"/>
      <c r="V96" s="97"/>
    </row>
    <row r="97" spans="1:29" ht="13.5" customHeight="1" thickBot="1" x14ac:dyDescent="0.25">
      <c r="A97" s="3"/>
      <c r="B97" s="1"/>
      <c r="C97" s="124"/>
      <c r="D97" s="1408"/>
      <c r="E97" s="482"/>
      <c r="F97" s="1102"/>
      <c r="G97" s="207" t="s">
        <v>14</v>
      </c>
      <c r="H97" s="622">
        <f>SUM(H95:H96)</f>
        <v>154.5</v>
      </c>
      <c r="I97" s="622">
        <f>SUM(I95:I96)</f>
        <v>154.5</v>
      </c>
      <c r="J97" s="611">
        <f>SUM(J95:J96)</f>
        <v>0</v>
      </c>
      <c r="K97" s="72">
        <f t="shared" ref="K97:O97" si="20">SUM(K95)</f>
        <v>136.5</v>
      </c>
      <c r="L97" s="622">
        <f t="shared" si="20"/>
        <v>136.5</v>
      </c>
      <c r="M97" s="372"/>
      <c r="N97" s="611">
        <f>SUM(N95:N96)</f>
        <v>136.5</v>
      </c>
      <c r="O97" s="622">
        <f t="shared" si="20"/>
        <v>136.5</v>
      </c>
      <c r="P97" s="895"/>
      <c r="Q97" s="1586"/>
      <c r="R97" s="484"/>
      <c r="S97" s="460"/>
      <c r="T97" s="485"/>
      <c r="U97" s="1427"/>
      <c r="V97" s="1075"/>
      <c r="X97" s="20"/>
    </row>
    <row r="98" spans="1:29" ht="15.75" customHeight="1" x14ac:dyDescent="0.2">
      <c r="A98" s="121" t="s">
        <v>7</v>
      </c>
      <c r="B98" s="122" t="s">
        <v>8</v>
      </c>
      <c r="C98" s="125" t="s">
        <v>11</v>
      </c>
      <c r="D98" s="1428" t="s">
        <v>45</v>
      </c>
      <c r="E98" s="486"/>
      <c r="F98" s="1101"/>
      <c r="G98" s="1101" t="s">
        <v>10</v>
      </c>
      <c r="H98" s="1151">
        <f>SUMIF(G102:G127,G106,H102:H127)</f>
        <v>239.6</v>
      </c>
      <c r="I98" s="1335">
        <f>SUMIF(G102:G127,G106,I102:I127)</f>
        <v>260.10000000000002</v>
      </c>
      <c r="J98" s="1212">
        <f>I98-H98</f>
        <v>20.500000000000028</v>
      </c>
      <c r="K98" s="1249">
        <f ca="1">SUMIF(G102:H127,G102,K102:K127)</f>
        <v>1176.2</v>
      </c>
      <c r="L98" s="1227">
        <f>L106+L107+L111+L116+L123+L127+L126</f>
        <v>799.90000000000009</v>
      </c>
      <c r="M98" s="1228">
        <f ca="1">L98-K98</f>
        <v>-376.29999999999995</v>
      </c>
      <c r="N98" s="1167">
        <f>SUMIF(G102:G127,G104,N102:N127)</f>
        <v>288</v>
      </c>
      <c r="O98" s="1227">
        <f>O106+O107+O123+O126</f>
        <v>781.1</v>
      </c>
      <c r="P98" s="1229">
        <f>O98-N98</f>
        <v>493.1</v>
      </c>
      <c r="Q98" s="84"/>
      <c r="R98" s="488"/>
      <c r="S98" s="489"/>
      <c r="T98" s="490"/>
      <c r="U98" s="1553"/>
      <c r="Y98" s="20"/>
      <c r="Z98" s="20"/>
    </row>
    <row r="99" spans="1:29" ht="15.75" customHeight="1" x14ac:dyDescent="0.2">
      <c r="A99" s="8"/>
      <c r="B99" s="9"/>
      <c r="C99" s="126"/>
      <c r="D99" s="1429"/>
      <c r="E99" s="213"/>
      <c r="F99" s="340"/>
      <c r="G99" s="491" t="s">
        <v>232</v>
      </c>
      <c r="H99" s="643">
        <v>21.5</v>
      </c>
      <c r="I99" s="643">
        <v>21.5</v>
      </c>
      <c r="J99" s="636">
        <f>I99-H99</f>
        <v>0</v>
      </c>
      <c r="K99" s="487"/>
      <c r="L99" s="879"/>
      <c r="M99" s="1174"/>
      <c r="N99" s="1168"/>
      <c r="O99" s="879"/>
      <c r="P99" s="877"/>
      <c r="Q99" s="492"/>
      <c r="R99" s="400"/>
      <c r="S99" s="401"/>
      <c r="T99" s="431"/>
      <c r="U99" s="1469"/>
      <c r="Y99" s="20"/>
      <c r="Z99" s="20"/>
    </row>
    <row r="100" spans="1:29" ht="15.75" customHeight="1" x14ac:dyDescent="0.2">
      <c r="A100" s="8"/>
      <c r="B100" s="9"/>
      <c r="C100" s="126"/>
      <c r="D100" s="1429"/>
      <c r="E100" s="213"/>
      <c r="F100" s="340"/>
      <c r="G100" s="491" t="s">
        <v>22</v>
      </c>
      <c r="H100" s="643">
        <v>672.9</v>
      </c>
      <c r="I100" s="643">
        <v>672.9</v>
      </c>
      <c r="J100" s="636"/>
      <c r="K100" s="487">
        <v>1502</v>
      </c>
      <c r="L100" s="889">
        <v>1502</v>
      </c>
      <c r="M100" s="1175"/>
      <c r="N100" s="1168">
        <v>545.70000000000005</v>
      </c>
      <c r="O100" s="879">
        <v>545.70000000000005</v>
      </c>
      <c r="P100" s="877"/>
      <c r="Q100" s="492"/>
      <c r="R100" s="400"/>
      <c r="S100" s="401"/>
      <c r="T100" s="431"/>
      <c r="U100" s="1469"/>
      <c r="Y100" s="20"/>
      <c r="Z100" s="20"/>
    </row>
    <row r="101" spans="1:29" ht="15.75" customHeight="1" x14ac:dyDescent="0.2">
      <c r="A101" s="8"/>
      <c r="B101" s="9"/>
      <c r="C101" s="2"/>
      <c r="D101" s="1430"/>
      <c r="E101" s="849"/>
      <c r="F101" s="455"/>
      <c r="G101" s="455" t="s">
        <v>76</v>
      </c>
      <c r="H101" s="643">
        <v>64.7</v>
      </c>
      <c r="I101" s="643">
        <v>64.7</v>
      </c>
      <c r="J101" s="636"/>
      <c r="K101" s="487">
        <v>23.7</v>
      </c>
      <c r="L101" s="879">
        <v>23.7</v>
      </c>
      <c r="M101" s="1176"/>
      <c r="N101" s="1168"/>
      <c r="O101" s="879"/>
      <c r="P101" s="877"/>
      <c r="Q101" s="492"/>
      <c r="R101" s="400"/>
      <c r="S101" s="401"/>
      <c r="T101" s="431"/>
      <c r="U101" s="1469"/>
      <c r="Y101" s="20"/>
      <c r="Z101" s="20"/>
    </row>
    <row r="102" spans="1:29" ht="21" customHeight="1" x14ac:dyDescent="0.2">
      <c r="A102" s="8"/>
      <c r="B102" s="9"/>
      <c r="C102" s="2"/>
      <c r="D102" s="1415" t="s">
        <v>175</v>
      </c>
      <c r="E102" s="330"/>
      <c r="F102" s="340">
        <v>4</v>
      </c>
      <c r="G102" s="933" t="s">
        <v>208</v>
      </c>
      <c r="H102" s="884">
        <v>20</v>
      </c>
      <c r="I102" s="884">
        <v>20</v>
      </c>
      <c r="J102" s="962"/>
      <c r="K102" s="944"/>
      <c r="L102" s="963"/>
      <c r="M102" s="1177"/>
      <c r="N102" s="1169"/>
      <c r="O102" s="884"/>
      <c r="P102" s="962"/>
      <c r="Q102" s="1434" t="s">
        <v>210</v>
      </c>
      <c r="R102" s="348">
        <v>1</v>
      </c>
      <c r="S102" s="432"/>
      <c r="T102" s="1254"/>
      <c r="U102" s="102"/>
      <c r="V102" s="501"/>
      <c r="W102" s="20"/>
    </row>
    <row r="103" spans="1:29" ht="21" customHeight="1" x14ac:dyDescent="0.2">
      <c r="A103" s="8"/>
      <c r="B103" s="9"/>
      <c r="C103" s="2"/>
      <c r="D103" s="1432"/>
      <c r="E103" s="454"/>
      <c r="F103" s="455"/>
      <c r="G103" s="1277"/>
      <c r="H103" s="970"/>
      <c r="I103" s="970"/>
      <c r="J103" s="1278"/>
      <c r="K103" s="1279"/>
      <c r="L103" s="1280"/>
      <c r="M103" s="1281"/>
      <c r="N103" s="1218"/>
      <c r="O103" s="970"/>
      <c r="P103" s="1278"/>
      <c r="Q103" s="1435"/>
      <c r="R103" s="502"/>
      <c r="S103" s="469"/>
      <c r="T103" s="431"/>
      <c r="U103" s="470"/>
      <c r="V103" s="501"/>
      <c r="W103" s="20"/>
      <c r="Z103" s="20"/>
    </row>
    <row r="104" spans="1:29" ht="28.5" customHeight="1" x14ac:dyDescent="0.2">
      <c r="A104" s="8"/>
      <c r="B104" s="9"/>
      <c r="C104" s="2"/>
      <c r="D104" s="1578" t="s">
        <v>214</v>
      </c>
      <c r="E104" s="1421"/>
      <c r="F104" s="340">
        <v>4</v>
      </c>
      <c r="G104" s="968" t="s">
        <v>208</v>
      </c>
      <c r="H104" s="1152">
        <v>17</v>
      </c>
      <c r="I104" s="1152">
        <v>17</v>
      </c>
      <c r="J104" s="1153"/>
      <c r="K104" s="934"/>
      <c r="L104" s="1209">
        <v>5.2</v>
      </c>
      <c r="M104" s="1302">
        <f>L104-K104</f>
        <v>5.2</v>
      </c>
      <c r="N104" s="1169"/>
      <c r="O104" s="884"/>
      <c r="P104" s="962"/>
      <c r="Q104" s="1029" t="s">
        <v>249</v>
      </c>
      <c r="R104" s="1303">
        <v>1</v>
      </c>
      <c r="S104" s="1304">
        <v>1</v>
      </c>
      <c r="T104" s="433"/>
      <c r="U104" s="1417" t="s">
        <v>289</v>
      </c>
      <c r="V104" s="1355"/>
      <c r="W104" s="20"/>
      <c r="X104" s="20"/>
    </row>
    <row r="105" spans="1:29" ht="28.5" customHeight="1" x14ac:dyDescent="0.2">
      <c r="A105" s="8"/>
      <c r="B105" s="9"/>
      <c r="C105" s="2"/>
      <c r="D105" s="1578"/>
      <c r="E105" s="1421"/>
      <c r="F105" s="340"/>
      <c r="G105" s="968"/>
      <c r="H105" s="969"/>
      <c r="I105" s="1152"/>
      <c r="J105" s="1153"/>
      <c r="K105" s="934"/>
      <c r="L105" s="884"/>
      <c r="M105" s="1178"/>
      <c r="N105" s="1169"/>
      <c r="O105" s="884"/>
      <c r="P105" s="1090"/>
      <c r="Q105" s="1199" t="s">
        <v>215</v>
      </c>
      <c r="R105" s="499"/>
      <c r="S105" s="524">
        <v>1</v>
      </c>
      <c r="T105" s="430"/>
      <c r="U105" s="1417"/>
      <c r="W105" s="20"/>
      <c r="X105" s="20"/>
    </row>
    <row r="106" spans="1:29" ht="18" customHeight="1" x14ac:dyDescent="0.2">
      <c r="A106" s="8"/>
      <c r="B106" s="9"/>
      <c r="C106" s="2"/>
      <c r="D106" s="1579"/>
      <c r="E106" s="1439"/>
      <c r="F106" s="455">
        <v>5</v>
      </c>
      <c r="G106" s="1213" t="s">
        <v>208</v>
      </c>
      <c r="H106" s="1214"/>
      <c r="I106" s="1215"/>
      <c r="J106" s="1216"/>
      <c r="K106" s="1217">
        <v>90</v>
      </c>
      <c r="L106" s="970">
        <v>90</v>
      </c>
      <c r="M106" s="1179"/>
      <c r="N106" s="1218">
        <v>200</v>
      </c>
      <c r="O106" s="970">
        <v>200</v>
      </c>
      <c r="P106" s="1179"/>
      <c r="Q106" s="163" t="s">
        <v>74</v>
      </c>
      <c r="R106" s="517"/>
      <c r="S106" s="518"/>
      <c r="T106" s="519">
        <v>15</v>
      </c>
      <c r="U106" s="1565"/>
      <c r="V106" s="53"/>
      <c r="W106" s="53"/>
    </row>
    <row r="107" spans="1:29" ht="26.25" customHeight="1" x14ac:dyDescent="0.2">
      <c r="A107" s="129"/>
      <c r="B107" s="9"/>
      <c r="C107" s="128"/>
      <c r="D107" s="1431" t="s">
        <v>106</v>
      </c>
      <c r="E107" s="504"/>
      <c r="F107" s="497" t="s">
        <v>65</v>
      </c>
      <c r="G107" s="937" t="s">
        <v>208</v>
      </c>
      <c r="H107" s="940">
        <v>22</v>
      </c>
      <c r="I107" s="973">
        <v>22</v>
      </c>
      <c r="J107" s="974"/>
      <c r="K107" s="932">
        <v>97.1</v>
      </c>
      <c r="L107" s="967">
        <v>97.1</v>
      </c>
      <c r="M107" s="1033"/>
      <c r="N107" s="1170">
        <v>88</v>
      </c>
      <c r="O107" s="967">
        <v>88</v>
      </c>
      <c r="P107" s="977"/>
      <c r="Q107" s="505" t="s">
        <v>66</v>
      </c>
      <c r="R107" s="506">
        <v>1</v>
      </c>
      <c r="S107" s="407"/>
      <c r="T107" s="408"/>
      <c r="U107" s="408"/>
      <c r="V107" s="501"/>
      <c r="W107" s="501"/>
      <c r="X107" s="501"/>
      <c r="AA107" s="20"/>
    </row>
    <row r="108" spans="1:29" ht="15.75" customHeight="1" x14ac:dyDescent="0.2">
      <c r="A108" s="129"/>
      <c r="B108" s="9"/>
      <c r="C108" s="128"/>
      <c r="D108" s="1415"/>
      <c r="E108" s="149"/>
      <c r="F108" s="340"/>
      <c r="G108" s="938" t="s">
        <v>283</v>
      </c>
      <c r="H108" s="939"/>
      <c r="I108" s="971"/>
      <c r="J108" s="972"/>
      <c r="K108" s="934">
        <v>652.9</v>
      </c>
      <c r="L108" s="884">
        <v>652.9</v>
      </c>
      <c r="M108" s="1090"/>
      <c r="N108" s="1169">
        <v>545.70000000000005</v>
      </c>
      <c r="O108" s="884">
        <v>545.70000000000005</v>
      </c>
      <c r="P108" s="962"/>
      <c r="Q108" s="152" t="s">
        <v>211</v>
      </c>
      <c r="R108" s="499"/>
      <c r="S108" s="429">
        <v>70</v>
      </c>
      <c r="T108" s="430">
        <v>100</v>
      </c>
      <c r="U108" s="430"/>
      <c r="V108" s="501"/>
      <c r="W108" s="501"/>
      <c r="X108" s="501"/>
      <c r="AC108" s="20"/>
    </row>
    <row r="109" spans="1:29" ht="15.75" customHeight="1" x14ac:dyDescent="0.2">
      <c r="A109" s="129"/>
      <c r="B109" s="9"/>
      <c r="C109" s="128"/>
      <c r="D109" s="1415"/>
      <c r="E109" s="149"/>
      <c r="F109" s="340"/>
      <c r="G109" s="938"/>
      <c r="H109" s="940"/>
      <c r="I109" s="973"/>
      <c r="J109" s="974"/>
      <c r="K109" s="934"/>
      <c r="L109" s="884"/>
      <c r="M109" s="1090"/>
      <c r="N109" s="962"/>
      <c r="O109" s="884"/>
      <c r="P109" s="962"/>
      <c r="Q109" s="153"/>
      <c r="R109" s="348"/>
      <c r="S109" s="432"/>
      <c r="T109" s="433"/>
      <c r="U109" s="433"/>
      <c r="V109" s="501"/>
      <c r="W109" s="20"/>
      <c r="AA109" s="20"/>
    </row>
    <row r="110" spans="1:29" ht="13.5" x14ac:dyDescent="0.2">
      <c r="A110" s="857"/>
      <c r="B110" s="404"/>
      <c r="C110" s="1338"/>
      <c r="D110" s="1432"/>
      <c r="E110" s="201"/>
      <c r="F110" s="455"/>
      <c r="G110" s="935"/>
      <c r="H110" s="1238"/>
      <c r="I110" s="1239"/>
      <c r="J110" s="1240"/>
      <c r="K110" s="1238"/>
      <c r="L110" s="1239"/>
      <c r="M110" s="1241"/>
      <c r="N110" s="1240"/>
      <c r="O110" s="1239"/>
      <c r="P110" s="1241"/>
      <c r="Q110" s="85" t="s">
        <v>114</v>
      </c>
      <c r="R110" s="406"/>
      <c r="S110" s="407"/>
      <c r="T110" s="408">
        <v>100</v>
      </c>
      <c r="U110" s="408"/>
      <c r="V110" s="501"/>
      <c r="W110" s="20"/>
      <c r="Y110" s="20"/>
    </row>
    <row r="111" spans="1:29" ht="12.75" customHeight="1" x14ac:dyDescent="0.2">
      <c r="A111" s="8"/>
      <c r="B111" s="9"/>
      <c r="C111" s="2"/>
      <c r="D111" s="1415" t="s">
        <v>212</v>
      </c>
      <c r="E111" s="1421"/>
      <c r="F111" s="340">
        <v>5</v>
      </c>
      <c r="G111" s="943" t="s">
        <v>208</v>
      </c>
      <c r="H111" s="944">
        <v>155.4</v>
      </c>
      <c r="I111" s="963">
        <v>155.4</v>
      </c>
      <c r="J111" s="977"/>
      <c r="K111" s="944">
        <v>365.6</v>
      </c>
      <c r="L111" s="963">
        <v>365.6</v>
      </c>
      <c r="M111" s="1180"/>
      <c r="N111" s="977"/>
      <c r="O111" s="963"/>
      <c r="P111" s="977"/>
      <c r="Q111" s="157" t="s">
        <v>74</v>
      </c>
      <c r="R111" s="508">
        <v>30</v>
      </c>
      <c r="S111" s="509">
        <v>100</v>
      </c>
      <c r="T111" s="1098"/>
      <c r="U111" s="571"/>
      <c r="V111" s="501"/>
      <c r="W111" s="20"/>
      <c r="X111" s="20"/>
    </row>
    <row r="112" spans="1:29" ht="15" customHeight="1" x14ac:dyDescent="0.2">
      <c r="A112" s="8"/>
      <c r="B112" s="9"/>
      <c r="C112" s="2"/>
      <c r="D112" s="1415"/>
      <c r="E112" s="1421"/>
      <c r="F112" s="340"/>
      <c r="G112" s="943" t="s">
        <v>285</v>
      </c>
      <c r="H112" s="944">
        <v>21.5</v>
      </c>
      <c r="I112" s="963">
        <v>21.5</v>
      </c>
      <c r="J112" s="977"/>
      <c r="K112" s="944"/>
      <c r="L112" s="963"/>
      <c r="M112" s="1180"/>
      <c r="N112" s="977"/>
      <c r="O112" s="963"/>
      <c r="P112" s="977"/>
      <c r="Q112" s="157"/>
      <c r="R112" s="348"/>
      <c r="S112" s="349"/>
      <c r="T112" s="1098"/>
      <c r="U112" s="350"/>
      <c r="V112" s="501"/>
      <c r="W112" s="20"/>
      <c r="Y112" s="20"/>
    </row>
    <row r="113" spans="1:30" x14ac:dyDescent="0.2">
      <c r="A113" s="8"/>
      <c r="B113" s="9"/>
      <c r="C113" s="2"/>
      <c r="D113" s="1415"/>
      <c r="E113" s="1421"/>
      <c r="F113" s="340"/>
      <c r="G113" s="943" t="s">
        <v>283</v>
      </c>
      <c r="H113" s="944">
        <v>306.60000000000002</v>
      </c>
      <c r="I113" s="963">
        <v>306.60000000000002</v>
      </c>
      <c r="J113" s="977"/>
      <c r="K113" s="944">
        <v>715.3</v>
      </c>
      <c r="L113" s="963">
        <v>715.3</v>
      </c>
      <c r="M113" s="1090"/>
      <c r="N113" s="962"/>
      <c r="O113" s="884"/>
      <c r="P113" s="962"/>
      <c r="Q113" s="157"/>
      <c r="R113" s="434"/>
      <c r="S113" s="432"/>
      <c r="T113" s="1098"/>
      <c r="U113" s="433"/>
      <c r="V113" s="501"/>
      <c r="W113" s="20"/>
      <c r="Y113" s="20"/>
      <c r="AD113" s="20"/>
    </row>
    <row r="114" spans="1:30" ht="13.5" customHeight="1" x14ac:dyDescent="0.2">
      <c r="A114" s="8"/>
      <c r="B114" s="9"/>
      <c r="C114" s="2"/>
      <c r="D114" s="1415"/>
      <c r="E114" s="1421"/>
      <c r="F114" s="340"/>
      <c r="G114" s="945"/>
      <c r="H114" s="934"/>
      <c r="I114" s="884"/>
      <c r="J114" s="962"/>
      <c r="K114" s="934"/>
      <c r="L114" s="884"/>
      <c r="M114" s="1090"/>
      <c r="N114" s="962"/>
      <c r="O114" s="884"/>
      <c r="P114" s="962"/>
      <c r="Q114" s="157"/>
      <c r="R114" s="434"/>
      <c r="S114" s="432"/>
      <c r="T114" s="1098"/>
      <c r="U114" s="433"/>
      <c r="V114" s="501"/>
      <c r="W114" s="20"/>
      <c r="X114" s="20"/>
      <c r="Y114" s="20"/>
    </row>
    <row r="115" spans="1:30" ht="15.75" customHeight="1" x14ac:dyDescent="0.2">
      <c r="A115" s="8"/>
      <c r="B115" s="9"/>
      <c r="C115" s="128"/>
      <c r="D115" s="1432"/>
      <c r="E115" s="1421"/>
      <c r="F115" s="455"/>
      <c r="G115" s="941"/>
      <c r="H115" s="942"/>
      <c r="I115" s="975"/>
      <c r="J115" s="976"/>
      <c r="K115" s="942"/>
      <c r="L115" s="975"/>
      <c r="M115" s="1031"/>
      <c r="N115" s="976"/>
      <c r="O115" s="975"/>
      <c r="P115" s="1031"/>
      <c r="Q115" s="1109"/>
      <c r="R115" s="511"/>
      <c r="S115" s="512"/>
      <c r="T115" s="431"/>
      <c r="U115" s="577"/>
      <c r="V115" s="501"/>
      <c r="W115" s="20"/>
      <c r="X115" s="20"/>
    </row>
    <row r="116" spans="1:30" ht="15.75" customHeight="1" x14ac:dyDescent="0.2">
      <c r="A116" s="8"/>
      <c r="B116" s="9"/>
      <c r="C116" s="2"/>
      <c r="D116" s="1578" t="s">
        <v>213</v>
      </c>
      <c r="E116" s="1108"/>
      <c r="F116" s="340">
        <v>5</v>
      </c>
      <c r="G116" s="1076" t="s">
        <v>208</v>
      </c>
      <c r="H116" s="1233">
        <v>18.7</v>
      </c>
      <c r="I116" s="1234">
        <v>0</v>
      </c>
      <c r="J116" s="1235">
        <f>I116-H116</f>
        <v>-18.7</v>
      </c>
      <c r="K116" s="1233">
        <v>350</v>
      </c>
      <c r="L116" s="1234">
        <v>18.7</v>
      </c>
      <c r="M116" s="1236">
        <f>L116-K116</f>
        <v>-331.3</v>
      </c>
      <c r="N116" s="1237"/>
      <c r="O116" s="1234">
        <v>350</v>
      </c>
      <c r="P116" s="1236">
        <f>O116-N116</f>
        <v>350</v>
      </c>
      <c r="Q116" s="513" t="s">
        <v>97</v>
      </c>
      <c r="R116" s="1257"/>
      <c r="S116" s="1260">
        <v>1</v>
      </c>
      <c r="T116" s="431"/>
      <c r="U116" s="1580" t="s">
        <v>290</v>
      </c>
      <c r="V116" s="1355"/>
      <c r="W116" s="20"/>
      <c r="AD116" s="20"/>
    </row>
    <row r="117" spans="1:30" ht="16.5" customHeight="1" x14ac:dyDescent="0.2">
      <c r="A117" s="8"/>
      <c r="B117" s="9"/>
      <c r="C117" s="2"/>
      <c r="D117" s="1578"/>
      <c r="E117" s="1128"/>
      <c r="F117" s="340"/>
      <c r="G117" s="933"/>
      <c r="H117" s="934"/>
      <c r="I117" s="884"/>
      <c r="J117" s="962"/>
      <c r="K117" s="944"/>
      <c r="L117" s="963"/>
      <c r="M117" s="1180"/>
      <c r="N117" s="977"/>
      <c r="O117" s="963"/>
      <c r="P117" s="1180"/>
      <c r="Q117" s="160" t="s">
        <v>73</v>
      </c>
      <c r="R117" s="1258"/>
      <c r="S117" s="1261">
        <v>1</v>
      </c>
      <c r="T117" s="496"/>
      <c r="U117" s="1581"/>
      <c r="V117" s="501"/>
      <c r="W117" s="501"/>
      <c r="X117" s="501"/>
      <c r="Y117" s="20"/>
      <c r="Z117" s="20"/>
      <c r="AA117" s="20"/>
    </row>
    <row r="118" spans="1:30" ht="14.25" customHeight="1" x14ac:dyDescent="0.2">
      <c r="A118" s="8"/>
      <c r="B118" s="9"/>
      <c r="C118" s="2"/>
      <c r="D118" s="1578"/>
      <c r="E118" s="1128"/>
      <c r="F118" s="340"/>
      <c r="G118" s="933"/>
      <c r="H118" s="934"/>
      <c r="I118" s="884"/>
      <c r="J118" s="962"/>
      <c r="K118" s="944"/>
      <c r="L118" s="963"/>
      <c r="M118" s="1180"/>
      <c r="N118" s="977"/>
      <c r="O118" s="963"/>
      <c r="P118" s="977"/>
      <c r="Q118" s="1446" t="s">
        <v>98</v>
      </c>
      <c r="R118" s="1259"/>
      <c r="S118" s="514"/>
      <c r="T118" s="500">
        <v>100</v>
      </c>
      <c r="U118" s="1581"/>
      <c r="V118" s="501"/>
      <c r="W118" s="20"/>
      <c r="AA118" s="20"/>
    </row>
    <row r="119" spans="1:30" ht="13.5" x14ac:dyDescent="0.2">
      <c r="A119" s="130"/>
      <c r="B119" s="127"/>
      <c r="C119" s="128"/>
      <c r="D119" s="1579"/>
      <c r="E119" s="1256"/>
      <c r="F119" s="455"/>
      <c r="G119" s="935"/>
      <c r="H119" s="936"/>
      <c r="I119" s="965"/>
      <c r="J119" s="966"/>
      <c r="K119" s="936"/>
      <c r="L119" s="965"/>
      <c r="M119" s="1181"/>
      <c r="N119" s="966"/>
      <c r="O119" s="965"/>
      <c r="P119" s="966"/>
      <c r="Q119" s="1447"/>
      <c r="R119" s="457"/>
      <c r="S119" s="469"/>
      <c r="T119" s="431"/>
      <c r="U119" s="1582"/>
      <c r="V119" s="501"/>
      <c r="W119" s="20"/>
      <c r="X119" s="20"/>
      <c r="AA119" s="20"/>
    </row>
    <row r="120" spans="1:30" ht="32.25" customHeight="1" x14ac:dyDescent="0.2">
      <c r="A120" s="8"/>
      <c r="B120" s="9"/>
      <c r="C120" s="2"/>
      <c r="D120" s="1415" t="s">
        <v>165</v>
      </c>
      <c r="E120" s="1421"/>
      <c r="F120" s="340">
        <v>5</v>
      </c>
      <c r="G120" s="933" t="s">
        <v>283</v>
      </c>
      <c r="H120" s="934">
        <v>366.3</v>
      </c>
      <c r="I120" s="884">
        <v>366.3</v>
      </c>
      <c r="J120" s="962"/>
      <c r="K120" s="944">
        <v>133.80000000000001</v>
      </c>
      <c r="L120" s="963">
        <v>133.80000000000001</v>
      </c>
      <c r="M120" s="1180"/>
      <c r="N120" s="977"/>
      <c r="O120" s="884"/>
      <c r="P120" s="962"/>
      <c r="Q120" s="1448" t="s">
        <v>116</v>
      </c>
      <c r="R120" s="515">
        <v>70</v>
      </c>
      <c r="S120" s="432">
        <v>100</v>
      </c>
      <c r="T120" s="433"/>
      <c r="U120" s="433"/>
      <c r="V120" s="501"/>
      <c r="W120" s="20"/>
      <c r="Y120" s="20"/>
      <c r="AA120" s="20"/>
    </row>
    <row r="121" spans="1:30" ht="32.25" customHeight="1" x14ac:dyDescent="0.2">
      <c r="A121" s="8"/>
      <c r="B121" s="9"/>
      <c r="C121" s="2"/>
      <c r="D121" s="1415"/>
      <c r="E121" s="1421"/>
      <c r="F121" s="340"/>
      <c r="G121" s="933" t="s">
        <v>284</v>
      </c>
      <c r="H121" s="934">
        <v>64.7</v>
      </c>
      <c r="I121" s="884">
        <v>64.7</v>
      </c>
      <c r="J121" s="962"/>
      <c r="K121" s="944">
        <v>23.7</v>
      </c>
      <c r="L121" s="963">
        <v>23.7</v>
      </c>
      <c r="M121" s="1180"/>
      <c r="N121" s="977"/>
      <c r="O121" s="884"/>
      <c r="P121" s="962"/>
      <c r="Q121" s="1448"/>
      <c r="R121" s="348"/>
      <c r="S121" s="349"/>
      <c r="T121" s="433"/>
      <c r="U121" s="350"/>
      <c r="V121" s="501"/>
      <c r="W121" s="501"/>
      <c r="X121" s="501"/>
    </row>
    <row r="122" spans="1:30" ht="15.75" customHeight="1" x14ac:dyDescent="0.2">
      <c r="A122" s="130"/>
      <c r="B122" s="127"/>
      <c r="C122" s="128"/>
      <c r="D122" s="1432"/>
      <c r="E122" s="1421"/>
      <c r="F122" s="455"/>
      <c r="G122" s="935"/>
      <c r="H122" s="936"/>
      <c r="I122" s="965"/>
      <c r="J122" s="966"/>
      <c r="K122" s="936"/>
      <c r="L122" s="965"/>
      <c r="M122" s="1181"/>
      <c r="N122" s="966"/>
      <c r="O122" s="965"/>
      <c r="P122" s="966"/>
      <c r="Q122" s="1010"/>
      <c r="R122" s="400"/>
      <c r="S122" s="401"/>
      <c r="T122" s="599"/>
      <c r="U122" s="470"/>
      <c r="W122" s="20"/>
      <c r="X122" s="20"/>
      <c r="AA122" s="20"/>
    </row>
    <row r="123" spans="1:30" ht="28.5" customHeight="1" x14ac:dyDescent="0.2">
      <c r="A123" s="8"/>
      <c r="B123" s="9"/>
      <c r="C123" s="2"/>
      <c r="D123" s="1584" t="s">
        <v>277</v>
      </c>
      <c r="E123" s="1421"/>
      <c r="F123" s="1248">
        <v>2</v>
      </c>
      <c r="G123" s="933" t="s">
        <v>208</v>
      </c>
      <c r="H123" s="934"/>
      <c r="I123" s="1209">
        <v>45.7</v>
      </c>
      <c r="J123" s="1210">
        <f>I123-H123</f>
        <v>45.7</v>
      </c>
      <c r="K123" s="964">
        <v>263.5</v>
      </c>
      <c r="L123" s="1209">
        <v>188.5</v>
      </c>
      <c r="M123" s="1211">
        <f>L123-K123</f>
        <v>-75</v>
      </c>
      <c r="N123" s="962">
        <v>0</v>
      </c>
      <c r="O123" s="1209">
        <v>463.1</v>
      </c>
      <c r="P123" s="1210">
        <f>O123-N123</f>
        <v>463.1</v>
      </c>
      <c r="Q123" s="521" t="s">
        <v>264</v>
      </c>
      <c r="R123" s="522">
        <v>1</v>
      </c>
      <c r="S123" s="946"/>
      <c r="T123" s="520"/>
      <c r="U123" s="1499" t="s">
        <v>294</v>
      </c>
      <c r="V123" s="53"/>
      <c r="W123" s="20"/>
      <c r="X123" s="20"/>
    </row>
    <row r="124" spans="1:30" ht="30.75" customHeight="1" x14ac:dyDescent="0.2">
      <c r="A124" s="8"/>
      <c r="B124" s="9"/>
      <c r="C124" s="2"/>
      <c r="D124" s="1578"/>
      <c r="E124" s="1421"/>
      <c r="F124" s="1248">
        <v>5</v>
      </c>
      <c r="G124" s="933" t="s">
        <v>208</v>
      </c>
      <c r="H124" s="934">
        <v>6.5</v>
      </c>
      <c r="I124" s="1209">
        <v>0</v>
      </c>
      <c r="J124" s="1210">
        <f>I124-H124</f>
        <v>-6.5</v>
      </c>
      <c r="K124" s="56"/>
      <c r="L124" s="884"/>
      <c r="M124" s="447"/>
      <c r="N124" s="609"/>
      <c r="O124" s="619"/>
      <c r="P124" s="609"/>
      <c r="Q124" s="947" t="s">
        <v>278</v>
      </c>
      <c r="R124" s="1154"/>
      <c r="S124" s="1155">
        <v>100</v>
      </c>
      <c r="T124" s="523"/>
      <c r="U124" s="1426"/>
      <c r="W124" s="20"/>
    </row>
    <row r="125" spans="1:30" ht="30.75" customHeight="1" x14ac:dyDescent="0.2">
      <c r="A125" s="8"/>
      <c r="B125" s="9"/>
      <c r="C125" s="2"/>
      <c r="D125" s="1191"/>
      <c r="E125" s="1190"/>
      <c r="F125" s="340"/>
      <c r="G125" s="102"/>
      <c r="H125" s="56"/>
      <c r="I125" s="619"/>
      <c r="J125" s="609"/>
      <c r="K125" s="56"/>
      <c r="L125" s="884"/>
      <c r="M125" s="447"/>
      <c r="N125" s="609"/>
      <c r="O125" s="619"/>
      <c r="P125" s="609"/>
      <c r="Q125" s="1223" t="s">
        <v>279</v>
      </c>
      <c r="R125" s="1224"/>
      <c r="S125" s="1225"/>
      <c r="T125" s="1226">
        <v>100</v>
      </c>
      <c r="U125" s="1500"/>
      <c r="W125" s="20"/>
    </row>
    <row r="126" spans="1:30" ht="78.75" customHeight="1" x14ac:dyDescent="0.2">
      <c r="A126" s="8"/>
      <c r="B126" s="9"/>
      <c r="C126" s="2"/>
      <c r="D126" s="1356" t="s">
        <v>296</v>
      </c>
      <c r="E126" s="1192"/>
      <c r="F126" s="491">
        <v>5</v>
      </c>
      <c r="G126" s="1091" t="s">
        <v>208</v>
      </c>
      <c r="H126" s="1092"/>
      <c r="I126" s="1193"/>
      <c r="J126" s="1194"/>
      <c r="K126" s="1092"/>
      <c r="L126" s="1305">
        <v>30</v>
      </c>
      <c r="M126" s="1306">
        <f>+L126-K126</f>
        <v>30</v>
      </c>
      <c r="N126" s="613"/>
      <c r="O126" s="1305">
        <v>30</v>
      </c>
      <c r="P126" s="1306">
        <f>+O126-N126</f>
        <v>30</v>
      </c>
      <c r="Q126" s="1307" t="s">
        <v>211</v>
      </c>
      <c r="R126" s="1308"/>
      <c r="S126" s="1309">
        <v>20</v>
      </c>
      <c r="T126" s="1310">
        <v>40</v>
      </c>
      <c r="U126" s="1311" t="s">
        <v>291</v>
      </c>
      <c r="V126" s="1355"/>
      <c r="Y126" s="20"/>
      <c r="AA126" s="20"/>
    </row>
    <row r="127" spans="1:30" ht="42" customHeight="1" x14ac:dyDescent="0.2">
      <c r="A127" s="8"/>
      <c r="B127" s="9"/>
      <c r="C127" s="2"/>
      <c r="D127" s="493" t="s">
        <v>207</v>
      </c>
      <c r="E127" s="1192"/>
      <c r="F127" s="491">
        <v>2</v>
      </c>
      <c r="G127" s="1091" t="s">
        <v>208</v>
      </c>
      <c r="H127" s="1092"/>
      <c r="I127" s="1193"/>
      <c r="J127" s="1194"/>
      <c r="K127" s="1092">
        <v>10</v>
      </c>
      <c r="L127" s="1193">
        <v>10</v>
      </c>
      <c r="M127" s="1195"/>
      <c r="N127" s="613"/>
      <c r="O127" s="624"/>
      <c r="P127" s="1196"/>
      <c r="Q127" s="1010" t="s">
        <v>209</v>
      </c>
      <c r="R127" s="400"/>
      <c r="S127" s="401">
        <v>1</v>
      </c>
      <c r="T127" s="431"/>
      <c r="U127" s="599"/>
      <c r="Y127" s="20"/>
      <c r="AA127" s="20"/>
    </row>
    <row r="128" spans="1:30" ht="13.5" customHeight="1" thickBot="1" x14ac:dyDescent="0.25">
      <c r="A128" s="131"/>
      <c r="B128" s="132"/>
      <c r="C128" s="133"/>
      <c r="D128" s="1440" t="s">
        <v>68</v>
      </c>
      <c r="E128" s="1441"/>
      <c r="F128" s="1441"/>
      <c r="G128" s="1442"/>
      <c r="H128" s="170">
        <f>SUM(H98:H101)</f>
        <v>998.7</v>
      </c>
      <c r="I128" s="645">
        <f>SUM(I98:I101)</f>
        <v>1019.2</v>
      </c>
      <c r="J128" s="873">
        <f t="shared" ref="J128:P128" si="21">SUM(J98:J101)</f>
        <v>20.500000000000028</v>
      </c>
      <c r="K128" s="170">
        <f t="shared" ca="1" si="21"/>
        <v>2701.8999999999996</v>
      </c>
      <c r="L128" s="645">
        <f>SUM(L98:L101)</f>
        <v>2325.6</v>
      </c>
      <c r="M128" s="1182">
        <f t="shared" ca="1" si="21"/>
        <v>-376.29999999999995</v>
      </c>
      <c r="N128" s="1171">
        <f t="shared" si="21"/>
        <v>833.7</v>
      </c>
      <c r="O128" s="645">
        <f t="shared" si="21"/>
        <v>1326.8000000000002</v>
      </c>
      <c r="P128" s="873">
        <f t="shared" si="21"/>
        <v>493.1</v>
      </c>
      <c r="Q128" s="1443"/>
      <c r="R128" s="1444"/>
      <c r="S128" s="1444"/>
      <c r="T128" s="1444"/>
      <c r="U128" s="1445"/>
      <c r="V128" s="53"/>
      <c r="W128" s="53"/>
      <c r="X128" s="53"/>
      <c r="AA128" s="20"/>
    </row>
    <row r="129" spans="1:27" ht="13.5" thickBot="1" x14ac:dyDescent="0.25">
      <c r="A129" s="136" t="s">
        <v>7</v>
      </c>
      <c r="B129" s="202" t="s">
        <v>8</v>
      </c>
      <c r="C129" s="1409" t="s">
        <v>13</v>
      </c>
      <c r="D129" s="1410"/>
      <c r="E129" s="1410"/>
      <c r="F129" s="1410"/>
      <c r="G129" s="1411"/>
      <c r="H129" s="47">
        <f t="shared" ref="H129:P129" si="22">H97+H94+H128+H80</f>
        <v>5841.8000000000011</v>
      </c>
      <c r="I129" s="630">
        <f t="shared" si="22"/>
        <v>5834.9000000000005</v>
      </c>
      <c r="J129" s="905">
        <f t="shared" si="22"/>
        <v>-6.8999999999999631</v>
      </c>
      <c r="K129" s="47">
        <f t="shared" ca="1" si="22"/>
        <v>7334.6</v>
      </c>
      <c r="L129" s="630">
        <f t="shared" si="22"/>
        <v>7008.3</v>
      </c>
      <c r="M129" s="1183">
        <f t="shared" ca="1" si="22"/>
        <v>-326.29999999999995</v>
      </c>
      <c r="N129" s="1172">
        <f t="shared" si="22"/>
        <v>5166.1000000000004</v>
      </c>
      <c r="O129" s="630">
        <f t="shared" si="22"/>
        <v>5659.2000000000007</v>
      </c>
      <c r="P129" s="905">
        <f t="shared" si="22"/>
        <v>493.1</v>
      </c>
      <c r="Q129" s="1383"/>
      <c r="R129" s="1384"/>
      <c r="S129" s="1384"/>
      <c r="T129" s="1384"/>
      <c r="U129" s="1385"/>
    </row>
    <row r="130" spans="1:27" ht="13.5" thickBot="1" x14ac:dyDescent="0.25">
      <c r="A130" s="136" t="s">
        <v>7</v>
      </c>
      <c r="B130" s="137" t="s">
        <v>9</v>
      </c>
      <c r="C130" s="1412" t="s">
        <v>57</v>
      </c>
      <c r="D130" s="1413"/>
      <c r="E130" s="1413"/>
      <c r="F130" s="1413"/>
      <c r="G130" s="1413"/>
      <c r="H130" s="1413"/>
      <c r="I130" s="1413"/>
      <c r="J130" s="1413"/>
      <c r="K130" s="1413"/>
      <c r="L130" s="1413"/>
      <c r="M130" s="1413"/>
      <c r="N130" s="1413"/>
      <c r="O130" s="1413"/>
      <c r="P130" s="1413"/>
      <c r="Q130" s="1413"/>
      <c r="R130" s="1413"/>
      <c r="S130" s="1413"/>
      <c r="T130" s="1413"/>
      <c r="U130" s="1414"/>
      <c r="X130" s="20"/>
    </row>
    <row r="131" spans="1:27" ht="29.25" customHeight="1" x14ac:dyDescent="0.2">
      <c r="A131" s="121" t="s">
        <v>7</v>
      </c>
      <c r="B131" s="122" t="s">
        <v>9</v>
      </c>
      <c r="C131" s="114" t="s">
        <v>7</v>
      </c>
      <c r="D131" s="836" t="s">
        <v>162</v>
      </c>
      <c r="E131" s="837"/>
      <c r="F131" s="838"/>
      <c r="G131" s="167"/>
      <c r="H131" s="223"/>
      <c r="I131" s="1149"/>
      <c r="J131" s="1150"/>
      <c r="K131" s="1274"/>
      <c r="L131" s="1275"/>
      <c r="M131" s="1276"/>
      <c r="N131" s="1274"/>
      <c r="O131" s="1275"/>
      <c r="P131" s="1276"/>
      <c r="Q131" s="840"/>
      <c r="R131" s="489"/>
      <c r="S131" s="841"/>
      <c r="T131" s="842"/>
      <c r="U131" s="842"/>
      <c r="Z131" s="20"/>
    </row>
    <row r="132" spans="1:27" ht="31.5" customHeight="1" x14ac:dyDescent="0.2">
      <c r="A132" s="8"/>
      <c r="B132" s="9"/>
      <c r="C132" s="2"/>
      <c r="D132" s="1415" t="s">
        <v>82</v>
      </c>
      <c r="E132" s="1108"/>
      <c r="F132" s="340">
        <v>2</v>
      </c>
      <c r="G132" s="102" t="s">
        <v>10</v>
      </c>
      <c r="H132" s="56">
        <v>3</v>
      </c>
      <c r="I132" s="619">
        <v>3</v>
      </c>
      <c r="J132" s="609"/>
      <c r="K132" s="56">
        <v>15</v>
      </c>
      <c r="L132" s="619">
        <v>15</v>
      </c>
      <c r="M132" s="447"/>
      <c r="N132" s="56">
        <v>79</v>
      </c>
      <c r="O132" s="619">
        <v>79</v>
      </c>
      <c r="P132" s="447"/>
      <c r="Q132" s="1122" t="s">
        <v>110</v>
      </c>
      <c r="R132" s="434">
        <v>1</v>
      </c>
      <c r="S132" s="432">
        <v>5</v>
      </c>
      <c r="T132" s="61">
        <v>7</v>
      </c>
      <c r="U132" s="61"/>
      <c r="W132" s="20"/>
      <c r="Y132" s="20"/>
    </row>
    <row r="133" spans="1:27" ht="42" customHeight="1" x14ac:dyDescent="0.2">
      <c r="A133" s="8"/>
      <c r="B133" s="9"/>
      <c r="C133" s="2"/>
      <c r="D133" s="1415"/>
      <c r="E133" s="1124"/>
      <c r="F133" s="340"/>
      <c r="G133" s="102"/>
      <c r="H133" s="56"/>
      <c r="I133" s="619"/>
      <c r="J133" s="609"/>
      <c r="K133" s="56"/>
      <c r="L133" s="619"/>
      <c r="M133" s="447"/>
      <c r="N133" s="56"/>
      <c r="O133" s="619"/>
      <c r="P133" s="447"/>
      <c r="Q133" s="1416" t="s">
        <v>216</v>
      </c>
      <c r="R133" s="529"/>
      <c r="S133" s="530">
        <v>1</v>
      </c>
      <c r="T133" s="531"/>
      <c r="U133" s="531"/>
      <c r="W133" s="20"/>
      <c r="AA133" s="20"/>
    </row>
    <row r="134" spans="1:27" ht="15.75" customHeight="1" thickBot="1" x14ac:dyDescent="0.25">
      <c r="A134" s="3"/>
      <c r="B134" s="1"/>
      <c r="C134" s="133"/>
      <c r="D134" s="1034"/>
      <c r="E134" s="1111"/>
      <c r="F134" s="1035"/>
      <c r="G134" s="37" t="s">
        <v>14</v>
      </c>
      <c r="H134" s="73">
        <f>SUM(H131:H133)</f>
        <v>3</v>
      </c>
      <c r="I134" s="659">
        <f>SUM(I131:I133)</f>
        <v>3</v>
      </c>
      <c r="J134" s="651"/>
      <c r="K134" s="73">
        <f>SUM(K131:K133)</f>
        <v>15</v>
      </c>
      <c r="L134" s="659">
        <f>SUM(L131:L133)</f>
        <v>15</v>
      </c>
      <c r="M134" s="908"/>
      <c r="N134" s="73">
        <f>SUM(N132:N133)</f>
        <v>79</v>
      </c>
      <c r="O134" s="659">
        <f>SUM(O132:O133)</f>
        <v>79</v>
      </c>
      <c r="P134" s="1036"/>
      <c r="Q134" s="1552"/>
      <c r="R134" s="1037"/>
      <c r="S134" s="1038"/>
      <c r="T134" s="1039"/>
      <c r="U134" s="1039"/>
      <c r="X134" s="20"/>
    </row>
    <row r="135" spans="1:27" ht="30.75" customHeight="1" x14ac:dyDescent="0.2">
      <c r="A135" s="121" t="s">
        <v>7</v>
      </c>
      <c r="B135" s="122" t="s">
        <v>9</v>
      </c>
      <c r="C135" s="125" t="s">
        <v>8</v>
      </c>
      <c r="D135" s="1418" t="s">
        <v>137</v>
      </c>
      <c r="E135" s="1420" t="s">
        <v>51</v>
      </c>
      <c r="F135" s="1101" t="s">
        <v>27</v>
      </c>
      <c r="G135" s="18" t="s">
        <v>10</v>
      </c>
      <c r="H135" s="184">
        <v>10</v>
      </c>
      <c r="I135" s="654">
        <v>10</v>
      </c>
      <c r="J135" s="646"/>
      <c r="K135" s="184">
        <v>11</v>
      </c>
      <c r="L135" s="654">
        <v>11</v>
      </c>
      <c r="M135" s="646"/>
      <c r="N135" s="184">
        <v>11</v>
      </c>
      <c r="O135" s="654">
        <v>11</v>
      </c>
      <c r="P135" s="896"/>
      <c r="Q135" s="185" t="s">
        <v>217</v>
      </c>
      <c r="R135" s="488">
        <v>1</v>
      </c>
      <c r="S135" s="489"/>
      <c r="T135" s="490"/>
      <c r="U135" s="604"/>
    </row>
    <row r="136" spans="1:27" ht="18" customHeight="1" x14ac:dyDescent="0.2">
      <c r="A136" s="8"/>
      <c r="B136" s="9"/>
      <c r="C136" s="126"/>
      <c r="D136" s="1415"/>
      <c r="E136" s="1421"/>
      <c r="F136" s="340"/>
      <c r="G136" s="31"/>
      <c r="H136" s="224"/>
      <c r="I136" s="655"/>
      <c r="J136" s="647"/>
      <c r="K136" s="224"/>
      <c r="L136" s="655"/>
      <c r="M136" s="343"/>
      <c r="N136" s="224"/>
      <c r="O136" s="655"/>
      <c r="P136" s="894"/>
      <c r="Q136" s="85" t="s">
        <v>139</v>
      </c>
      <c r="R136" s="494">
        <v>100</v>
      </c>
      <c r="S136" s="495">
        <v>100</v>
      </c>
      <c r="T136" s="496">
        <v>100</v>
      </c>
      <c r="U136" s="605"/>
      <c r="AA136" s="20"/>
    </row>
    <row r="137" spans="1:27" ht="16.5" customHeight="1" thickBot="1" x14ac:dyDescent="0.25">
      <c r="A137" s="3"/>
      <c r="B137" s="1"/>
      <c r="C137" s="186"/>
      <c r="D137" s="1419"/>
      <c r="E137" s="1422"/>
      <c r="F137" s="1102"/>
      <c r="G137" s="187"/>
      <c r="H137" s="188"/>
      <c r="I137" s="656"/>
      <c r="J137" s="648"/>
      <c r="K137" s="188"/>
      <c r="L137" s="656"/>
      <c r="M137" s="648"/>
      <c r="N137" s="188"/>
      <c r="O137" s="656"/>
      <c r="P137" s="922"/>
      <c r="Q137" s="189" t="s">
        <v>155</v>
      </c>
      <c r="R137" s="538"/>
      <c r="S137" s="539">
        <v>10</v>
      </c>
      <c r="T137" s="540">
        <v>15</v>
      </c>
      <c r="U137" s="606"/>
      <c r="AA137" s="20"/>
    </row>
    <row r="138" spans="1:27" ht="54" customHeight="1" thickBot="1" x14ac:dyDescent="0.25">
      <c r="A138" s="136" t="s">
        <v>7</v>
      </c>
      <c r="B138" s="137" t="s">
        <v>9</v>
      </c>
      <c r="C138" s="172" t="s">
        <v>9</v>
      </c>
      <c r="D138" s="190" t="s">
        <v>218</v>
      </c>
      <c r="E138" s="541" t="s">
        <v>47</v>
      </c>
      <c r="F138" s="542">
        <v>2</v>
      </c>
      <c r="G138" s="192" t="s">
        <v>10</v>
      </c>
      <c r="H138" s="193">
        <v>12</v>
      </c>
      <c r="I138" s="657">
        <v>12</v>
      </c>
      <c r="J138" s="649"/>
      <c r="K138" s="913">
        <v>60</v>
      </c>
      <c r="L138" s="917">
        <v>60</v>
      </c>
      <c r="M138" s="906"/>
      <c r="N138" s="913">
        <v>80</v>
      </c>
      <c r="O138" s="917">
        <v>80</v>
      </c>
      <c r="P138" s="923"/>
      <c r="Q138" s="194" t="s">
        <v>172</v>
      </c>
      <c r="R138" s="544">
        <v>1</v>
      </c>
      <c r="S138" s="545">
        <v>5</v>
      </c>
      <c r="T138" s="546">
        <v>6</v>
      </c>
      <c r="U138" s="607"/>
      <c r="V138" s="20"/>
      <c r="Y138" s="20"/>
    </row>
    <row r="139" spans="1:27" ht="53.25" customHeight="1" x14ac:dyDescent="0.2">
      <c r="A139" s="121" t="s">
        <v>7</v>
      </c>
      <c r="B139" s="122" t="s">
        <v>9</v>
      </c>
      <c r="C139" s="114" t="s">
        <v>11</v>
      </c>
      <c r="D139" s="196" t="s">
        <v>163</v>
      </c>
      <c r="E139" s="547"/>
      <c r="F139" s="1399">
        <v>2</v>
      </c>
      <c r="G139" s="13"/>
      <c r="H139" s="64"/>
      <c r="I139" s="658"/>
      <c r="J139" s="650"/>
      <c r="K139" s="914"/>
      <c r="L139" s="918"/>
      <c r="M139" s="907"/>
      <c r="N139" s="914"/>
      <c r="O139" s="918"/>
      <c r="P139" s="926"/>
      <c r="Q139" s="208"/>
      <c r="R139" s="526"/>
      <c r="S139" s="527"/>
      <c r="T139" s="528"/>
      <c r="U139" s="528"/>
      <c r="X139" s="20"/>
      <c r="Z139" s="20"/>
    </row>
    <row r="140" spans="1:27" ht="43.5" customHeight="1" x14ac:dyDescent="0.2">
      <c r="A140" s="8"/>
      <c r="B140" s="9"/>
      <c r="C140" s="2"/>
      <c r="D140" s="195" t="s">
        <v>63</v>
      </c>
      <c r="E140" s="1402" t="s">
        <v>48</v>
      </c>
      <c r="F140" s="1400"/>
      <c r="G140" s="549" t="s">
        <v>10</v>
      </c>
      <c r="H140" s="56">
        <v>15</v>
      </c>
      <c r="I140" s="619">
        <v>15</v>
      </c>
      <c r="J140" s="609"/>
      <c r="K140" s="46">
        <v>0</v>
      </c>
      <c r="L140" s="629">
        <v>0</v>
      </c>
      <c r="M140" s="876"/>
      <c r="N140" s="46">
        <v>30</v>
      </c>
      <c r="O140" s="629">
        <v>30</v>
      </c>
      <c r="P140" s="927"/>
      <c r="Q140" s="1122" t="s">
        <v>83</v>
      </c>
      <c r="R140" s="550">
        <v>1</v>
      </c>
      <c r="S140" s="551"/>
      <c r="T140" s="552">
        <v>1</v>
      </c>
      <c r="U140" s="552"/>
      <c r="X140" s="20"/>
      <c r="Y140" s="20"/>
    </row>
    <row r="141" spans="1:27" ht="28.5" customHeight="1" thickBot="1" x14ac:dyDescent="0.25">
      <c r="A141" s="3"/>
      <c r="B141" s="1"/>
      <c r="C141" s="133"/>
      <c r="D141" s="151"/>
      <c r="E141" s="1403"/>
      <c r="F141" s="1401"/>
      <c r="G141" s="37" t="s">
        <v>14</v>
      </c>
      <c r="H141" s="73">
        <f>SUM(H139:H140)</f>
        <v>15</v>
      </c>
      <c r="I141" s="659">
        <f>SUM(I139:I140)</f>
        <v>15</v>
      </c>
      <c r="J141" s="651"/>
      <c r="K141" s="73">
        <f>SUM(K139:K140)</f>
        <v>0</v>
      </c>
      <c r="L141" s="659">
        <f>SUM(L139:L140)</f>
        <v>0</v>
      </c>
      <c r="M141" s="908"/>
      <c r="N141" s="73">
        <f>SUM(N140:N140)</f>
        <v>30</v>
      </c>
      <c r="O141" s="659">
        <f>SUM(O140:O140)</f>
        <v>30</v>
      </c>
      <c r="P141" s="883"/>
      <c r="Q141" s="303" t="s">
        <v>64</v>
      </c>
      <c r="R141" s="555">
        <v>2</v>
      </c>
      <c r="S141" s="556">
        <v>3</v>
      </c>
      <c r="T141" s="557">
        <v>4</v>
      </c>
      <c r="U141" s="557"/>
      <c r="Y141" s="20"/>
    </row>
    <row r="142" spans="1:27" ht="40.5" customHeight="1" x14ac:dyDescent="0.2">
      <c r="A142" s="121" t="s">
        <v>7</v>
      </c>
      <c r="B142" s="122" t="s">
        <v>9</v>
      </c>
      <c r="C142" s="114" t="s">
        <v>158</v>
      </c>
      <c r="D142" s="38" t="s">
        <v>95</v>
      </c>
      <c r="E142" s="558" t="s">
        <v>96</v>
      </c>
      <c r="F142" s="559" t="s">
        <v>27</v>
      </c>
      <c r="G142" s="13" t="s">
        <v>10</v>
      </c>
      <c r="H142" s="658">
        <f>709.3+7</f>
        <v>716.3</v>
      </c>
      <c r="I142" s="658">
        <f>709.3+7</f>
        <v>716.3</v>
      </c>
      <c r="J142" s="650">
        <f>I142-H142</f>
        <v>0</v>
      </c>
      <c r="K142" s="64">
        <v>160</v>
      </c>
      <c r="L142" s="658">
        <v>160</v>
      </c>
      <c r="M142" s="909"/>
      <c r="N142" s="64">
        <v>155</v>
      </c>
      <c r="O142" s="658">
        <v>155</v>
      </c>
      <c r="P142" s="650"/>
      <c r="Q142" s="32"/>
      <c r="R142" s="561"/>
      <c r="S142" s="562"/>
      <c r="T142" s="563"/>
      <c r="U142" s="1587"/>
      <c r="X142" s="20"/>
      <c r="Y142" s="20"/>
      <c r="Z142" s="20"/>
    </row>
    <row r="143" spans="1:27" ht="41.25" customHeight="1" x14ac:dyDescent="0.2">
      <c r="A143" s="8"/>
      <c r="B143" s="9"/>
      <c r="C143" s="2"/>
      <c r="D143" s="195" t="s">
        <v>87</v>
      </c>
      <c r="E143" s="149"/>
      <c r="F143" s="532"/>
      <c r="G143" s="274" t="s">
        <v>234</v>
      </c>
      <c r="H143" s="1131">
        <v>58</v>
      </c>
      <c r="I143" s="1131">
        <v>58</v>
      </c>
      <c r="J143" s="1156">
        <f>I143-H143</f>
        <v>0</v>
      </c>
      <c r="K143" s="219"/>
      <c r="L143" s="642"/>
      <c r="M143" s="1024"/>
      <c r="N143" s="219"/>
      <c r="O143" s="642"/>
      <c r="P143" s="1024"/>
      <c r="Q143" s="1023" t="s">
        <v>219</v>
      </c>
      <c r="R143" s="475">
        <v>21</v>
      </c>
      <c r="S143" s="568"/>
      <c r="T143" s="569"/>
      <c r="U143" s="1588"/>
    </row>
    <row r="144" spans="1:27" ht="33" customHeight="1" x14ac:dyDescent="0.2">
      <c r="A144" s="8"/>
      <c r="B144" s="9"/>
      <c r="C144" s="2"/>
      <c r="D144" s="241"/>
      <c r="E144" s="242"/>
      <c r="F144" s="532"/>
      <c r="G144" s="40"/>
      <c r="H144" s="1015"/>
      <c r="I144" s="1016"/>
      <c r="J144" s="1017"/>
      <c r="K144" s="1018"/>
      <c r="L144" s="1019"/>
      <c r="M144" s="1020"/>
      <c r="N144" s="1018"/>
      <c r="O144" s="1019"/>
      <c r="P144" s="1020"/>
      <c r="Q144" s="240" t="s">
        <v>108</v>
      </c>
      <c r="R144" s="1012">
        <v>1</v>
      </c>
      <c r="S144" s="512"/>
      <c r="T144" s="237"/>
      <c r="U144" s="1588"/>
      <c r="Z144" s="20"/>
    </row>
    <row r="145" spans="1:32" ht="30" customHeight="1" x14ac:dyDescent="0.2">
      <c r="A145" s="8"/>
      <c r="B145" s="9"/>
      <c r="C145" s="2"/>
      <c r="D145" s="241" t="s">
        <v>84</v>
      </c>
      <c r="E145" s="1110"/>
      <c r="F145" s="532"/>
      <c r="G145" s="40"/>
      <c r="H145" s="1015"/>
      <c r="I145" s="1016"/>
      <c r="J145" s="1017"/>
      <c r="K145" s="1018"/>
      <c r="L145" s="1019"/>
      <c r="M145" s="1020"/>
      <c r="N145" s="1015"/>
      <c r="O145" s="1016"/>
      <c r="P145" s="1021"/>
      <c r="Q145" s="861" t="s">
        <v>94</v>
      </c>
      <c r="R145" s="1011">
        <v>1</v>
      </c>
      <c r="S145" s="512"/>
      <c r="T145" s="237"/>
      <c r="U145" s="1589"/>
      <c r="X145" s="20"/>
      <c r="AC145" s="20"/>
    </row>
    <row r="146" spans="1:32" ht="30" customHeight="1" x14ac:dyDescent="0.2">
      <c r="A146" s="8"/>
      <c r="B146" s="9"/>
      <c r="C146" s="2"/>
      <c r="D146" s="1404" t="s">
        <v>145</v>
      </c>
      <c r="E146" s="1250"/>
      <c r="F146" s="532"/>
      <c r="G146" s="40"/>
      <c r="H146" s="1015"/>
      <c r="I146" s="1016"/>
      <c r="J146" s="1017"/>
      <c r="K146" s="1018"/>
      <c r="L146" s="1019"/>
      <c r="M146" s="1020"/>
      <c r="N146" s="1015"/>
      <c r="O146" s="1016"/>
      <c r="P146" s="1021"/>
      <c r="Q146" s="333" t="s">
        <v>149</v>
      </c>
      <c r="R146" s="570"/>
      <c r="S146" s="509"/>
      <c r="T146" s="571"/>
      <c r="U146" s="1289"/>
    </row>
    <row r="147" spans="1:32" ht="30" customHeight="1" x14ac:dyDescent="0.2">
      <c r="A147" s="8"/>
      <c r="B147" s="9"/>
      <c r="C147" s="2"/>
      <c r="D147" s="1405"/>
      <c r="E147" s="1346"/>
      <c r="F147" s="532"/>
      <c r="G147" s="40"/>
      <c r="H147" s="48"/>
      <c r="I147" s="660"/>
      <c r="J147" s="652"/>
      <c r="K147" s="915"/>
      <c r="L147" s="919"/>
      <c r="M147" s="910"/>
      <c r="N147" s="48"/>
      <c r="O147" s="660"/>
      <c r="P147" s="924"/>
      <c r="Q147" s="1255" t="s">
        <v>220</v>
      </c>
      <c r="R147" s="468">
        <v>1</v>
      </c>
      <c r="S147" s="469"/>
      <c r="T147" s="470"/>
      <c r="U147" s="1291"/>
      <c r="X147" s="20"/>
      <c r="Z147" s="20"/>
      <c r="AA147" s="20"/>
      <c r="AF147" s="20"/>
    </row>
    <row r="148" spans="1:32" ht="45" customHeight="1" x14ac:dyDescent="0.2">
      <c r="A148" s="8"/>
      <c r="B148" s="9"/>
      <c r="C148" s="2"/>
      <c r="D148" s="241"/>
      <c r="E148" s="1250"/>
      <c r="F148" s="532"/>
      <c r="G148" s="40"/>
      <c r="H148" s="48"/>
      <c r="I148" s="660"/>
      <c r="J148" s="652"/>
      <c r="K148" s="915"/>
      <c r="L148" s="919"/>
      <c r="M148" s="910"/>
      <c r="N148" s="48"/>
      <c r="O148" s="660"/>
      <c r="P148" s="924"/>
      <c r="Q148" s="240" t="s">
        <v>221</v>
      </c>
      <c r="R148" s="576">
        <v>20</v>
      </c>
      <c r="S148" s="512">
        <v>20</v>
      </c>
      <c r="T148" s="577">
        <v>5</v>
      </c>
      <c r="U148" s="1289"/>
      <c r="X148" s="20"/>
    </row>
    <row r="149" spans="1:32" ht="18" customHeight="1" x14ac:dyDescent="0.2">
      <c r="A149" s="8"/>
      <c r="B149" s="9"/>
      <c r="C149" s="2"/>
      <c r="D149" s="1424" t="s">
        <v>222</v>
      </c>
      <c r="E149" s="1128"/>
      <c r="F149" s="340"/>
      <c r="G149" s="39"/>
      <c r="H149" s="921"/>
      <c r="I149" s="925"/>
      <c r="J149" s="1022"/>
      <c r="K149" s="916"/>
      <c r="L149" s="920"/>
      <c r="M149" s="911"/>
      <c r="N149" s="921"/>
      <c r="O149" s="925"/>
      <c r="P149" s="924"/>
      <c r="Q149" s="333" t="s">
        <v>223</v>
      </c>
      <c r="R149" s="450"/>
      <c r="S149" s="509">
        <v>1</v>
      </c>
      <c r="T149" s="571"/>
      <c r="U149" s="1289"/>
      <c r="X149" s="20"/>
      <c r="Y149" s="20"/>
    </row>
    <row r="150" spans="1:32" ht="18" customHeight="1" thickBot="1" x14ac:dyDescent="0.25">
      <c r="A150" s="3"/>
      <c r="B150" s="1"/>
      <c r="C150" s="7"/>
      <c r="D150" s="1408"/>
      <c r="E150" s="581"/>
      <c r="F150" s="1102"/>
      <c r="G150" s="582" t="s">
        <v>14</v>
      </c>
      <c r="H150" s="583">
        <f>SUM(H142:H149)</f>
        <v>774.3</v>
      </c>
      <c r="I150" s="662">
        <f>SUM(I142:I149)</f>
        <v>774.3</v>
      </c>
      <c r="J150" s="662">
        <f>SUM(J142:J149)</f>
        <v>0</v>
      </c>
      <c r="K150" s="583">
        <f>SUM(K142:K149)</f>
        <v>160</v>
      </c>
      <c r="L150" s="662">
        <f>SUM(L142:L149)</f>
        <v>160</v>
      </c>
      <c r="M150" s="912"/>
      <c r="N150" s="583">
        <f>SUM(N142:N149)</f>
        <v>155</v>
      </c>
      <c r="O150" s="662">
        <f>SUM(O142:O149)</f>
        <v>155</v>
      </c>
      <c r="P150" s="897"/>
      <c r="Q150" s="585" t="s">
        <v>224</v>
      </c>
      <c r="R150" s="468">
        <v>1</v>
      </c>
      <c r="S150" s="512"/>
      <c r="T150" s="577">
        <v>1</v>
      </c>
      <c r="U150" s="1290"/>
      <c r="W150" s="20"/>
    </row>
    <row r="151" spans="1:32" ht="14.25" customHeight="1" thickBot="1" x14ac:dyDescent="0.25">
      <c r="A151" s="138" t="s">
        <v>7</v>
      </c>
      <c r="B151" s="132" t="s">
        <v>9</v>
      </c>
      <c r="C151" s="1409" t="s">
        <v>13</v>
      </c>
      <c r="D151" s="1410"/>
      <c r="E151" s="1410"/>
      <c r="F151" s="1410"/>
      <c r="G151" s="1411"/>
      <c r="H151" s="47">
        <f t="shared" ref="H151:K151" si="23">H150+H141+H134+H138+H135</f>
        <v>814.3</v>
      </c>
      <c r="I151" s="630">
        <f t="shared" ref="I151:J151" si="24">I150+I141+I134+I138+I135</f>
        <v>814.3</v>
      </c>
      <c r="J151" s="630">
        <f t="shared" si="24"/>
        <v>0</v>
      </c>
      <c r="K151" s="47">
        <f t="shared" si="23"/>
        <v>246</v>
      </c>
      <c r="L151" s="630">
        <f t="shared" ref="L151" si="25">L150+L141+L134+L138+L135</f>
        <v>246</v>
      </c>
      <c r="M151" s="617"/>
      <c r="N151" s="47">
        <f>N150+N141+N134+N138+N135</f>
        <v>355</v>
      </c>
      <c r="O151" s="630">
        <f>O150+O141+O134+O138+O135</f>
        <v>355</v>
      </c>
      <c r="P151" s="617"/>
      <c r="Q151" s="1383"/>
      <c r="R151" s="1384"/>
      <c r="S151" s="1384"/>
      <c r="T151" s="1384"/>
      <c r="U151" s="1385"/>
    </row>
    <row r="152" spans="1:32" ht="14.25" customHeight="1" thickBot="1" x14ac:dyDescent="0.25">
      <c r="A152" s="112" t="s">
        <v>7</v>
      </c>
      <c r="B152" s="1386" t="s">
        <v>15</v>
      </c>
      <c r="C152" s="1387"/>
      <c r="D152" s="1387"/>
      <c r="E152" s="1387"/>
      <c r="F152" s="1387"/>
      <c r="G152" s="1388"/>
      <c r="H152" s="49">
        <f t="shared" ref="H152:P152" si="26">H151+H129+H48</f>
        <v>8629.3000000000011</v>
      </c>
      <c r="I152" s="663">
        <f t="shared" si="26"/>
        <v>8628.6</v>
      </c>
      <c r="J152" s="663">
        <f t="shared" si="26"/>
        <v>-0.69999999999998064</v>
      </c>
      <c r="K152" s="49">
        <f t="shared" ca="1" si="26"/>
        <v>9529.1</v>
      </c>
      <c r="L152" s="663">
        <f t="shared" si="26"/>
        <v>9202.7999999999993</v>
      </c>
      <c r="M152" s="663">
        <f t="shared" ca="1" si="26"/>
        <v>-326.29999999999995</v>
      </c>
      <c r="N152" s="49">
        <f t="shared" si="26"/>
        <v>7585.6</v>
      </c>
      <c r="O152" s="663">
        <f t="shared" si="26"/>
        <v>8078.7000000000007</v>
      </c>
      <c r="P152" s="663">
        <f t="shared" si="26"/>
        <v>493.1</v>
      </c>
      <c r="Q152" s="1389"/>
      <c r="R152" s="1390"/>
      <c r="S152" s="1390"/>
      <c r="T152" s="1390"/>
      <c r="U152" s="1391"/>
      <c r="AD152" s="20"/>
    </row>
    <row r="153" spans="1:32" ht="14.25" customHeight="1" thickBot="1" x14ac:dyDescent="0.25">
      <c r="A153" s="139" t="s">
        <v>12</v>
      </c>
      <c r="B153" s="1392" t="s">
        <v>50</v>
      </c>
      <c r="C153" s="1393"/>
      <c r="D153" s="1393"/>
      <c r="E153" s="1393"/>
      <c r="F153" s="1393"/>
      <c r="G153" s="1394"/>
      <c r="H153" s="50">
        <f t="shared" ref="H153:P153" si="27">H152</f>
        <v>8629.3000000000011</v>
      </c>
      <c r="I153" s="664">
        <f t="shared" ref="I153:J153" si="28">I152</f>
        <v>8628.6</v>
      </c>
      <c r="J153" s="664">
        <f t="shared" si="28"/>
        <v>-0.69999999999998064</v>
      </c>
      <c r="K153" s="50">
        <f t="shared" ca="1" si="27"/>
        <v>9529.1</v>
      </c>
      <c r="L153" s="664">
        <f t="shared" ref="L153:M153" si="29">L152</f>
        <v>9202.7999999999993</v>
      </c>
      <c r="M153" s="664">
        <f t="shared" ca="1" si="29"/>
        <v>-326.29999999999995</v>
      </c>
      <c r="N153" s="50">
        <f t="shared" ref="N153" si="30">N152</f>
        <v>7585.6</v>
      </c>
      <c r="O153" s="664">
        <f t="shared" si="27"/>
        <v>8078.7000000000007</v>
      </c>
      <c r="P153" s="664">
        <f t="shared" si="27"/>
        <v>493.1</v>
      </c>
      <c r="Q153" s="1395"/>
      <c r="R153" s="1396"/>
      <c r="S153" s="1396"/>
      <c r="T153" s="1396"/>
      <c r="U153" s="1397"/>
    </row>
    <row r="154" spans="1:32" ht="19.5" customHeight="1" thickBot="1" x14ac:dyDescent="0.25">
      <c r="A154" s="1398" t="s">
        <v>17</v>
      </c>
      <c r="B154" s="1398"/>
      <c r="C154" s="1398"/>
      <c r="D154" s="1398"/>
      <c r="E154" s="1398"/>
      <c r="F154" s="1398"/>
      <c r="G154" s="1398"/>
      <c r="H154" s="1398"/>
      <c r="I154" s="1398"/>
      <c r="J154" s="1398"/>
      <c r="K154" s="1590"/>
      <c r="L154" s="1590"/>
      <c r="M154" s="1590"/>
      <c r="N154" s="1590"/>
      <c r="O154" s="1590"/>
      <c r="P154" s="1117"/>
      <c r="Q154" s="27"/>
      <c r="R154" s="70"/>
      <c r="S154" s="70"/>
      <c r="T154" s="70"/>
      <c r="U154" s="70"/>
    </row>
    <row r="155" spans="1:32" ht="66.75" customHeight="1" x14ac:dyDescent="0.2">
      <c r="A155" s="1380" t="s">
        <v>16</v>
      </c>
      <c r="B155" s="1381"/>
      <c r="C155" s="1381"/>
      <c r="D155" s="1381"/>
      <c r="E155" s="1381"/>
      <c r="F155" s="1381"/>
      <c r="G155" s="1382"/>
      <c r="H155" s="225" t="s">
        <v>112</v>
      </c>
      <c r="I155" s="667" t="s">
        <v>228</v>
      </c>
      <c r="J155" s="1025" t="s">
        <v>229</v>
      </c>
      <c r="K155" s="978" t="s">
        <v>225</v>
      </c>
      <c r="L155" s="667" t="s">
        <v>269</v>
      </c>
      <c r="M155" s="983" t="s">
        <v>229</v>
      </c>
      <c r="N155" s="978" t="s">
        <v>226</v>
      </c>
      <c r="O155" s="667" t="s">
        <v>268</v>
      </c>
      <c r="P155" s="983" t="s">
        <v>229</v>
      </c>
      <c r="Q155" s="1114"/>
      <c r="R155" s="1372"/>
      <c r="S155" s="1372"/>
      <c r="T155" s="1372"/>
      <c r="U155" s="1372"/>
    </row>
    <row r="156" spans="1:32" ht="16.5" customHeight="1" x14ac:dyDescent="0.2">
      <c r="A156" s="1377" t="s">
        <v>25</v>
      </c>
      <c r="B156" s="1378"/>
      <c r="C156" s="1378"/>
      <c r="D156" s="1378"/>
      <c r="E156" s="1378"/>
      <c r="F156" s="1378"/>
      <c r="G156" s="1379"/>
      <c r="H156" s="589">
        <f>SUM(H157:H162)</f>
        <v>7833.7000000000007</v>
      </c>
      <c r="I156" s="668">
        <f>SUM(I157:I162)</f>
        <v>7833.0000000000018</v>
      </c>
      <c r="J156" s="665">
        <f>SUM(J157:J162)</f>
        <v>-0.69999999999964757</v>
      </c>
      <c r="K156" s="979">
        <f ca="1">SUM(K157:K161)</f>
        <v>8003.3999999999987</v>
      </c>
      <c r="L156" s="981">
        <f>SUM(L157:L161)</f>
        <v>7677.0999999999985</v>
      </c>
      <c r="M156" s="990">
        <f t="shared" ref="M156:P156" ca="1" si="31">SUM(M157:M161)</f>
        <v>-326.29999999999995</v>
      </c>
      <c r="N156" s="979">
        <f t="shared" si="31"/>
        <v>7039.9000000000005</v>
      </c>
      <c r="O156" s="981">
        <f t="shared" si="31"/>
        <v>7533.0000000000009</v>
      </c>
      <c r="P156" s="984">
        <f t="shared" si="31"/>
        <v>493.1</v>
      </c>
      <c r="Q156" s="1114"/>
      <c r="R156" s="1372"/>
      <c r="S156" s="1372"/>
      <c r="T156" s="1372"/>
      <c r="U156" s="1372"/>
    </row>
    <row r="157" spans="1:32" ht="13.5" customHeight="1" x14ac:dyDescent="0.2">
      <c r="A157" s="1366" t="s">
        <v>18</v>
      </c>
      <c r="B157" s="1367"/>
      <c r="C157" s="1367"/>
      <c r="D157" s="1367"/>
      <c r="E157" s="1367"/>
      <c r="F157" s="1367"/>
      <c r="G157" s="1368"/>
      <c r="H157" s="365">
        <f>SUMIF(G14:G149,"sb",H14:H149)</f>
        <v>7158.9000000000005</v>
      </c>
      <c r="I157" s="1230">
        <f>SUMIF(G14:G149,"sb",I14:I149)</f>
        <v>7138.0000000000009</v>
      </c>
      <c r="J157" s="1231">
        <f>I157-H157</f>
        <v>-20.899999999999636</v>
      </c>
      <c r="K157" s="365">
        <f ca="1">SUMIF(G14:G150,"sb",K14:K150)</f>
        <v>7420.4999999999991</v>
      </c>
      <c r="L157" s="1230">
        <f>SUMIF(G14:G150,"sb",L14:L150)</f>
        <v>7094.1999999999989</v>
      </c>
      <c r="M157" s="1231">
        <f ca="1">SUMIF(G14:G150,"sb",M14:M150)</f>
        <v>-326.29999999999995</v>
      </c>
      <c r="N157" s="365">
        <f>SUMIF(G14:G150,"sb",N14:N150)</f>
        <v>6456.2000000000007</v>
      </c>
      <c r="O157" s="1230">
        <f>SUMIF(G14:G150,"sb",O14:O150)</f>
        <v>6949.3000000000011</v>
      </c>
      <c r="P157" s="1232">
        <f>SUMIF(G14:G150,"sb",P14:P150)</f>
        <v>493.1</v>
      </c>
      <c r="Q157" s="1115"/>
      <c r="R157" s="1373"/>
      <c r="S157" s="1373"/>
      <c r="T157" s="1373"/>
      <c r="U157" s="1373"/>
    </row>
    <row r="158" spans="1:32" ht="27" customHeight="1" x14ac:dyDescent="0.2">
      <c r="A158" s="1374" t="s">
        <v>111</v>
      </c>
      <c r="B158" s="1375"/>
      <c r="C158" s="1375"/>
      <c r="D158" s="1375"/>
      <c r="E158" s="1375"/>
      <c r="F158" s="1375"/>
      <c r="G158" s="1376"/>
      <c r="H158" s="365"/>
      <c r="I158" s="1230">
        <f>SUMIF(G15:G150,"sb(vb)",I15:I150)</f>
        <v>14</v>
      </c>
      <c r="J158" s="1231">
        <f>I158-H158</f>
        <v>14</v>
      </c>
      <c r="K158" s="365"/>
      <c r="L158" s="625"/>
      <c r="M158" s="614"/>
      <c r="N158" s="365"/>
      <c r="O158" s="625"/>
      <c r="P158" s="985"/>
      <c r="Q158" s="1197"/>
      <c r="R158" s="1197"/>
      <c r="S158" s="1197"/>
      <c r="T158" s="1197"/>
      <c r="U158" s="1197"/>
    </row>
    <row r="159" spans="1:32" ht="13.5" customHeight="1" x14ac:dyDescent="0.2">
      <c r="A159" s="1366" t="s">
        <v>233</v>
      </c>
      <c r="B159" s="1367"/>
      <c r="C159" s="1367"/>
      <c r="D159" s="1367"/>
      <c r="E159" s="1367"/>
      <c r="F159" s="1367"/>
      <c r="G159" s="1368"/>
      <c r="H159" s="365">
        <f>SUMIF(G15:G150,"sb(l)",H15:H150)</f>
        <v>39.5</v>
      </c>
      <c r="I159" s="625">
        <f>SUMIF(G15:G150,"sb(l)",I15:I150)</f>
        <v>39.5</v>
      </c>
      <c r="J159" s="614"/>
      <c r="K159" s="365"/>
      <c r="L159" s="625"/>
      <c r="M159" s="614"/>
      <c r="N159" s="365"/>
      <c r="O159" s="625"/>
      <c r="P159" s="985"/>
      <c r="Q159" s="1115"/>
      <c r="R159" s="1115"/>
      <c r="S159" s="1115"/>
      <c r="T159" s="1115"/>
      <c r="U159" s="1115"/>
    </row>
    <row r="160" spans="1:32" ht="13.5" customHeight="1" x14ac:dyDescent="0.2">
      <c r="A160" s="1366" t="s">
        <v>53</v>
      </c>
      <c r="B160" s="1367"/>
      <c r="C160" s="1367"/>
      <c r="D160" s="1367"/>
      <c r="E160" s="1367"/>
      <c r="F160" s="1367"/>
      <c r="G160" s="1368"/>
      <c r="H160" s="365">
        <f>SUMIF(G15:G149,"sb(vr)",H15:H149)</f>
        <v>172.9</v>
      </c>
      <c r="I160" s="1230">
        <f>SUMIF(G15:G149,"sb(vr)",I15:I149)</f>
        <v>179.1</v>
      </c>
      <c r="J160" s="1231">
        <f>I160-H160</f>
        <v>6.1999999999999886</v>
      </c>
      <c r="K160" s="365">
        <f>SUMIF(G14:G150,"sb(vr)",K14:K150)</f>
        <v>172.9</v>
      </c>
      <c r="L160" s="625">
        <f>SUMIF(G14:G150,"sb(vr)",L14:L150)</f>
        <v>172.9</v>
      </c>
      <c r="M160" s="614">
        <f>SUMIF(G14:G150,"sb(vr)",M14:M150)</f>
        <v>0</v>
      </c>
      <c r="N160" s="365">
        <f>SUMIF(G14:G150,"sb(vr)",N14:N150)</f>
        <v>172.9</v>
      </c>
      <c r="O160" s="625">
        <f>SUMIF(G14:G150,"sb(vr)",O14:O150)</f>
        <v>172.9</v>
      </c>
      <c r="P160" s="985">
        <f>SUMIF(L14:L150,"sb(vr)",P14:P150)</f>
        <v>0</v>
      </c>
      <c r="Q160" s="15"/>
      <c r="R160" s="1115"/>
      <c r="S160" s="1115"/>
      <c r="T160" s="1115"/>
      <c r="U160" s="1115"/>
    </row>
    <row r="161" spans="1:26" ht="30" customHeight="1" x14ac:dyDescent="0.2">
      <c r="A161" s="1374" t="s">
        <v>24</v>
      </c>
      <c r="B161" s="1375"/>
      <c r="C161" s="1375"/>
      <c r="D161" s="1375"/>
      <c r="E161" s="1375"/>
      <c r="F161" s="1375"/>
      <c r="G161" s="1376"/>
      <c r="H161" s="591">
        <f>SUMIF(G15:G149,"sb(sp)",H15:H149)</f>
        <v>400.1</v>
      </c>
      <c r="I161" s="669">
        <f>SUMIF(G15:G149,"sb(sp)",I15:I149)</f>
        <v>400.1</v>
      </c>
      <c r="J161" s="614"/>
      <c r="K161" s="980">
        <f>SUMIF(G14:G150,"sb(sp)",K14:K150)</f>
        <v>410</v>
      </c>
      <c r="L161" s="982">
        <f>SUMIF(G14:G150,"sb(sp)",L14:L150)</f>
        <v>410</v>
      </c>
      <c r="M161" s="991">
        <f>SUMIF(I14:I150,"sb(sp)",M14:M150)</f>
        <v>0</v>
      </c>
      <c r="N161" s="980">
        <f>SUMIF(G14:G150,"sb(sp)",N14:N150)</f>
        <v>410.8</v>
      </c>
      <c r="O161" s="982">
        <f>SUMIF(G14:G150,"sb(sp)",O14:O150)</f>
        <v>410.8</v>
      </c>
      <c r="P161" s="986">
        <f>SUMIF(L14:L150,"sb(sp)",P14:P150)</f>
        <v>0</v>
      </c>
      <c r="Q161" s="28"/>
      <c r="R161" s="1373"/>
      <c r="S161" s="1373"/>
      <c r="T161" s="1373"/>
      <c r="U161" s="1373"/>
    </row>
    <row r="162" spans="1:26" ht="17.25" customHeight="1" x14ac:dyDescent="0.2">
      <c r="A162" s="1374" t="s">
        <v>89</v>
      </c>
      <c r="B162" s="1375"/>
      <c r="C162" s="1375"/>
      <c r="D162" s="1375"/>
      <c r="E162" s="1375"/>
      <c r="F162" s="1375"/>
      <c r="G162" s="1376"/>
      <c r="H162" s="591">
        <f>SUMIF(G16:G150,"sb(spl)",H16:H150)</f>
        <v>62.3</v>
      </c>
      <c r="I162" s="669">
        <f>SUMIF(G16:G150,"sb(spl)",I16:I150)</f>
        <v>62.3</v>
      </c>
      <c r="J162" s="614">
        <f t="shared" ref="J162" si="32">I162-H162</f>
        <v>0</v>
      </c>
      <c r="K162" s="980">
        <f>SUMIF(G15:G151,"sb(spl)",K15:K151)</f>
        <v>0</v>
      </c>
      <c r="L162" s="982">
        <f>SUMIF(G15:G151,"sb(spl)",L15:L151)</f>
        <v>0</v>
      </c>
      <c r="M162" s="991">
        <f>SUMIF(I15:I151,"sb(spl)",M15:M151)</f>
        <v>0</v>
      </c>
      <c r="N162" s="980">
        <f>SUMIF(G15:G151,"sb(spl)",N15:N151)</f>
        <v>0</v>
      </c>
      <c r="O162" s="982">
        <f>SUMIF(G15:G151,"sb(spl)",O15:O151)</f>
        <v>0</v>
      </c>
      <c r="P162" s="986">
        <f>SUMIF(L15:L151,"sb(spl)",P15:P151)</f>
        <v>0</v>
      </c>
      <c r="Q162" s="28"/>
      <c r="R162" s="1115"/>
      <c r="S162" s="1115"/>
      <c r="T162" s="1115"/>
      <c r="U162" s="1115"/>
    </row>
    <row r="163" spans="1:26" x14ac:dyDescent="0.2">
      <c r="A163" s="1377" t="s">
        <v>26</v>
      </c>
      <c r="B163" s="1378"/>
      <c r="C163" s="1378"/>
      <c r="D163" s="1378"/>
      <c r="E163" s="1378"/>
      <c r="F163" s="1378"/>
      <c r="G163" s="1379"/>
      <c r="H163" s="589">
        <f>SUM(H164:H166)</f>
        <v>795.6</v>
      </c>
      <c r="I163" s="668">
        <f t="shared" ref="I163:J163" si="33">SUM(I164:I166)</f>
        <v>795.6</v>
      </c>
      <c r="J163" s="668">
        <f t="shared" si="33"/>
        <v>0</v>
      </c>
      <c r="K163" s="589">
        <f t="shared" ref="K163" si="34">SUM(K164:K166)</f>
        <v>1525.7</v>
      </c>
      <c r="L163" s="668">
        <f t="shared" ref="L163:M163" si="35">SUM(L164:L166)</f>
        <v>1525.7</v>
      </c>
      <c r="M163" s="665">
        <f t="shared" si="35"/>
        <v>0</v>
      </c>
      <c r="N163" s="589">
        <f t="shared" ref="N163:P163" si="36">SUM(N164:N166)</f>
        <v>545.70000000000005</v>
      </c>
      <c r="O163" s="668">
        <f t="shared" si="36"/>
        <v>545.70000000000005</v>
      </c>
      <c r="P163" s="987">
        <f t="shared" si="36"/>
        <v>0</v>
      </c>
      <c r="Q163" s="1114"/>
      <c r="R163" s="1372"/>
      <c r="S163" s="1372"/>
      <c r="T163" s="1372"/>
      <c r="U163" s="1372"/>
    </row>
    <row r="164" spans="1:26" x14ac:dyDescent="0.2">
      <c r="A164" s="1366" t="s">
        <v>19</v>
      </c>
      <c r="B164" s="1367"/>
      <c r="C164" s="1367"/>
      <c r="D164" s="1367"/>
      <c r="E164" s="1367"/>
      <c r="F164" s="1367"/>
      <c r="G164" s="1368"/>
      <c r="H164" s="365">
        <f>SUMIF(G15:G149,"es",H15:H149)</f>
        <v>672.9</v>
      </c>
      <c r="I164" s="625">
        <f>SUMIF(G15:G149,"es",I15:I149)</f>
        <v>672.9</v>
      </c>
      <c r="J164" s="614"/>
      <c r="K164" s="365">
        <f>SUMIF(G14:G150,"es",K14:K150)</f>
        <v>1502</v>
      </c>
      <c r="L164" s="625">
        <f>SUMIF(G14:G150,"es",L14:L150)</f>
        <v>1502</v>
      </c>
      <c r="M164" s="614">
        <f>SUMIF(I14:I150,"es",M14:M150)</f>
        <v>0</v>
      </c>
      <c r="N164" s="365">
        <f>SUMIF(G14:G150,"es",N14:N150)</f>
        <v>545.70000000000005</v>
      </c>
      <c r="O164" s="625">
        <f>SUMIF(G14:G150,"es",O14:O150)</f>
        <v>545.70000000000005</v>
      </c>
      <c r="P164" s="985">
        <f>SUMIF(L14:L150,"es",P14:P150)</f>
        <v>0</v>
      </c>
      <c r="Q164" s="1115"/>
      <c r="R164" s="1373"/>
      <c r="S164" s="1373"/>
      <c r="T164" s="1373"/>
      <c r="U164" s="1373"/>
    </row>
    <row r="165" spans="1:26" x14ac:dyDescent="0.2">
      <c r="A165" s="1366" t="s">
        <v>235</v>
      </c>
      <c r="B165" s="1367"/>
      <c r="C165" s="1367"/>
      <c r="D165" s="1367"/>
      <c r="E165" s="1367"/>
      <c r="F165" s="1367"/>
      <c r="G165" s="1368"/>
      <c r="H165" s="365">
        <f>SUMIF(G16:G150,"lrvb",H16:H150)</f>
        <v>58</v>
      </c>
      <c r="I165" s="625">
        <f>SUMIF(G16:G150,"lrvb",I16:I150)</f>
        <v>58</v>
      </c>
      <c r="J165" s="666"/>
      <c r="K165" s="680"/>
      <c r="L165" s="992"/>
      <c r="M165" s="666"/>
      <c r="N165" s="680"/>
      <c r="O165" s="992"/>
      <c r="P165" s="988"/>
      <c r="Q165" s="1115"/>
      <c r="R165" s="1115"/>
      <c r="S165" s="1115"/>
      <c r="T165" s="1115"/>
      <c r="U165" s="1115"/>
    </row>
    <row r="166" spans="1:26" x14ac:dyDescent="0.2">
      <c r="A166" s="1366" t="s">
        <v>86</v>
      </c>
      <c r="B166" s="1367"/>
      <c r="C166" s="1367"/>
      <c r="D166" s="1367"/>
      <c r="E166" s="1367"/>
      <c r="F166" s="1367"/>
      <c r="G166" s="1368"/>
      <c r="H166" s="365">
        <f>SUMIF(G15:G149,"kt",H15:H149)</f>
        <v>64.7</v>
      </c>
      <c r="I166" s="625">
        <f>SUMIF(G15:G149,"kt",I15:I149)</f>
        <v>64.7</v>
      </c>
      <c r="J166" s="666"/>
      <c r="K166" s="680">
        <f>SUMIF(G16:G147,"kt",K16:K147)</f>
        <v>23.7</v>
      </c>
      <c r="L166" s="992">
        <f>SUMIF(G16:G147,"kt",L16:L147)</f>
        <v>23.7</v>
      </c>
      <c r="M166" s="666">
        <f>SUMIF(I16:I147,"kt",M16:M147)</f>
        <v>0</v>
      </c>
      <c r="N166" s="680">
        <f>SUMIF(G16:G147,"kt",N16:N147)</f>
        <v>0</v>
      </c>
      <c r="O166" s="992">
        <f>SUMIF(G16:G147,"kt",O16:O147)</f>
        <v>0</v>
      </c>
      <c r="P166" s="988">
        <f>SUMIF(L16:L147,"kt",P16:P147)</f>
        <v>0</v>
      </c>
      <c r="Q166" s="1115"/>
      <c r="R166" s="1115"/>
      <c r="S166" s="1115"/>
      <c r="T166" s="1115"/>
      <c r="U166" s="1115"/>
      <c r="Z166" s="20"/>
    </row>
    <row r="167" spans="1:26" ht="13.5" thickBot="1" x14ac:dyDescent="0.25">
      <c r="A167" s="1369" t="s">
        <v>14</v>
      </c>
      <c r="B167" s="1370"/>
      <c r="C167" s="1370"/>
      <c r="D167" s="1370"/>
      <c r="E167" s="1370"/>
      <c r="F167" s="1370"/>
      <c r="G167" s="1371"/>
      <c r="H167" s="368">
        <f>H163+H156</f>
        <v>8629.3000000000011</v>
      </c>
      <c r="I167" s="626">
        <f>I163+I156</f>
        <v>8628.6000000000022</v>
      </c>
      <c r="J167" s="626">
        <f>J163+J156</f>
        <v>-0.69999999999964757</v>
      </c>
      <c r="K167" s="368">
        <f ca="1">K163+K156</f>
        <v>9529.0999999999985</v>
      </c>
      <c r="L167" s="626">
        <f>L163+L156</f>
        <v>9202.7999999999993</v>
      </c>
      <c r="M167" s="615">
        <f t="shared" ref="M167:P167" ca="1" si="37">M163+M156</f>
        <v>-326.29999999999995</v>
      </c>
      <c r="N167" s="368">
        <f t="shared" si="37"/>
        <v>7585.6</v>
      </c>
      <c r="O167" s="626">
        <f t="shared" si="37"/>
        <v>8078.7000000000007</v>
      </c>
      <c r="P167" s="989">
        <f t="shared" si="37"/>
        <v>493.1</v>
      </c>
      <c r="Q167" s="1114"/>
      <c r="R167" s="1372"/>
      <c r="S167" s="1372"/>
      <c r="T167" s="1372"/>
      <c r="U167" s="1372"/>
    </row>
    <row r="168" spans="1:26" x14ac:dyDescent="0.2">
      <c r="A168" s="140"/>
      <c r="B168" s="174"/>
      <c r="C168" s="140"/>
      <c r="D168" s="26"/>
      <c r="Q168" s="29"/>
      <c r="R168" s="1373"/>
      <c r="S168" s="1373"/>
      <c r="T168" s="1373"/>
      <c r="U168" s="1373"/>
    </row>
    <row r="169" spans="1:26" x14ac:dyDescent="0.2">
      <c r="G169" s="15"/>
      <c r="K169" s="71"/>
      <c r="L169" s="71"/>
      <c r="M169" s="71"/>
      <c r="N169" s="71"/>
      <c r="O169" s="71"/>
      <c r="P169" s="71"/>
      <c r="Q169" s="27"/>
    </row>
    <row r="170" spans="1:26" x14ac:dyDescent="0.2">
      <c r="G170" s="15"/>
    </row>
    <row r="171" spans="1:26" x14ac:dyDescent="0.2">
      <c r="G171" s="15"/>
    </row>
    <row r="172" spans="1:26" x14ac:dyDescent="0.2">
      <c r="G172" s="15"/>
      <c r="H172" s="214"/>
      <c r="I172" s="214"/>
      <c r="J172" s="214"/>
    </row>
    <row r="173" spans="1:26" x14ac:dyDescent="0.2">
      <c r="H173" s="214"/>
      <c r="I173" s="214"/>
      <c r="J173" s="214"/>
    </row>
  </sheetData>
  <mergeCells count="157">
    <mergeCell ref="R168:U168"/>
    <mergeCell ref="I6:I9"/>
    <mergeCell ref="J6:J9"/>
    <mergeCell ref="T8:T9"/>
    <mergeCell ref="T15:T16"/>
    <mergeCell ref="T68:T70"/>
    <mergeCell ref="Q6:T6"/>
    <mergeCell ref="A160:G160"/>
    <mergeCell ref="A161:G161"/>
    <mergeCell ref="R161:U161"/>
    <mergeCell ref="A163:G163"/>
    <mergeCell ref="R163:U163"/>
    <mergeCell ref="A164:G164"/>
    <mergeCell ref="R164:U164"/>
    <mergeCell ref="A155:G155"/>
    <mergeCell ref="R155:U155"/>
    <mergeCell ref="A156:G156"/>
    <mergeCell ref="R156:U156"/>
    <mergeCell ref="A157:G157"/>
    <mergeCell ref="C130:U130"/>
    <mergeCell ref="Q118:Q119"/>
    <mergeCell ref="D120:D122"/>
    <mergeCell ref="E120:E122"/>
    <mergeCell ref="Q120:Q121"/>
    <mergeCell ref="A167:G167"/>
    <mergeCell ref="R167:U167"/>
    <mergeCell ref="U98:U101"/>
    <mergeCell ref="A165:G165"/>
    <mergeCell ref="C129:G129"/>
    <mergeCell ref="F139:F141"/>
    <mergeCell ref="E140:E141"/>
    <mergeCell ref="D146:D147"/>
    <mergeCell ref="D149:D150"/>
    <mergeCell ref="C151:G151"/>
    <mergeCell ref="D132:D133"/>
    <mergeCell ref="Q133:Q134"/>
    <mergeCell ref="D135:D137"/>
    <mergeCell ref="U142:U145"/>
    <mergeCell ref="E135:E137"/>
    <mergeCell ref="A162:G162"/>
    <mergeCell ref="A166:G166"/>
    <mergeCell ref="A159:G159"/>
    <mergeCell ref="Q151:U151"/>
    <mergeCell ref="B152:G152"/>
    <mergeCell ref="Q152:U152"/>
    <mergeCell ref="B153:G153"/>
    <mergeCell ref="Q153:U153"/>
    <mergeCell ref="A154:O154"/>
    <mergeCell ref="R157:U157"/>
    <mergeCell ref="A158:G158"/>
    <mergeCell ref="C48:G48"/>
    <mergeCell ref="Q48:U48"/>
    <mergeCell ref="U35:U36"/>
    <mergeCell ref="U37:U38"/>
    <mergeCell ref="D35:D36"/>
    <mergeCell ref="E35:E36"/>
    <mergeCell ref="F35:F36"/>
    <mergeCell ref="Q128:U128"/>
    <mergeCell ref="U123:U125"/>
    <mergeCell ref="D87:D88"/>
    <mergeCell ref="D91:D92"/>
    <mergeCell ref="U95:U97"/>
    <mergeCell ref="D123:D124"/>
    <mergeCell ref="E123:E124"/>
    <mergeCell ref="D104:D106"/>
    <mergeCell ref="D95:D97"/>
    <mergeCell ref="Q95:Q97"/>
    <mergeCell ref="U93:U94"/>
    <mergeCell ref="U87:U88"/>
    <mergeCell ref="U104:U106"/>
    <mergeCell ref="D107:D110"/>
    <mergeCell ref="D111:D115"/>
    <mergeCell ref="E111:E115"/>
    <mergeCell ref="D116:D119"/>
    <mergeCell ref="D78:D80"/>
    <mergeCell ref="D82:D83"/>
    <mergeCell ref="D85:D86"/>
    <mergeCell ref="D89:D90"/>
    <mergeCell ref="U91:U92"/>
    <mergeCell ref="E104:E106"/>
    <mergeCell ref="U116:U119"/>
    <mergeCell ref="Q54:Q55"/>
    <mergeCell ref="Q56:Q57"/>
    <mergeCell ref="D57:D59"/>
    <mergeCell ref="U50:U53"/>
    <mergeCell ref="U54:U58"/>
    <mergeCell ref="Q1:U1"/>
    <mergeCell ref="A2:U2"/>
    <mergeCell ref="A3:U3"/>
    <mergeCell ref="A4:U4"/>
    <mergeCell ref="S5:U5"/>
    <mergeCell ref="A6:A9"/>
    <mergeCell ref="B6:B9"/>
    <mergeCell ref="C6:C9"/>
    <mergeCell ref="D6:D9"/>
    <mergeCell ref="E6:E9"/>
    <mergeCell ref="R7:T7"/>
    <mergeCell ref="U6:U9"/>
    <mergeCell ref="O6:O9"/>
    <mergeCell ref="N6:N9"/>
    <mergeCell ref="P6:P9"/>
    <mergeCell ref="F6:F9"/>
    <mergeCell ref="G6:G9"/>
    <mergeCell ref="H6:H9"/>
    <mergeCell ref="K6:K9"/>
    <mergeCell ref="Q7:Q9"/>
    <mergeCell ref="R8:R9"/>
    <mergeCell ref="S8:S9"/>
    <mergeCell ref="L6:L9"/>
    <mergeCell ref="D15:D16"/>
    <mergeCell ref="Q15:Q16"/>
    <mergeCell ref="S15:S16"/>
    <mergeCell ref="M6:M9"/>
    <mergeCell ref="R15:R16"/>
    <mergeCell ref="D33:D34"/>
    <mergeCell ref="E33:E34"/>
    <mergeCell ref="F33:F34"/>
    <mergeCell ref="A10:U10"/>
    <mergeCell ref="A11:U11"/>
    <mergeCell ref="B12:U12"/>
    <mergeCell ref="C13:U13"/>
    <mergeCell ref="T30:T31"/>
    <mergeCell ref="U21:U24"/>
    <mergeCell ref="U14:U18"/>
    <mergeCell ref="D28:D32"/>
    <mergeCell ref="Q30:Q32"/>
    <mergeCell ref="E28:E32"/>
    <mergeCell ref="Q33:Q34"/>
    <mergeCell ref="D25:D26"/>
    <mergeCell ref="E25:E26"/>
    <mergeCell ref="S30:S31"/>
    <mergeCell ref="R30:R31"/>
    <mergeCell ref="D19:D20"/>
    <mergeCell ref="Q35:Q36"/>
    <mergeCell ref="D37:D38"/>
    <mergeCell ref="D40:D41"/>
    <mergeCell ref="D46:D47"/>
    <mergeCell ref="Q129:U129"/>
    <mergeCell ref="D128:G128"/>
    <mergeCell ref="D68:D70"/>
    <mergeCell ref="E68:E69"/>
    <mergeCell ref="Q68:Q72"/>
    <mergeCell ref="D71:D72"/>
    <mergeCell ref="D61:D63"/>
    <mergeCell ref="Q61:Q63"/>
    <mergeCell ref="D65:D66"/>
    <mergeCell ref="Q65:Q66"/>
    <mergeCell ref="C49:U49"/>
    <mergeCell ref="D50:D51"/>
    <mergeCell ref="Q51:Q52"/>
    <mergeCell ref="D54:D56"/>
    <mergeCell ref="U39:U47"/>
    <mergeCell ref="D98:D101"/>
    <mergeCell ref="D102:D103"/>
    <mergeCell ref="Q102:Q103"/>
    <mergeCell ref="D74:D75"/>
    <mergeCell ref="D76:D77"/>
  </mergeCells>
  <printOptions horizontalCentered="1"/>
  <pageMargins left="0" right="0" top="0.55118110236220474" bottom="0" header="0.31496062992125984" footer="0.31496062992125984"/>
  <pageSetup paperSize="9" scale="70" orientation="landscape" r:id="rId1"/>
  <rowBreaks count="7" manualBreakCount="7">
    <brk id="26" max="20" man="1"/>
    <brk id="38" max="20" man="1"/>
    <brk id="60" max="20" man="1"/>
    <brk id="86" max="20" man="1"/>
    <brk id="110" max="20" man="1"/>
    <brk id="137" max="20" man="1"/>
    <brk id="153" max="20"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74"/>
  <sheetViews>
    <sheetView zoomScaleNormal="100" zoomScaleSheetLayoutView="70" workbookViewId="0">
      <selection activeCell="A153" sqref="A153:M153"/>
    </sheetView>
  </sheetViews>
  <sheetFormatPr defaultColWidth="9.140625" defaultRowHeight="12.75" x14ac:dyDescent="0.2"/>
  <cols>
    <col min="1" max="1" width="2.5703125" style="141" customWidth="1"/>
    <col min="2" max="2" width="3.140625" style="175" customWidth="1"/>
    <col min="3" max="3" width="2.5703125" style="141" customWidth="1"/>
    <col min="4" max="4" width="2.5703125" style="175" customWidth="1"/>
    <col min="5" max="5" width="26.42578125" style="15" customWidth="1"/>
    <col min="6" max="6" width="4" style="150" customWidth="1"/>
    <col min="7" max="7" width="4" style="275" customWidth="1"/>
    <col min="8" max="8" width="2.7109375" style="42" customWidth="1"/>
    <col min="9" max="9" width="12" style="144" customWidth="1"/>
    <col min="10" max="10" width="7.28515625" style="42" customWidth="1"/>
    <col min="11" max="11" width="9.85546875" style="71" customWidth="1"/>
    <col min="12" max="12" width="24.140625" style="30" customWidth="1"/>
    <col min="13" max="13" width="5.85546875" style="42" customWidth="1"/>
    <col min="14" max="17" width="9.140625" style="802"/>
    <col min="18" max="16384" width="9.140625" style="15"/>
  </cols>
  <sheetData>
    <row r="1" spans="1:18" ht="54" customHeight="1" x14ac:dyDescent="0.2">
      <c r="K1" s="1663" t="s">
        <v>262</v>
      </c>
      <c r="L1" s="1663"/>
      <c r="M1" s="1663"/>
      <c r="N1" s="799"/>
      <c r="O1" s="799"/>
      <c r="P1" s="799"/>
    </row>
    <row r="2" spans="1:18" s="66" customFormat="1" ht="15.75" x14ac:dyDescent="0.2">
      <c r="A2" s="1504" t="s">
        <v>181</v>
      </c>
      <c r="B2" s="1504"/>
      <c r="C2" s="1504"/>
      <c r="D2" s="1504"/>
      <c r="E2" s="1504"/>
      <c r="F2" s="1504"/>
      <c r="G2" s="1504"/>
      <c r="H2" s="1504"/>
      <c r="I2" s="1504"/>
      <c r="J2" s="1504"/>
      <c r="K2" s="1504"/>
      <c r="L2" s="1504"/>
      <c r="M2" s="1504"/>
      <c r="N2" s="800"/>
      <c r="O2" s="800"/>
      <c r="P2" s="800"/>
      <c r="Q2" s="800"/>
    </row>
    <row r="3" spans="1:18" s="66" customFormat="1" ht="24" customHeight="1" x14ac:dyDescent="0.2">
      <c r="A3" s="1505" t="s">
        <v>141</v>
      </c>
      <c r="B3" s="1506"/>
      <c r="C3" s="1506"/>
      <c r="D3" s="1506"/>
      <c r="E3" s="1506"/>
      <c r="F3" s="1506"/>
      <c r="G3" s="1506"/>
      <c r="H3" s="1506"/>
      <c r="I3" s="1506"/>
      <c r="J3" s="1506"/>
      <c r="K3" s="1506"/>
      <c r="L3" s="1506"/>
      <c r="M3" s="1506"/>
      <c r="N3" s="800"/>
      <c r="O3" s="800"/>
      <c r="P3" s="800"/>
      <c r="Q3" s="800"/>
    </row>
    <row r="4" spans="1:18" s="66" customFormat="1" ht="15.75" x14ac:dyDescent="0.2">
      <c r="A4" s="1504" t="s">
        <v>59</v>
      </c>
      <c r="B4" s="1507"/>
      <c r="C4" s="1507"/>
      <c r="D4" s="1507"/>
      <c r="E4" s="1507"/>
      <c r="F4" s="1507"/>
      <c r="G4" s="1507"/>
      <c r="H4" s="1507"/>
      <c r="I4" s="1507"/>
      <c r="J4" s="1507"/>
      <c r="K4" s="1507"/>
      <c r="L4" s="1507"/>
      <c r="M4" s="1507"/>
      <c r="N4" s="800"/>
      <c r="O4" s="800"/>
      <c r="P4" s="800"/>
      <c r="Q4" s="800"/>
    </row>
    <row r="5" spans="1:18" s="16" customFormat="1" ht="21.75" customHeight="1" thickBot="1" x14ac:dyDescent="0.25">
      <c r="A5" s="111"/>
      <c r="B5" s="173"/>
      <c r="C5" s="111"/>
      <c r="D5" s="175"/>
      <c r="E5" s="11"/>
      <c r="F5" s="148"/>
      <c r="G5" s="276"/>
      <c r="H5" s="65"/>
      <c r="I5" s="143"/>
      <c r="J5" s="42"/>
      <c r="K5" s="71"/>
      <c r="L5" s="1644" t="s">
        <v>99</v>
      </c>
      <c r="M5" s="1644"/>
      <c r="N5" s="801"/>
      <c r="O5" s="801"/>
      <c r="P5" s="801"/>
      <c r="Q5" s="801"/>
    </row>
    <row r="6" spans="1:18" s="16" customFormat="1" ht="58.5" customHeight="1" x14ac:dyDescent="0.2">
      <c r="A6" s="1509" t="s">
        <v>0</v>
      </c>
      <c r="B6" s="1513" t="s">
        <v>1</v>
      </c>
      <c r="C6" s="1513" t="s">
        <v>2</v>
      </c>
      <c r="D6" s="1634" t="s">
        <v>182</v>
      </c>
      <c r="E6" s="1517" t="s">
        <v>20</v>
      </c>
      <c r="F6" s="1520" t="s">
        <v>3</v>
      </c>
      <c r="G6" s="1626" t="s">
        <v>183</v>
      </c>
      <c r="H6" s="1664" t="s">
        <v>4</v>
      </c>
      <c r="I6" s="1449" t="s">
        <v>113</v>
      </c>
      <c r="J6" s="1525" t="s">
        <v>5</v>
      </c>
      <c r="K6" s="225" t="s">
        <v>237</v>
      </c>
      <c r="L6" s="1528" t="s">
        <v>60</v>
      </c>
      <c r="M6" s="1530"/>
      <c r="N6" s="801"/>
      <c r="O6" s="801"/>
      <c r="P6" s="801"/>
      <c r="Q6" s="801"/>
    </row>
    <row r="7" spans="1:18" s="16" customFormat="1" ht="21" customHeight="1" x14ac:dyDescent="0.2">
      <c r="A7" s="1510"/>
      <c r="B7" s="1514"/>
      <c r="C7" s="1514"/>
      <c r="D7" s="1635"/>
      <c r="E7" s="1518"/>
      <c r="F7" s="1521"/>
      <c r="G7" s="1627"/>
      <c r="H7" s="1665"/>
      <c r="I7" s="1450"/>
      <c r="J7" s="1526"/>
      <c r="K7" s="1629" t="s">
        <v>6</v>
      </c>
      <c r="L7" s="1531" t="s">
        <v>20</v>
      </c>
      <c r="M7" s="277" t="s">
        <v>69</v>
      </c>
      <c r="N7" s="801"/>
      <c r="O7" s="801"/>
      <c r="P7" s="801"/>
      <c r="Q7" s="801"/>
    </row>
    <row r="8" spans="1:18" s="16" customFormat="1" ht="28.5" customHeight="1" x14ac:dyDescent="0.2">
      <c r="A8" s="1511"/>
      <c r="B8" s="1515"/>
      <c r="C8" s="1515"/>
      <c r="D8" s="1635"/>
      <c r="E8" s="1518"/>
      <c r="F8" s="1521"/>
      <c r="G8" s="1627"/>
      <c r="H8" s="1665"/>
      <c r="I8" s="1450"/>
      <c r="J8" s="1526"/>
      <c r="K8" s="1630"/>
      <c r="L8" s="1531"/>
      <c r="M8" s="1632" t="s">
        <v>61</v>
      </c>
      <c r="N8" s="801"/>
      <c r="O8" s="801"/>
      <c r="P8" s="801"/>
      <c r="Q8" s="801"/>
    </row>
    <row r="9" spans="1:18" s="16" customFormat="1" ht="53.25" customHeight="1" thickBot="1" x14ac:dyDescent="0.25">
      <c r="A9" s="1512"/>
      <c r="B9" s="1516"/>
      <c r="C9" s="1516"/>
      <c r="D9" s="1636"/>
      <c r="E9" s="1519"/>
      <c r="F9" s="1522"/>
      <c r="G9" s="1628"/>
      <c r="H9" s="1666"/>
      <c r="I9" s="1451"/>
      <c r="J9" s="1527"/>
      <c r="K9" s="1631"/>
      <c r="L9" s="1532"/>
      <c r="M9" s="1633"/>
      <c r="N9" s="801"/>
      <c r="O9" s="801"/>
      <c r="P9" s="801"/>
      <c r="Q9" s="801"/>
    </row>
    <row r="10" spans="1:18" ht="15" customHeight="1" x14ac:dyDescent="0.2">
      <c r="A10" s="1458" t="s">
        <v>23</v>
      </c>
      <c r="B10" s="1459"/>
      <c r="C10" s="1459"/>
      <c r="D10" s="1459"/>
      <c r="E10" s="1459"/>
      <c r="F10" s="1459"/>
      <c r="G10" s="1459"/>
      <c r="H10" s="1459"/>
      <c r="I10" s="1459"/>
      <c r="J10" s="1459"/>
      <c r="K10" s="1459"/>
      <c r="L10" s="1459"/>
      <c r="M10" s="1460"/>
    </row>
    <row r="11" spans="1:18" ht="13.5" thickBot="1" x14ac:dyDescent="0.25">
      <c r="A11" s="1461" t="s">
        <v>171</v>
      </c>
      <c r="B11" s="1462"/>
      <c r="C11" s="1462"/>
      <c r="D11" s="1462"/>
      <c r="E11" s="1462"/>
      <c r="F11" s="1462"/>
      <c r="G11" s="1462"/>
      <c r="H11" s="1462"/>
      <c r="I11" s="1462"/>
      <c r="J11" s="1462"/>
      <c r="K11" s="1462"/>
      <c r="L11" s="1462"/>
      <c r="M11" s="1463"/>
    </row>
    <row r="12" spans="1:18" ht="13.5" thickBot="1" x14ac:dyDescent="0.25">
      <c r="A12" s="112" t="s">
        <v>7</v>
      </c>
      <c r="B12" s="1464" t="s">
        <v>55</v>
      </c>
      <c r="C12" s="1464"/>
      <c r="D12" s="1464"/>
      <c r="E12" s="1464"/>
      <c r="F12" s="1464"/>
      <c r="G12" s="1464"/>
      <c r="H12" s="1464"/>
      <c r="I12" s="1464"/>
      <c r="J12" s="1464"/>
      <c r="K12" s="1464"/>
      <c r="L12" s="1464"/>
      <c r="M12" s="1465"/>
    </row>
    <row r="13" spans="1:18" ht="13.5" thickBot="1" x14ac:dyDescent="0.25">
      <c r="A13" s="112" t="s">
        <v>7</v>
      </c>
      <c r="B13" s="1" t="s">
        <v>7</v>
      </c>
      <c r="C13" s="1466" t="s">
        <v>30</v>
      </c>
      <c r="D13" s="1466"/>
      <c r="E13" s="1466"/>
      <c r="F13" s="1466"/>
      <c r="G13" s="1466"/>
      <c r="H13" s="1466"/>
      <c r="I13" s="1466"/>
      <c r="J13" s="1466"/>
      <c r="K13" s="1466"/>
      <c r="L13" s="1466"/>
      <c r="M13" s="1468"/>
    </row>
    <row r="14" spans="1:18" ht="27" customHeight="1" x14ac:dyDescent="0.2">
      <c r="A14" s="113" t="s">
        <v>7</v>
      </c>
      <c r="B14" s="122" t="s">
        <v>7</v>
      </c>
      <c r="C14" s="114" t="s">
        <v>7</v>
      </c>
      <c r="D14" s="322"/>
      <c r="E14" s="17" t="s">
        <v>32</v>
      </c>
      <c r="F14" s="739"/>
      <c r="G14" s="742"/>
      <c r="H14" s="760" t="s">
        <v>27</v>
      </c>
      <c r="I14" s="1613" t="s">
        <v>140</v>
      </c>
      <c r="J14" s="311"/>
      <c r="K14" s="238"/>
      <c r="L14" s="713"/>
      <c r="M14" s="243"/>
    </row>
    <row r="15" spans="1:18" ht="28.5" customHeight="1" x14ac:dyDescent="0.2">
      <c r="A15" s="115"/>
      <c r="B15" s="9"/>
      <c r="C15" s="2"/>
      <c r="D15" s="1599" t="s">
        <v>7</v>
      </c>
      <c r="E15" s="1424" t="s">
        <v>58</v>
      </c>
      <c r="F15" s="740"/>
      <c r="G15" s="1667">
        <v>802010601</v>
      </c>
      <c r="H15" s="250"/>
      <c r="I15" s="1614"/>
      <c r="J15" s="109" t="s">
        <v>10</v>
      </c>
      <c r="K15" s="106">
        <v>200</v>
      </c>
      <c r="L15" s="1601" t="s">
        <v>70</v>
      </c>
      <c r="M15" s="1649">
        <v>5</v>
      </c>
      <c r="R15" s="20"/>
    </row>
    <row r="16" spans="1:18" ht="32.25" customHeight="1" x14ac:dyDescent="0.2">
      <c r="A16" s="115"/>
      <c r="B16" s="9"/>
      <c r="C16" s="2"/>
      <c r="D16" s="1600"/>
      <c r="E16" s="1436"/>
      <c r="F16" s="740"/>
      <c r="G16" s="1668"/>
      <c r="H16" s="250"/>
      <c r="I16" s="749"/>
      <c r="J16" s="236"/>
      <c r="K16" s="670"/>
      <c r="L16" s="1602"/>
      <c r="M16" s="1650"/>
    </row>
    <row r="17" spans="1:19" ht="61.5" customHeight="1" x14ac:dyDescent="0.2">
      <c r="A17" s="115"/>
      <c r="B17" s="9"/>
      <c r="C17" s="2"/>
      <c r="D17" s="736" t="s">
        <v>8</v>
      </c>
      <c r="E17" s="34" t="s">
        <v>78</v>
      </c>
      <c r="F17" s="740"/>
      <c r="G17" s="268">
        <v>802010606</v>
      </c>
      <c r="H17" s="250"/>
      <c r="I17" s="749"/>
      <c r="J17" s="228" t="s">
        <v>10</v>
      </c>
      <c r="K17" s="103">
        <v>25</v>
      </c>
      <c r="L17" s="712" t="s">
        <v>70</v>
      </c>
      <c r="M17" s="82">
        <v>6</v>
      </c>
      <c r="O17" s="801"/>
      <c r="S17" s="20"/>
    </row>
    <row r="18" spans="1:19" ht="63" customHeight="1" x14ac:dyDescent="0.2">
      <c r="A18" s="115"/>
      <c r="B18" s="9"/>
      <c r="C18" s="2"/>
      <c r="D18" s="329" t="s">
        <v>9</v>
      </c>
      <c r="E18" s="725" t="s">
        <v>67</v>
      </c>
      <c r="F18" s="740"/>
      <c r="G18" s="743">
        <v>802010604</v>
      </c>
      <c r="H18" s="250"/>
      <c r="I18" s="749"/>
      <c r="J18" s="142" t="s">
        <v>10</v>
      </c>
      <c r="K18" s="103">
        <v>160</v>
      </c>
      <c r="L18" s="712" t="s">
        <v>70</v>
      </c>
      <c r="M18" s="82">
        <v>40</v>
      </c>
      <c r="O18" s="801"/>
      <c r="P18" s="801"/>
    </row>
    <row r="19" spans="1:19" ht="66.75" customHeight="1" x14ac:dyDescent="0.2">
      <c r="A19" s="115"/>
      <c r="B19" s="9"/>
      <c r="C19" s="2"/>
      <c r="D19" s="736" t="s">
        <v>11</v>
      </c>
      <c r="E19" s="34" t="s">
        <v>80</v>
      </c>
      <c r="F19" s="740"/>
      <c r="G19" s="811">
        <v>802010608</v>
      </c>
      <c r="H19" s="250"/>
      <c r="I19" s="749"/>
      <c r="J19" s="216" t="s">
        <v>10</v>
      </c>
      <c r="K19" s="103">
        <v>40</v>
      </c>
      <c r="L19" s="812" t="s">
        <v>70</v>
      </c>
      <c r="M19" s="813">
        <v>8</v>
      </c>
      <c r="O19" s="801"/>
      <c r="R19" s="20"/>
    </row>
    <row r="20" spans="1:19" ht="66.75" customHeight="1" x14ac:dyDescent="0.2">
      <c r="A20" s="115"/>
      <c r="B20" s="9"/>
      <c r="C20" s="2"/>
      <c r="D20" s="774"/>
      <c r="E20" s="814" t="s">
        <v>251</v>
      </c>
      <c r="F20" s="775"/>
      <c r="G20" s="782"/>
      <c r="H20" s="250"/>
      <c r="I20" s="771"/>
      <c r="J20" s="228"/>
      <c r="K20" s="147"/>
      <c r="L20" s="715" t="s">
        <v>252</v>
      </c>
      <c r="M20" s="778">
        <v>1</v>
      </c>
      <c r="O20" s="801"/>
      <c r="R20" s="20"/>
    </row>
    <row r="21" spans="1:19" ht="30.75" customHeight="1" x14ac:dyDescent="0.2">
      <c r="A21" s="115"/>
      <c r="B21" s="9"/>
      <c r="C21" s="2"/>
      <c r="D21" s="774"/>
      <c r="E21" s="1675" t="s">
        <v>253</v>
      </c>
      <c r="F21" s="775"/>
      <c r="G21" s="782"/>
      <c r="H21" s="250"/>
      <c r="I21" s="771"/>
      <c r="J21" s="221"/>
      <c r="K21" s="106"/>
      <c r="L21" s="714" t="s">
        <v>254</v>
      </c>
      <c r="M21" s="776">
        <v>1</v>
      </c>
      <c r="O21" s="801"/>
      <c r="R21" s="20"/>
    </row>
    <row r="22" spans="1:19" ht="13.5" thickBot="1" x14ac:dyDescent="0.25">
      <c r="A22" s="115"/>
      <c r="B22" s="9"/>
      <c r="C22" s="2"/>
      <c r="D22" s="736"/>
      <c r="E22" s="1676"/>
      <c r="F22" s="263"/>
      <c r="G22" s="792"/>
      <c r="H22" s="761"/>
      <c r="I22" s="752"/>
      <c r="J22" s="308" t="s">
        <v>14</v>
      </c>
      <c r="K22" s="80">
        <f>SUM(K15:K19)</f>
        <v>425</v>
      </c>
      <c r="L22" s="715"/>
      <c r="M22" s="278"/>
      <c r="O22" s="801"/>
    </row>
    <row r="23" spans="1:19" ht="45" customHeight="1" x14ac:dyDescent="0.2">
      <c r="A23" s="121" t="s">
        <v>7</v>
      </c>
      <c r="B23" s="122" t="s">
        <v>7</v>
      </c>
      <c r="C23" s="171" t="s">
        <v>8</v>
      </c>
      <c r="D23" s="321"/>
      <c r="E23" s="90" t="s">
        <v>157</v>
      </c>
      <c r="F23" s="217"/>
      <c r="G23" s="686"/>
      <c r="H23" s="250">
        <v>2</v>
      </c>
      <c r="I23" s="749" t="s">
        <v>140</v>
      </c>
      <c r="J23" s="309"/>
      <c r="K23" s="95"/>
      <c r="L23" s="681"/>
      <c r="M23" s="57"/>
      <c r="O23" s="801"/>
    </row>
    <row r="24" spans="1:19" ht="29.25" customHeight="1" x14ac:dyDescent="0.2">
      <c r="A24" s="115"/>
      <c r="B24" s="9"/>
      <c r="C24" s="2"/>
      <c r="D24" s="329" t="s">
        <v>7</v>
      </c>
      <c r="E24" s="725" t="s">
        <v>125</v>
      </c>
      <c r="F24" s="740"/>
      <c r="G24" s="1604">
        <v>802010607</v>
      </c>
      <c r="H24" s="250"/>
      <c r="I24" s="749"/>
      <c r="J24" s="239" t="s">
        <v>10</v>
      </c>
      <c r="K24" s="103">
        <v>21</v>
      </c>
      <c r="L24" s="682" t="s">
        <v>70</v>
      </c>
      <c r="M24" s="684">
        <v>5</v>
      </c>
      <c r="O24" s="801"/>
      <c r="Q24" s="801"/>
      <c r="S24" s="20"/>
    </row>
    <row r="25" spans="1:19" ht="16.5" customHeight="1" x14ac:dyDescent="0.2">
      <c r="A25" s="115"/>
      <c r="B25" s="9"/>
      <c r="C25" s="2"/>
      <c r="D25" s="736" t="s">
        <v>8</v>
      </c>
      <c r="E25" s="725" t="s">
        <v>124</v>
      </c>
      <c r="F25" s="740"/>
      <c r="G25" s="1604"/>
      <c r="H25" s="250"/>
      <c r="I25" s="749"/>
      <c r="J25" s="307" t="s">
        <v>10</v>
      </c>
      <c r="K25" s="43">
        <v>24</v>
      </c>
      <c r="L25" s="683" t="s">
        <v>79</v>
      </c>
      <c r="M25" s="82">
        <v>1</v>
      </c>
      <c r="O25" s="801"/>
      <c r="P25" s="801"/>
    </row>
    <row r="26" spans="1:19" ht="16.5" customHeight="1" x14ac:dyDescent="0.2">
      <c r="A26" s="115"/>
      <c r="B26" s="9"/>
      <c r="C26" s="2"/>
      <c r="D26" s="736"/>
      <c r="E26" s="721"/>
      <c r="F26" s="740"/>
      <c r="G26" s="1604"/>
      <c r="H26" s="250"/>
      <c r="I26" s="749"/>
      <c r="J26" s="239" t="s">
        <v>52</v>
      </c>
      <c r="K26" s="106">
        <v>172.9</v>
      </c>
      <c r="L26" s="399"/>
      <c r="M26" s="763"/>
      <c r="O26" s="801"/>
      <c r="P26" s="801"/>
      <c r="Q26" s="801"/>
    </row>
    <row r="27" spans="1:19" ht="42" customHeight="1" x14ac:dyDescent="0.2">
      <c r="A27" s="403"/>
      <c r="B27" s="404"/>
      <c r="C27" s="405"/>
      <c r="D27" s="329" t="s">
        <v>9</v>
      </c>
      <c r="E27" s="166" t="s">
        <v>238</v>
      </c>
      <c r="F27" s="854" t="s">
        <v>239</v>
      </c>
      <c r="G27" s="811"/>
      <c r="H27" s="254"/>
      <c r="I27" s="101"/>
      <c r="J27" s="307" t="s">
        <v>10</v>
      </c>
      <c r="K27" s="43">
        <v>439.6</v>
      </c>
      <c r="L27" s="521" t="s">
        <v>242</v>
      </c>
      <c r="M27" s="783">
        <v>4</v>
      </c>
      <c r="O27" s="801"/>
      <c r="P27" s="801"/>
    </row>
    <row r="28" spans="1:19" ht="107.25" customHeight="1" x14ac:dyDescent="0.2">
      <c r="A28" s="115"/>
      <c r="B28" s="9"/>
      <c r="C28" s="2"/>
      <c r="D28" s="736"/>
      <c r="E28" s="233"/>
      <c r="F28" s="850"/>
      <c r="G28" s="782"/>
      <c r="H28" s="250"/>
      <c r="I28" s="749"/>
      <c r="J28" s="105"/>
      <c r="K28" s="344"/>
      <c r="L28" s="852" t="s">
        <v>244</v>
      </c>
      <c r="M28" s="853">
        <v>100</v>
      </c>
      <c r="O28" s="801"/>
      <c r="P28" s="801"/>
    </row>
    <row r="29" spans="1:19" ht="43.5" customHeight="1" x14ac:dyDescent="0.2">
      <c r="A29" s="115"/>
      <c r="B29" s="9"/>
      <c r="C29" s="2"/>
      <c r="D29" s="736"/>
      <c r="E29" s="233"/>
      <c r="F29" s="850"/>
      <c r="G29" s="782"/>
      <c r="H29" s="250"/>
      <c r="I29" s="749"/>
      <c r="J29" s="105"/>
      <c r="K29" s="147"/>
      <c r="L29" s="521" t="s">
        <v>241</v>
      </c>
      <c r="M29" s="783">
        <v>1</v>
      </c>
      <c r="O29" s="801"/>
      <c r="P29" s="801"/>
      <c r="Q29" s="801"/>
    </row>
    <row r="30" spans="1:19" ht="28.5" customHeight="1" x14ac:dyDescent="0.2">
      <c r="A30" s="115"/>
      <c r="B30" s="9"/>
      <c r="C30" s="2"/>
      <c r="D30" s="735"/>
      <c r="E30" s="471"/>
      <c r="F30" s="851"/>
      <c r="G30" s="784"/>
      <c r="H30" s="254"/>
      <c r="I30" s="101"/>
      <c r="J30" s="785"/>
      <c r="K30" s="670"/>
      <c r="L30" s="685" t="s">
        <v>243</v>
      </c>
      <c r="M30" s="786">
        <v>2</v>
      </c>
      <c r="O30" s="801"/>
      <c r="P30" s="801"/>
      <c r="Q30" s="801"/>
    </row>
    <row r="31" spans="1:19" ht="28.5" customHeight="1" x14ac:dyDescent="0.2">
      <c r="A31" s="115"/>
      <c r="B31" s="9"/>
      <c r="C31" s="2"/>
      <c r="D31" s="736" t="s">
        <v>11</v>
      </c>
      <c r="E31" s="233" t="s">
        <v>245</v>
      </c>
      <c r="F31" s="1671" t="s">
        <v>239</v>
      </c>
      <c r="G31" s="782"/>
      <c r="H31" s="250"/>
      <c r="I31" s="749"/>
      <c r="J31" s="105" t="s">
        <v>10</v>
      </c>
      <c r="K31" s="344">
        <v>77.599999999999994</v>
      </c>
      <c r="L31" s="787" t="s">
        <v>246</v>
      </c>
      <c r="M31" s="788">
        <v>3</v>
      </c>
      <c r="O31" s="801"/>
      <c r="P31" s="801"/>
    </row>
    <row r="32" spans="1:19" ht="29.25" customHeight="1" x14ac:dyDescent="0.2">
      <c r="A32" s="115"/>
      <c r="B32" s="9"/>
      <c r="C32" s="2"/>
      <c r="D32" s="736"/>
      <c r="E32" s="233"/>
      <c r="F32" s="1660"/>
      <c r="G32" s="782"/>
      <c r="H32" s="250"/>
      <c r="I32" s="749"/>
      <c r="J32" s="105"/>
      <c r="K32" s="344"/>
      <c r="L32" s="789" t="s">
        <v>247</v>
      </c>
      <c r="M32" s="790">
        <v>10</v>
      </c>
      <c r="O32" s="801"/>
      <c r="P32" s="801"/>
    </row>
    <row r="33" spans="1:18" ht="43.5" customHeight="1" x14ac:dyDescent="0.2">
      <c r="A33" s="115"/>
      <c r="B33" s="9"/>
      <c r="C33" s="2"/>
      <c r="D33" s="736"/>
      <c r="E33" s="233"/>
      <c r="F33" s="1660"/>
      <c r="G33" s="782"/>
      <c r="H33" s="250"/>
      <c r="I33" s="749"/>
      <c r="J33" s="105"/>
      <c r="K33" s="147"/>
      <c r="L33" s="1642" t="s">
        <v>248</v>
      </c>
      <c r="M33" s="1678">
        <v>100</v>
      </c>
      <c r="O33" s="801"/>
      <c r="P33" s="801"/>
      <c r="Q33" s="801"/>
    </row>
    <row r="34" spans="1:18" ht="73.5" customHeight="1" x14ac:dyDescent="0.2">
      <c r="A34" s="115"/>
      <c r="B34" s="9"/>
      <c r="C34" s="2"/>
      <c r="D34" s="736"/>
      <c r="E34" s="233"/>
      <c r="F34" s="1660"/>
      <c r="G34" s="782"/>
      <c r="H34" s="250"/>
      <c r="I34" s="749"/>
      <c r="J34" s="105"/>
      <c r="K34" s="147"/>
      <c r="L34" s="1672"/>
      <c r="M34" s="1678"/>
      <c r="O34" s="801"/>
      <c r="P34" s="801"/>
      <c r="Q34" s="801"/>
    </row>
    <row r="35" spans="1:18" ht="16.5" customHeight="1" thickBot="1" x14ac:dyDescent="0.25">
      <c r="A35" s="115"/>
      <c r="B35" s="9"/>
      <c r="C35" s="2"/>
      <c r="D35" s="736"/>
      <c r="E35" s="791"/>
      <c r="F35" s="1496"/>
      <c r="G35" s="792"/>
      <c r="H35" s="250"/>
      <c r="I35" s="749"/>
      <c r="J35" s="310" t="s">
        <v>14</v>
      </c>
      <c r="K35" s="45">
        <f>SUM(K24:K31)</f>
        <v>735.1</v>
      </c>
      <c r="L35" s="1673"/>
      <c r="M35" s="793"/>
      <c r="O35" s="801"/>
      <c r="P35" s="801"/>
      <c r="Q35" s="801"/>
    </row>
    <row r="36" spans="1:18" ht="30.75" customHeight="1" x14ac:dyDescent="0.2">
      <c r="A36" s="113" t="s">
        <v>7</v>
      </c>
      <c r="B36" s="122" t="s">
        <v>7</v>
      </c>
      <c r="C36" s="114" t="s">
        <v>9</v>
      </c>
      <c r="D36" s="322"/>
      <c r="E36" s="806" t="s">
        <v>46</v>
      </c>
      <c r="F36" s="1615"/>
      <c r="G36" s="1603">
        <v>8020104</v>
      </c>
      <c r="H36" s="1669" t="s">
        <v>27</v>
      </c>
      <c r="I36" s="1613" t="s">
        <v>140</v>
      </c>
      <c r="J36" s="311" t="s">
        <v>10</v>
      </c>
      <c r="K36" s="314">
        <v>190</v>
      </c>
      <c r="L36" s="728" t="s">
        <v>71</v>
      </c>
      <c r="M36" s="21">
        <v>4</v>
      </c>
    </row>
    <row r="37" spans="1:18" ht="21" customHeight="1" x14ac:dyDescent="0.2">
      <c r="A37" s="115"/>
      <c r="B37" s="9"/>
      <c r="C37" s="2"/>
      <c r="D37" s="774"/>
      <c r="E37" s="1677" t="s">
        <v>255</v>
      </c>
      <c r="F37" s="1616"/>
      <c r="G37" s="1604"/>
      <c r="H37" s="1679"/>
      <c r="I37" s="1614"/>
      <c r="J37" s="105"/>
      <c r="K37" s="147"/>
      <c r="L37" s="765" t="s">
        <v>252</v>
      </c>
      <c r="M37" s="536">
        <v>1</v>
      </c>
      <c r="R37" s="20"/>
    </row>
    <row r="38" spans="1:18" ht="13.5" thickBot="1" x14ac:dyDescent="0.25">
      <c r="A38" s="116"/>
      <c r="B38" s="1"/>
      <c r="C38" s="7"/>
      <c r="D38" s="737"/>
      <c r="E38" s="1676"/>
      <c r="F38" s="1617"/>
      <c r="G38" s="1605"/>
      <c r="H38" s="1670"/>
      <c r="I38" s="1643"/>
      <c r="J38" s="308" t="s">
        <v>14</v>
      </c>
      <c r="K38" s="80">
        <f t="shared" ref="K38" si="0">SUM(K36)</f>
        <v>190</v>
      </c>
      <c r="L38" s="35"/>
      <c r="M38" s="36"/>
      <c r="O38" s="801"/>
    </row>
    <row r="39" spans="1:18" ht="38.25" customHeight="1" x14ac:dyDescent="0.2">
      <c r="A39" s="113" t="s">
        <v>7</v>
      </c>
      <c r="B39" s="122" t="s">
        <v>7</v>
      </c>
      <c r="C39" s="114" t="s">
        <v>11</v>
      </c>
      <c r="D39" s="322"/>
      <c r="E39" s="1423" t="s">
        <v>85</v>
      </c>
      <c r="F39" s="1615"/>
      <c r="G39" s="1603">
        <v>8020105</v>
      </c>
      <c r="H39" s="1669" t="s">
        <v>27</v>
      </c>
      <c r="I39" s="1613" t="s">
        <v>140</v>
      </c>
      <c r="J39" s="311" t="s">
        <v>10</v>
      </c>
      <c r="K39" s="314">
        <v>75</v>
      </c>
      <c r="L39" s="1425" t="s">
        <v>81</v>
      </c>
      <c r="M39" s="18">
        <v>15</v>
      </c>
      <c r="O39" s="928"/>
      <c r="P39" s="804"/>
      <c r="Q39" s="804"/>
      <c r="R39" s="10"/>
    </row>
    <row r="40" spans="1:18" ht="14.25" customHeight="1" thickBot="1" x14ac:dyDescent="0.25">
      <c r="A40" s="116"/>
      <c r="B40" s="1"/>
      <c r="C40" s="7"/>
      <c r="D40" s="737"/>
      <c r="E40" s="1408"/>
      <c r="F40" s="1617"/>
      <c r="G40" s="1605"/>
      <c r="H40" s="1670"/>
      <c r="I40" s="1643"/>
      <c r="J40" s="308" t="s">
        <v>14</v>
      </c>
      <c r="K40" s="80">
        <f t="shared" ref="K40" si="1">SUM(K39:K39)</f>
        <v>75</v>
      </c>
      <c r="L40" s="1427"/>
      <c r="M40" s="279"/>
      <c r="O40" s="928"/>
      <c r="P40" s="804"/>
      <c r="Q40" s="804"/>
      <c r="R40" s="10"/>
    </row>
    <row r="41" spans="1:18" ht="46.5" customHeight="1" x14ac:dyDescent="0.2">
      <c r="A41" s="113" t="s">
        <v>7</v>
      </c>
      <c r="B41" s="122" t="s">
        <v>7</v>
      </c>
      <c r="C41" s="114" t="s">
        <v>158</v>
      </c>
      <c r="D41" s="322"/>
      <c r="E41" s="1423" t="s">
        <v>77</v>
      </c>
      <c r="F41" s="739"/>
      <c r="G41" s="1603">
        <v>802010602</v>
      </c>
      <c r="H41" s="760">
        <v>2</v>
      </c>
      <c r="I41" s="751" t="s">
        <v>140</v>
      </c>
      <c r="J41" s="312" t="s">
        <v>10</v>
      </c>
      <c r="K41" s="238">
        <v>18</v>
      </c>
      <c r="L41" s="69" t="s">
        <v>123</v>
      </c>
      <c r="M41" s="57">
        <v>3</v>
      </c>
      <c r="O41" s="801"/>
      <c r="R41" s="20"/>
    </row>
    <row r="42" spans="1:18" s="177" customFormat="1" ht="16.5" customHeight="1" thickBot="1" x14ac:dyDescent="0.25">
      <c r="A42" s="116"/>
      <c r="B42" s="1"/>
      <c r="C42" s="7"/>
      <c r="D42" s="737"/>
      <c r="E42" s="1408"/>
      <c r="F42" s="249"/>
      <c r="G42" s="1605"/>
      <c r="H42" s="761"/>
      <c r="I42" s="145"/>
      <c r="J42" s="313" t="s">
        <v>14</v>
      </c>
      <c r="K42" s="45">
        <f t="shared" ref="K42" si="2">K41</f>
        <v>18</v>
      </c>
      <c r="L42" s="200"/>
      <c r="M42" s="280"/>
      <c r="N42" s="805"/>
      <c r="O42" s="929"/>
      <c r="P42" s="805"/>
      <c r="Q42" s="805"/>
      <c r="R42" s="178"/>
    </row>
    <row r="43" spans="1:18" ht="29.25" customHeight="1" x14ac:dyDescent="0.2">
      <c r="A43" s="117" t="s">
        <v>7</v>
      </c>
      <c r="B43" s="122" t="s">
        <v>7</v>
      </c>
      <c r="C43" s="114" t="s">
        <v>159</v>
      </c>
      <c r="D43" s="322"/>
      <c r="E43" s="17" t="s">
        <v>54</v>
      </c>
      <c r="F43" s="739"/>
      <c r="G43" s="742"/>
      <c r="H43" s="264" t="s">
        <v>27</v>
      </c>
      <c r="I43" s="1618" t="s">
        <v>140</v>
      </c>
      <c r="J43" s="59"/>
      <c r="K43" s="235"/>
      <c r="L43" s="208"/>
      <c r="M43" s="57"/>
      <c r="P43" s="801"/>
    </row>
    <row r="44" spans="1:18" ht="28.5" customHeight="1" x14ac:dyDescent="0.2">
      <c r="A44" s="115"/>
      <c r="B44" s="9"/>
      <c r="C44" s="2"/>
      <c r="D44" s="774" t="s">
        <v>7</v>
      </c>
      <c r="E44" s="1424" t="s">
        <v>62</v>
      </c>
      <c r="F44" s="775"/>
      <c r="G44" s="1604">
        <v>8040101</v>
      </c>
      <c r="H44" s="265"/>
      <c r="I44" s="1619"/>
      <c r="J44" s="750" t="s">
        <v>10</v>
      </c>
      <c r="K44" s="439">
        <v>40</v>
      </c>
      <c r="L44" s="762" t="s">
        <v>56</v>
      </c>
      <c r="M44" s="54" t="s">
        <v>34</v>
      </c>
      <c r="P44" s="801"/>
    </row>
    <row r="45" spans="1:18" ht="32.25" customHeight="1" x14ac:dyDescent="0.2">
      <c r="A45" s="115"/>
      <c r="B45" s="9"/>
      <c r="C45" s="2"/>
      <c r="D45" s="774"/>
      <c r="E45" s="1424"/>
      <c r="F45" s="775"/>
      <c r="G45" s="1604"/>
      <c r="H45" s="265"/>
      <c r="I45" s="759"/>
      <c r="J45" s="750"/>
      <c r="K45" s="439"/>
      <c r="L45" s="762" t="s">
        <v>72</v>
      </c>
      <c r="M45" s="54">
        <v>7</v>
      </c>
    </row>
    <row r="46" spans="1:18" ht="32.25" customHeight="1" x14ac:dyDescent="0.2">
      <c r="A46" s="115"/>
      <c r="B46" s="9"/>
      <c r="C46" s="2"/>
      <c r="D46" s="774"/>
      <c r="E46" s="766"/>
      <c r="F46" s="810"/>
      <c r="G46" s="1625"/>
      <c r="H46" s="265"/>
      <c r="I46" s="773"/>
      <c r="J46" s="777"/>
      <c r="K46" s="456"/>
      <c r="L46" s="816" t="s">
        <v>105</v>
      </c>
      <c r="M46" s="19">
        <v>10</v>
      </c>
      <c r="R46" s="20"/>
    </row>
    <row r="47" spans="1:18" ht="28.5" customHeight="1" x14ac:dyDescent="0.2">
      <c r="A47" s="115"/>
      <c r="B47" s="9"/>
      <c r="C47" s="2"/>
      <c r="D47" s="736"/>
      <c r="E47" s="815" t="s">
        <v>256</v>
      </c>
      <c r="F47" s="740"/>
      <c r="G47" s="782"/>
      <c r="H47" s="265"/>
      <c r="I47" s="759"/>
      <c r="J47" s="778"/>
      <c r="K47" s="439"/>
      <c r="L47" s="100" t="s">
        <v>254</v>
      </c>
      <c r="M47" s="24">
        <v>1</v>
      </c>
    </row>
    <row r="48" spans="1:18" ht="57" customHeight="1" x14ac:dyDescent="0.2">
      <c r="A48" s="403"/>
      <c r="B48" s="404"/>
      <c r="C48" s="405"/>
      <c r="D48" s="953"/>
      <c r="E48" s="814" t="s">
        <v>257</v>
      </c>
      <c r="F48" s="810"/>
      <c r="G48" s="954"/>
      <c r="H48" s="855"/>
      <c r="I48" s="856"/>
      <c r="J48" s="813"/>
      <c r="K48" s="68"/>
      <c r="L48" s="816" t="s">
        <v>258</v>
      </c>
      <c r="M48" s="19">
        <v>1</v>
      </c>
    </row>
    <row r="49" spans="1:22" ht="93" customHeight="1" x14ac:dyDescent="0.2">
      <c r="A49" s="115"/>
      <c r="B49" s="9"/>
      <c r="C49" s="2"/>
      <c r="D49" s="822" t="s">
        <v>8</v>
      </c>
      <c r="E49" s="233" t="s">
        <v>126</v>
      </c>
      <c r="F49" s="217"/>
      <c r="G49" s="825">
        <v>8020102</v>
      </c>
      <c r="H49" s="266"/>
      <c r="I49" s="226"/>
      <c r="J49" s="236" t="s">
        <v>10</v>
      </c>
      <c r="K49" s="670">
        <f>50+48.2</f>
        <v>98.2</v>
      </c>
      <c r="L49" s="819" t="s">
        <v>154</v>
      </c>
      <c r="M49" s="102">
        <v>2</v>
      </c>
      <c r="Q49" s="801"/>
      <c r="R49" s="20"/>
      <c r="S49" s="20"/>
    </row>
    <row r="50" spans="1:22" ht="41.25" customHeight="1" x14ac:dyDescent="0.2">
      <c r="A50" s="115"/>
      <c r="B50" s="9"/>
      <c r="C50" s="2"/>
      <c r="D50" s="736" t="s">
        <v>9</v>
      </c>
      <c r="E50" s="34" t="s">
        <v>127</v>
      </c>
      <c r="F50" s="217"/>
      <c r="G50" s="1639">
        <v>802010201</v>
      </c>
      <c r="H50" s="266"/>
      <c r="I50" s="226"/>
      <c r="J50" s="109" t="s">
        <v>10</v>
      </c>
      <c r="K50" s="147">
        <f>200+55</f>
        <v>255</v>
      </c>
      <c r="L50" s="1416" t="s">
        <v>128</v>
      </c>
      <c r="M50" s="281">
        <v>10</v>
      </c>
      <c r="P50" s="801"/>
      <c r="Q50" s="801"/>
      <c r="R50" s="20"/>
    </row>
    <row r="51" spans="1:22" ht="41.25" customHeight="1" x14ac:dyDescent="0.2">
      <c r="A51" s="115"/>
      <c r="B51" s="9"/>
      <c r="C51" s="2"/>
      <c r="D51" s="736"/>
      <c r="E51" s="233"/>
      <c r="F51" s="217"/>
      <c r="G51" s="1625"/>
      <c r="H51" s="266"/>
      <c r="I51" s="226"/>
      <c r="J51" s="236"/>
      <c r="K51" s="147"/>
      <c r="L51" s="1417"/>
      <c r="M51" s="282"/>
      <c r="P51" s="801"/>
      <c r="Q51" s="801"/>
      <c r="R51" s="20"/>
    </row>
    <row r="52" spans="1:22" ht="55.5" customHeight="1" x14ac:dyDescent="0.2">
      <c r="A52" s="115"/>
      <c r="B52" s="9"/>
      <c r="C52" s="2"/>
      <c r="D52" s="329" t="s">
        <v>11</v>
      </c>
      <c r="E52" s="34" t="s">
        <v>176</v>
      </c>
      <c r="F52" s="217"/>
      <c r="G52" s="743">
        <v>8020108</v>
      </c>
      <c r="H52" s="266"/>
      <c r="I52" s="226"/>
      <c r="J52" s="228" t="s">
        <v>10</v>
      </c>
      <c r="K52" s="106">
        <v>5</v>
      </c>
      <c r="L52" s="198" t="s">
        <v>178</v>
      </c>
      <c r="M52" s="283">
        <v>1</v>
      </c>
      <c r="P52" s="801"/>
      <c r="Q52" s="801"/>
      <c r="R52" s="20"/>
      <c r="S52" s="20"/>
    </row>
    <row r="53" spans="1:22" ht="36.75" customHeight="1" x14ac:dyDescent="0.2">
      <c r="A53" s="115"/>
      <c r="B53" s="9"/>
      <c r="C53" s="2"/>
      <c r="D53" s="736" t="s">
        <v>158</v>
      </c>
      <c r="E53" s="1431" t="s">
        <v>177</v>
      </c>
      <c r="F53" s="217"/>
      <c r="G53" s="1639">
        <v>8020109</v>
      </c>
      <c r="H53" s="266"/>
      <c r="I53" s="226"/>
      <c r="J53" s="142" t="s">
        <v>10</v>
      </c>
      <c r="K53" s="103">
        <v>5</v>
      </c>
      <c r="L53" s="198" t="s">
        <v>180</v>
      </c>
      <c r="M53" s="142">
        <v>40</v>
      </c>
      <c r="P53" s="801"/>
      <c r="Q53" s="801"/>
      <c r="R53" s="20"/>
    </row>
    <row r="54" spans="1:22" ht="16.5" customHeight="1" thickBot="1" x14ac:dyDescent="0.25">
      <c r="A54" s="118"/>
      <c r="B54" s="1"/>
      <c r="C54" s="119"/>
      <c r="D54" s="737"/>
      <c r="E54" s="1419"/>
      <c r="F54" s="741"/>
      <c r="G54" s="1605"/>
      <c r="H54" s="267"/>
      <c r="I54" s="227"/>
      <c r="J54" s="229" t="s">
        <v>14</v>
      </c>
      <c r="K54" s="80">
        <f>SUM(K44:K53)</f>
        <v>403.2</v>
      </c>
      <c r="L54" s="234" t="s">
        <v>179</v>
      </c>
      <c r="M54" s="284">
        <v>100</v>
      </c>
      <c r="O54" s="801"/>
    </row>
    <row r="55" spans="1:22" ht="13.5" thickBot="1" x14ac:dyDescent="0.25">
      <c r="A55" s="3" t="s">
        <v>7</v>
      </c>
      <c r="B55" s="120" t="s">
        <v>7</v>
      </c>
      <c r="C55" s="1543" t="s">
        <v>13</v>
      </c>
      <c r="D55" s="1544"/>
      <c r="E55" s="1544"/>
      <c r="F55" s="1544"/>
      <c r="G55" s="1544"/>
      <c r="H55" s="1410"/>
      <c r="I55" s="1410"/>
      <c r="J55" s="1410"/>
      <c r="K55" s="222">
        <f t="shared" ref="K55" si="3">K54+K40+K38+K22+K35+K42</f>
        <v>1846.3000000000002</v>
      </c>
      <c r="L55" s="1383"/>
      <c r="M55" s="1385"/>
      <c r="S55" s="20"/>
    </row>
    <row r="56" spans="1:22" ht="13.5" thickBot="1" x14ac:dyDescent="0.25">
      <c r="A56" s="121" t="s">
        <v>7</v>
      </c>
      <c r="B56" s="675" t="s">
        <v>8</v>
      </c>
      <c r="C56" s="1645" t="s">
        <v>49</v>
      </c>
      <c r="D56" s="1413"/>
      <c r="E56" s="1413"/>
      <c r="F56" s="1413"/>
      <c r="G56" s="1413"/>
      <c r="H56" s="1413"/>
      <c r="I56" s="1413"/>
      <c r="J56" s="1413"/>
      <c r="K56" s="1413"/>
      <c r="L56" s="1413"/>
      <c r="M56" s="1414"/>
    </row>
    <row r="57" spans="1:22" ht="15.75" customHeight="1" x14ac:dyDescent="0.2">
      <c r="A57" s="121" t="s">
        <v>7</v>
      </c>
      <c r="B57" s="122" t="s">
        <v>8</v>
      </c>
      <c r="C57" s="126" t="s">
        <v>7</v>
      </c>
      <c r="D57" s="736"/>
      <c r="E57" s="1534" t="s">
        <v>44</v>
      </c>
      <c r="F57" s="260"/>
      <c r="G57" s="743"/>
      <c r="H57" s="250" t="s">
        <v>27</v>
      </c>
      <c r="I57" s="1614" t="s">
        <v>140</v>
      </c>
      <c r="J57" s="104" t="s">
        <v>21</v>
      </c>
      <c r="K57" s="46">
        <v>400.1</v>
      </c>
      <c r="L57" s="733" t="s">
        <v>33</v>
      </c>
      <c r="M57" s="236">
        <v>1084</v>
      </c>
      <c r="R57" s="20"/>
    </row>
    <row r="58" spans="1:22" ht="15.75" customHeight="1" x14ac:dyDescent="0.2">
      <c r="A58" s="8"/>
      <c r="B58" s="9"/>
      <c r="C58" s="126"/>
      <c r="D58" s="736"/>
      <c r="E58" s="1534"/>
      <c r="F58" s="260"/>
      <c r="G58" s="743"/>
      <c r="H58" s="250"/>
      <c r="I58" s="1614"/>
      <c r="J58" s="426" t="s">
        <v>88</v>
      </c>
      <c r="K58" s="76">
        <v>62.3</v>
      </c>
      <c r="L58" s="1416" t="s">
        <v>129</v>
      </c>
      <c r="M58" s="109">
        <v>1360</v>
      </c>
    </row>
    <row r="59" spans="1:22" ht="15.75" customHeight="1" x14ac:dyDescent="0.2">
      <c r="A59" s="8"/>
      <c r="B59" s="9"/>
      <c r="C59" s="126"/>
      <c r="D59" s="736"/>
      <c r="E59" s="732"/>
      <c r="F59" s="260"/>
      <c r="G59" s="743"/>
      <c r="H59" s="250"/>
      <c r="I59" s="749"/>
      <c r="J59" s="104"/>
      <c r="K59" s="211"/>
      <c r="L59" s="1565"/>
      <c r="M59" s="54"/>
    </row>
    <row r="60" spans="1:22" ht="32.25" customHeight="1" x14ac:dyDescent="0.2">
      <c r="A60" s="8"/>
      <c r="B60" s="9"/>
      <c r="C60" s="126"/>
      <c r="D60" s="736"/>
      <c r="E60" s="732"/>
      <c r="F60" s="260"/>
      <c r="G60" s="743"/>
      <c r="H60" s="250"/>
      <c r="I60" s="749"/>
      <c r="J60" s="104"/>
      <c r="K60" s="211"/>
      <c r="L60" s="756" t="s">
        <v>130</v>
      </c>
      <c r="M60" s="54">
        <v>12</v>
      </c>
    </row>
    <row r="61" spans="1:22" ht="32.25" customHeight="1" x14ac:dyDescent="0.2">
      <c r="A61" s="8"/>
      <c r="B61" s="9"/>
      <c r="C61" s="126"/>
      <c r="D61" s="736"/>
      <c r="E61" s="204"/>
      <c r="F61" s="260"/>
      <c r="G61" s="743"/>
      <c r="H61" s="250"/>
      <c r="I61" s="749"/>
      <c r="J61" s="205"/>
      <c r="K61" s="74"/>
      <c r="L61" s="756" t="s">
        <v>103</v>
      </c>
      <c r="M61" s="54">
        <v>9</v>
      </c>
      <c r="V61" s="20"/>
    </row>
    <row r="62" spans="1:22" ht="18" customHeight="1" x14ac:dyDescent="0.2">
      <c r="A62" s="8"/>
      <c r="B62" s="9"/>
      <c r="C62" s="126"/>
      <c r="D62" s="1599" t="s">
        <v>7</v>
      </c>
      <c r="E62" s="1424" t="s">
        <v>91</v>
      </c>
      <c r="F62" s="261"/>
      <c r="G62" s="1639">
        <v>8020201</v>
      </c>
      <c r="H62" s="250"/>
      <c r="I62" s="749"/>
      <c r="J62" s="25" t="s">
        <v>10</v>
      </c>
      <c r="K62" s="106">
        <v>544.70000000000005</v>
      </c>
      <c r="L62" s="722"/>
      <c r="M62" s="109"/>
      <c r="O62" s="781">
        <f>K62+K65+K68+K69+K73+K76+K84</f>
        <v>3699.5</v>
      </c>
      <c r="P62" s="781">
        <f>O62-24.9</f>
        <v>3674.6</v>
      </c>
      <c r="Q62" s="781"/>
      <c r="R62" s="53"/>
    </row>
    <row r="63" spans="1:22" ht="18" customHeight="1" x14ac:dyDescent="0.2">
      <c r="A63" s="8"/>
      <c r="B63" s="9"/>
      <c r="C63" s="126"/>
      <c r="D63" s="1638"/>
      <c r="E63" s="1424"/>
      <c r="F63" s="261"/>
      <c r="G63" s="1604"/>
      <c r="H63" s="250"/>
      <c r="I63" s="749"/>
      <c r="J63" s="31"/>
      <c r="K63" s="147"/>
      <c r="L63" s="1417"/>
      <c r="M63" s="102"/>
      <c r="O63" s="781"/>
      <c r="R63" s="20"/>
    </row>
    <row r="64" spans="1:22" ht="18" customHeight="1" x14ac:dyDescent="0.2">
      <c r="A64" s="8"/>
      <c r="B64" s="9"/>
      <c r="C64" s="126"/>
      <c r="D64" s="1600"/>
      <c r="E64" s="1436"/>
      <c r="F64" s="261"/>
      <c r="G64" s="1625"/>
      <c r="H64" s="250"/>
      <c r="I64" s="749"/>
      <c r="J64" s="77"/>
      <c r="K64" s="794"/>
      <c r="L64" s="1565"/>
      <c r="M64" s="54"/>
      <c r="P64" s="801"/>
    </row>
    <row r="65" spans="1:19" ht="18.75" customHeight="1" x14ac:dyDescent="0.2">
      <c r="A65" s="8"/>
      <c r="B65" s="9"/>
      <c r="C65" s="126"/>
      <c r="D65" s="736" t="s">
        <v>8</v>
      </c>
      <c r="E65" s="1407" t="s">
        <v>90</v>
      </c>
      <c r="F65" s="261"/>
      <c r="G65" s="1639">
        <v>8020301</v>
      </c>
      <c r="H65" s="250"/>
      <c r="I65" s="749"/>
      <c r="J65" s="24" t="s">
        <v>10</v>
      </c>
      <c r="K65" s="106">
        <v>1167.5</v>
      </c>
      <c r="L65" s="1646"/>
      <c r="M65" s="281"/>
      <c r="N65" s="801"/>
      <c r="O65" s="803"/>
      <c r="P65" s="803"/>
      <c r="R65" s="20"/>
    </row>
    <row r="66" spans="1:19" ht="18.75" customHeight="1" x14ac:dyDescent="0.2">
      <c r="A66" s="8"/>
      <c r="B66" s="9"/>
      <c r="C66" s="126"/>
      <c r="D66" s="736"/>
      <c r="E66" s="1424"/>
      <c r="F66" s="261"/>
      <c r="G66" s="1604"/>
      <c r="H66" s="250"/>
      <c r="I66" s="749"/>
      <c r="J66" s="341"/>
      <c r="K66" s="147"/>
      <c r="L66" s="1647"/>
      <c r="M66" s="282"/>
      <c r="N66" s="801"/>
      <c r="O66" s="801"/>
      <c r="P66" s="801"/>
      <c r="R66" s="20"/>
    </row>
    <row r="67" spans="1:19" ht="18.75" customHeight="1" x14ac:dyDescent="0.2">
      <c r="A67" s="8"/>
      <c r="B67" s="9"/>
      <c r="C67" s="126"/>
      <c r="D67" s="736"/>
      <c r="E67" s="1424"/>
      <c r="F67" s="261"/>
      <c r="G67" s="1604"/>
      <c r="H67" s="250"/>
      <c r="I67" s="749"/>
      <c r="J67" s="441"/>
      <c r="K67" s="598"/>
      <c r="L67" s="731"/>
      <c r="M67" s="282"/>
      <c r="N67" s="801"/>
      <c r="O67" s="801"/>
      <c r="P67" s="801"/>
      <c r="R67" s="20"/>
    </row>
    <row r="68" spans="1:19" ht="43.5" customHeight="1" x14ac:dyDescent="0.2">
      <c r="A68" s="8"/>
      <c r="B68" s="9"/>
      <c r="C68" s="269"/>
      <c r="D68" s="734" t="s">
        <v>9</v>
      </c>
      <c r="E68" s="720" t="s">
        <v>28</v>
      </c>
      <c r="F68" s="261"/>
      <c r="G68" s="746">
        <v>8020401</v>
      </c>
      <c r="H68" s="250"/>
      <c r="I68" s="749"/>
      <c r="J68" s="25" t="s">
        <v>10</v>
      </c>
      <c r="K68" s="44">
        <v>74.8</v>
      </c>
      <c r="L68" s="758"/>
      <c r="M68" s="281"/>
      <c r="N68" s="801"/>
    </row>
    <row r="69" spans="1:19" ht="18.75" customHeight="1" x14ac:dyDescent="0.2">
      <c r="A69" s="123"/>
      <c r="B69" s="9"/>
      <c r="C69" s="126"/>
      <c r="D69" s="734" t="s">
        <v>11</v>
      </c>
      <c r="E69" s="1648" t="s">
        <v>92</v>
      </c>
      <c r="F69" s="213"/>
      <c r="G69" s="1639">
        <v>8030201</v>
      </c>
      <c r="H69" s="250"/>
      <c r="I69" s="749"/>
      <c r="J69" s="25" t="s">
        <v>10</v>
      </c>
      <c r="K69" s="106">
        <v>826.8</v>
      </c>
      <c r="L69" s="1417" t="s">
        <v>102</v>
      </c>
      <c r="M69" s="109">
        <v>770</v>
      </c>
    </row>
    <row r="70" spans="1:19" ht="17.25" customHeight="1" x14ac:dyDescent="0.2">
      <c r="A70" s="123"/>
      <c r="B70" s="9"/>
      <c r="C70" s="126"/>
      <c r="D70" s="736"/>
      <c r="E70" s="1537"/>
      <c r="F70" s="213"/>
      <c r="G70" s="1604"/>
      <c r="H70" s="250"/>
      <c r="I70" s="749"/>
      <c r="J70" s="31"/>
      <c r="K70" s="147"/>
      <c r="L70" s="1417"/>
      <c r="M70" s="102"/>
      <c r="S70" s="20"/>
    </row>
    <row r="71" spans="1:19" ht="18.75" customHeight="1" x14ac:dyDescent="0.2">
      <c r="A71" s="115"/>
      <c r="B71" s="9"/>
      <c r="C71" s="126"/>
      <c r="D71" s="736"/>
      <c r="E71" s="1537"/>
      <c r="F71" s="213"/>
      <c r="G71" s="1604"/>
      <c r="H71" s="250"/>
      <c r="I71" s="749"/>
      <c r="J71" s="435"/>
      <c r="K71" s="794"/>
      <c r="L71" s="1417"/>
      <c r="M71" s="102"/>
      <c r="O71" s="801"/>
    </row>
    <row r="72" spans="1:19" ht="28.5" customHeight="1" x14ac:dyDescent="0.2">
      <c r="A72" s="8"/>
      <c r="B72" s="9"/>
      <c r="C72" s="126"/>
      <c r="D72" s="736"/>
      <c r="E72" s="721" t="s">
        <v>109</v>
      </c>
      <c r="F72" s="213"/>
      <c r="G72" s="1604"/>
      <c r="H72" s="250"/>
      <c r="I72" s="749"/>
      <c r="J72" s="25" t="s">
        <v>10</v>
      </c>
      <c r="K72" s="44">
        <v>4</v>
      </c>
      <c r="L72" s="731"/>
      <c r="M72" s="341"/>
    </row>
    <row r="73" spans="1:19" ht="15.75" customHeight="1" x14ac:dyDescent="0.2">
      <c r="A73" s="115"/>
      <c r="B73" s="9"/>
      <c r="C73" s="126"/>
      <c r="D73" s="1599" t="s">
        <v>158</v>
      </c>
      <c r="E73" s="1407" t="s">
        <v>93</v>
      </c>
      <c r="F73" s="261"/>
      <c r="G73" s="1639">
        <v>8030301</v>
      </c>
      <c r="H73" s="250"/>
      <c r="I73" s="749"/>
      <c r="J73" s="25" t="s">
        <v>10</v>
      </c>
      <c r="K73" s="106">
        <v>327.2</v>
      </c>
      <c r="L73" s="1647"/>
      <c r="M73" s="281"/>
      <c r="P73" s="801"/>
      <c r="Q73" s="801"/>
    </row>
    <row r="74" spans="1:19" ht="15.75" customHeight="1" x14ac:dyDescent="0.2">
      <c r="A74" s="115"/>
      <c r="B74" s="9"/>
      <c r="C74" s="126"/>
      <c r="D74" s="1638"/>
      <c r="E74" s="1424"/>
      <c r="F74" s="261"/>
      <c r="G74" s="1604"/>
      <c r="H74" s="250"/>
      <c r="I74" s="749"/>
      <c r="J74" s="31"/>
      <c r="K74" s="147"/>
      <c r="L74" s="1588"/>
      <c r="M74" s="282"/>
      <c r="P74" s="801"/>
    </row>
    <row r="75" spans="1:19" ht="15.75" customHeight="1" x14ac:dyDescent="0.2">
      <c r="A75" s="115"/>
      <c r="B75" s="9"/>
      <c r="C75" s="2"/>
      <c r="D75" s="1638"/>
      <c r="E75" s="1436"/>
      <c r="F75" s="261"/>
      <c r="G75" s="1625"/>
      <c r="H75" s="331"/>
      <c r="I75" s="749"/>
      <c r="J75" s="77"/>
      <c r="K75" s="794"/>
      <c r="L75" s="730"/>
      <c r="M75" s="285"/>
      <c r="P75" s="801"/>
      <c r="S75" s="20"/>
    </row>
    <row r="76" spans="1:19" ht="18" customHeight="1" x14ac:dyDescent="0.2">
      <c r="A76" s="123"/>
      <c r="B76" s="9"/>
      <c r="C76" s="126"/>
      <c r="D76" s="821" t="s">
        <v>159</v>
      </c>
      <c r="E76" s="1424" t="s">
        <v>101</v>
      </c>
      <c r="F76" s="1616" t="s">
        <v>100</v>
      </c>
      <c r="G76" s="1604">
        <v>8040201</v>
      </c>
      <c r="H76" s="827"/>
      <c r="I76" s="826"/>
      <c r="J76" s="31" t="s">
        <v>10</v>
      </c>
      <c r="K76" s="147">
        <v>440.1</v>
      </c>
      <c r="L76" s="1426" t="s">
        <v>131</v>
      </c>
      <c r="M76" s="61">
        <v>2</v>
      </c>
      <c r="Q76" s="801"/>
      <c r="R76" s="20"/>
      <c r="S76" s="20"/>
    </row>
    <row r="77" spans="1:19" ht="18" customHeight="1" x14ac:dyDescent="0.2">
      <c r="A77" s="123"/>
      <c r="B77" s="9"/>
      <c r="C77" s="126"/>
      <c r="D77" s="823"/>
      <c r="E77" s="1424"/>
      <c r="F77" s="1616"/>
      <c r="G77" s="1604"/>
      <c r="H77" s="827"/>
      <c r="I77" s="826"/>
      <c r="J77" s="31"/>
      <c r="K77" s="147"/>
      <c r="L77" s="1426"/>
      <c r="M77" s="61"/>
      <c r="Q77" s="801"/>
      <c r="S77" s="20"/>
    </row>
    <row r="78" spans="1:19" ht="18" customHeight="1" x14ac:dyDescent="0.2">
      <c r="A78" s="123"/>
      <c r="B78" s="9"/>
      <c r="C78" s="126"/>
      <c r="D78" s="823"/>
      <c r="E78" s="1424"/>
      <c r="F78" s="1616"/>
      <c r="G78" s="1604"/>
      <c r="H78" s="827"/>
      <c r="I78" s="826"/>
      <c r="J78" s="435"/>
      <c r="K78" s="795"/>
      <c r="L78" s="1426"/>
      <c r="M78" s="102"/>
      <c r="Q78" s="801"/>
      <c r="S78" s="20"/>
    </row>
    <row r="79" spans="1:19" ht="26.25" customHeight="1" x14ac:dyDescent="0.2">
      <c r="A79" s="123"/>
      <c r="B79" s="9"/>
      <c r="C79" s="126"/>
      <c r="D79" s="823"/>
      <c r="E79" s="1431" t="s">
        <v>133</v>
      </c>
      <c r="F79" s="218"/>
      <c r="G79" s="1639">
        <v>8040202</v>
      </c>
      <c r="H79" s="827"/>
      <c r="I79" s="826"/>
      <c r="J79" s="31"/>
      <c r="K79" s="56"/>
      <c r="L79" s="1426"/>
      <c r="M79" s="282"/>
      <c r="Q79" s="801"/>
    </row>
    <row r="80" spans="1:19" ht="24" customHeight="1" x14ac:dyDescent="0.2">
      <c r="A80" s="865"/>
      <c r="B80" s="404"/>
      <c r="C80" s="848"/>
      <c r="D80" s="822"/>
      <c r="E80" s="1432"/>
      <c r="F80" s="866"/>
      <c r="G80" s="1625"/>
      <c r="H80" s="254"/>
      <c r="I80" s="101"/>
      <c r="J80" s="77"/>
      <c r="K80" s="79"/>
      <c r="L80" s="676"/>
      <c r="M80" s="285"/>
      <c r="Q80" s="801"/>
      <c r="S80" s="20"/>
    </row>
    <row r="81" spans="1:20" ht="50.25" customHeight="1" x14ac:dyDescent="0.2">
      <c r="A81" s="123"/>
      <c r="B81" s="9"/>
      <c r="C81" s="169"/>
      <c r="D81" s="755"/>
      <c r="E81" s="471" t="s">
        <v>134</v>
      </c>
      <c r="F81" s="743"/>
      <c r="G81" s="747">
        <v>8040203</v>
      </c>
      <c r="H81" s="315"/>
      <c r="I81" s="750"/>
      <c r="J81" s="206" t="s">
        <v>10</v>
      </c>
      <c r="K81" s="79">
        <v>178.8</v>
      </c>
      <c r="L81" s="820" t="s">
        <v>132</v>
      </c>
      <c r="M81" s="236">
        <v>1</v>
      </c>
      <c r="O81" s="801"/>
      <c r="Q81" s="801"/>
      <c r="S81" s="20"/>
      <c r="T81" s="20"/>
    </row>
    <row r="82" spans="1:20" ht="25.5" customHeight="1" x14ac:dyDescent="0.2">
      <c r="A82" s="123"/>
      <c r="B82" s="9"/>
      <c r="C82" s="169"/>
      <c r="D82" s="755"/>
      <c r="E82" s="1415" t="s">
        <v>153</v>
      </c>
      <c r="F82" s="146"/>
      <c r="G82" s="1639">
        <v>8040204</v>
      </c>
      <c r="H82" s="255"/>
      <c r="I82" s="750"/>
      <c r="J82" s="108" t="s">
        <v>10</v>
      </c>
      <c r="K82" s="56">
        <v>42.4</v>
      </c>
      <c r="L82" s="723" t="s">
        <v>132</v>
      </c>
      <c r="M82" s="102">
        <v>1</v>
      </c>
      <c r="P82" s="801"/>
      <c r="Q82" s="801"/>
      <c r="S82" s="20"/>
    </row>
    <row r="83" spans="1:20" ht="25.5" customHeight="1" x14ac:dyDescent="0.2">
      <c r="A83" s="123"/>
      <c r="B83" s="9"/>
      <c r="C83" s="169"/>
      <c r="D83" s="755"/>
      <c r="E83" s="1432"/>
      <c r="F83" s="217"/>
      <c r="G83" s="1625"/>
      <c r="H83" s="255"/>
      <c r="I83" s="750"/>
      <c r="J83" s="206"/>
      <c r="K83" s="79"/>
      <c r="L83" s="733"/>
      <c r="M83" s="287"/>
      <c r="P83" s="801"/>
      <c r="Q83" s="801"/>
      <c r="S83" s="20"/>
    </row>
    <row r="84" spans="1:20" ht="16.5" customHeight="1" x14ac:dyDescent="0.2">
      <c r="A84" s="123"/>
      <c r="B84" s="9"/>
      <c r="C84" s="126"/>
      <c r="D84" s="1599" t="s">
        <v>184</v>
      </c>
      <c r="E84" s="1424" t="s">
        <v>29</v>
      </c>
      <c r="F84" s="261"/>
      <c r="G84" s="1639">
        <v>8040301</v>
      </c>
      <c r="H84" s="250"/>
      <c r="I84" s="749"/>
      <c r="J84" s="25" t="s">
        <v>10</v>
      </c>
      <c r="K84" s="796">
        <v>318.39999999999998</v>
      </c>
      <c r="L84" s="723"/>
      <c r="M84" s="102"/>
    </row>
    <row r="85" spans="1:20" ht="16.5" customHeight="1" x14ac:dyDescent="0.2">
      <c r="A85" s="115"/>
      <c r="B85" s="9"/>
      <c r="C85" s="209"/>
      <c r="D85" s="1638"/>
      <c r="E85" s="1424"/>
      <c r="F85" s="261"/>
      <c r="G85" s="1604"/>
      <c r="H85" s="250"/>
      <c r="I85" s="749"/>
      <c r="J85" s="31"/>
      <c r="K85" s="147"/>
      <c r="L85" s="723"/>
      <c r="M85" s="102"/>
      <c r="P85" s="801"/>
    </row>
    <row r="86" spans="1:20" ht="16.5" customHeight="1" x14ac:dyDescent="0.2">
      <c r="A86" s="115"/>
      <c r="B86" s="9"/>
      <c r="C86" s="209"/>
      <c r="D86" s="1600"/>
      <c r="E86" s="1424"/>
      <c r="F86" s="261"/>
      <c r="G86" s="1625"/>
      <c r="H86" s="250"/>
      <c r="I86" s="749"/>
      <c r="J86" s="435"/>
      <c r="K86" s="674"/>
      <c r="L86" s="723"/>
      <c r="M86" s="102"/>
      <c r="O86" s="801"/>
      <c r="R86" s="20"/>
    </row>
    <row r="87" spans="1:20" ht="14.25" customHeight="1" x14ac:dyDescent="0.2">
      <c r="A87" s="115"/>
      <c r="B87" s="9"/>
      <c r="C87" s="210"/>
      <c r="D87" s="755" t="s">
        <v>12</v>
      </c>
      <c r="E87" s="1407" t="s">
        <v>135</v>
      </c>
      <c r="F87" s="230"/>
      <c r="G87" s="1639">
        <v>80602</v>
      </c>
      <c r="H87" s="255"/>
      <c r="I87" s="750"/>
      <c r="J87" s="109" t="s">
        <v>10</v>
      </c>
      <c r="K87" s="44">
        <v>2.8</v>
      </c>
      <c r="L87" s="722" t="s">
        <v>160</v>
      </c>
      <c r="M87" s="109">
        <v>7</v>
      </c>
      <c r="P87" s="801"/>
    </row>
    <row r="88" spans="1:20" ht="14.25" customHeight="1" x14ac:dyDescent="0.2">
      <c r="A88" s="115"/>
      <c r="B88" s="9"/>
      <c r="C88" s="210"/>
      <c r="D88" s="755"/>
      <c r="E88" s="1424"/>
      <c r="F88" s="230"/>
      <c r="G88" s="1604"/>
      <c r="H88" s="255"/>
      <c r="I88" s="750"/>
      <c r="J88" s="108"/>
      <c r="K88" s="56"/>
      <c r="L88" s="723"/>
      <c r="M88" s="102"/>
      <c r="N88" s="801"/>
    </row>
    <row r="89" spans="1:20" ht="13.5" thickBot="1" x14ac:dyDescent="0.25">
      <c r="A89" s="3"/>
      <c r="B89" s="1"/>
      <c r="C89" s="124"/>
      <c r="D89" s="737"/>
      <c r="E89" s="1408"/>
      <c r="F89" s="262"/>
      <c r="G89" s="1605"/>
      <c r="H89" s="761"/>
      <c r="I89" s="752"/>
      <c r="J89" s="12" t="s">
        <v>14</v>
      </c>
      <c r="K89" s="72">
        <f>SUM(K57:K88)</f>
        <v>4389.9000000000005</v>
      </c>
      <c r="L89" s="727"/>
      <c r="M89" s="284"/>
      <c r="O89" s="803"/>
    </row>
    <row r="90" spans="1:20" ht="17.25" customHeight="1" x14ac:dyDescent="0.2">
      <c r="A90" s="134" t="s">
        <v>7</v>
      </c>
      <c r="B90" s="135" t="s">
        <v>8</v>
      </c>
      <c r="C90" s="110" t="s">
        <v>8</v>
      </c>
      <c r="D90" s="323"/>
      <c r="E90" s="90" t="s">
        <v>117</v>
      </c>
      <c r="F90" s="88"/>
      <c r="G90" s="742"/>
      <c r="H90" s="256"/>
      <c r="I90" s="91"/>
      <c r="J90" s="91"/>
      <c r="K90" s="92"/>
      <c r="L90" s="215"/>
      <c r="M90" s="288"/>
      <c r="P90" s="801"/>
      <c r="Q90" s="801"/>
    </row>
    <row r="91" spans="1:20" ht="40.5" customHeight="1" x14ac:dyDescent="0.2">
      <c r="A91" s="8"/>
      <c r="B91" s="9"/>
      <c r="C91" s="270"/>
      <c r="D91" s="1651" t="s">
        <v>7</v>
      </c>
      <c r="E91" s="1415" t="s">
        <v>164</v>
      </c>
      <c r="F91" s="89"/>
      <c r="G91" s="1604">
        <v>801010604</v>
      </c>
      <c r="H91" s="257">
        <v>2</v>
      </c>
      <c r="I91" s="1640" t="s">
        <v>140</v>
      </c>
      <c r="J91" s="750" t="s">
        <v>10</v>
      </c>
      <c r="K91" s="55">
        <v>230</v>
      </c>
      <c r="L91" s="733" t="s">
        <v>167</v>
      </c>
      <c r="M91" s="287">
        <v>100</v>
      </c>
      <c r="P91" s="801"/>
    </row>
    <row r="92" spans="1:20" ht="40.5" customHeight="1" x14ac:dyDescent="0.2">
      <c r="A92" s="8"/>
      <c r="B92" s="9"/>
      <c r="C92" s="164"/>
      <c r="D92" s="1651"/>
      <c r="E92" s="1415"/>
      <c r="F92" s="89"/>
      <c r="G92" s="1604"/>
      <c r="H92" s="257"/>
      <c r="I92" s="1640"/>
      <c r="J92" s="750"/>
      <c r="K92" s="55"/>
      <c r="L92" s="733" t="s">
        <v>168</v>
      </c>
      <c r="M92" s="287">
        <v>1070</v>
      </c>
      <c r="P92" s="801"/>
    </row>
    <row r="93" spans="1:20" ht="30" customHeight="1" x14ac:dyDescent="0.2">
      <c r="A93" s="8"/>
      <c r="B93" s="9"/>
      <c r="C93" s="164"/>
      <c r="D93" s="1624"/>
      <c r="E93" s="1432"/>
      <c r="F93" s="89"/>
      <c r="G93" s="1625"/>
      <c r="H93" s="257"/>
      <c r="I93" s="1659"/>
      <c r="J93" s="750"/>
      <c r="K93" s="93"/>
      <c r="L93" s="733" t="s">
        <v>169</v>
      </c>
      <c r="M93" s="287">
        <v>4</v>
      </c>
      <c r="P93" s="801"/>
    </row>
    <row r="94" spans="1:20" ht="36" customHeight="1" x14ac:dyDescent="0.2">
      <c r="A94" s="8"/>
      <c r="B94" s="9"/>
      <c r="C94" s="164"/>
      <c r="D94" s="755" t="s">
        <v>8</v>
      </c>
      <c r="E94" s="1431" t="s">
        <v>156</v>
      </c>
      <c r="F94" s="230"/>
      <c r="G94" s="1639">
        <v>801010605</v>
      </c>
      <c r="H94" s="258">
        <v>6</v>
      </c>
      <c r="I94" s="1658" t="s">
        <v>144</v>
      </c>
      <c r="J94" s="753" t="s">
        <v>10</v>
      </c>
      <c r="K94" s="94">
        <v>56.7</v>
      </c>
      <c r="L94" s="722" t="s">
        <v>119</v>
      </c>
      <c r="M94" s="109">
        <v>100</v>
      </c>
      <c r="P94" s="801"/>
    </row>
    <row r="95" spans="1:20" ht="28.5" customHeight="1" x14ac:dyDescent="0.2">
      <c r="A95" s="8"/>
      <c r="B95" s="9"/>
      <c r="C95" s="164"/>
      <c r="D95" s="755"/>
      <c r="E95" s="1415"/>
      <c r="F95" s="230"/>
      <c r="G95" s="1625"/>
      <c r="H95" s="257"/>
      <c r="I95" s="1640"/>
      <c r="J95" s="750"/>
      <c r="K95" s="93"/>
      <c r="L95" s="757" t="s">
        <v>166</v>
      </c>
      <c r="M95" s="142">
        <v>1</v>
      </c>
      <c r="P95" s="801"/>
      <c r="S95" s="20"/>
    </row>
    <row r="96" spans="1:20" ht="22.5" customHeight="1" x14ac:dyDescent="0.2">
      <c r="A96" s="8"/>
      <c r="B96" s="9"/>
      <c r="C96" s="164"/>
      <c r="D96" s="1623" t="s">
        <v>9</v>
      </c>
      <c r="E96" s="1431" t="s">
        <v>122</v>
      </c>
      <c r="F96" s="230"/>
      <c r="G96" s="1604">
        <v>801010606</v>
      </c>
      <c r="H96" s="258">
        <v>2</v>
      </c>
      <c r="I96" s="1658" t="s">
        <v>140</v>
      </c>
      <c r="J96" s="753" t="s">
        <v>10</v>
      </c>
      <c r="K96" s="94">
        <v>2</v>
      </c>
      <c r="L96" s="179" t="s">
        <v>170</v>
      </c>
      <c r="M96" s="142">
        <v>100</v>
      </c>
      <c r="P96" s="801"/>
    </row>
    <row r="97" spans="1:19" ht="42" customHeight="1" x14ac:dyDescent="0.2">
      <c r="A97" s="8"/>
      <c r="B97" s="9"/>
      <c r="C97" s="164"/>
      <c r="D97" s="1624"/>
      <c r="E97" s="1432"/>
      <c r="F97" s="230"/>
      <c r="G97" s="1604"/>
      <c r="H97" s="257"/>
      <c r="I97" s="1659"/>
      <c r="J97" s="750"/>
      <c r="K97" s="93"/>
      <c r="L97" s="722" t="s">
        <v>150</v>
      </c>
      <c r="M97" s="61"/>
      <c r="P97" s="801"/>
      <c r="R97" s="20"/>
    </row>
    <row r="98" spans="1:19" ht="30.75" customHeight="1" x14ac:dyDescent="0.2">
      <c r="A98" s="8"/>
      <c r="B98" s="9"/>
      <c r="C98" s="164"/>
      <c r="D98" s="755" t="s">
        <v>11</v>
      </c>
      <c r="E98" s="1431" t="s">
        <v>118</v>
      </c>
      <c r="F98" s="230"/>
      <c r="G98" s="1639">
        <v>801010607</v>
      </c>
      <c r="H98" s="258">
        <v>2</v>
      </c>
      <c r="I98" s="753" t="s">
        <v>140</v>
      </c>
      <c r="J98" s="753" t="s">
        <v>10</v>
      </c>
      <c r="K98" s="94">
        <v>10</v>
      </c>
      <c r="L98" s="179" t="s">
        <v>136</v>
      </c>
      <c r="M98" s="109">
        <v>100</v>
      </c>
      <c r="P98" s="801"/>
    </row>
    <row r="99" spans="1:19" ht="17.25" customHeight="1" x14ac:dyDescent="0.2">
      <c r="A99" s="8"/>
      <c r="B99" s="9"/>
      <c r="C99" s="164"/>
      <c r="D99" s="755"/>
      <c r="E99" s="1415"/>
      <c r="F99" s="89"/>
      <c r="G99" s="1604"/>
      <c r="H99" s="306"/>
      <c r="I99" s="750"/>
      <c r="J99" s="754"/>
      <c r="K99" s="96"/>
      <c r="L99" s="1416" t="s">
        <v>161</v>
      </c>
      <c r="M99" s="109">
        <v>1</v>
      </c>
      <c r="P99" s="801"/>
      <c r="Q99" s="801"/>
    </row>
    <row r="100" spans="1:19" ht="16.5" customHeight="1" thickBot="1" x14ac:dyDescent="0.25">
      <c r="A100" s="3"/>
      <c r="B100" s="1"/>
      <c r="C100" s="124"/>
      <c r="D100" s="737"/>
      <c r="E100" s="724"/>
      <c r="F100" s="262"/>
      <c r="G100" s="1605"/>
      <c r="H100" s="761"/>
      <c r="I100" s="232"/>
      <c r="J100" s="207" t="s">
        <v>14</v>
      </c>
      <c r="K100" s="78">
        <f>SUM(K90:K99)</f>
        <v>298.7</v>
      </c>
      <c r="L100" s="1552"/>
      <c r="M100" s="284"/>
      <c r="P100" s="801"/>
    </row>
    <row r="101" spans="1:19" ht="21.75" customHeight="1" x14ac:dyDescent="0.2">
      <c r="A101" s="113" t="s">
        <v>7</v>
      </c>
      <c r="B101" s="122" t="s">
        <v>8</v>
      </c>
      <c r="C101" s="125" t="s">
        <v>9</v>
      </c>
      <c r="D101" s="322"/>
      <c r="E101" s="1423" t="s">
        <v>120</v>
      </c>
      <c r="F101" s="739"/>
      <c r="G101" s="742">
        <v>80601</v>
      </c>
      <c r="H101" s="760">
        <v>6</v>
      </c>
      <c r="I101" s="1613" t="s">
        <v>144</v>
      </c>
      <c r="J101" s="99" t="s">
        <v>10</v>
      </c>
      <c r="K101" s="83">
        <f>154.5-18</f>
        <v>136.5</v>
      </c>
      <c r="L101" s="1425" t="s">
        <v>121</v>
      </c>
      <c r="M101" s="21">
        <v>7</v>
      </c>
      <c r="N101" s="930"/>
    </row>
    <row r="102" spans="1:19" ht="21.75" customHeight="1" x14ac:dyDescent="0.2">
      <c r="A102" s="115"/>
      <c r="B102" s="9"/>
      <c r="C102" s="209"/>
      <c r="D102" s="736"/>
      <c r="E102" s="1424"/>
      <c r="F102" s="740"/>
      <c r="G102" s="743"/>
      <c r="H102" s="250"/>
      <c r="I102" s="1614"/>
      <c r="J102" s="341" t="s">
        <v>232</v>
      </c>
      <c r="K102" s="797">
        <v>18</v>
      </c>
      <c r="L102" s="1426"/>
      <c r="M102" s="536"/>
      <c r="N102" s="930"/>
    </row>
    <row r="103" spans="1:19" ht="13.5" customHeight="1" thickBot="1" x14ac:dyDescent="0.25">
      <c r="A103" s="3"/>
      <c r="B103" s="1"/>
      <c r="C103" s="124"/>
      <c r="D103" s="737"/>
      <c r="E103" s="1408"/>
      <c r="F103" s="262"/>
      <c r="G103" s="744"/>
      <c r="H103" s="761"/>
      <c r="I103" s="1643"/>
      <c r="J103" s="207" t="s">
        <v>14</v>
      </c>
      <c r="K103" s="78">
        <f>SUM(K101:K102)</f>
        <v>154.5</v>
      </c>
      <c r="L103" s="1427"/>
      <c r="M103" s="289"/>
      <c r="N103" s="931"/>
      <c r="P103" s="801"/>
    </row>
    <row r="104" spans="1:19" ht="41.25" customHeight="1" x14ac:dyDescent="0.2">
      <c r="A104" s="121" t="s">
        <v>7</v>
      </c>
      <c r="B104" s="122" t="s">
        <v>8</v>
      </c>
      <c r="C104" s="114" t="s">
        <v>11</v>
      </c>
      <c r="D104" s="324"/>
      <c r="E104" s="317" t="s">
        <v>45</v>
      </c>
      <c r="F104" s="486"/>
      <c r="G104" s="318"/>
      <c r="H104" s="319"/>
      <c r="I104" s="320"/>
      <c r="J104" s="167"/>
      <c r="K104" s="223"/>
      <c r="L104" s="84"/>
      <c r="M104" s="99"/>
      <c r="Q104" s="801"/>
      <c r="R104" s="20"/>
    </row>
    <row r="105" spans="1:19" ht="17.25" customHeight="1" x14ac:dyDescent="0.2">
      <c r="A105" s="8"/>
      <c r="B105" s="9"/>
      <c r="C105" s="126"/>
      <c r="D105" s="736" t="s">
        <v>7</v>
      </c>
      <c r="E105" s="1431" t="s">
        <v>175</v>
      </c>
      <c r="F105" s="1622"/>
      <c r="G105" s="1639">
        <v>8010118</v>
      </c>
      <c r="H105" s="259">
        <v>4</v>
      </c>
      <c r="I105" s="1640" t="s">
        <v>174</v>
      </c>
      <c r="J105" s="14" t="s">
        <v>10</v>
      </c>
      <c r="K105" s="75">
        <v>20</v>
      </c>
      <c r="L105" s="1433" t="s">
        <v>173</v>
      </c>
      <c r="M105" s="753">
        <v>1</v>
      </c>
      <c r="O105" s="801"/>
    </row>
    <row r="106" spans="1:19" ht="17.25" customHeight="1" x14ac:dyDescent="0.2">
      <c r="A106" s="8"/>
      <c r="B106" s="9"/>
      <c r="C106" s="126"/>
      <c r="D106" s="736"/>
      <c r="E106" s="1415"/>
      <c r="F106" s="1622"/>
      <c r="G106" s="1604"/>
      <c r="H106" s="250"/>
      <c r="I106" s="1640"/>
      <c r="J106" s="25" t="s">
        <v>76</v>
      </c>
      <c r="K106" s="44"/>
      <c r="L106" s="1434"/>
      <c r="M106" s="750"/>
      <c r="O106" s="801"/>
      <c r="R106" s="20"/>
    </row>
    <row r="107" spans="1:19" ht="15" customHeight="1" x14ac:dyDescent="0.2">
      <c r="A107" s="8"/>
      <c r="B107" s="9"/>
      <c r="C107" s="271"/>
      <c r="D107" s="736"/>
      <c r="E107" s="1432"/>
      <c r="F107" s="1622"/>
      <c r="G107" s="1625"/>
      <c r="H107" s="254"/>
      <c r="I107" s="749"/>
      <c r="J107" s="162" t="s">
        <v>14</v>
      </c>
      <c r="K107" s="161">
        <f t="shared" ref="K107" si="4">SUM(K105:K106)</f>
        <v>20</v>
      </c>
      <c r="L107" s="1435"/>
      <c r="M107" s="754"/>
      <c r="O107" s="801"/>
      <c r="R107" s="20"/>
    </row>
    <row r="108" spans="1:19" ht="33" customHeight="1" x14ac:dyDescent="0.2">
      <c r="A108" s="8"/>
      <c r="B108" s="9"/>
      <c r="C108" s="126"/>
      <c r="D108" s="734" t="s">
        <v>8</v>
      </c>
      <c r="E108" s="1431" t="s">
        <v>214</v>
      </c>
      <c r="F108" s="1674"/>
      <c r="G108" s="1639">
        <v>8010117</v>
      </c>
      <c r="H108" s="259">
        <v>4</v>
      </c>
      <c r="I108" s="1658" t="s">
        <v>174</v>
      </c>
      <c r="J108" s="25" t="s">
        <v>10</v>
      </c>
      <c r="K108" s="103">
        <v>17</v>
      </c>
      <c r="L108" s="1620" t="s">
        <v>249</v>
      </c>
      <c r="M108" s="753">
        <v>1</v>
      </c>
      <c r="N108" s="781"/>
      <c r="O108" s="803">
        <f>K110+K114+K118+K125+K126</f>
        <v>202.6</v>
      </c>
    </row>
    <row r="109" spans="1:19" ht="16.5" customHeight="1" x14ac:dyDescent="0.2">
      <c r="A109" s="130"/>
      <c r="B109" s="127"/>
      <c r="C109" s="271"/>
      <c r="D109" s="736"/>
      <c r="E109" s="1415"/>
      <c r="F109" s="1616"/>
      <c r="G109" s="1625"/>
      <c r="H109" s="250"/>
      <c r="I109" s="1659"/>
      <c r="J109" s="154" t="s">
        <v>14</v>
      </c>
      <c r="K109" s="678">
        <f>SUM(K108:K108)</f>
        <v>17</v>
      </c>
      <c r="L109" s="1621"/>
      <c r="M109" s="679"/>
      <c r="N109" s="781"/>
      <c r="O109" s="801"/>
      <c r="P109" s="801"/>
    </row>
    <row r="110" spans="1:19" ht="26.25" customHeight="1" x14ac:dyDescent="0.2">
      <c r="A110" s="129"/>
      <c r="B110" s="9"/>
      <c r="C110" s="271"/>
      <c r="D110" s="1599" t="s">
        <v>9</v>
      </c>
      <c r="E110" s="1431" t="s">
        <v>106</v>
      </c>
      <c r="F110" s="711"/>
      <c r="G110" s="1604">
        <v>8010109</v>
      </c>
      <c r="H110" s="717" t="s">
        <v>65</v>
      </c>
      <c r="I110" s="955" t="s">
        <v>143</v>
      </c>
      <c r="J110" s="14" t="s">
        <v>10</v>
      </c>
      <c r="K110" s="477">
        <v>22</v>
      </c>
      <c r="L110" s="316" t="s">
        <v>66</v>
      </c>
      <c r="M110" s="958">
        <v>1</v>
      </c>
      <c r="O110" s="801"/>
      <c r="S110" s="20"/>
    </row>
    <row r="111" spans="1:19" ht="15.75" customHeight="1" x14ac:dyDescent="0.2">
      <c r="A111" s="129"/>
      <c r="B111" s="9"/>
      <c r="C111" s="271"/>
      <c r="D111" s="1638"/>
      <c r="E111" s="1415"/>
      <c r="F111" s="149"/>
      <c r="G111" s="1604"/>
      <c r="H111" s="960"/>
      <c r="I111" s="955"/>
      <c r="J111" s="82" t="s">
        <v>22</v>
      </c>
      <c r="K111" s="107"/>
      <c r="L111" s="152" t="s">
        <v>104</v>
      </c>
      <c r="M111" s="957"/>
      <c r="O111" s="801"/>
    </row>
    <row r="112" spans="1:19" ht="15.75" customHeight="1" x14ac:dyDescent="0.2">
      <c r="A112" s="129"/>
      <c r="B112" s="9"/>
      <c r="C112" s="271"/>
      <c r="D112" s="1638"/>
      <c r="E112" s="1415"/>
      <c r="F112" s="149"/>
      <c r="G112" s="1604"/>
      <c r="H112" s="960"/>
      <c r="I112" s="955"/>
      <c r="J112" s="959"/>
      <c r="K112" s="46"/>
      <c r="L112" s="153"/>
      <c r="M112" s="956"/>
      <c r="O112" s="801"/>
    </row>
    <row r="113" spans="1:19" x14ac:dyDescent="0.2">
      <c r="A113" s="857"/>
      <c r="B113" s="404"/>
      <c r="C113" s="858"/>
      <c r="D113" s="1600"/>
      <c r="E113" s="1432"/>
      <c r="F113" s="201"/>
      <c r="G113" s="1625"/>
      <c r="H113" s="254"/>
      <c r="I113" s="101"/>
      <c r="J113" s="162" t="s">
        <v>14</v>
      </c>
      <c r="K113" s="155">
        <f>SUM(K110:K112)</f>
        <v>22</v>
      </c>
      <c r="L113" s="85" t="s">
        <v>114</v>
      </c>
      <c r="M113" s="142"/>
      <c r="O113" s="801"/>
      <c r="Q113" s="801"/>
    </row>
    <row r="114" spans="1:19" ht="17.25" customHeight="1" x14ac:dyDescent="0.2">
      <c r="A114" s="8"/>
      <c r="B114" s="9"/>
      <c r="C114" s="126"/>
      <c r="D114" s="736" t="s">
        <v>11</v>
      </c>
      <c r="E114" s="1415" t="s">
        <v>107</v>
      </c>
      <c r="F114" s="1616"/>
      <c r="G114" s="1604">
        <v>8010110</v>
      </c>
      <c r="H114" s="250">
        <v>5</v>
      </c>
      <c r="I114" s="1614" t="s">
        <v>143</v>
      </c>
      <c r="J114" s="156" t="s">
        <v>10</v>
      </c>
      <c r="K114" s="197">
        <v>155.4</v>
      </c>
      <c r="L114" s="157" t="s">
        <v>74</v>
      </c>
      <c r="M114" s="290">
        <v>30</v>
      </c>
      <c r="O114" s="801"/>
      <c r="P114" s="801"/>
    </row>
    <row r="115" spans="1:19" ht="17.25" customHeight="1" x14ac:dyDescent="0.2">
      <c r="A115" s="8"/>
      <c r="B115" s="9"/>
      <c r="C115" s="126"/>
      <c r="D115" s="736"/>
      <c r="E115" s="1415"/>
      <c r="F115" s="1616"/>
      <c r="G115" s="1604"/>
      <c r="H115" s="250"/>
      <c r="I115" s="1614"/>
      <c r="J115" s="798" t="s">
        <v>232</v>
      </c>
      <c r="K115" s="68">
        <v>21.5</v>
      </c>
      <c r="L115" s="157"/>
      <c r="M115" s="290"/>
      <c r="O115" s="801"/>
      <c r="P115" s="801"/>
    </row>
    <row r="116" spans="1:19" ht="17.25" customHeight="1" x14ac:dyDescent="0.2">
      <c r="A116" s="8"/>
      <c r="B116" s="9"/>
      <c r="C116" s="126"/>
      <c r="D116" s="736"/>
      <c r="E116" s="1415"/>
      <c r="F116" s="1616"/>
      <c r="G116" s="1604"/>
      <c r="H116" s="250"/>
      <c r="I116" s="749"/>
      <c r="J116" s="158" t="s">
        <v>22</v>
      </c>
      <c r="K116" s="44">
        <v>306.60000000000002</v>
      </c>
      <c r="L116" s="157"/>
      <c r="M116" s="102"/>
      <c r="O116" s="801"/>
      <c r="Q116" s="801"/>
    </row>
    <row r="117" spans="1:19" ht="15.75" customHeight="1" x14ac:dyDescent="0.2">
      <c r="A117" s="8"/>
      <c r="B117" s="9"/>
      <c r="C117" s="271"/>
      <c r="D117" s="736"/>
      <c r="E117" s="1432"/>
      <c r="F117" s="1616"/>
      <c r="G117" s="1625"/>
      <c r="H117" s="254"/>
      <c r="I117" s="749"/>
      <c r="J117" s="154" t="s">
        <v>14</v>
      </c>
      <c r="K117" s="155">
        <f>SUM(K114:K116)</f>
        <v>483.5</v>
      </c>
      <c r="L117" s="726"/>
      <c r="M117" s="291"/>
      <c r="O117" s="801"/>
      <c r="P117" s="801"/>
    </row>
    <row r="118" spans="1:19" ht="15.75" customHeight="1" x14ac:dyDescent="0.2">
      <c r="A118" s="8"/>
      <c r="B118" s="9"/>
      <c r="C118" s="126"/>
      <c r="D118" s="1599" t="s">
        <v>158</v>
      </c>
      <c r="E118" s="1431" t="s">
        <v>75</v>
      </c>
      <c r="F118" s="740"/>
      <c r="G118" s="1639">
        <v>8010111</v>
      </c>
      <c r="H118" s="250">
        <v>5</v>
      </c>
      <c r="I118" s="1637" t="s">
        <v>143</v>
      </c>
      <c r="J118" s="25" t="s">
        <v>10</v>
      </c>
      <c r="K118" s="219">
        <v>18.7</v>
      </c>
      <c r="L118" s="159" t="s">
        <v>97</v>
      </c>
      <c r="M118" s="292">
        <v>1</v>
      </c>
      <c r="N118" s="951"/>
      <c r="O118" s="801"/>
    </row>
    <row r="119" spans="1:19" ht="15.75" x14ac:dyDescent="0.2">
      <c r="A119" s="8"/>
      <c r="B119" s="9"/>
      <c r="C119" s="126"/>
      <c r="D119" s="1638"/>
      <c r="E119" s="1415"/>
      <c r="F119" s="740"/>
      <c r="G119" s="1604"/>
      <c r="H119" s="250"/>
      <c r="I119" s="1614"/>
      <c r="J119" s="25" t="s">
        <v>152</v>
      </c>
      <c r="K119" s="44"/>
      <c r="L119" s="160" t="s">
        <v>73</v>
      </c>
      <c r="M119" s="293">
        <v>1</v>
      </c>
      <c r="N119" s="951"/>
      <c r="O119" s="801"/>
      <c r="P119" s="801"/>
      <c r="Q119" s="801"/>
      <c r="R119" s="20"/>
    </row>
    <row r="120" spans="1:19" ht="14.25" customHeight="1" x14ac:dyDescent="0.2">
      <c r="A120" s="8"/>
      <c r="B120" s="9"/>
      <c r="C120" s="126"/>
      <c r="D120" s="1638"/>
      <c r="E120" s="1415"/>
      <c r="F120" s="740"/>
      <c r="G120" s="1604"/>
      <c r="H120" s="250"/>
      <c r="I120" s="749"/>
      <c r="J120" s="31"/>
      <c r="K120" s="56"/>
      <c r="L120" s="1446" t="s">
        <v>98</v>
      </c>
      <c r="M120" s="294"/>
      <c r="N120" s="951"/>
      <c r="O120" s="801"/>
    </row>
    <row r="121" spans="1:19" x14ac:dyDescent="0.2">
      <c r="A121" s="130"/>
      <c r="B121" s="127"/>
      <c r="C121" s="271"/>
      <c r="D121" s="1600"/>
      <c r="E121" s="1432"/>
      <c r="F121" s="740"/>
      <c r="G121" s="1604"/>
      <c r="H121" s="250"/>
      <c r="I121" s="749"/>
      <c r="J121" s="154" t="s">
        <v>14</v>
      </c>
      <c r="K121" s="161">
        <f t="shared" ref="K121" si="5">SUM(K118:K120)</f>
        <v>18.7</v>
      </c>
      <c r="L121" s="1447"/>
      <c r="M121" s="236"/>
      <c r="O121" s="801"/>
      <c r="P121" s="801"/>
    </row>
    <row r="122" spans="1:19" ht="32.25" customHeight="1" x14ac:dyDescent="0.2">
      <c r="A122" s="8"/>
      <c r="B122" s="9"/>
      <c r="C122" s="126"/>
      <c r="D122" s="1599" t="s">
        <v>159</v>
      </c>
      <c r="E122" s="1415" t="s">
        <v>165</v>
      </c>
      <c r="F122" s="1616"/>
      <c r="G122" s="1639">
        <v>8010120</v>
      </c>
      <c r="H122" s="717">
        <v>5</v>
      </c>
      <c r="I122" s="748" t="s">
        <v>143</v>
      </c>
      <c r="J122" s="25" t="s">
        <v>22</v>
      </c>
      <c r="K122" s="304">
        <v>366.3</v>
      </c>
      <c r="L122" s="1611" t="s">
        <v>116</v>
      </c>
      <c r="M122" s="295">
        <v>70</v>
      </c>
      <c r="O122" s="801"/>
      <c r="P122" s="801"/>
    </row>
    <row r="123" spans="1:19" ht="32.25" customHeight="1" x14ac:dyDescent="0.2">
      <c r="A123" s="8"/>
      <c r="B123" s="9"/>
      <c r="C123" s="126"/>
      <c r="D123" s="1638"/>
      <c r="E123" s="1415"/>
      <c r="F123" s="1616"/>
      <c r="G123" s="1604"/>
      <c r="H123" s="250"/>
      <c r="I123" s="749"/>
      <c r="J123" s="14" t="s">
        <v>76</v>
      </c>
      <c r="K123" s="305">
        <v>64.7</v>
      </c>
      <c r="L123" s="1612"/>
      <c r="M123" s="750"/>
      <c r="O123" s="801"/>
    </row>
    <row r="124" spans="1:19" ht="15.75" customHeight="1" x14ac:dyDescent="0.2">
      <c r="A124" s="130"/>
      <c r="B124" s="127"/>
      <c r="C124" s="271"/>
      <c r="D124" s="1600"/>
      <c r="E124" s="1432"/>
      <c r="F124" s="1616"/>
      <c r="G124" s="1625"/>
      <c r="H124" s="254"/>
      <c r="I124" s="101"/>
      <c r="J124" s="162" t="s">
        <v>14</v>
      </c>
      <c r="K124" s="161">
        <f>SUM(K122:K123)</f>
        <v>431</v>
      </c>
      <c r="L124" s="163" t="s">
        <v>115</v>
      </c>
      <c r="M124" s="296"/>
      <c r="O124" s="801"/>
      <c r="P124" s="801"/>
    </row>
    <row r="125" spans="1:19" ht="15.75" customHeight="1" x14ac:dyDescent="0.2">
      <c r="A125" s="8"/>
      <c r="B125" s="9"/>
      <c r="C125" s="126"/>
      <c r="D125" s="736" t="s">
        <v>184</v>
      </c>
      <c r="E125" s="1431" t="s">
        <v>261</v>
      </c>
      <c r="F125" s="1660"/>
      <c r="G125" s="1639">
        <v>8010121</v>
      </c>
      <c r="H125" s="250">
        <v>5</v>
      </c>
      <c r="I125" s="1637" t="s">
        <v>143</v>
      </c>
      <c r="J125" s="25" t="s">
        <v>10</v>
      </c>
      <c r="K125" s="106">
        <v>6.5</v>
      </c>
      <c r="L125" s="1620" t="s">
        <v>264</v>
      </c>
      <c r="M125" s="297" t="s">
        <v>31</v>
      </c>
      <c r="O125" s="801"/>
    </row>
    <row r="126" spans="1:19" ht="15.75" customHeight="1" x14ac:dyDescent="0.2">
      <c r="A126" s="8"/>
      <c r="B126" s="127"/>
      <c r="C126" s="126"/>
      <c r="D126" s="736"/>
      <c r="E126" s="1415"/>
      <c r="F126" s="1660"/>
      <c r="G126" s="1604"/>
      <c r="H126" s="250"/>
      <c r="I126" s="1614"/>
      <c r="J126" s="203"/>
      <c r="K126" s="56"/>
      <c r="L126" s="1642"/>
      <c r="M126" s="297"/>
      <c r="O126" s="801"/>
    </row>
    <row r="127" spans="1:19" ht="16.5" customHeight="1" x14ac:dyDescent="0.2">
      <c r="A127" s="130"/>
      <c r="B127" s="127"/>
      <c r="C127" s="271"/>
      <c r="D127" s="736"/>
      <c r="E127" s="1432"/>
      <c r="F127" s="1661"/>
      <c r="G127" s="1625"/>
      <c r="H127" s="250"/>
      <c r="I127" s="749"/>
      <c r="J127" s="154" t="s">
        <v>14</v>
      </c>
      <c r="K127" s="677">
        <f>SUM(K125:K126)</f>
        <v>6.5</v>
      </c>
      <c r="L127" s="961"/>
      <c r="M127" s="679"/>
      <c r="O127" s="801"/>
      <c r="P127" s="801"/>
      <c r="Q127" s="801"/>
    </row>
    <row r="128" spans="1:19" ht="15" customHeight="1" thickBot="1" x14ac:dyDescent="0.25">
      <c r="A128" s="131"/>
      <c r="B128" s="132"/>
      <c r="C128" s="244"/>
      <c r="D128" s="737"/>
      <c r="E128" s="1440" t="s">
        <v>68</v>
      </c>
      <c r="F128" s="1441"/>
      <c r="G128" s="1441"/>
      <c r="H128" s="1441"/>
      <c r="I128" s="1441"/>
      <c r="J128" s="1442"/>
      <c r="K128" s="170">
        <f>K127+K124+K107+K121+K117+K113+K109</f>
        <v>998.7</v>
      </c>
      <c r="L128" s="1443"/>
      <c r="M128" s="1641"/>
      <c r="S128" s="20"/>
    </row>
    <row r="129" spans="1:19" ht="13.5" thickBot="1" x14ac:dyDescent="0.25">
      <c r="A129" s="136" t="s">
        <v>7</v>
      </c>
      <c r="B129" s="202" t="s">
        <v>8</v>
      </c>
      <c r="C129" s="1409" t="s">
        <v>13</v>
      </c>
      <c r="D129" s="1410"/>
      <c r="E129" s="1410"/>
      <c r="F129" s="1410"/>
      <c r="G129" s="1410"/>
      <c r="H129" s="1410"/>
      <c r="I129" s="1410"/>
      <c r="J129" s="1411"/>
      <c r="K129" s="47">
        <f>K103+K100+K128+K89</f>
        <v>5841.8000000000011</v>
      </c>
      <c r="L129" s="1383"/>
      <c r="M129" s="1385"/>
      <c r="N129" s="952"/>
    </row>
    <row r="130" spans="1:19" ht="13.5" thickBot="1" x14ac:dyDescent="0.25">
      <c r="A130" s="136" t="s">
        <v>7</v>
      </c>
      <c r="B130" s="137" t="s">
        <v>9</v>
      </c>
      <c r="C130" s="1412" t="s">
        <v>57</v>
      </c>
      <c r="D130" s="1413"/>
      <c r="E130" s="1413"/>
      <c r="F130" s="1413"/>
      <c r="G130" s="1413"/>
      <c r="H130" s="1413"/>
      <c r="I130" s="1413"/>
      <c r="J130" s="1413"/>
      <c r="K130" s="1413"/>
      <c r="L130" s="1413"/>
      <c r="M130" s="1414"/>
      <c r="P130" s="801"/>
    </row>
    <row r="131" spans="1:19" ht="29.25" customHeight="1" x14ac:dyDescent="0.2">
      <c r="A131" s="121" t="s">
        <v>7</v>
      </c>
      <c r="B131" s="122" t="s">
        <v>9</v>
      </c>
      <c r="C131" s="114" t="s">
        <v>7</v>
      </c>
      <c r="D131" s="322"/>
      <c r="E131" s="41" t="s">
        <v>162</v>
      </c>
      <c r="F131" s="245"/>
      <c r="G131" s="742"/>
      <c r="H131" s="250">
        <v>2</v>
      </c>
      <c r="I131" s="779" t="s">
        <v>140</v>
      </c>
      <c r="J131" s="18"/>
      <c r="K131" s="62"/>
      <c r="L131" s="69"/>
      <c r="M131" s="298"/>
      <c r="R131" s="20"/>
    </row>
    <row r="132" spans="1:19" ht="30" customHeight="1" x14ac:dyDescent="0.2">
      <c r="A132" s="8"/>
      <c r="B132" s="9"/>
      <c r="C132" s="2"/>
      <c r="D132" s="772" t="s">
        <v>7</v>
      </c>
      <c r="E132" s="1431" t="s">
        <v>82</v>
      </c>
      <c r="F132" s="775"/>
      <c r="G132" s="1604">
        <v>8050104</v>
      </c>
      <c r="H132" s="250"/>
      <c r="I132" s="771"/>
      <c r="J132" s="109" t="s">
        <v>10</v>
      </c>
      <c r="K132" s="44">
        <v>3</v>
      </c>
      <c r="L132" s="212" t="s">
        <v>110</v>
      </c>
      <c r="M132" s="109">
        <v>1</v>
      </c>
      <c r="O132" s="801"/>
      <c r="S132" s="20"/>
    </row>
    <row r="133" spans="1:19" ht="16.5" customHeight="1" thickBot="1" x14ac:dyDescent="0.25">
      <c r="A133" s="8"/>
      <c r="B133" s="9"/>
      <c r="C133" s="128"/>
      <c r="D133" s="736"/>
      <c r="E133" s="1419"/>
      <c r="F133" s="767"/>
      <c r="G133" s="1605"/>
      <c r="H133" s="251"/>
      <c r="I133" s="181"/>
      <c r="J133" s="182" t="s">
        <v>14</v>
      </c>
      <c r="K133" s="183">
        <f>SUM(K131:K132)</f>
        <v>3</v>
      </c>
      <c r="L133" s="768"/>
      <c r="M133" s="729"/>
      <c r="P133" s="801"/>
    </row>
    <row r="134" spans="1:19" ht="30.75" customHeight="1" x14ac:dyDescent="0.2">
      <c r="A134" s="121" t="s">
        <v>7</v>
      </c>
      <c r="B134" s="122" t="s">
        <v>9</v>
      </c>
      <c r="C134" s="125" t="s">
        <v>8</v>
      </c>
      <c r="D134" s="325"/>
      <c r="E134" s="1418" t="s">
        <v>137</v>
      </c>
      <c r="F134" s="1615" t="s">
        <v>51</v>
      </c>
      <c r="G134" s="1603">
        <v>808050107</v>
      </c>
      <c r="H134" s="760" t="s">
        <v>27</v>
      </c>
      <c r="I134" s="751" t="s">
        <v>140</v>
      </c>
      <c r="J134" s="18" t="s">
        <v>10</v>
      </c>
      <c r="K134" s="184">
        <v>10</v>
      </c>
      <c r="L134" s="185" t="s">
        <v>138</v>
      </c>
      <c r="M134" s="99">
        <v>1</v>
      </c>
    </row>
    <row r="135" spans="1:19" ht="18" customHeight="1" x14ac:dyDescent="0.2">
      <c r="A135" s="8"/>
      <c r="B135" s="9"/>
      <c r="C135" s="126"/>
      <c r="D135" s="326"/>
      <c r="E135" s="1415"/>
      <c r="F135" s="1616"/>
      <c r="G135" s="1604"/>
      <c r="H135" s="250"/>
      <c r="I135" s="749"/>
      <c r="J135" s="31"/>
      <c r="K135" s="224"/>
      <c r="L135" s="85" t="s">
        <v>139</v>
      </c>
      <c r="M135" s="19">
        <v>100</v>
      </c>
      <c r="S135" s="20"/>
    </row>
    <row r="136" spans="1:19" ht="16.5" customHeight="1" thickBot="1" x14ac:dyDescent="0.25">
      <c r="A136" s="3"/>
      <c r="B136" s="1"/>
      <c r="C136" s="186"/>
      <c r="D136" s="327"/>
      <c r="E136" s="1419"/>
      <c r="F136" s="1617"/>
      <c r="G136" s="1605"/>
      <c r="H136" s="761"/>
      <c r="I136" s="752"/>
      <c r="J136" s="187"/>
      <c r="K136" s="188"/>
      <c r="L136" s="189" t="s">
        <v>155</v>
      </c>
      <c r="M136" s="299"/>
      <c r="S136" s="20"/>
    </row>
    <row r="137" spans="1:19" ht="54" customHeight="1" thickBot="1" x14ac:dyDescent="0.25">
      <c r="A137" s="136" t="s">
        <v>7</v>
      </c>
      <c r="B137" s="137" t="s">
        <v>9</v>
      </c>
      <c r="C137" s="172" t="s">
        <v>9</v>
      </c>
      <c r="D137" s="328"/>
      <c r="E137" s="190" t="s">
        <v>142</v>
      </c>
      <c r="F137" s="246" t="s">
        <v>47</v>
      </c>
      <c r="G137" s="272">
        <v>8050101</v>
      </c>
      <c r="H137" s="252">
        <v>2</v>
      </c>
      <c r="I137" s="191" t="s">
        <v>140</v>
      </c>
      <c r="J137" s="192" t="s">
        <v>10</v>
      </c>
      <c r="K137" s="193">
        <v>12</v>
      </c>
      <c r="L137" s="194" t="s">
        <v>172</v>
      </c>
      <c r="M137" s="300">
        <v>1</v>
      </c>
      <c r="N137" s="801"/>
      <c r="Q137" s="801"/>
      <c r="R137" s="20"/>
    </row>
    <row r="138" spans="1:19" ht="53.25" customHeight="1" x14ac:dyDescent="0.2">
      <c r="A138" s="121" t="s">
        <v>7</v>
      </c>
      <c r="B138" s="122" t="s">
        <v>9</v>
      </c>
      <c r="C138" s="114" t="s">
        <v>11</v>
      </c>
      <c r="D138" s="322"/>
      <c r="E138" s="196" t="s">
        <v>163</v>
      </c>
      <c r="F138" s="247"/>
      <c r="G138" s="764"/>
      <c r="H138" s="1654">
        <v>2</v>
      </c>
      <c r="I138" s="751" t="s">
        <v>140</v>
      </c>
      <c r="J138" s="13"/>
      <c r="K138" s="560"/>
      <c r="L138" s="208"/>
      <c r="M138" s="298"/>
      <c r="P138" s="801"/>
      <c r="R138" s="20"/>
    </row>
    <row r="139" spans="1:19" ht="43.5" customHeight="1" x14ac:dyDescent="0.2">
      <c r="A139" s="8"/>
      <c r="B139" s="9"/>
      <c r="C139" s="2"/>
      <c r="D139" s="736" t="s">
        <v>7</v>
      </c>
      <c r="E139" s="195" t="s">
        <v>63</v>
      </c>
      <c r="F139" s="1652" t="s">
        <v>48</v>
      </c>
      <c r="G139" s="1627">
        <v>8050201</v>
      </c>
      <c r="H139" s="1655"/>
      <c r="I139" s="86"/>
      <c r="J139" s="549" t="s">
        <v>10</v>
      </c>
      <c r="K139" s="56">
        <v>15</v>
      </c>
      <c r="L139" s="63" t="s">
        <v>83</v>
      </c>
      <c r="M139" s="301">
        <v>1</v>
      </c>
      <c r="P139" s="801"/>
    </row>
    <row r="140" spans="1:19" ht="28.5" customHeight="1" thickBot="1" x14ac:dyDescent="0.25">
      <c r="A140" s="3"/>
      <c r="B140" s="1"/>
      <c r="C140" s="133"/>
      <c r="D140" s="737"/>
      <c r="E140" s="151"/>
      <c r="F140" s="1653"/>
      <c r="G140" s="1628"/>
      <c r="H140" s="1656"/>
      <c r="I140" s="87"/>
      <c r="J140" s="37" t="s">
        <v>14</v>
      </c>
      <c r="K140" s="73">
        <f>SUM(K138:K139)</f>
        <v>15</v>
      </c>
      <c r="L140" s="303" t="s">
        <v>64</v>
      </c>
      <c r="M140" s="302">
        <v>2</v>
      </c>
      <c r="Q140" s="801"/>
    </row>
    <row r="141" spans="1:19" ht="40.5" customHeight="1" x14ac:dyDescent="0.2">
      <c r="A141" s="121" t="s">
        <v>7</v>
      </c>
      <c r="B141" s="122" t="s">
        <v>9</v>
      </c>
      <c r="C141" s="114" t="s">
        <v>158</v>
      </c>
      <c r="D141" s="322"/>
      <c r="E141" s="817" t="s">
        <v>95</v>
      </c>
      <c r="F141" s="248" t="s">
        <v>96</v>
      </c>
      <c r="G141" s="764"/>
      <c r="H141" s="253" t="s">
        <v>27</v>
      </c>
      <c r="I141" s="748" t="s">
        <v>140</v>
      </c>
      <c r="J141" s="13"/>
      <c r="K141" s="560"/>
      <c r="L141" s="32"/>
      <c r="M141" s="286"/>
      <c r="P141" s="801"/>
      <c r="R141" s="20"/>
    </row>
    <row r="142" spans="1:19" ht="42" customHeight="1" x14ac:dyDescent="0.2">
      <c r="A142" s="8"/>
      <c r="B142" s="9"/>
      <c r="C142" s="2"/>
      <c r="D142" s="774"/>
      <c r="E142" s="818" t="s">
        <v>250</v>
      </c>
      <c r="F142" s="807"/>
      <c r="G142" s="770"/>
      <c r="H142" s="251"/>
      <c r="I142" s="771"/>
      <c r="J142" s="40"/>
      <c r="K142" s="575"/>
      <c r="L142" s="867" t="s">
        <v>259</v>
      </c>
      <c r="M142" s="868">
        <v>1</v>
      </c>
      <c r="P142" s="801"/>
      <c r="Q142" s="801"/>
      <c r="R142" s="20"/>
    </row>
    <row r="143" spans="1:19" ht="49.5" customHeight="1" x14ac:dyDescent="0.2">
      <c r="A143" s="8"/>
      <c r="B143" s="9"/>
      <c r="C143" s="2"/>
      <c r="D143" s="1599" t="s">
        <v>7</v>
      </c>
      <c r="E143" s="273" t="s">
        <v>87</v>
      </c>
      <c r="F143" s="149"/>
      <c r="G143" s="824">
        <v>8050501</v>
      </c>
      <c r="H143" s="251"/>
      <c r="I143" s="86"/>
      <c r="J143" s="673" t="s">
        <v>234</v>
      </c>
      <c r="K143" s="106">
        <v>58</v>
      </c>
      <c r="L143" s="85" t="s">
        <v>148</v>
      </c>
      <c r="M143" s="142">
        <v>21</v>
      </c>
      <c r="S143" s="20"/>
    </row>
    <row r="144" spans="1:19" ht="30.75" customHeight="1" x14ac:dyDescent="0.2">
      <c r="A144" s="835"/>
      <c r="B144" s="404"/>
      <c r="C144" s="405"/>
      <c r="D144" s="1600"/>
      <c r="E144" s="241"/>
      <c r="F144" s="862"/>
      <c r="G144" s="825"/>
      <c r="H144" s="863"/>
      <c r="I144" s="864"/>
      <c r="J144" s="716" t="s">
        <v>10</v>
      </c>
      <c r="K144" s="103">
        <v>490</v>
      </c>
      <c r="L144" s="808" t="s">
        <v>108</v>
      </c>
      <c r="M144" s="291">
        <v>1</v>
      </c>
      <c r="R144" s="20"/>
    </row>
    <row r="145" spans="1:23" ht="54" customHeight="1" x14ac:dyDescent="0.2">
      <c r="A145" s="8"/>
      <c r="B145" s="9"/>
      <c r="C145" s="2"/>
      <c r="D145" s="822" t="s">
        <v>8</v>
      </c>
      <c r="E145" s="241" t="s">
        <v>84</v>
      </c>
      <c r="F145" s="745"/>
      <c r="G145" s="859">
        <v>8050502</v>
      </c>
      <c r="H145" s="251"/>
      <c r="I145" s="86"/>
      <c r="J145" s="860" t="s">
        <v>10</v>
      </c>
      <c r="K145" s="670">
        <v>89.3</v>
      </c>
      <c r="L145" s="861" t="s">
        <v>94</v>
      </c>
      <c r="M145" s="291">
        <v>1</v>
      </c>
      <c r="P145" s="801"/>
    </row>
    <row r="146" spans="1:23" ht="31.5" customHeight="1" x14ac:dyDescent="0.2">
      <c r="A146" s="8"/>
      <c r="B146" s="9"/>
      <c r="C146" s="2"/>
      <c r="D146" s="1638" t="s">
        <v>9</v>
      </c>
      <c r="E146" s="1406" t="s">
        <v>145</v>
      </c>
      <c r="F146" s="745"/>
      <c r="G146" s="1627">
        <v>8050104</v>
      </c>
      <c r="H146" s="251"/>
      <c r="I146" s="86"/>
      <c r="J146" s="673" t="s">
        <v>10</v>
      </c>
      <c r="K146" s="56">
        <f>130+7</f>
        <v>137</v>
      </c>
      <c r="L146" s="809" t="s">
        <v>149</v>
      </c>
      <c r="M146" s="780"/>
    </row>
    <row r="147" spans="1:23" ht="28.5" customHeight="1" x14ac:dyDescent="0.2">
      <c r="A147" s="8"/>
      <c r="B147" s="9"/>
      <c r="C147" s="2"/>
      <c r="D147" s="1638"/>
      <c r="E147" s="1404"/>
      <c r="F147" s="745"/>
      <c r="G147" s="1627"/>
      <c r="H147" s="251"/>
      <c r="I147" s="86"/>
      <c r="J147" s="40"/>
      <c r="K147" s="48"/>
      <c r="L147" s="769" t="s">
        <v>146</v>
      </c>
      <c r="M147" s="102">
        <v>1</v>
      </c>
      <c r="P147" s="801"/>
    </row>
    <row r="148" spans="1:23" ht="24.75" customHeight="1" x14ac:dyDescent="0.2">
      <c r="A148" s="8"/>
      <c r="B148" s="9"/>
      <c r="C148" s="2"/>
      <c r="D148" s="1638"/>
      <c r="E148" s="1404"/>
      <c r="F148" s="745"/>
      <c r="G148" s="738"/>
      <c r="H148" s="251"/>
      <c r="I148" s="86"/>
      <c r="J148" s="40"/>
      <c r="K148" s="48"/>
      <c r="L148" s="1606" t="s">
        <v>147</v>
      </c>
      <c r="M148" s="1608">
        <v>20</v>
      </c>
      <c r="P148" s="801"/>
    </row>
    <row r="149" spans="1:23" ht="18" customHeight="1" thickBot="1" x14ac:dyDescent="0.25">
      <c r="A149" s="3"/>
      <c r="B149" s="1"/>
      <c r="C149" s="7"/>
      <c r="D149" s="1657"/>
      <c r="E149" s="1610"/>
      <c r="F149" s="249"/>
      <c r="G149" s="744"/>
      <c r="H149" s="761"/>
      <c r="I149" s="749"/>
      <c r="J149" s="176" t="s">
        <v>14</v>
      </c>
      <c r="K149" s="45">
        <f>SUM(K143:K148)</f>
        <v>774.3</v>
      </c>
      <c r="L149" s="1607"/>
      <c r="M149" s="1609"/>
      <c r="O149" s="801"/>
    </row>
    <row r="150" spans="1:23" ht="14.25" customHeight="1" thickBot="1" x14ac:dyDescent="0.25">
      <c r="A150" s="138" t="s">
        <v>7</v>
      </c>
      <c r="B150" s="132" t="s">
        <v>9</v>
      </c>
      <c r="C150" s="1409" t="s">
        <v>13</v>
      </c>
      <c r="D150" s="1410"/>
      <c r="E150" s="1410"/>
      <c r="F150" s="1410"/>
      <c r="G150" s="1410"/>
      <c r="H150" s="1410"/>
      <c r="I150" s="1410"/>
      <c r="J150" s="1411"/>
      <c r="K150" s="47">
        <f>K149+K140+K133+K137+K134</f>
        <v>814.3</v>
      </c>
      <c r="L150" s="1383"/>
      <c r="M150" s="1385"/>
    </row>
    <row r="151" spans="1:23" ht="14.25" customHeight="1" thickBot="1" x14ac:dyDescent="0.25">
      <c r="A151" s="112" t="s">
        <v>7</v>
      </c>
      <c r="B151" s="1386" t="s">
        <v>15</v>
      </c>
      <c r="C151" s="1387"/>
      <c r="D151" s="1387"/>
      <c r="E151" s="1387"/>
      <c r="F151" s="1387"/>
      <c r="G151" s="1387"/>
      <c r="H151" s="1387"/>
      <c r="I151" s="1387"/>
      <c r="J151" s="1388"/>
      <c r="K151" s="49">
        <f>K150+K129+K55</f>
        <v>8502.4000000000015</v>
      </c>
      <c r="L151" s="1389"/>
      <c r="M151" s="1391"/>
    </row>
    <row r="152" spans="1:23" ht="14.25" customHeight="1" thickBot="1" x14ac:dyDescent="0.25">
      <c r="A152" s="139" t="s">
        <v>12</v>
      </c>
      <c r="B152" s="1392" t="s">
        <v>50</v>
      </c>
      <c r="C152" s="1393"/>
      <c r="D152" s="1393"/>
      <c r="E152" s="1393"/>
      <c r="F152" s="1393"/>
      <c r="G152" s="1393"/>
      <c r="H152" s="1393"/>
      <c r="I152" s="1393"/>
      <c r="J152" s="1394"/>
      <c r="K152" s="50">
        <f t="shared" ref="K152" si="6">K151</f>
        <v>8502.4000000000015</v>
      </c>
      <c r="L152" s="1395"/>
      <c r="M152" s="1397"/>
    </row>
    <row r="153" spans="1:23" ht="15" customHeight="1" x14ac:dyDescent="0.2">
      <c r="A153" s="1662" t="s">
        <v>263</v>
      </c>
      <c r="B153" s="1662"/>
      <c r="C153" s="1662"/>
      <c r="D153" s="1662"/>
      <c r="E153" s="1662"/>
      <c r="F153" s="1662"/>
      <c r="G153" s="1662"/>
      <c r="H153" s="1662"/>
      <c r="I153" s="1662"/>
      <c r="J153" s="1662"/>
      <c r="K153" s="1662"/>
      <c r="L153" s="1662"/>
      <c r="M153" s="1662"/>
      <c r="N153" s="29"/>
      <c r="O153" s="29"/>
      <c r="P153" s="29"/>
      <c r="Q153" s="29"/>
      <c r="R153" s="29"/>
      <c r="S153" s="29"/>
      <c r="T153" s="29"/>
      <c r="U153" s="29"/>
      <c r="V153" s="29"/>
      <c r="W153" s="29"/>
    </row>
    <row r="154" spans="1:23" ht="21" customHeight="1" thickBot="1" x14ac:dyDescent="0.25">
      <c r="A154" s="1398" t="s">
        <v>17</v>
      </c>
      <c r="B154" s="1398"/>
      <c r="C154" s="1398"/>
      <c r="D154" s="1398"/>
      <c r="E154" s="1398"/>
      <c r="F154" s="1398"/>
      <c r="G154" s="1398"/>
      <c r="H154" s="1398"/>
      <c r="I154" s="1398"/>
      <c r="J154" s="1398"/>
      <c r="K154" s="1398"/>
      <c r="L154" s="27"/>
      <c r="M154" s="70"/>
    </row>
    <row r="155" spans="1:23" ht="44.25" customHeight="1" x14ac:dyDescent="0.2">
      <c r="A155" s="1380" t="s">
        <v>16</v>
      </c>
      <c r="B155" s="1381"/>
      <c r="C155" s="1381"/>
      <c r="D155" s="1381"/>
      <c r="E155" s="1381"/>
      <c r="F155" s="1381"/>
      <c r="G155" s="1381"/>
      <c r="H155" s="1381"/>
      <c r="I155" s="1381"/>
      <c r="J155" s="1382"/>
      <c r="K155" s="332" t="s">
        <v>231</v>
      </c>
      <c r="L155" s="718"/>
      <c r="M155" s="718"/>
    </row>
    <row r="156" spans="1:23" ht="16.5" customHeight="1" x14ac:dyDescent="0.2">
      <c r="A156" s="1377" t="s">
        <v>25</v>
      </c>
      <c r="B156" s="1378"/>
      <c r="C156" s="1378"/>
      <c r="D156" s="1378"/>
      <c r="E156" s="1378"/>
      <c r="F156" s="1378"/>
      <c r="G156" s="1378"/>
      <c r="H156" s="1378"/>
      <c r="I156" s="1378"/>
      <c r="J156" s="1379"/>
      <c r="K156" s="52">
        <f>SUM(K157:K162)</f>
        <v>7706.8</v>
      </c>
      <c r="L156" s="718"/>
      <c r="M156" s="718"/>
    </row>
    <row r="157" spans="1:23" ht="13.5" customHeight="1" x14ac:dyDescent="0.2">
      <c r="A157" s="1366" t="s">
        <v>18</v>
      </c>
      <c r="B157" s="1367"/>
      <c r="C157" s="1367"/>
      <c r="D157" s="1367"/>
      <c r="E157" s="1367"/>
      <c r="F157" s="1367"/>
      <c r="G157" s="1367"/>
      <c r="H157" s="1367"/>
      <c r="I157" s="1367"/>
      <c r="J157" s="1368"/>
      <c r="K157" s="43">
        <f>SUMIF(J14:J148,"sb",K14:K148)</f>
        <v>7032</v>
      </c>
      <c r="L157" s="719"/>
      <c r="M157" s="719"/>
    </row>
    <row r="158" spans="1:23" ht="13.5" customHeight="1" x14ac:dyDescent="0.2">
      <c r="A158" s="1366" t="s">
        <v>233</v>
      </c>
      <c r="B158" s="1367"/>
      <c r="C158" s="1367"/>
      <c r="D158" s="1367"/>
      <c r="E158" s="1367"/>
      <c r="F158" s="1367"/>
      <c r="G158" s="1367"/>
      <c r="H158" s="1367"/>
      <c r="I158" s="1367"/>
      <c r="J158" s="1368"/>
      <c r="K158" s="43">
        <f>SUMIF(J15:J149,"sb(l)",K15:K149)</f>
        <v>39.5</v>
      </c>
      <c r="L158" s="719"/>
      <c r="M158" s="719"/>
    </row>
    <row r="159" spans="1:23" ht="13.5" customHeight="1" x14ac:dyDescent="0.2">
      <c r="A159" s="1374" t="s">
        <v>111</v>
      </c>
      <c r="B159" s="1375"/>
      <c r="C159" s="1375"/>
      <c r="D159" s="1375"/>
      <c r="E159" s="1375"/>
      <c r="F159" s="1375"/>
      <c r="G159" s="1375"/>
      <c r="H159" s="1375"/>
      <c r="I159" s="1375"/>
      <c r="J159" s="1376"/>
      <c r="K159" s="51">
        <f>SUMIF(J15:J148,"sb(vb)",K15:K148)</f>
        <v>0</v>
      </c>
      <c r="L159" s="719"/>
      <c r="M159" s="719"/>
    </row>
    <row r="160" spans="1:23" ht="13.5" customHeight="1" x14ac:dyDescent="0.2">
      <c r="A160" s="1366" t="s">
        <v>53</v>
      </c>
      <c r="B160" s="1367"/>
      <c r="C160" s="1367"/>
      <c r="D160" s="1367"/>
      <c r="E160" s="1367"/>
      <c r="F160" s="1367"/>
      <c r="G160" s="1367"/>
      <c r="H160" s="1367"/>
      <c r="I160" s="1367"/>
      <c r="J160" s="1368"/>
      <c r="K160" s="43">
        <f>SUMIF(J15:J148,"sb(vr)",K15:K148)</f>
        <v>172.9</v>
      </c>
      <c r="L160" s="15"/>
      <c r="M160" s="719"/>
    </row>
    <row r="161" spans="1:13" ht="13.5" customHeight="1" x14ac:dyDescent="0.2">
      <c r="A161" s="1374" t="s">
        <v>24</v>
      </c>
      <c r="B161" s="1375"/>
      <c r="C161" s="1375"/>
      <c r="D161" s="1375"/>
      <c r="E161" s="1375"/>
      <c r="F161" s="1375"/>
      <c r="G161" s="1375"/>
      <c r="H161" s="1375"/>
      <c r="I161" s="1375"/>
      <c r="J161" s="1376"/>
      <c r="K161" s="68">
        <f>SUMIF(J15:J148,"sb(sp)",K15:K148)</f>
        <v>400.1</v>
      </c>
      <c r="L161" s="28"/>
      <c r="M161" s="719"/>
    </row>
    <row r="162" spans="1:13" ht="13.5" customHeight="1" x14ac:dyDescent="0.2">
      <c r="A162" s="1374" t="s">
        <v>89</v>
      </c>
      <c r="B162" s="1375"/>
      <c r="C162" s="1375"/>
      <c r="D162" s="1375"/>
      <c r="E162" s="1375"/>
      <c r="F162" s="1375"/>
      <c r="G162" s="1375"/>
      <c r="H162" s="1375"/>
      <c r="I162" s="1375"/>
      <c r="J162" s="1376"/>
      <c r="K162" s="51">
        <f>SUMIF(J15:J148,"sb(spl)",K15:K148)</f>
        <v>62.3</v>
      </c>
      <c r="L162" s="28"/>
      <c r="M162" s="719"/>
    </row>
    <row r="163" spans="1:13" ht="13.5" customHeight="1" x14ac:dyDescent="0.2">
      <c r="A163" s="1374" t="s">
        <v>151</v>
      </c>
      <c r="B163" s="1375"/>
      <c r="C163" s="1375"/>
      <c r="D163" s="1375"/>
      <c r="E163" s="1375"/>
      <c r="F163" s="1375"/>
      <c r="G163" s="1375"/>
      <c r="H163" s="1375"/>
      <c r="I163" s="1375"/>
      <c r="J163" s="1376"/>
      <c r="K163" s="51"/>
      <c r="L163" s="28"/>
      <c r="M163" s="719"/>
    </row>
    <row r="164" spans="1:13" x14ac:dyDescent="0.2">
      <c r="A164" s="1377" t="s">
        <v>26</v>
      </c>
      <c r="B164" s="1378"/>
      <c r="C164" s="1378"/>
      <c r="D164" s="1378"/>
      <c r="E164" s="1378"/>
      <c r="F164" s="1378"/>
      <c r="G164" s="1378"/>
      <c r="H164" s="1378"/>
      <c r="I164" s="1378"/>
      <c r="J164" s="1379"/>
      <c r="K164" s="52">
        <f t="shared" ref="K164" si="7">SUM(K165:K167)</f>
        <v>795.60000000000014</v>
      </c>
      <c r="L164" s="718"/>
      <c r="M164" s="718"/>
    </row>
    <row r="165" spans="1:13" x14ac:dyDescent="0.2">
      <c r="A165" s="1366" t="s">
        <v>19</v>
      </c>
      <c r="B165" s="1367"/>
      <c r="C165" s="1367"/>
      <c r="D165" s="1367"/>
      <c r="E165" s="1367"/>
      <c r="F165" s="1367"/>
      <c r="G165" s="1367"/>
      <c r="H165" s="1367"/>
      <c r="I165" s="1367"/>
      <c r="J165" s="1368"/>
      <c r="K165" s="43">
        <f>SUMIF(J15:J148,"es",K15:K148)</f>
        <v>672.90000000000009</v>
      </c>
      <c r="L165" s="719"/>
      <c r="M165" s="719"/>
    </row>
    <row r="166" spans="1:13" x14ac:dyDescent="0.2">
      <c r="A166" s="1366" t="s">
        <v>235</v>
      </c>
      <c r="B166" s="1367"/>
      <c r="C166" s="1367"/>
      <c r="D166" s="1367"/>
      <c r="E166" s="1367"/>
      <c r="F166" s="1367"/>
      <c r="G166" s="1367"/>
      <c r="H166" s="1367"/>
      <c r="I166" s="1367"/>
      <c r="J166" s="1368"/>
      <c r="K166" s="43">
        <f>SUMIF(J16:J149,"lrvb",K16:K149)</f>
        <v>58</v>
      </c>
      <c r="L166" s="719"/>
      <c r="M166" s="719"/>
    </row>
    <row r="167" spans="1:13" x14ac:dyDescent="0.2">
      <c r="A167" s="1366" t="s">
        <v>86</v>
      </c>
      <c r="B167" s="1367"/>
      <c r="C167" s="1367"/>
      <c r="D167" s="1367"/>
      <c r="E167" s="1367"/>
      <c r="F167" s="1367"/>
      <c r="G167" s="1367"/>
      <c r="H167" s="1367"/>
      <c r="I167" s="1367"/>
      <c r="J167" s="1368"/>
      <c r="K167" s="43">
        <f>SUMIF(J15:J148,"kt",K15:K148)</f>
        <v>64.7</v>
      </c>
      <c r="L167" s="719"/>
      <c r="M167" s="719"/>
    </row>
    <row r="168" spans="1:13" ht="13.5" thickBot="1" x14ac:dyDescent="0.25">
      <c r="A168" s="1369" t="s">
        <v>14</v>
      </c>
      <c r="B168" s="1370"/>
      <c r="C168" s="1370"/>
      <c r="D168" s="1370"/>
      <c r="E168" s="1370"/>
      <c r="F168" s="1370"/>
      <c r="G168" s="1370"/>
      <c r="H168" s="1370"/>
      <c r="I168" s="1370"/>
      <c r="J168" s="1371"/>
      <c r="K168" s="45">
        <f>K164+K156</f>
        <v>8502.4</v>
      </c>
      <c r="L168" s="718"/>
      <c r="M168" s="718"/>
    </row>
    <row r="169" spans="1:13" x14ac:dyDescent="0.2">
      <c r="A169" s="140"/>
      <c r="B169" s="174"/>
      <c r="C169" s="140"/>
      <c r="D169" s="174"/>
      <c r="E169" s="26"/>
      <c r="L169" s="29"/>
      <c r="M169" s="719"/>
    </row>
    <row r="170" spans="1:13" x14ac:dyDescent="0.2">
      <c r="J170" s="15"/>
      <c r="L170" s="27"/>
    </row>
    <row r="171" spans="1:13" x14ac:dyDescent="0.2">
      <c r="J171" s="15"/>
    </row>
    <row r="172" spans="1:13" x14ac:dyDescent="0.2">
      <c r="J172" s="15"/>
    </row>
    <row r="173" spans="1:13" x14ac:dyDescent="0.2">
      <c r="J173" s="15"/>
      <c r="K173" s="214"/>
    </row>
    <row r="174" spans="1:13" x14ac:dyDescent="0.2">
      <c r="K174" s="214"/>
    </row>
  </sheetData>
  <mergeCells count="177">
    <mergeCell ref="G118:G121"/>
    <mergeCell ref="E108:E109"/>
    <mergeCell ref="F108:F109"/>
    <mergeCell ref="G108:G109"/>
    <mergeCell ref="I108:I109"/>
    <mergeCell ref="E21:E22"/>
    <mergeCell ref="E37:E38"/>
    <mergeCell ref="G44:G46"/>
    <mergeCell ref="M33:M34"/>
    <mergeCell ref="E94:E95"/>
    <mergeCell ref="E44:E45"/>
    <mergeCell ref="E53:E54"/>
    <mergeCell ref="E98:E99"/>
    <mergeCell ref="E110:E113"/>
    <mergeCell ref="E101:E103"/>
    <mergeCell ref="L55:M55"/>
    <mergeCell ref="I91:I93"/>
    <mergeCell ref="G110:G113"/>
    <mergeCell ref="L101:L103"/>
    <mergeCell ref="H36:H38"/>
    <mergeCell ref="I36:I38"/>
    <mergeCell ref="G39:G40"/>
    <mergeCell ref="C55:J55"/>
    <mergeCell ref="L99:L100"/>
    <mergeCell ref="K1:M1"/>
    <mergeCell ref="E82:E83"/>
    <mergeCell ref="E84:E86"/>
    <mergeCell ref="E87:E89"/>
    <mergeCell ref="E62:E64"/>
    <mergeCell ref="E57:E58"/>
    <mergeCell ref="L63:L64"/>
    <mergeCell ref="L58:L59"/>
    <mergeCell ref="A2:M2"/>
    <mergeCell ref="A3:M3"/>
    <mergeCell ref="A4:M4"/>
    <mergeCell ref="A6:A9"/>
    <mergeCell ref="B6:B9"/>
    <mergeCell ref="C6:C9"/>
    <mergeCell ref="E6:E9"/>
    <mergeCell ref="F6:F9"/>
    <mergeCell ref="H6:H9"/>
    <mergeCell ref="G15:G16"/>
    <mergeCell ref="G41:G42"/>
    <mergeCell ref="H39:H40"/>
    <mergeCell ref="G24:G26"/>
    <mergeCell ref="F31:F35"/>
    <mergeCell ref="L33:L35"/>
    <mergeCell ref="F39:F40"/>
    <mergeCell ref="B152:J152"/>
    <mergeCell ref="L152:M152"/>
    <mergeCell ref="C129:J129"/>
    <mergeCell ref="E125:E127"/>
    <mergeCell ref="F125:F127"/>
    <mergeCell ref="L129:M129"/>
    <mergeCell ref="G134:G136"/>
    <mergeCell ref="E132:E133"/>
    <mergeCell ref="A153:M153"/>
    <mergeCell ref="G91:G93"/>
    <mergeCell ref="A158:J158"/>
    <mergeCell ref="G146:G147"/>
    <mergeCell ref="G139:G140"/>
    <mergeCell ref="G96:G97"/>
    <mergeCell ref="G62:G64"/>
    <mergeCell ref="G65:G67"/>
    <mergeCell ref="G69:G72"/>
    <mergeCell ref="G73:G75"/>
    <mergeCell ref="G76:G78"/>
    <mergeCell ref="G87:G89"/>
    <mergeCell ref="G94:G95"/>
    <mergeCell ref="G125:G127"/>
    <mergeCell ref="G79:G80"/>
    <mergeCell ref="G82:G83"/>
    <mergeCell ref="C130:M130"/>
    <mergeCell ref="I94:I95"/>
    <mergeCell ref="I96:I97"/>
    <mergeCell ref="E122:E124"/>
    <mergeCell ref="F122:F124"/>
    <mergeCell ref="I101:I103"/>
    <mergeCell ref="I114:I115"/>
    <mergeCell ref="L120:L121"/>
    <mergeCell ref="G105:G107"/>
    <mergeCell ref="G98:G100"/>
    <mergeCell ref="A168:J168"/>
    <mergeCell ref="A159:J159"/>
    <mergeCell ref="A160:J160"/>
    <mergeCell ref="A161:J161"/>
    <mergeCell ref="A162:J162"/>
    <mergeCell ref="A164:J164"/>
    <mergeCell ref="A165:J165"/>
    <mergeCell ref="A163:J163"/>
    <mergeCell ref="A167:J167"/>
    <mergeCell ref="A166:J166"/>
    <mergeCell ref="A157:J157"/>
    <mergeCell ref="F139:F140"/>
    <mergeCell ref="A156:J156"/>
    <mergeCell ref="H138:H140"/>
    <mergeCell ref="D146:D149"/>
    <mergeCell ref="D143:D144"/>
    <mergeCell ref="D122:D124"/>
    <mergeCell ref="A154:K154"/>
    <mergeCell ref="E134:E136"/>
    <mergeCell ref="F134:F136"/>
    <mergeCell ref="C150:J150"/>
    <mergeCell ref="G132:G133"/>
    <mergeCell ref="A155:J155"/>
    <mergeCell ref="L5:M5"/>
    <mergeCell ref="J6:J9"/>
    <mergeCell ref="E96:E97"/>
    <mergeCell ref="E91:E93"/>
    <mergeCell ref="C56:M56"/>
    <mergeCell ref="E79:E80"/>
    <mergeCell ref="L65:L66"/>
    <mergeCell ref="E65:E67"/>
    <mergeCell ref="E76:E78"/>
    <mergeCell ref="L69:L71"/>
    <mergeCell ref="E69:E71"/>
    <mergeCell ref="E73:E75"/>
    <mergeCell ref="L73:L74"/>
    <mergeCell ref="F76:F78"/>
    <mergeCell ref="G84:G86"/>
    <mergeCell ref="L50:L51"/>
    <mergeCell ref="G50:G51"/>
    <mergeCell ref="G53:G54"/>
    <mergeCell ref="M15:M16"/>
    <mergeCell ref="D91:D93"/>
    <mergeCell ref="D84:D86"/>
    <mergeCell ref="D73:D75"/>
    <mergeCell ref="D62:D64"/>
    <mergeCell ref="L76:L79"/>
    <mergeCell ref="G6:G9"/>
    <mergeCell ref="A10:M10"/>
    <mergeCell ref="K7:K9"/>
    <mergeCell ref="I6:I9"/>
    <mergeCell ref="M8:M9"/>
    <mergeCell ref="L6:M6"/>
    <mergeCell ref="L7:L9"/>
    <mergeCell ref="D6:D9"/>
    <mergeCell ref="B151:J151"/>
    <mergeCell ref="I125:I126"/>
    <mergeCell ref="E128:J128"/>
    <mergeCell ref="D118:D121"/>
    <mergeCell ref="D110:D113"/>
    <mergeCell ref="G122:G124"/>
    <mergeCell ref="F114:F117"/>
    <mergeCell ref="L105:L107"/>
    <mergeCell ref="I105:I106"/>
    <mergeCell ref="I118:I119"/>
    <mergeCell ref="L128:M128"/>
    <mergeCell ref="L125:L126"/>
    <mergeCell ref="L150:M150"/>
    <mergeCell ref="L151:M151"/>
    <mergeCell ref="L39:L40"/>
    <mergeCell ref="I39:I40"/>
    <mergeCell ref="B12:M12"/>
    <mergeCell ref="C13:M13"/>
    <mergeCell ref="E15:E16"/>
    <mergeCell ref="A11:M11"/>
    <mergeCell ref="D15:D16"/>
    <mergeCell ref="L15:L16"/>
    <mergeCell ref="G36:G38"/>
    <mergeCell ref="L148:L149"/>
    <mergeCell ref="M148:M149"/>
    <mergeCell ref="E146:E149"/>
    <mergeCell ref="L122:L123"/>
    <mergeCell ref="I14:I15"/>
    <mergeCell ref="F36:F38"/>
    <mergeCell ref="E41:E42"/>
    <mergeCell ref="I43:I44"/>
    <mergeCell ref="E39:E40"/>
    <mergeCell ref="I57:I58"/>
    <mergeCell ref="E114:E117"/>
    <mergeCell ref="L108:L109"/>
    <mergeCell ref="E105:E107"/>
    <mergeCell ref="E118:E121"/>
    <mergeCell ref="F105:F107"/>
    <mergeCell ref="D96:D97"/>
    <mergeCell ref="G114:G117"/>
  </mergeCells>
  <printOptions horizontalCentered="1"/>
  <pageMargins left="0.78740157480314965" right="0" top="0.55118110236220474" bottom="0" header="0.31496062992125984" footer="0.31496062992125984"/>
  <pageSetup paperSize="9" scale="83" orientation="portrait" r:id="rId1"/>
  <rowBreaks count="4" manualBreakCount="4">
    <brk id="27" max="12" man="1"/>
    <brk id="48" max="12" man="1"/>
    <brk id="80" max="12" man="1"/>
    <brk id="113" max="12" man="1"/>
  </rowBreaks>
  <colBreaks count="1" manualBreakCount="1">
    <brk id="13"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vt:i4>
      </vt:variant>
      <vt:variant>
        <vt:lpstr>Įvardinti diapazonai</vt:lpstr>
      </vt:variant>
      <vt:variant>
        <vt:i4>6</vt:i4>
      </vt:variant>
    </vt:vector>
  </HeadingPairs>
  <TitlesOfParts>
    <vt:vector size="10" baseType="lpstr">
      <vt:lpstr>Asignavimų valdytojų kodai</vt:lpstr>
      <vt:lpstr>8 programa</vt:lpstr>
      <vt:lpstr>Lyginamasis variantas</vt:lpstr>
      <vt:lpstr>MVP 2017</vt:lpstr>
      <vt:lpstr>'8 programa'!Print_Area</vt:lpstr>
      <vt:lpstr>'Lyginamasis variantas'!Print_Area</vt:lpstr>
      <vt:lpstr>'MVP 2017'!Print_Area</vt:lpstr>
      <vt:lpstr>'8 programa'!Print_Titles</vt:lpstr>
      <vt:lpstr>'Lyginamasis variantas'!Print_Titles</vt:lpstr>
      <vt:lpstr>'MVP 2017'!Print_Titles</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Snieguole Kacerauskaite</cp:lastModifiedBy>
  <cp:lastPrinted>2017-07-27T06:21:54Z</cp:lastPrinted>
  <dcterms:created xsi:type="dcterms:W3CDTF">2004-04-19T12:01:47Z</dcterms:created>
  <dcterms:modified xsi:type="dcterms:W3CDTF">2017-07-27T06:22:06Z</dcterms:modified>
</cp:coreProperties>
</file>