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7-2019 SVP keitimas\2017-07- keitimas T2-XX\SPRENDIMAS\"/>
    </mc:Choice>
  </mc:AlternateContent>
  <bookViews>
    <workbookView xWindow="0" yWindow="0" windowWidth="20490" windowHeight="7755"/>
  </bookViews>
  <sheets>
    <sheet name="13 programa" sheetId="5" r:id="rId1"/>
    <sheet name="Lyginamasis variantas" sheetId="6" state="hidden" r:id="rId2"/>
    <sheet name="MVP 2017" sheetId="1" state="hidden" r:id="rId3"/>
  </sheets>
  <definedNames>
    <definedName name="_xlnm.Print_Area" localSheetId="0">'13 programa'!$A$1:$N$96</definedName>
    <definedName name="_xlnm.Print_Area" localSheetId="1">'Lyginamasis variantas'!$A$1:$U$97</definedName>
    <definedName name="_xlnm.Print_Area" localSheetId="2">'MVP 2017'!$A$1:$M$90</definedName>
    <definedName name="_xlnm.Print_Titles" localSheetId="0">'13 programa'!$6:$8</definedName>
    <definedName name="_xlnm.Print_Titles" localSheetId="1">'Lyginamasis variantas'!$7:$9</definedName>
    <definedName name="_xlnm.Print_Titles" localSheetId="2">'MVP 2017'!$6:$8</definedName>
  </definedNames>
  <calcPr calcId="162913"/>
</workbook>
</file>

<file path=xl/calcChain.xml><?xml version="1.0" encoding="utf-8"?>
<calcChain xmlns="http://schemas.openxmlformats.org/spreadsheetml/2006/main">
  <c r="I79" i="5" l="1"/>
  <c r="H86" i="5"/>
  <c r="H79" i="5"/>
  <c r="I80" i="6"/>
  <c r="J80" i="6"/>
  <c r="I87" i="6"/>
  <c r="J90" i="6" l="1"/>
  <c r="H36" i="5" l="1"/>
  <c r="J36" i="6"/>
  <c r="H23" i="5"/>
  <c r="H20" i="5"/>
  <c r="I21" i="6"/>
  <c r="I24" i="6"/>
  <c r="I36" i="6" l="1"/>
  <c r="J78" i="5" l="1"/>
  <c r="I78" i="5"/>
  <c r="H78" i="5"/>
  <c r="J79" i="6"/>
  <c r="I79" i="6"/>
  <c r="H79" i="6"/>
  <c r="J78" i="6"/>
  <c r="H94" i="6" l="1"/>
  <c r="H92" i="6"/>
  <c r="H91" i="6"/>
  <c r="H90" i="6"/>
  <c r="H89" i="6"/>
  <c r="H88" i="6"/>
  <c r="H87" i="6"/>
  <c r="H86" i="6"/>
  <c r="H50" i="6"/>
  <c r="H38" i="6"/>
  <c r="H35" i="6"/>
  <c r="H29" i="6"/>
  <c r="H30" i="6" s="1"/>
  <c r="H23" i="6"/>
  <c r="H20" i="6"/>
  <c r="H77" i="6"/>
  <c r="O88" i="6"/>
  <c r="N88" i="6"/>
  <c r="N20" i="6"/>
  <c r="O96" i="6"/>
  <c r="O95" i="6"/>
  <c r="N94" i="6"/>
  <c r="O94" i="6"/>
  <c r="O92" i="6"/>
  <c r="O90" i="6"/>
  <c r="O86" i="6"/>
  <c r="N92" i="6"/>
  <c r="N96" i="6"/>
  <c r="N95" i="6"/>
  <c r="N90" i="6"/>
  <c r="N86" i="6"/>
  <c r="P87" i="6"/>
  <c r="P89" i="6"/>
  <c r="P91" i="6"/>
  <c r="P52" i="6"/>
  <c r="P80" i="6" s="1"/>
  <c r="P81" i="6" s="1"/>
  <c r="P82" i="6" s="1"/>
  <c r="P51" i="6"/>
  <c r="O66" i="6"/>
  <c r="O63" i="6"/>
  <c r="O57" i="6"/>
  <c r="O52" i="6"/>
  <c r="O50" i="6"/>
  <c r="O44" i="6"/>
  <c r="O42" i="6"/>
  <c r="O38" i="6"/>
  <c r="O35" i="6"/>
  <c r="O29" i="6"/>
  <c r="O23" i="6"/>
  <c r="O20" i="6"/>
  <c r="O45" i="6" l="1"/>
  <c r="H85" i="6"/>
  <c r="N93" i="6"/>
  <c r="P86" i="6"/>
  <c r="N85" i="6"/>
  <c r="P88" i="6"/>
  <c r="P96" i="6"/>
  <c r="O93" i="6"/>
  <c r="P95" i="6"/>
  <c r="P94" i="6"/>
  <c r="P92" i="6"/>
  <c r="P90" i="6"/>
  <c r="O85" i="6"/>
  <c r="O30" i="6"/>
  <c r="O80" i="6"/>
  <c r="J51" i="6"/>
  <c r="M51" i="6"/>
  <c r="M52" i="6" s="1"/>
  <c r="N66" i="6"/>
  <c r="N63" i="6"/>
  <c r="N57" i="6"/>
  <c r="N52" i="6"/>
  <c r="N50" i="6"/>
  <c r="N44" i="6"/>
  <c r="N42" i="6"/>
  <c r="N38" i="6"/>
  <c r="N35" i="6"/>
  <c r="N29" i="6"/>
  <c r="N23" i="6"/>
  <c r="H75" i="6"/>
  <c r="H73" i="6"/>
  <c r="H66" i="6"/>
  <c r="H63" i="6"/>
  <c r="H60" i="6"/>
  <c r="H57" i="6"/>
  <c r="H52" i="6"/>
  <c r="K23" i="6"/>
  <c r="H80" i="6" l="1"/>
  <c r="O97" i="6"/>
  <c r="P93" i="6"/>
  <c r="P85" i="6"/>
  <c r="N30" i="6"/>
  <c r="O81" i="6"/>
  <c r="O82" i="6" s="1"/>
  <c r="N45" i="6"/>
  <c r="N80" i="6"/>
  <c r="H85" i="5"/>
  <c r="J59" i="5"/>
  <c r="I59" i="5"/>
  <c r="H59" i="5"/>
  <c r="N81" i="6" l="1"/>
  <c r="N82" i="6" s="1"/>
  <c r="P97" i="6"/>
  <c r="N97" i="6"/>
  <c r="I86" i="6"/>
  <c r="K68" i="1" l="1"/>
  <c r="K78" i="1"/>
  <c r="K70" i="1"/>
  <c r="H74" i="5"/>
  <c r="J74" i="6"/>
  <c r="J75" i="6" s="1"/>
  <c r="I75" i="6"/>
  <c r="I92" i="6" l="1"/>
  <c r="I91" i="6"/>
  <c r="I89" i="6"/>
  <c r="J59" i="6"/>
  <c r="J58" i="6"/>
  <c r="J60" i="6" l="1"/>
  <c r="J76" i="6"/>
  <c r="L52" i="6"/>
  <c r="K52" i="6"/>
  <c r="I52" i="6"/>
  <c r="J52" i="6"/>
  <c r="J86" i="6" l="1"/>
  <c r="O53" i="5"/>
  <c r="O20" i="5" l="1"/>
  <c r="O13" i="5"/>
  <c r="O47" i="5" l="1"/>
  <c r="M24" i="6" l="1"/>
  <c r="M29" i="6" s="1"/>
  <c r="M21" i="6"/>
  <c r="M23" i="6" s="1"/>
  <c r="M30" i="6" l="1"/>
  <c r="K56" i="1"/>
  <c r="J77" i="6"/>
  <c r="J24" i="6" l="1"/>
  <c r="J21" i="6"/>
  <c r="J23" i="6" s="1"/>
  <c r="J87" i="6" l="1"/>
  <c r="K79" i="1"/>
  <c r="L96" i="6" l="1"/>
  <c r="L95" i="6"/>
  <c r="L94" i="6"/>
  <c r="L92" i="6"/>
  <c r="L90" i="6"/>
  <c r="L86" i="6"/>
  <c r="N25" i="1"/>
  <c r="L93" i="6" l="1"/>
  <c r="J62" i="6"/>
  <c r="J61" i="6"/>
  <c r="J54" i="6"/>
  <c r="J53" i="6"/>
  <c r="J63" i="6" l="1"/>
  <c r="J57" i="6"/>
  <c r="H50" i="5"/>
  <c r="M96" i="6"/>
  <c r="M95" i="6"/>
  <c r="M90" i="6"/>
  <c r="M88" i="6"/>
  <c r="M86" i="6"/>
  <c r="J47" i="6"/>
  <c r="J50" i="6" s="1"/>
  <c r="M47" i="6"/>
  <c r="M50" i="6" s="1"/>
  <c r="L68" i="6"/>
  <c r="L66" i="6"/>
  <c r="L63" i="6"/>
  <c r="L57" i="6"/>
  <c r="L50" i="6"/>
  <c r="L44" i="6"/>
  <c r="L42" i="6"/>
  <c r="L40" i="6"/>
  <c r="L38" i="6"/>
  <c r="L35" i="6"/>
  <c r="L29" i="6"/>
  <c r="L23" i="6"/>
  <c r="L20" i="6"/>
  <c r="L80" i="6" l="1"/>
  <c r="M80" i="6"/>
  <c r="M81" i="6" s="1"/>
  <c r="M82" i="6" s="1"/>
  <c r="L45" i="6"/>
  <c r="L30" i="6"/>
  <c r="K38" i="1"/>
  <c r="K81" i="1"/>
  <c r="J89" i="6"/>
  <c r="I20" i="6"/>
  <c r="J16" i="6"/>
  <c r="J20" i="6" s="1"/>
  <c r="H19" i="5"/>
  <c r="H38" i="5"/>
  <c r="H90" i="5"/>
  <c r="J91" i="6"/>
  <c r="I38" i="6"/>
  <c r="J37" i="6"/>
  <c r="J38" i="6" s="1"/>
  <c r="J45" i="6" s="1"/>
  <c r="J26" i="6"/>
  <c r="J29" i="6" s="1"/>
  <c r="L81" i="6" l="1"/>
  <c r="L82" i="6" s="1"/>
  <c r="J30" i="6"/>
  <c r="I96" i="6"/>
  <c r="I95" i="6"/>
  <c r="I94" i="6"/>
  <c r="I90" i="6"/>
  <c r="I93" i="6" l="1"/>
  <c r="J81" i="6"/>
  <c r="J82" i="6" s="1"/>
  <c r="I73" i="6"/>
  <c r="I66" i="6"/>
  <c r="I63" i="6"/>
  <c r="I60" i="6"/>
  <c r="I57" i="6"/>
  <c r="I77" i="6"/>
  <c r="I50" i="6"/>
  <c r="I44" i="6"/>
  <c r="I42" i="6"/>
  <c r="I40" i="6"/>
  <c r="I35" i="6"/>
  <c r="I29" i="6"/>
  <c r="I23" i="6"/>
  <c r="K96" i="6"/>
  <c r="H96" i="6"/>
  <c r="J96" i="6" s="1"/>
  <c r="J93" i="6" s="1"/>
  <c r="K95" i="6"/>
  <c r="H95" i="6"/>
  <c r="K94" i="6"/>
  <c r="K92" i="6"/>
  <c r="M92" i="6" s="1"/>
  <c r="M85" i="6" s="1"/>
  <c r="J92" i="6"/>
  <c r="K90" i="6"/>
  <c r="K88" i="6"/>
  <c r="K86" i="6"/>
  <c r="K68" i="6"/>
  <c r="K66" i="6"/>
  <c r="K63" i="6"/>
  <c r="K57" i="6"/>
  <c r="K50" i="6"/>
  <c r="K44" i="6"/>
  <c r="H44" i="6"/>
  <c r="K42" i="6"/>
  <c r="H42" i="6"/>
  <c r="K40" i="6"/>
  <c r="H40" i="6"/>
  <c r="H45" i="6" s="1"/>
  <c r="K38" i="6"/>
  <c r="K35" i="6"/>
  <c r="K29" i="6"/>
  <c r="K20" i="6"/>
  <c r="K80" i="6" l="1"/>
  <c r="H93" i="6"/>
  <c r="K85" i="6"/>
  <c r="K93" i="6"/>
  <c r="J85" i="6"/>
  <c r="J97" i="6" s="1"/>
  <c r="I30" i="6"/>
  <c r="K45" i="6"/>
  <c r="I45" i="6"/>
  <c r="K30" i="6"/>
  <c r="L88" i="6"/>
  <c r="L85" i="6" s="1"/>
  <c r="J62" i="5"/>
  <c r="I62" i="5"/>
  <c r="H62" i="5"/>
  <c r="K64" i="1"/>
  <c r="M94" i="6" l="1"/>
  <c r="M93" i="6" s="1"/>
  <c r="M97" i="6" s="1"/>
  <c r="H97" i="6"/>
  <c r="H81" i="6"/>
  <c r="H82" i="6" s="1"/>
  <c r="I81" i="6"/>
  <c r="I82" i="6" s="1"/>
  <c r="K97" i="6"/>
  <c r="I88" i="6"/>
  <c r="I85" i="6" s="1"/>
  <c r="I97" i="6" s="1"/>
  <c r="K81" i="6"/>
  <c r="K82" i="6" s="1"/>
  <c r="H72" i="5"/>
  <c r="L97" i="6" l="1"/>
  <c r="J95" i="5"/>
  <c r="I95" i="5"/>
  <c r="H95" i="5"/>
  <c r="J94" i="5"/>
  <c r="I94" i="5"/>
  <c r="H94" i="5"/>
  <c r="J93" i="5"/>
  <c r="I93" i="5"/>
  <c r="H93" i="5"/>
  <c r="J91" i="5"/>
  <c r="I91" i="5"/>
  <c r="H91" i="5"/>
  <c r="J89" i="5"/>
  <c r="I89" i="5"/>
  <c r="H89" i="5"/>
  <c r="J87" i="5"/>
  <c r="I87" i="5"/>
  <c r="H87" i="5"/>
  <c r="J85" i="5"/>
  <c r="I85" i="5"/>
  <c r="I67" i="5"/>
  <c r="J65" i="5"/>
  <c r="I65" i="5"/>
  <c r="H65" i="5"/>
  <c r="J76" i="5"/>
  <c r="I76" i="5"/>
  <c r="H76" i="5"/>
  <c r="J56" i="5"/>
  <c r="I56" i="5"/>
  <c r="H56" i="5"/>
  <c r="J52" i="5"/>
  <c r="I52" i="5"/>
  <c r="H52" i="5"/>
  <c r="J50" i="5"/>
  <c r="I50" i="5"/>
  <c r="J44" i="5"/>
  <c r="I44" i="5"/>
  <c r="H44" i="5"/>
  <c r="J42" i="5"/>
  <c r="I42" i="5"/>
  <c r="H42" i="5"/>
  <c r="I40" i="5"/>
  <c r="H40" i="5"/>
  <c r="J38" i="5"/>
  <c r="I38" i="5"/>
  <c r="J35" i="5"/>
  <c r="I35" i="5"/>
  <c r="H35" i="5"/>
  <c r="J29" i="5"/>
  <c r="I29" i="5"/>
  <c r="H29" i="5"/>
  <c r="J22" i="5"/>
  <c r="I22" i="5"/>
  <c r="H22" i="5"/>
  <c r="J19" i="5"/>
  <c r="I19" i="5"/>
  <c r="J79" i="5" l="1"/>
  <c r="H84" i="5"/>
  <c r="H92" i="5"/>
  <c r="J92" i="5"/>
  <c r="I84" i="5"/>
  <c r="I92" i="5"/>
  <c r="J84" i="5"/>
  <c r="J30" i="5"/>
  <c r="H30" i="5"/>
  <c r="I30" i="5"/>
  <c r="H45" i="5"/>
  <c r="I45" i="5"/>
  <c r="J45" i="5"/>
  <c r="H96" i="5" l="1"/>
  <c r="I80" i="5"/>
  <c r="I81" i="5" s="1"/>
  <c r="I96" i="5"/>
  <c r="J96" i="5"/>
  <c r="H80" i="5"/>
  <c r="H81" i="5" s="1"/>
  <c r="J80" i="5"/>
  <c r="J81" i="5" s="1"/>
  <c r="H98" i="5" l="1"/>
  <c r="K61" i="1"/>
  <c r="K28" i="1" l="1"/>
  <c r="K86" i="1" l="1"/>
  <c r="K88" i="1"/>
  <c r="K59" i="1" l="1"/>
  <c r="K54" i="1"/>
  <c r="K71" i="1" l="1"/>
  <c r="K35" i="1"/>
  <c r="K44" i="1"/>
  <c r="K42" i="1"/>
  <c r="K40" i="1"/>
  <c r="K83" i="1" l="1"/>
  <c r="K89" i="1" l="1"/>
  <c r="K87" i="1"/>
  <c r="K84" i="1"/>
  <c r="K82" i="1"/>
  <c r="K80" i="1"/>
  <c r="K49" i="1"/>
  <c r="K22" i="1"/>
  <c r="K19" i="1"/>
  <c r="K77" i="1" l="1"/>
  <c r="K85" i="1"/>
  <c r="K29" i="1"/>
  <c r="K72" i="1" l="1"/>
  <c r="K73" i="1" s="1"/>
  <c r="K90" i="1"/>
</calcChain>
</file>

<file path=xl/comments1.xml><?xml version="1.0" encoding="utf-8"?>
<comments xmlns="http://schemas.openxmlformats.org/spreadsheetml/2006/main">
  <authors>
    <author>Snieguole Kacerauskaite</author>
  </authors>
  <commentList>
    <comment ref="E13" authorId="0" shapeId="0">
      <text>
        <r>
          <rPr>
            <sz val="9"/>
            <color indexed="81"/>
            <rFont val="Tahoma"/>
            <family val="2"/>
            <charset val="186"/>
          </rPr>
          <t>"Organizuoti  ir vykdyti visuomenės sveikatinimo veiklą prioritetinėse srityse"</t>
        </r>
      </text>
    </comment>
    <comment ref="E14" authorId="0" shapeId="0">
      <text>
        <r>
          <rPr>
            <sz val="9"/>
            <color indexed="81"/>
            <rFont val="Tahoma"/>
            <family val="2"/>
            <charset val="186"/>
          </rPr>
          <t>"Ugdyti visuomenės sveikatos srityje veikiančių NVO kompetencijas"</t>
        </r>
      </text>
    </comment>
    <comment ref="E16" authorId="0" shapeId="0">
      <text>
        <r>
          <rPr>
            <sz val="9"/>
            <color indexed="81"/>
            <rFont val="Tahoma"/>
            <family val="2"/>
            <charset val="186"/>
          </rPr>
          <t>"Aktyvinti valstybinių prevencinių sveikatos programų, finansuojamų iš PSDF, įgyvendinimą"</t>
        </r>
      </text>
    </comment>
    <comment ref="E20" authorId="0" shapeId="0">
      <text>
        <r>
          <rPr>
            <sz val="9"/>
            <color indexed="81"/>
            <rFont val="Tahoma"/>
            <family val="2"/>
            <charset val="186"/>
          </rPr>
          <t>"Aktyvinti valstybinių prevencinių sveikatos programų, finansuojamų iš PSDF, įgyvendinimą"</t>
        </r>
      </text>
    </comment>
  </commentList>
</comments>
</file>

<file path=xl/comments2.xml><?xml version="1.0" encoding="utf-8"?>
<comments xmlns="http://schemas.openxmlformats.org/spreadsheetml/2006/main">
  <authors>
    <author>Snieguole Kacerauskaite</author>
  </authors>
  <commentList>
    <comment ref="E14" authorId="0" shapeId="0">
      <text>
        <r>
          <rPr>
            <sz val="9"/>
            <color indexed="81"/>
            <rFont val="Tahoma"/>
            <family val="2"/>
            <charset val="186"/>
          </rPr>
          <t>"Organizuoti  ir vykdyti visuomenės sveikatinimo veiklą prioritetinėse srityse"</t>
        </r>
      </text>
    </comment>
    <comment ref="E15" authorId="0" shapeId="0">
      <text>
        <r>
          <rPr>
            <sz val="9"/>
            <color indexed="81"/>
            <rFont val="Tahoma"/>
            <family val="2"/>
            <charset val="186"/>
          </rPr>
          <t>"Ugdyti visuomenės sveikatos srityje veikiančių NVO kompetencijas"</t>
        </r>
      </text>
    </comment>
    <comment ref="E17" authorId="0" shapeId="0">
      <text>
        <r>
          <rPr>
            <sz val="9"/>
            <color indexed="81"/>
            <rFont val="Tahoma"/>
            <family val="2"/>
            <charset val="186"/>
          </rPr>
          <t>"Aktyvinti valstybinių prevencinių sveikatos programų, finansuojamų iš PSDF, įgyvendinimą"</t>
        </r>
      </text>
    </comment>
    <comment ref="E21" authorId="0" shapeId="0">
      <text>
        <r>
          <rPr>
            <sz val="9"/>
            <color indexed="81"/>
            <rFont val="Tahoma"/>
            <family val="2"/>
            <charset val="186"/>
          </rPr>
          <t>"Aktyvinti valstybinių prevencinių sveikatos programų, finansuojamų iš PSDF, įgyvendinimą"</t>
        </r>
      </text>
    </comment>
  </commentList>
</comments>
</file>

<file path=xl/comments3.xml><?xml version="1.0" encoding="utf-8"?>
<comments xmlns="http://schemas.openxmlformats.org/spreadsheetml/2006/main">
  <authors>
    <author>Snieguole Kacerauskaite</author>
  </authors>
  <commentList>
    <comment ref="F13" authorId="0" shapeId="0">
      <text>
        <r>
          <rPr>
            <sz val="9"/>
            <color indexed="81"/>
            <rFont val="Tahoma"/>
            <family val="2"/>
            <charset val="186"/>
          </rPr>
          <t>"Organizuoti  ir vykdyti visuomenės sveikatinimo veiklą prioritetinėse srityse"</t>
        </r>
      </text>
    </comment>
    <comment ref="F14" authorId="0" shapeId="0">
      <text>
        <r>
          <rPr>
            <sz val="9"/>
            <color indexed="81"/>
            <rFont val="Tahoma"/>
            <family val="2"/>
            <charset val="186"/>
          </rPr>
          <t>"Ugdyti visuomenės sveikatos srityje veikiančių NVO kompetencijas"</t>
        </r>
      </text>
    </comment>
    <comment ref="F16" authorId="0" shapeId="0">
      <text>
        <r>
          <rPr>
            <sz val="9"/>
            <color indexed="81"/>
            <rFont val="Tahoma"/>
            <family val="2"/>
            <charset val="186"/>
          </rPr>
          <t>"Aktyvinti valstybinių prevencinių sveikatos programų, finansuojamų iš PSDF, įgyvendinimą"</t>
        </r>
      </text>
    </comment>
    <comment ref="F20" authorId="0" shapeId="0">
      <text>
        <r>
          <rPr>
            <sz val="9"/>
            <color indexed="81"/>
            <rFont val="Tahoma"/>
            <family val="2"/>
            <charset val="186"/>
          </rPr>
          <t>"Aktyvinti valstybinių prevencinių sveikatos programų, finansuojamų iš PSDF, įgyvendinimą"</t>
        </r>
      </text>
    </comment>
  </commentList>
</comments>
</file>

<file path=xl/sharedStrings.xml><?xml version="1.0" encoding="utf-8"?>
<sst xmlns="http://schemas.openxmlformats.org/spreadsheetml/2006/main" count="883" uniqueCount="211">
  <si>
    <t>SVEIKATOS APSAUGOS PROGRAMOS (NR. 13)</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</si>
  <si>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</si>
  <si>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</si>
  <si>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</si>
  <si>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</si>
  <si>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</si>
  <si>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</si>
  <si>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</si>
  <si>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</si>
  <si>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</si>
  <si>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2018-ųjų metų lėšų projektas</t>
  </si>
  <si>
    <t>Produkto kriterijus</t>
  </si>
  <si>
    <t>2017 m.</t>
  </si>
  <si>
    <t>2018 m.</t>
  </si>
  <si>
    <t>Strateginis tikslas 03. Užtikrinti gyventojams aukštą švietimo, kultūros, socialinių, sporto ir sveikatos apsaugos paslaugų kokybę ir prieinamumą</t>
  </si>
  <si>
    <t>13 Sveikatos apsaugos programa</t>
  </si>
  <si>
    <t>01</t>
  </si>
  <si>
    <t>Stiprinti ir kryptingai plėtoti asmens ir visuomenės sveikatos priežiūros paslaugas</t>
  </si>
  <si>
    <t>Užtikrinti visuomenės sveikatos priežiūros paslaugų teikimą</t>
  </si>
  <si>
    <t>Klaipėdos miesto savivaldybės visuomenės sveikatos rėmimo specialiosios programos įgyvendinimas prioritetinėse srityse</t>
  </si>
  <si>
    <t xml:space="preserve"> 1.2.2.5</t>
  </si>
  <si>
    <t>07</t>
  </si>
  <si>
    <t>3</t>
  </si>
  <si>
    <t>SB</t>
  </si>
  <si>
    <t>Visuomenės sveikatos rėmimo specialiosios programos įgyvendinimas, proc.</t>
  </si>
  <si>
    <t>Užkrečiamųjų ligų prevencija</t>
  </si>
  <si>
    <t xml:space="preserve"> 1.2.2.4</t>
  </si>
  <si>
    <t>SB(AA)</t>
  </si>
  <si>
    <t>Vaikų sveikatos gerinimas</t>
  </si>
  <si>
    <t>Saugios bendruomenės organizavimas ir užtikrinimas</t>
  </si>
  <si>
    <t>1.2.2.3</t>
  </si>
  <si>
    <t>Sveikos gyvensenos (subalansuotos mitybos, fizinio aktyvumo) formavimas</t>
  </si>
  <si>
    <t>Visuomenės informavimas sveikatos klausimais</t>
  </si>
  <si>
    <t>Sveikatinimo projektų rėmimas</t>
  </si>
  <si>
    <t>Iš viso:</t>
  </si>
  <si>
    <t>02</t>
  </si>
  <si>
    <t xml:space="preserve">Mokinių visuomenės sveikatos priežiūros įgyvendinimas savivaldybės teritorijoje esančiose ikimokyklinio ugdymo, bendrojo ugdymo mokyklose ir profesinio mokymo įstaigose </t>
  </si>
  <si>
    <t>SB(VB)</t>
  </si>
  <si>
    <t>Ugdymo įstaigų, kuriose vykdoma vaikų sveikatos priežiūra, skaičius</t>
  </si>
  <si>
    <t>03</t>
  </si>
  <si>
    <t>BĮ Klaipėdos miesto visuomenės sveikatos biuro veiklos organizavimas, vykdant visuomenės sveikatos stiprinimą ir stebėseną</t>
  </si>
  <si>
    <t>SB(SP)</t>
  </si>
  <si>
    <t>Visuomenės sveikatos priežiūros paslaugų, teikiamų Klaipėdos miesto bendruomenei, padidėjimas, proc.</t>
  </si>
  <si>
    <t>04</t>
  </si>
  <si>
    <t>Iš viso uždaviniui:</t>
  </si>
  <si>
    <t>Užtikrinti asmens sveikatos priežiūros paslaugų teikimą</t>
  </si>
  <si>
    <t>BĮ Klaipėdos sutrikusio vystymosi kūdikių namų išlaikymas ir veiklos organizavimas</t>
  </si>
  <si>
    <t>55</t>
  </si>
  <si>
    <t>Vidutinis ankstyvosios reabilitacijos procedūrų, individualių programų skaičius 1 vaikui</t>
  </si>
  <si>
    <t>66</t>
  </si>
  <si>
    <t>PSDF</t>
  </si>
  <si>
    <t>8</t>
  </si>
  <si>
    <t>1</t>
  </si>
  <si>
    <t>5</t>
  </si>
  <si>
    <t>Modernizuoti sveikatos priežiūros įstaigų infrastruktūrą</t>
  </si>
  <si>
    <t xml:space="preserve">I  </t>
  </si>
  <si>
    <t>Kt</t>
  </si>
  <si>
    <t>05</t>
  </si>
  <si>
    <t>06</t>
  </si>
  <si>
    <t>08</t>
  </si>
  <si>
    <t>09</t>
  </si>
  <si>
    <t>Atliktas remontas, proc.</t>
  </si>
  <si>
    <t>Keleivinio lifto įrengimas pastate Pievų Tako g. 38</t>
  </si>
  <si>
    <t>Įrengtas liftas</t>
  </si>
  <si>
    <t>Iš viso tikslui:</t>
  </si>
  <si>
    <t>13</t>
  </si>
  <si>
    <t xml:space="preserve">Iš viso  programai: </t>
  </si>
  <si>
    <t>Finansavimo šaltinių suvestinė</t>
  </si>
  <si>
    <t>Finansavimo šaltiniai</t>
  </si>
  <si>
    <t>2018 m. lėšų projektas</t>
  </si>
  <si>
    <t>SAVIVALDYBĖS  LĖŠOS, IŠ VISO:</t>
  </si>
  <si>
    <r>
      <t xml:space="preserve">Savivaldybės biudžeto lėšos </t>
    </r>
    <r>
      <rPr>
        <b/>
        <sz val="10"/>
        <rFont val="Times New Roman"/>
        <family val="1"/>
      </rPr>
      <t>SB</t>
    </r>
  </si>
  <si>
    <r>
      <t xml:space="preserve">Savivaldybės aplinkos apsaugos rėmimo specialiosios programos lėšos </t>
    </r>
    <r>
      <rPr>
        <b/>
        <sz val="10"/>
        <rFont val="Times New Roman"/>
        <family val="1"/>
      </rPr>
      <t>SB(AA)</t>
    </r>
  </si>
  <si>
    <r>
      <t xml:space="preserve">Pajamų įmokų už paslaugas lėšos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</si>
  <si>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</si>
  <si>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</si>
  <si>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rPr>
        <sz val="10"/>
        <rFont val="Times New Roman"/>
        <family val="1"/>
        <charset val="186"/>
      </rPr>
      <t>Privalomojo sveikatos draudimo fondo lėšos</t>
    </r>
    <r>
      <rPr>
        <b/>
        <sz val="10"/>
        <rFont val="Times New Roman"/>
        <family val="1"/>
      </rPr>
      <t xml:space="preserve"> PSDF</t>
    </r>
  </si>
  <si>
    <r>
      <t xml:space="preserve">Europos Sąjungos paramos lėšos </t>
    </r>
    <r>
      <rPr>
        <b/>
        <sz val="10"/>
        <rFont val="Times New Roman"/>
        <family val="1"/>
        <charset val="186"/>
      </rPr>
      <t>ES</t>
    </r>
  </si>
  <si>
    <r>
      <t xml:space="preserve">Kiti finansavimo šaltiniai </t>
    </r>
    <r>
      <rPr>
        <b/>
        <sz val="10"/>
        <rFont val="Times New Roman"/>
        <family val="1"/>
      </rPr>
      <t>Kt</t>
    </r>
  </si>
  <si>
    <t>IŠ VISO:</t>
  </si>
  <si>
    <t>Informacinių pranešimų skaičius</t>
  </si>
  <si>
    <t>Išlaikomas darbuotojo etatas projekto „Jaunimui palankių sveikatos priežiūros paslaugų teikimo modelio diegimas Klaipėdos miesto savivaldybėje“ tęstinumui užtikrinti</t>
  </si>
  <si>
    <t>Vaikų, gavusių ankstyvosios reabilitacijos paslaugas, skaičius</t>
  </si>
  <si>
    <t>Apgyvendinta vaikų, skaičius</t>
  </si>
  <si>
    <t xml:space="preserve">Atokvėpio paslaugos teikimas šeimoms, auginančioms vaiką su negalia (BĮ Klaipėdos sutrikusio vystymosi kūdikių namuose) </t>
  </si>
  <si>
    <r>
      <t xml:space="preserve">Viešosios įstaigos Klaipėdos universitetinės ligoninės centrinio korpuso operacinės rekonstrukcija </t>
    </r>
    <r>
      <rPr>
        <sz val="10"/>
        <rFont val="Times New Roman"/>
        <family val="1"/>
        <charset val="186"/>
      </rPr>
      <t>Liepojos g. 41, Klaipėda</t>
    </r>
  </si>
  <si>
    <t xml:space="preserve">Psichikos sveikatos centro Narkomanų detoksikacijos skyriaus Galinio Pylimo g. 3, Klaipėdoje, remontas  </t>
  </si>
  <si>
    <r>
      <t xml:space="preserve">Vietų </t>
    </r>
    <r>
      <rPr>
        <sz val="10"/>
        <rFont val="Times New Roman"/>
        <family val="1"/>
        <charset val="186"/>
      </rPr>
      <t>atokvėpio</t>
    </r>
    <r>
      <rPr>
        <sz val="10"/>
        <rFont val="Times New Roman"/>
        <family val="1"/>
      </rPr>
      <t xml:space="preserve"> paslaugai teikti skaičius </t>
    </r>
  </si>
  <si>
    <r>
      <t>Klaipėdos universitetinės ligoninės dezinfekcijos sterilizacijos proceso modernizavimas</t>
    </r>
    <r>
      <rPr>
        <sz val="10"/>
        <rFont val="Times New Roman"/>
        <family val="1"/>
        <charset val="186"/>
      </rPr>
      <t xml:space="preserve"> Liepojos g. 39</t>
    </r>
  </si>
  <si>
    <t>Vykdytojas (skyrius / asmuo)</t>
  </si>
  <si>
    <t>Iš viso</t>
  </si>
  <si>
    <t>Sveikatos apsaugos skyrius</t>
  </si>
  <si>
    <t>SB(AAL)</t>
  </si>
  <si>
    <t>ES</t>
  </si>
  <si>
    <t>Statybos ir infrastruktūros plėtros skyrius</t>
  </si>
  <si>
    <r>
      <t>Valstybės biudžeto lėšos</t>
    </r>
    <r>
      <rPr>
        <b/>
        <sz val="10"/>
        <rFont val="Times New Roman"/>
        <family val="1"/>
        <charset val="186"/>
      </rPr>
      <t xml:space="preserve"> LRVB</t>
    </r>
  </si>
  <si>
    <t>SB(SPL)</t>
  </si>
  <si>
    <t>1.2.3.3</t>
  </si>
  <si>
    <t xml:space="preserve">1.2.3.3 </t>
  </si>
  <si>
    <t>Lyginamasis variantas</t>
  </si>
  <si>
    <t>Skirtumas</t>
  </si>
  <si>
    <t>1.3.3.3</t>
  </si>
  <si>
    <t>Įsigyta įrangos, proc.</t>
  </si>
  <si>
    <t>6</t>
  </si>
  <si>
    <t xml:space="preserve">Tiesiogiai stebimo trumpo gydymo kurso (DOTS) kabineto paslaugų organizavimas </t>
  </si>
  <si>
    <t>Lankytojų skaičius</t>
  </si>
  <si>
    <t>30</t>
  </si>
  <si>
    <r>
      <t xml:space="preserve">Savivaldybės aplinkos apsaugos rėmimo specialiosios programos likučio lėšos </t>
    </r>
    <r>
      <rPr>
        <b/>
        <sz val="10"/>
        <rFont val="Times New Roman"/>
        <family val="1"/>
        <charset val="186"/>
      </rPr>
      <t>SB(AAL)</t>
    </r>
  </si>
  <si>
    <t>2019 m. lėšų projektas</t>
  </si>
  <si>
    <t>2019-ųjų metų lėšų projektas</t>
  </si>
  <si>
    <t>2019 m.</t>
  </si>
  <si>
    <t xml:space="preserve">Neveiksnių asmenų būklės peržiūrėjimo užtikrinimas </t>
  </si>
  <si>
    <t>Komisijų posėdžių skaičius</t>
  </si>
  <si>
    <t>38</t>
  </si>
  <si>
    <t>60</t>
  </si>
  <si>
    <t>Klaipėdos miesto gyventojų sveikatos priežiūros paslaugų rėmimas</t>
  </si>
  <si>
    <t>Asmenų, kuriems iš dalies finasuotas dantų protezavimas, sk. per metus</t>
  </si>
  <si>
    <t>125</t>
  </si>
  <si>
    <t>Statybos darbai, įranga, proc.</t>
  </si>
  <si>
    <t>Parengtas techninis projektas, vnt.</t>
  </si>
  <si>
    <t>Apšiltintos sienos, proc.</t>
  </si>
  <si>
    <t>Suremontuotos laiptinės, proc.</t>
  </si>
  <si>
    <t>Atlikta projekto korektūra, vnt.</t>
  </si>
  <si>
    <t>Projektų skyrius</t>
  </si>
  <si>
    <t>Projektų sk.</t>
  </si>
  <si>
    <r>
      <t xml:space="preserve">Pastato Taikos pr. 76 modernizavimas </t>
    </r>
    <r>
      <rPr>
        <sz val="10"/>
        <rFont val="Times New Roman"/>
        <family val="1"/>
        <charset val="186"/>
      </rPr>
      <t>(pastato lauko sienų apšiltinimas, laiptinių remontas)</t>
    </r>
  </si>
  <si>
    <t>Ikimokyklinio ugdymo įstaigose dirbančių dietistų skaičius</t>
  </si>
  <si>
    <t>Išlaikomas specialisto etatas</t>
  </si>
  <si>
    <t>Miesto tvarkymo skyrius</t>
  </si>
  <si>
    <r>
      <t>Administracinės paskirties pastato J. Karoso g. 12, Klaipėda, rekonstravimas į gydymo paskirties pastatą</t>
    </r>
    <r>
      <rPr>
        <sz val="10"/>
        <rFont val="Times New Roman"/>
        <family val="1"/>
        <charset val="186"/>
      </rPr>
      <t xml:space="preserve"> </t>
    </r>
  </si>
  <si>
    <t>Sutvarkyta teritorija, 1900 kv m, proc.</t>
  </si>
  <si>
    <t>Socialinės infrastruktūros priežiūros skyrius</t>
  </si>
  <si>
    <t>Remontuojamų patalpų plotas, kv m</t>
  </si>
  <si>
    <t xml:space="preserve"> 2017–2019 M. KLAIPĖDOS MIESTO SAVIVALDYBĖS</t>
  </si>
  <si>
    <t>Klaipėdos sutrikusio vystymosi kūdikių namų infrastruktūros sutvarkymas:</t>
  </si>
  <si>
    <t xml:space="preserve"> - aplinkos sutvarkymas </t>
  </si>
  <si>
    <t>Asmenų, kuriems iš dalies finasuotas dantų protezavimas, skaičius per metus</t>
  </si>
  <si>
    <r>
      <t xml:space="preserve">Viešosios įstaigos Klaipėdos universitetinės ligoninės centrinio korpuso operacinės rekonstravimas </t>
    </r>
    <r>
      <rPr>
        <sz val="10"/>
        <rFont val="Times New Roman"/>
        <family val="1"/>
        <charset val="186"/>
      </rPr>
      <t>Liepojos g. 41, Klaipėda</t>
    </r>
  </si>
  <si>
    <t xml:space="preserve">VšĮ Klaipėdos universitetinės ligoninės dalies pastato Liepojos g. 39 rekonstravimas </t>
  </si>
  <si>
    <t xml:space="preserve"> - trumpalaikės socialinės globos atokvėpio paslaugos prieinamumo didinimas</t>
  </si>
  <si>
    <t>Remontuojamų patalpų plotas, kv. m</t>
  </si>
  <si>
    <t xml:space="preserve"> 2017 M. KLAIPĖDOS MIESTO SAVIVALDYBĖS ADMINISTRACIJOS</t>
  </si>
  <si>
    <t>2017 metų asignavimų planas</t>
  </si>
  <si>
    <t>Papriemonės kodas</t>
  </si>
  <si>
    <t>Apskaitos kodas</t>
  </si>
  <si>
    <t>13.010101</t>
  </si>
  <si>
    <t>13.010102</t>
  </si>
  <si>
    <t>13.010104</t>
  </si>
  <si>
    <t>13.020201</t>
  </si>
  <si>
    <t>13.010111</t>
  </si>
  <si>
    <t>13.010110</t>
  </si>
  <si>
    <t>13.010112</t>
  </si>
  <si>
    <t>13.020101</t>
  </si>
  <si>
    <t>13.020403</t>
  </si>
  <si>
    <t>13.020418</t>
  </si>
  <si>
    <t xml:space="preserve">13.020421 </t>
  </si>
  <si>
    <t xml:space="preserve">13.020427 </t>
  </si>
  <si>
    <t>13.020416</t>
  </si>
  <si>
    <t>Paaiškinimas</t>
  </si>
  <si>
    <t>Klaipėdos miesto savivaldybės miesto sveikatos apsaugos programos (Nr. 13) aprašymo                                                                priedas</t>
  </si>
  <si>
    <t>2017-ųjų metų asignavimų planas</t>
  </si>
  <si>
    <t>Siūlomas keisti 2017-ųjų metų asignavimų planas</t>
  </si>
  <si>
    <t>Siūlomas keisti 2017 m. asignavimų planas</t>
  </si>
  <si>
    <r>
      <t xml:space="preserve">Pajamų už atsitiktines paslaugasir įmokos už apgyvendinimą įstaigoje likutis </t>
    </r>
    <r>
      <rPr>
        <b/>
        <sz val="10"/>
        <rFont val="Times New Roman"/>
        <family val="1"/>
        <charset val="186"/>
      </rPr>
      <t>SB(SPL)</t>
    </r>
  </si>
  <si>
    <r>
      <t>Pajamų už atsitiktines paslaugasir įmokos už apgyvendinimą įstaigoje likutis</t>
    </r>
    <r>
      <rPr>
        <b/>
        <sz val="10"/>
        <rFont val="Times New Roman"/>
        <family val="1"/>
        <charset val="186"/>
      </rPr>
      <t xml:space="preserve"> SB(SPL)</t>
    </r>
  </si>
  <si>
    <r>
      <t xml:space="preserve">Savivaldybės aplinkos apsaugos rėmimo specialiosios programos lėšų likutis </t>
    </r>
    <r>
      <rPr>
        <b/>
        <sz val="10"/>
        <rFont val="Times New Roman"/>
        <family val="1"/>
      </rPr>
      <t>SB(AAL)</t>
    </r>
  </si>
  <si>
    <r>
      <t xml:space="preserve">Savivaldybės aplinkos apsaugos rėmimo specialiosios programos lėšų likutis </t>
    </r>
    <r>
      <rPr>
        <b/>
        <sz val="10"/>
        <rFont val="Times New Roman"/>
        <family val="1"/>
        <charset val="186"/>
      </rPr>
      <t>SB(AAL)</t>
    </r>
  </si>
  <si>
    <t xml:space="preserve"> </t>
  </si>
  <si>
    <t>SB(L)</t>
  </si>
  <si>
    <r>
      <t xml:space="preserve">Apyvartos lėšų likutis </t>
    </r>
    <r>
      <rPr>
        <b/>
        <sz val="10"/>
        <rFont val="Times New Roman"/>
        <family val="1"/>
        <charset val="186"/>
      </rPr>
      <t>SB(L)</t>
    </r>
  </si>
  <si>
    <t>BĮ Klaipėdos miesto sutrikusio vystymosi kūdikių namų reorganizavimo galimybių analizė.</t>
  </si>
  <si>
    <t>Atlikta analizė</t>
  </si>
  <si>
    <t>Triukšmo prevencijos priemonių įgyvendinimas:</t>
  </si>
  <si>
    <t>Renginių organizavimo viešojo naudojimo teritorijose taisyklių keitimas</t>
  </si>
  <si>
    <t>Klaipėdos miesto triukšmo prevencijos viešose vietose taisyklių keitimas</t>
  </si>
  <si>
    <t>Triukšmo, kylančio atliekant statybos, remonto darbus gyvenamojoje aplinkoje, kontrolės vykdymo tvarkos aprašo parengimas</t>
  </si>
  <si>
    <t>Pakeistos taisyklės</t>
  </si>
  <si>
    <t>Parengtas tvarkos aprašas</t>
  </si>
  <si>
    <t xml:space="preserve">PATVIRTINTA
Klaipėdos miesto savivaldybės administracijos direktoriaus 2017 m. kovo ... d. įsakymu Nr. AD1-  </t>
  </si>
  <si>
    <t xml:space="preserve">* pagal Klaipėdos miesto savivaldybės tarybos sprendimus: 2016 m. gruodžio 22 d. Nr. T2-290 ir 2017 m. vasario 23 d. Nr. T2-25
</t>
  </si>
  <si>
    <t>100</t>
  </si>
  <si>
    <t>110</t>
  </si>
  <si>
    <t>120</t>
  </si>
  <si>
    <t>Klaipėdos universitetinės ligoninės   dalininko kapitalo suformavimas</t>
  </si>
  <si>
    <t>Suformuotas dalininko kapitalas</t>
  </si>
  <si>
    <t>Turto skyrius</t>
  </si>
  <si>
    <t>Viešųjų sveikatos įstaigų teritorijų tvarkymas</t>
  </si>
  <si>
    <t>Sutvarkytas Klaipėdos universitetinės ligoninės  kiemas ir privažiavimai, proc.</t>
  </si>
  <si>
    <t>Siūlomas keisti 2018-ųjų metų lėšų projektas</t>
  </si>
  <si>
    <r>
      <t>Įrengta 839 m</t>
    </r>
    <r>
      <rPr>
        <vertAlign val="superscript"/>
        <sz val="10"/>
        <rFont val="Times New Roman"/>
        <family val="1"/>
        <charset val="186"/>
      </rPr>
      <t xml:space="preserve">2 </t>
    </r>
    <r>
      <rPr>
        <sz val="10"/>
        <rFont val="Times New Roman"/>
        <family val="1"/>
        <charset val="186"/>
      </rPr>
      <t>klinikinė diagnostinė laboratorija ligoninės korpuso Nr. 4 C dalies 2 ir 3 aukštuose, proc.</t>
    </r>
  </si>
  <si>
    <t>10</t>
  </si>
  <si>
    <t>2017 m. asignavimų planas</t>
  </si>
  <si>
    <t>Suremontuota Klaipėdos universitetinės ligoninės  kiemo ir privažiuojamųjų kelių danga, proc.</t>
  </si>
  <si>
    <t>Klaipėdos universitetinės ligoninės dalininko kapitalo didinimas</t>
  </si>
  <si>
    <t>Klaipėdos universitetinės ligoninės   dalininko kapitalo didinimas</t>
  </si>
  <si>
    <t>Padidintas dalininko kapitalas, proc.</t>
  </si>
  <si>
    <t xml:space="preserve">Padidintas dalininko kapitalas, proc. </t>
  </si>
  <si>
    <t>Siūlomas keisti 2018 m. lėšų projektas</t>
  </si>
  <si>
    <t>Siūlomas keisti 2019 m. lėšų projektas</t>
  </si>
  <si>
    <t>Reikalinga patikslinti finansavimo apimtį atsižvelgus į LR sveikatos ministro 2017-05-25 įsakymu Nr. V-590 patvirtintų Valstybės kapitalo investicijų 2017 m. sąrašą</t>
  </si>
  <si>
    <t>Atliktas šiluminės ir karšto vandens trasos remontas, proc.</t>
  </si>
  <si>
    <t>11</t>
  </si>
  <si>
    <t xml:space="preserve">VšĮ Jūrininkų sveikatos priežiūros centro infrastruktūros plėtros galimybių projektinių pasiūlymų parengimas </t>
  </si>
  <si>
    <t>Parengti projektiniai pasiūlymai, proc.</t>
  </si>
  <si>
    <r>
      <t>Administracinės paskirties pastato J. Karoso g. 12, Klaipėda, rekonstravimas į gydymo paskirties pastatą</t>
    </r>
    <r>
      <rPr>
        <sz val="10"/>
        <color rgb="FFFF0000"/>
        <rFont val="Times New Roman"/>
        <family val="1"/>
        <charset val="186"/>
      </rPr>
      <t xml:space="preserve"> </t>
    </r>
  </si>
  <si>
    <t xml:space="preserve">Siūloma mažinti priemonės finansavimo apimtį, nes techninio projekto parengimo paslauga nupirkta pigiau nei planuota. </t>
  </si>
  <si>
    <t>LR sveikatos apsaugos ministro 2017-06-15 įsakymas Nr.V-749</t>
  </si>
  <si>
    <t>Siūloma pagal atliktos „Pirminės sveikatos priežiūros paslaugų organizavimo kokybės ir darbo sąlygų pagerinimo optimaliai panaudojant esamas patalpas“ studijos siūlymą atlikti VšĮ Jūrininkų sveikatos priežiūros centro infrastruktūros plėtros galimybių projektinius pasiūlymus, kuriuose bus nustatyta, kokia dabartinio turto vertė, kiek kainuotų renovacija, kokios galimybės įrengti automobilių stovėjimo vietas, kokios galimos naujos poliklinikos statybos vietos ir kaštai.</t>
  </si>
  <si>
    <r>
      <t>Klaipėdos universitetinės ligoninės dezinfekcijos sterilizacijos proceso modernizavimas</t>
    </r>
    <r>
      <rPr>
        <sz val="10"/>
        <color rgb="FFFF0000"/>
        <rFont val="Times New Roman"/>
        <family val="1"/>
        <charset val="186"/>
      </rPr>
      <t xml:space="preserve"> (Liepojos g. 39)</t>
    </r>
  </si>
  <si>
    <r>
      <t>Klaipėdos universitetinės ligoninės dezinfekcijos sterilizacijos proceso modernizavimas</t>
    </r>
    <r>
      <rPr>
        <sz val="10"/>
        <rFont val="Times New Roman"/>
        <family val="1"/>
        <charset val="186"/>
      </rPr>
      <t xml:space="preserve"> (Liepojos g. 39)</t>
    </r>
  </si>
  <si>
    <t>Siūloma įtraukti naują rodiklį, nes planuojama atlikti anksčiau nenumatytus darbus - pakeisti  surūdijusią  požeminės šilumos  ir karšto vandens tiekimo vamzdynų trasos atkarpą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</si>
</sst>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6"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charset val="186"/>
    </font>
    <font>
      <sz val="10"/>
      <name val="Times New Roman"/>
      <family val="1"/>
    </font>
    <font>
      <b/>
      <sz val="10"/>
      <name val="Times New Roman"/>
      <family val="1"/>
    </font>
    <font>
      <sz val="8"/>
      <name val="Times New Roman"/>
      <family val="1"/>
      <charset val="186"/>
    </font>
    <font>
      <sz val="9"/>
      <name val="Times New Roman"/>
      <family val="1"/>
      <charset val="186"/>
    </font>
    <font>
      <sz val="9"/>
      <color indexed="81"/>
      <name val="Tahoma"/>
      <family val="2"/>
      <charset val="186"/>
    </font>
    <font>
      <sz val="12"/>
      <name val="Times New Roman"/>
      <family val="1"/>
      <charset val="186"/>
    </font>
    <font>
      <sz val="12"/>
      <name val="Arial"/>
      <family val="2"/>
      <charset val="186"/>
    </font>
    <font>
      <b/>
      <sz val="12"/>
      <name val="Times New Roman"/>
      <family val="1"/>
      <charset val="186"/>
    </font>
    <font>
      <b/>
      <u/>
      <sz val="10"/>
      <name val="Times New Roman"/>
      <family val="1"/>
      <charset val="186"/>
    </font>
    <font>
      <sz val="11"/>
      <name val="Calibri"/>
      <family val="2"/>
      <charset val="186"/>
      <scheme val="minor"/>
    </font>
    <font>
      <sz val="10"/>
      <color theme="0"/>
      <name val="Times New Roman"/>
      <family val="1"/>
      <charset val="186"/>
    </font>
    <font>
      <sz val="10"/>
      <name val="Calibri"/>
      <family val="2"/>
      <charset val="186"/>
      <scheme val="minor"/>
    </font>
    <font>
      <b/>
      <sz val="9"/>
      <name val="Times New Roman"/>
      <family val="1"/>
      <charset val="186"/>
    </font>
    <font>
      <sz val="8"/>
      <name val="Times New Roman"/>
      <family val="1"/>
    </font>
    <font>
      <sz val="11"/>
      <name val="Times New Roman"/>
      <family val="1"/>
      <charset val="186"/>
    </font>
    <font>
      <b/>
      <sz val="11"/>
      <name val="Times New Roman"/>
      <family val="1"/>
      <charset val="186"/>
    </font>
    <font>
      <sz val="10"/>
      <color rgb="FFFF0000"/>
      <name val="Times New Roman"/>
      <family val="1"/>
      <charset val="186"/>
    </font>
    <font>
      <strike/>
      <sz val="10"/>
      <name val="Times New Roman"/>
      <family val="1"/>
    </font>
    <font>
      <sz val="11"/>
      <color theme="0"/>
      <name val="Calibri"/>
      <family val="2"/>
      <charset val="186"/>
      <scheme val="minor"/>
    </font>
    <font>
      <sz val="12"/>
      <color theme="0"/>
      <name val="Arial"/>
      <family val="2"/>
      <charset val="186"/>
    </font>
    <font>
      <sz val="10"/>
      <color theme="0"/>
      <name val="Arial"/>
      <family val="2"/>
      <charset val="186"/>
    </font>
    <font>
      <sz val="10"/>
      <color theme="0"/>
      <name val="Times New Roman"/>
      <family val="1"/>
    </font>
    <font>
      <i/>
      <sz val="10"/>
      <color rgb="FF7030A0"/>
      <name val="Times New Roman"/>
      <family val="1"/>
      <charset val="186"/>
    </font>
    <font>
      <sz val="10"/>
      <color rgb="FF7030A0"/>
      <name val="Times New Roman"/>
      <family val="1"/>
      <charset val="186"/>
    </font>
    <font>
      <strike/>
      <sz val="10"/>
      <color rgb="FFFF0000"/>
      <name val="Times New Roman"/>
      <family val="1"/>
      <charset val="186"/>
    </font>
    <font>
      <sz val="10"/>
      <color rgb="FFFF0000"/>
      <name val="Times New Roman"/>
      <family val="1"/>
    </font>
    <font>
      <sz val="10"/>
      <color rgb="FFFF0000"/>
      <name val="Arial"/>
      <family val="2"/>
      <charset val="186"/>
    </font>
    <font>
      <b/>
      <sz val="7"/>
      <name val="Times New Roman"/>
      <family val="1"/>
      <charset val="186"/>
    </font>
    <font>
      <vertAlign val="superscript"/>
      <sz val="10"/>
      <name val="Times New Roman"/>
      <family val="1"/>
      <charset val="186"/>
    </font>
    <font>
      <strike/>
      <sz val="10"/>
      <name val="Arial"/>
      <family val="2"/>
      <charset val="186"/>
    </font>
    <font>
      <strike/>
      <sz val="11"/>
      <name val="Calibri"/>
      <family val="2"/>
      <charset val="186"/>
      <scheme val="minor"/>
    </font>
    <font>
      <b/>
      <sz val="10"/>
      <color rgb="FFFF0000"/>
      <name val="Times New Roman"/>
      <family val="1"/>
      <charset val="186"/>
    </font>
  </fonts>
  <fills count="9">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8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08">
    <xf numFmtId="0" fontId="0" fillId="0" borderId="0" xfId="0"/>
    <xf numFmtId="0" fontId="2" fillId="0" borderId="0" xfId="0" applyFont="1"/>
    <xf numFmtId="49" fontId="5" fillId="4" borderId="24" xfId="0" applyNumberFormat="1" applyFont="1" applyFill="1" applyBorder="1" applyAlignment="1">
      <alignment horizontal="center" vertical="top"/>
    </xf>
    <xf numFmtId="0" fontId="3" fillId="0" borderId="5" xfId="0" applyFont="1" applyFill="1" applyBorder="1" applyAlignment="1">
      <alignment vertical="top" wrapText="1"/>
    </xf>
    <xf numFmtId="0" fontId="1" fillId="0" borderId="28" xfId="0" applyFont="1" applyBorder="1" applyAlignment="1">
      <alignment horizontal="center" vertical="top"/>
    </xf>
    <xf numFmtId="164" fontId="1" fillId="0" borderId="28" xfId="0" applyNumberFormat="1" applyFont="1" applyFill="1" applyBorder="1" applyAlignment="1">
      <alignment horizontal="center" vertical="top"/>
    </xf>
    <xf numFmtId="0" fontId="1" fillId="6" borderId="4" xfId="0" applyFont="1" applyFill="1" applyBorder="1" applyAlignment="1">
      <alignment horizontal="center" vertical="top"/>
    </xf>
    <xf numFmtId="0" fontId="1" fillId="6" borderId="5" xfId="0" applyFont="1" applyFill="1" applyBorder="1" applyAlignment="1">
      <alignment horizontal="center" vertical="top"/>
    </xf>
    <xf numFmtId="0" fontId="1" fillId="0" borderId="11" xfId="0" applyFont="1" applyBorder="1" applyAlignment="1">
      <alignment vertical="top"/>
    </xf>
    <xf numFmtId="0" fontId="1" fillId="0" borderId="33" xfId="0" applyFont="1" applyBorder="1" applyAlignment="1">
      <alignment horizontal="center" vertical="top"/>
    </xf>
    <xf numFmtId="164" fontId="1" fillId="0" borderId="33" xfId="0" applyNumberFormat="1" applyFont="1" applyFill="1" applyBorder="1" applyAlignment="1">
      <alignment horizontal="center" vertical="top"/>
    </xf>
    <xf numFmtId="0" fontId="1" fillId="6" borderId="10" xfId="0" applyFont="1" applyFill="1" applyBorder="1" applyAlignment="1">
      <alignment horizontal="center" vertical="top"/>
    </xf>
    <xf numFmtId="0" fontId="1" fillId="6" borderId="11" xfId="0" applyFont="1" applyFill="1" applyBorder="1" applyAlignment="1">
      <alignment horizontal="center" vertical="top"/>
    </xf>
    <xf numFmtId="0" fontId="2" fillId="0" borderId="0" xfId="0" applyFont="1" applyBorder="1"/>
    <xf numFmtId="0" fontId="1" fillId="0" borderId="11" xfId="0" applyFont="1" applyFill="1" applyBorder="1" applyAlignment="1">
      <alignment vertical="top" wrapText="1"/>
    </xf>
    <xf numFmtId="164" fontId="1" fillId="0" borderId="12" xfId="0" applyNumberFormat="1" applyFont="1" applyFill="1" applyBorder="1" applyAlignment="1">
      <alignment horizontal="center" vertical="top"/>
    </xf>
    <xf numFmtId="0" fontId="7" fillId="0" borderId="12"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0" xfId="0" applyFont="1" applyFill="1" applyBorder="1" applyAlignment="1">
      <alignment horizontal="center" vertical="top"/>
    </xf>
    <xf numFmtId="0" fontId="1" fillId="0" borderId="11" xfId="0" applyFont="1" applyFill="1" applyBorder="1" applyAlignment="1">
      <alignment horizontal="center" vertical="top"/>
    </xf>
    <xf numFmtId="0" fontId="3" fillId="8" borderId="38" xfId="0" applyFont="1" applyFill="1" applyBorder="1" applyAlignment="1">
      <alignment horizontal="center" vertical="top"/>
    </xf>
    <xf numFmtId="164" fontId="3" fillId="8" borderId="39" xfId="0" applyNumberFormat="1" applyFont="1" applyFill="1" applyBorder="1" applyAlignment="1">
      <alignment horizontal="center" vertical="top"/>
    </xf>
    <xf numFmtId="164" fontId="3" fillId="8" borderId="38" xfId="0" applyNumberFormat="1" applyFont="1" applyFill="1" applyBorder="1" applyAlignment="1">
      <alignment horizontal="center" vertical="top"/>
    </xf>
    <xf numFmtId="0" fontId="1" fillId="0" borderId="16" xfId="0" applyFont="1" applyFill="1" applyBorder="1" applyAlignment="1">
      <alignment horizontal="center" vertical="top"/>
    </xf>
    <xf numFmtId="0" fontId="1" fillId="0" borderId="17" xfId="0" applyFont="1" applyFill="1" applyBorder="1" applyAlignment="1">
      <alignment horizontal="center" vertical="top"/>
    </xf>
    <xf numFmtId="164" fontId="1" fillId="0" borderId="44"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0" fontId="1" fillId="0" borderId="29" xfId="0" applyFont="1" applyFill="1" applyBorder="1" applyAlignment="1">
      <alignment horizontal="center" vertical="top"/>
    </xf>
    <xf numFmtId="0" fontId="1" fillId="0" borderId="3"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7" borderId="44" xfId="0" applyFont="1" applyFill="1" applyBorder="1" applyAlignment="1">
      <alignment horizontal="center" vertical="top"/>
    </xf>
    <xf numFmtId="164" fontId="1" fillId="7" borderId="50" xfId="0" applyNumberFormat="1" applyFont="1" applyFill="1" applyBorder="1" applyAlignment="1">
      <alignment horizontal="center" vertical="top"/>
    </xf>
    <xf numFmtId="0" fontId="1" fillId="0" borderId="51"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7" borderId="53" xfId="0" applyFont="1" applyFill="1" applyBorder="1" applyAlignment="1">
      <alignment horizontal="center" vertical="top"/>
    </xf>
    <xf numFmtId="164" fontId="1" fillId="7" borderId="56" xfId="0" applyNumberFormat="1" applyFont="1" applyFill="1" applyBorder="1" applyAlignment="1">
      <alignment horizontal="center" vertical="top"/>
    </xf>
    <xf numFmtId="164" fontId="1" fillId="7" borderId="57" xfId="0" applyNumberFormat="1" applyFont="1" applyFill="1" applyBorder="1" applyAlignment="1">
      <alignment horizontal="center" vertical="top" wrapText="1"/>
    </xf>
    <xf numFmtId="49" fontId="5" fillId="4" borderId="37" xfId="0" applyNumberFormat="1" applyFont="1" applyFill="1" applyBorder="1" applyAlignment="1">
      <alignment vertical="top"/>
    </xf>
    <xf numFmtId="49" fontId="5" fillId="5" borderId="16" xfId="0" applyNumberFormat="1" applyFont="1" applyFill="1" applyBorder="1" applyAlignment="1">
      <alignment vertical="top"/>
    </xf>
    <xf numFmtId="0" fontId="3" fillId="8" borderId="45" xfId="0" applyFont="1" applyFill="1" applyBorder="1" applyAlignment="1">
      <alignment horizontal="center" vertical="top"/>
    </xf>
    <xf numFmtId="0" fontId="4" fillId="0" borderId="16" xfId="0" applyFont="1" applyFill="1" applyBorder="1" applyAlignment="1">
      <alignment horizontal="center" vertical="top" wrapText="1"/>
    </xf>
    <xf numFmtId="0" fontId="4" fillId="0" borderId="17" xfId="0" applyFont="1" applyFill="1" applyBorder="1" applyAlignment="1">
      <alignment horizontal="center" vertical="top" wrapText="1"/>
    </xf>
    <xf numFmtId="164" fontId="1" fillId="7" borderId="42"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49" fontId="5" fillId="5" borderId="60" xfId="0" applyNumberFormat="1" applyFont="1" applyFill="1" applyBorder="1" applyAlignment="1">
      <alignment horizontal="center" vertical="top"/>
    </xf>
    <xf numFmtId="164" fontId="3" fillId="5" borderId="20" xfId="0" applyNumberFormat="1" applyFont="1" applyFill="1" applyBorder="1" applyAlignment="1">
      <alignment horizontal="center" vertical="top"/>
    </xf>
    <xf numFmtId="49" fontId="5" fillId="5" borderId="61" xfId="0" applyNumberFormat="1" applyFont="1" applyFill="1" applyBorder="1" applyAlignment="1">
      <alignment horizontal="center" vertical="top"/>
    </xf>
    <xf numFmtId="49" fontId="5" fillId="4" borderId="27" xfId="0" applyNumberFormat="1" applyFont="1" applyFill="1" applyBorder="1" applyAlignment="1">
      <alignment vertical="top"/>
    </xf>
    <xf numFmtId="49" fontId="5" fillId="5" borderId="4" xfId="0" applyNumberFormat="1" applyFont="1" applyFill="1" applyBorder="1" applyAlignment="1">
      <alignment vertical="top"/>
    </xf>
    <xf numFmtId="0" fontId="1" fillId="0" borderId="6" xfId="0" applyFont="1" applyBorder="1" applyAlignment="1">
      <alignment horizontal="center" vertical="top" wrapText="1"/>
    </xf>
    <xf numFmtId="49" fontId="5" fillId="5" borderId="10" xfId="0" applyNumberFormat="1" applyFont="1" applyFill="1" applyBorder="1" applyAlignment="1">
      <alignment vertical="top"/>
    </xf>
    <xf numFmtId="0" fontId="1" fillId="0" borderId="57" xfId="0" applyFont="1" applyBorder="1" applyAlignment="1">
      <alignment horizontal="center" vertical="top" wrapText="1"/>
    </xf>
    <xf numFmtId="0" fontId="3" fillId="8" borderId="38" xfId="0" applyFont="1" applyFill="1" applyBorder="1" applyAlignment="1">
      <alignment horizontal="right" vertical="top" wrapText="1"/>
    </xf>
    <xf numFmtId="1" fontId="4" fillId="0" borderId="4" xfId="0" applyNumberFormat="1" applyFont="1" applyFill="1" applyBorder="1" applyAlignment="1">
      <alignment horizontal="center" vertical="top"/>
    </xf>
    <xf numFmtId="49" fontId="4" fillId="0" borderId="4" xfId="0" applyNumberFormat="1" applyFont="1" applyFill="1" applyBorder="1" applyAlignment="1">
      <alignment horizontal="center" vertical="top"/>
    </xf>
    <xf numFmtId="1" fontId="4" fillId="0" borderId="47" xfId="0" applyNumberFormat="1" applyFont="1" applyFill="1" applyBorder="1" applyAlignment="1">
      <alignment horizontal="center" vertical="top"/>
    </xf>
    <xf numFmtId="0" fontId="2" fillId="0" borderId="37" xfId="0" applyFont="1" applyBorder="1" applyAlignment="1">
      <alignment vertical="top" wrapText="1"/>
    </xf>
    <xf numFmtId="49" fontId="4" fillId="0" borderId="16" xfId="0" applyNumberFormat="1" applyFont="1" applyFill="1" applyBorder="1" applyAlignment="1">
      <alignment horizontal="center" vertical="top"/>
    </xf>
    <xf numFmtId="49" fontId="4" fillId="0" borderId="17" xfId="0" applyNumberFormat="1" applyFont="1" applyFill="1" applyBorder="1" applyAlignment="1">
      <alignment horizontal="center" vertical="top"/>
    </xf>
    <xf numFmtId="0" fontId="1" fillId="0" borderId="6" xfId="0" applyFont="1" applyBorder="1" applyAlignment="1">
      <alignment horizontal="center" vertical="top"/>
    </xf>
    <xf numFmtId="1" fontId="1" fillId="0" borderId="5" xfId="0" applyNumberFormat="1" applyFont="1" applyBorder="1" applyAlignment="1">
      <alignment horizontal="center" vertical="top"/>
    </xf>
    <xf numFmtId="164" fontId="3" fillId="8" borderId="14" xfId="0" applyNumberFormat="1" applyFont="1" applyFill="1" applyBorder="1" applyAlignment="1">
      <alignment horizontal="center" vertical="top" wrapText="1"/>
    </xf>
    <xf numFmtId="164" fontId="3" fillId="8" borderId="38" xfId="0" applyNumberFormat="1" applyFont="1" applyFill="1" applyBorder="1" applyAlignment="1">
      <alignment horizontal="center" vertical="top" wrapText="1"/>
    </xf>
    <xf numFmtId="165" fontId="4" fillId="0" borderId="6" xfId="0" applyNumberFormat="1" applyFont="1" applyFill="1" applyBorder="1" applyAlignment="1">
      <alignment horizontal="center" vertical="top" wrapText="1"/>
    </xf>
    <xf numFmtId="164" fontId="1" fillId="0" borderId="42" xfId="0" applyNumberFormat="1" applyFont="1" applyFill="1" applyBorder="1" applyAlignment="1">
      <alignment horizontal="center" vertical="top"/>
    </xf>
    <xf numFmtId="0" fontId="4" fillId="0" borderId="27" xfId="0" applyFont="1" applyFill="1" applyBorder="1" applyAlignment="1">
      <alignment vertical="top" wrapText="1"/>
    </xf>
    <xf numFmtId="0" fontId="4" fillId="0" borderId="9" xfId="0" applyNumberFormat="1" applyFont="1" applyFill="1" applyBorder="1" applyAlignment="1">
      <alignment horizontal="center" vertical="top"/>
    </xf>
    <xf numFmtId="0" fontId="1" fillId="0" borderId="2" xfId="0" applyFont="1" applyFill="1" applyBorder="1" applyAlignment="1">
      <alignment horizontal="left" vertical="top" wrapText="1"/>
    </xf>
    <xf numFmtId="165" fontId="4" fillId="7" borderId="49" xfId="0" applyNumberFormat="1" applyFont="1" applyFill="1" applyBorder="1" applyAlignment="1">
      <alignment horizontal="center" vertical="top" wrapText="1"/>
    </xf>
    <xf numFmtId="0" fontId="1" fillId="0" borderId="35" xfId="0" applyFont="1" applyFill="1" applyBorder="1" applyAlignment="1">
      <alignment horizontal="left"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165" fontId="4" fillId="7" borderId="6"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5" fontId="4" fillId="0" borderId="57"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165" fontId="4" fillId="0" borderId="47" xfId="0" applyNumberFormat="1" applyFont="1" applyFill="1" applyBorder="1" applyAlignment="1">
      <alignment horizontal="center" vertical="top" wrapText="1"/>
    </xf>
    <xf numFmtId="49" fontId="5" fillId="4" borderId="24" xfId="0" applyNumberFormat="1" applyFont="1" applyFill="1" applyBorder="1" applyAlignment="1">
      <alignment horizontal="center" vertical="top" wrapText="1"/>
    </xf>
    <xf numFmtId="164" fontId="3" fillId="4" borderId="20" xfId="0" applyNumberFormat="1" applyFont="1" applyFill="1" applyBorder="1" applyAlignment="1">
      <alignment horizontal="center" vertical="top"/>
    </xf>
    <xf numFmtId="49" fontId="5" fillId="3" borderId="24" xfId="0" applyNumberFormat="1" applyFont="1" applyFill="1" applyBorder="1" applyAlignment="1">
      <alignment horizontal="center" vertical="top"/>
    </xf>
    <xf numFmtId="164" fontId="3" fillId="3" borderId="20" xfId="0" applyNumberFormat="1" applyFont="1" applyFill="1" applyBorder="1" applyAlignment="1">
      <alignment horizontal="center" vertical="top"/>
    </xf>
    <xf numFmtId="49" fontId="4" fillId="0" borderId="0" xfId="0" applyNumberFormat="1" applyFont="1" applyFill="1" applyBorder="1" applyAlignment="1">
      <alignment vertical="top"/>
    </xf>
    <xf numFmtId="165" fontId="1" fillId="0" borderId="0" xfId="0" applyNumberFormat="1" applyFont="1" applyFill="1" applyBorder="1" applyAlignment="1">
      <alignment vertical="top"/>
    </xf>
    <xf numFmtId="0" fontId="4" fillId="0" borderId="0" xfId="0" applyFont="1" applyAlignment="1">
      <alignment vertical="top"/>
    </xf>
    <xf numFmtId="164" fontId="3" fillId="3" borderId="8" xfId="0" applyNumberFormat="1" applyFont="1" applyFill="1" applyBorder="1" applyAlignment="1">
      <alignment horizontal="center" vertical="top" wrapText="1"/>
    </xf>
    <xf numFmtId="164" fontId="3" fillId="3" borderId="57" xfId="0" applyNumberFormat="1" applyFont="1" applyFill="1" applyBorder="1" applyAlignment="1">
      <alignment horizontal="center" vertical="top" wrapText="1"/>
    </xf>
    <xf numFmtId="164" fontId="1" fillId="0" borderId="8" xfId="0" applyNumberFormat="1" applyFont="1" applyBorder="1" applyAlignment="1">
      <alignment horizontal="center" vertical="top" wrapText="1"/>
    </xf>
    <xf numFmtId="164" fontId="1" fillId="0" borderId="57" xfId="0" applyNumberFormat="1" applyFont="1" applyBorder="1" applyAlignment="1">
      <alignment horizontal="center" vertical="top" wrapText="1"/>
    </xf>
    <xf numFmtId="0" fontId="4" fillId="7" borderId="0" xfId="0" applyFont="1" applyFill="1" applyAlignment="1">
      <alignment vertical="top"/>
    </xf>
    <xf numFmtId="164" fontId="1" fillId="7" borderId="8" xfId="0" applyNumberFormat="1" applyFont="1" applyFill="1" applyBorder="1" applyAlignment="1">
      <alignment horizontal="center" vertical="top" wrapText="1"/>
    </xf>
    <xf numFmtId="165" fontId="1" fillId="7" borderId="0" xfId="0" applyNumberFormat="1" applyFont="1" applyFill="1" applyBorder="1" applyAlignment="1">
      <alignment vertical="top" wrapText="1"/>
    </xf>
    <xf numFmtId="165" fontId="3" fillId="7" borderId="0" xfId="0" applyNumberFormat="1" applyFont="1" applyFill="1" applyBorder="1" applyAlignment="1">
      <alignment horizontal="center" vertical="top" wrapText="1"/>
    </xf>
    <xf numFmtId="0" fontId="2" fillId="7" borderId="0" xfId="0" applyFont="1" applyFill="1"/>
    <xf numFmtId="0" fontId="4" fillId="6" borderId="0" xfId="0" applyFont="1" applyFill="1" applyBorder="1" applyAlignment="1">
      <alignment vertical="top"/>
    </xf>
    <xf numFmtId="0" fontId="1" fillId="6" borderId="0" xfId="0" applyFont="1" applyFill="1" applyBorder="1" applyAlignment="1">
      <alignment vertical="top"/>
    </xf>
    <xf numFmtId="0" fontId="1" fillId="0" borderId="0" xfId="0" applyFont="1" applyBorder="1" applyAlignment="1">
      <alignment vertical="top"/>
    </xf>
    <xf numFmtId="0" fontId="1" fillId="0" borderId="0" xfId="0" applyFont="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horizontal="center" vertical="top"/>
    </xf>
    <xf numFmtId="0" fontId="1" fillId="0" borderId="0" xfId="0" applyFont="1" applyAlignment="1">
      <alignment vertical="top"/>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3" xfId="0" applyFont="1" applyFill="1" applyBorder="1" applyAlignment="1">
      <alignment horizontal="center" vertical="top" wrapText="1"/>
    </xf>
    <xf numFmtId="0" fontId="4" fillId="0" borderId="0" xfId="0" applyFont="1" applyAlignment="1">
      <alignment horizontal="center" vertical="top"/>
    </xf>
    <xf numFmtId="49" fontId="5" fillId="4" borderId="30" xfId="0" applyNumberFormat="1" applyFont="1" applyFill="1" applyBorder="1" applyAlignment="1">
      <alignment vertical="top"/>
    </xf>
    <xf numFmtId="49" fontId="5" fillId="6" borderId="40" xfId="0" applyNumberFormat="1" applyFont="1" applyFill="1" applyBorder="1" applyAlignment="1">
      <alignment vertical="top"/>
    </xf>
    <xf numFmtId="49" fontId="5" fillId="6" borderId="25" xfId="0" applyNumberFormat="1" applyFont="1" applyFill="1" applyBorder="1" applyAlignment="1">
      <alignment vertical="top"/>
    </xf>
    <xf numFmtId="0" fontId="10" fillId="0" borderId="0" xfId="0" applyFont="1"/>
    <xf numFmtId="49" fontId="3" fillId="4" borderId="23" xfId="0" applyNumberFormat="1" applyFont="1" applyFill="1" applyBorder="1" applyAlignment="1">
      <alignment horizontal="center" vertical="top" wrapText="1"/>
    </xf>
    <xf numFmtId="49" fontId="3" fillId="4" borderId="24" xfId="0" applyNumberFormat="1" applyFont="1" applyFill="1" applyBorder="1" applyAlignment="1">
      <alignment horizontal="center" vertical="top"/>
    </xf>
    <xf numFmtId="49" fontId="3" fillId="5" borderId="25" xfId="0" applyNumberFormat="1" applyFont="1" applyFill="1" applyBorder="1" applyAlignment="1">
      <alignment horizontal="center" vertical="top"/>
    </xf>
    <xf numFmtId="49" fontId="3" fillId="4" borderId="27" xfId="0" applyNumberFormat="1" applyFont="1" applyFill="1" applyBorder="1" applyAlignment="1">
      <alignment horizontal="center" vertical="top"/>
    </xf>
    <xf numFmtId="49" fontId="3" fillId="5" borderId="40" xfId="0" applyNumberFormat="1" applyFont="1" applyFill="1" applyBorder="1" applyAlignment="1">
      <alignment horizontal="center" vertical="top"/>
    </xf>
    <xf numFmtId="49" fontId="3" fillId="4" borderId="37" xfId="0" applyNumberFormat="1" applyFont="1" applyFill="1" applyBorder="1" applyAlignment="1">
      <alignment horizontal="center" vertical="top"/>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49" fontId="3" fillId="4" borderId="37" xfId="0" applyNumberFormat="1" applyFont="1" applyFill="1" applyBorder="1" applyAlignment="1">
      <alignment vertical="top"/>
    </xf>
    <xf numFmtId="49" fontId="3" fillId="5" borderId="16" xfId="0" applyNumberFormat="1" applyFont="1" applyFill="1" applyBorder="1" applyAlignment="1">
      <alignment vertical="top"/>
    </xf>
    <xf numFmtId="49" fontId="3" fillId="6" borderId="25" xfId="0" applyNumberFormat="1" applyFont="1" applyFill="1" applyBorder="1" applyAlignment="1">
      <alignment vertical="top"/>
    </xf>
    <xf numFmtId="49" fontId="3" fillId="4" borderId="20" xfId="0" applyNumberFormat="1" applyFont="1" applyFill="1" applyBorder="1" applyAlignment="1">
      <alignment horizontal="center" vertical="top"/>
    </xf>
    <xf numFmtId="49" fontId="3" fillId="5" borderId="60" xfId="0" applyNumberFormat="1" applyFont="1" applyFill="1" applyBorder="1" applyAlignment="1">
      <alignment horizontal="center" vertical="top"/>
    </xf>
    <xf numFmtId="49" fontId="3" fillId="5" borderId="61" xfId="0" applyNumberFormat="1" applyFont="1" applyFill="1" applyBorder="1" applyAlignment="1">
      <alignment horizontal="center" vertical="top"/>
    </xf>
    <xf numFmtId="49" fontId="3" fillId="4" borderId="27" xfId="0" applyNumberFormat="1" applyFont="1" applyFill="1" applyBorder="1" applyAlignment="1">
      <alignment vertical="top"/>
    </xf>
    <xf numFmtId="49" fontId="3" fillId="5" borderId="4" xfId="0" applyNumberFormat="1" applyFont="1" applyFill="1" applyBorder="1" applyAlignment="1">
      <alignment vertical="top"/>
    </xf>
    <xf numFmtId="49" fontId="3" fillId="6" borderId="40" xfId="0" applyNumberFormat="1" applyFont="1" applyFill="1" applyBorder="1" applyAlignment="1">
      <alignment vertical="top"/>
    </xf>
    <xf numFmtId="0" fontId="1" fillId="0" borderId="29" xfId="0" applyFont="1" applyFill="1" applyBorder="1" applyAlignment="1">
      <alignment vertical="top" wrapText="1"/>
    </xf>
    <xf numFmtId="1"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1" fontId="1" fillId="0" borderId="63" xfId="0" applyNumberFormat="1" applyFont="1" applyFill="1" applyBorder="1" applyAlignment="1">
      <alignment horizontal="center" vertical="top"/>
    </xf>
    <xf numFmtId="49" fontId="3" fillId="4" borderId="30" xfId="0" applyNumberFormat="1" applyFont="1" applyFill="1" applyBorder="1" applyAlignment="1">
      <alignment vertical="top"/>
    </xf>
    <xf numFmtId="49" fontId="3" fillId="5" borderId="10" xfId="0" applyNumberFormat="1" applyFont="1" applyFill="1" applyBorder="1" applyAlignment="1">
      <alignment vertical="top"/>
    </xf>
    <xf numFmtId="49" fontId="3" fillId="6" borderId="31" xfId="0" applyNumberFormat="1" applyFont="1" applyFill="1" applyBorder="1" applyAlignment="1">
      <alignment vertical="top"/>
    </xf>
    <xf numFmtId="0" fontId="1" fillId="0" borderId="56" xfId="0" applyFont="1" applyFill="1" applyBorder="1" applyAlignment="1">
      <alignment vertical="top" wrapText="1"/>
    </xf>
    <xf numFmtId="49" fontId="1" fillId="0" borderId="9" xfId="0" applyNumberFormat="1" applyFont="1" applyFill="1" applyBorder="1" applyAlignment="1">
      <alignment horizontal="center" vertical="top"/>
    </xf>
    <xf numFmtId="49" fontId="1" fillId="0" borderId="64" xfId="0" applyNumberFormat="1" applyFont="1" applyFill="1" applyBorder="1" applyAlignment="1">
      <alignment horizontal="center" vertical="top"/>
    </xf>
    <xf numFmtId="164" fontId="1" fillId="7" borderId="0" xfId="0" applyNumberFormat="1" applyFont="1" applyFill="1" applyAlignment="1">
      <alignment horizontal="center" vertical="top"/>
    </xf>
    <xf numFmtId="164" fontId="1" fillId="7" borderId="0" xfId="0" applyNumberFormat="1" applyFont="1" applyFill="1" applyAlignment="1">
      <alignment vertical="top"/>
    </xf>
    <xf numFmtId="0" fontId="13" fillId="0" borderId="0" xfId="0" applyFont="1"/>
    <xf numFmtId="0" fontId="1" fillId="0" borderId="29" xfId="0" applyFont="1" applyFill="1" applyBorder="1" applyAlignment="1">
      <alignment horizontal="center" vertical="top" wrapText="1"/>
    </xf>
    <xf numFmtId="0" fontId="1" fillId="7" borderId="11" xfId="0" applyFont="1" applyFill="1" applyBorder="1" applyAlignment="1">
      <alignment vertical="top" wrapText="1"/>
    </xf>
    <xf numFmtId="0" fontId="1" fillId="7" borderId="17" xfId="0" applyFont="1" applyFill="1" applyBorder="1" applyAlignment="1">
      <alignment vertical="top" wrapText="1"/>
    </xf>
    <xf numFmtId="0" fontId="4" fillId="0" borderId="9" xfId="0" applyFont="1" applyFill="1" applyBorder="1" applyAlignment="1">
      <alignment horizontal="center" vertical="top" wrapText="1"/>
    </xf>
    <xf numFmtId="165" fontId="4" fillId="0" borderId="49" xfId="0" applyNumberFormat="1" applyFont="1" applyFill="1" applyBorder="1" applyAlignment="1">
      <alignment horizontal="center" vertical="top" wrapText="1"/>
    </xf>
    <xf numFmtId="0" fontId="1" fillId="0" borderId="0" xfId="0" applyFont="1" applyBorder="1" applyAlignment="1">
      <alignment horizontal="center" vertical="top"/>
    </xf>
    <xf numFmtId="164" fontId="6" fillId="0" borderId="6" xfId="0" applyNumberFormat="1" applyFont="1" applyBorder="1" applyAlignment="1">
      <alignment horizontal="center" vertical="center" wrapText="1"/>
    </xf>
    <xf numFmtId="164" fontId="1" fillId="0" borderId="53" xfId="0" applyNumberFormat="1" applyFont="1" applyFill="1" applyBorder="1" applyAlignment="1">
      <alignment horizontal="center" vertical="top"/>
    </xf>
    <xf numFmtId="0" fontId="1" fillId="7" borderId="11" xfId="0" applyFont="1" applyFill="1" applyBorder="1" applyAlignment="1">
      <alignment horizontal="center" vertical="top" wrapText="1"/>
    </xf>
    <xf numFmtId="0" fontId="7" fillId="0" borderId="33" xfId="0" applyFont="1" applyBorder="1" applyAlignment="1">
      <alignment horizontal="center" vertical="top"/>
    </xf>
    <xf numFmtId="164" fontId="1" fillId="7" borderId="53" xfId="0" applyNumberFormat="1" applyFont="1" applyFill="1" applyBorder="1" applyAlignment="1">
      <alignment horizontal="center" vertical="top" wrapText="1"/>
    </xf>
    <xf numFmtId="0" fontId="1" fillId="7" borderId="10" xfId="0" applyFont="1" applyFill="1" applyBorder="1" applyAlignment="1">
      <alignment horizontal="center" vertical="top" wrapText="1"/>
    </xf>
    <xf numFmtId="49" fontId="4" fillId="0" borderId="11" xfId="0" applyNumberFormat="1" applyFont="1" applyFill="1" applyBorder="1" applyAlignment="1">
      <alignment horizontal="center" vertical="top"/>
    </xf>
    <xf numFmtId="0" fontId="13" fillId="0" borderId="0" xfId="0" applyFont="1" applyAlignment="1">
      <alignment horizontal="center"/>
    </xf>
    <xf numFmtId="165" fontId="3" fillId="0" borderId="14" xfId="0" applyNumberFormat="1" applyFont="1" applyFill="1" applyBorder="1" applyAlignment="1">
      <alignment horizontal="center" vertical="top" wrapText="1"/>
    </xf>
    <xf numFmtId="0" fontId="1" fillId="0" borderId="27" xfId="0" applyFont="1" applyBorder="1" applyAlignment="1">
      <alignment vertical="center" textRotation="90"/>
    </xf>
    <xf numFmtId="0" fontId="1" fillId="0" borderId="30" xfId="0" applyFont="1" applyBorder="1" applyAlignment="1">
      <alignment vertical="center" textRotation="90"/>
    </xf>
    <xf numFmtId="165" fontId="1" fillId="0" borderId="2" xfId="0" applyNumberFormat="1" applyFont="1" applyFill="1" applyBorder="1" applyAlignment="1">
      <alignment horizontal="center" vertical="center" textRotation="90" wrapText="1"/>
    </xf>
    <xf numFmtId="0" fontId="3" fillId="0" borderId="27" xfId="0" applyFont="1" applyBorder="1" applyAlignment="1">
      <alignment vertical="center" textRotation="90"/>
    </xf>
    <xf numFmtId="1" fontId="1" fillId="0" borderId="7" xfId="0" applyNumberFormat="1" applyFont="1" applyFill="1" applyBorder="1" applyAlignment="1">
      <alignment horizontal="center" vertical="top"/>
    </xf>
    <xf numFmtId="0" fontId="3" fillId="0" borderId="30" xfId="0" applyFont="1" applyBorder="1" applyAlignment="1">
      <alignment vertical="center" textRotation="90"/>
    </xf>
    <xf numFmtId="49" fontId="1" fillId="0" borderId="13" xfId="0" applyNumberFormat="1" applyFont="1" applyFill="1" applyBorder="1" applyAlignment="1">
      <alignment horizontal="center" vertical="top"/>
    </xf>
    <xf numFmtId="0" fontId="1" fillId="0" borderId="25" xfId="0" applyFont="1" applyBorder="1" applyAlignment="1">
      <alignment vertical="top" wrapText="1"/>
    </xf>
    <xf numFmtId="0" fontId="3" fillId="0" borderId="37" xfId="0" applyFont="1" applyBorder="1" applyAlignment="1">
      <alignment vertical="center" textRotation="90"/>
    </xf>
    <xf numFmtId="1" fontId="1" fillId="0" borderId="17" xfId="0" applyNumberFormat="1" applyFont="1" applyFill="1" applyBorder="1" applyAlignment="1">
      <alignment horizontal="center" vertical="top"/>
    </xf>
    <xf numFmtId="1" fontId="4" fillId="0" borderId="5"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0" fontId="4" fillId="0" borderId="37" xfId="0" applyFont="1" applyFill="1" applyBorder="1" applyAlignment="1">
      <alignment vertical="top" wrapText="1"/>
    </xf>
    <xf numFmtId="164" fontId="3" fillId="8" borderId="45" xfId="0" applyNumberFormat="1" applyFont="1" applyFill="1" applyBorder="1" applyAlignment="1">
      <alignment horizontal="center" vertical="top" wrapText="1"/>
    </xf>
    <xf numFmtId="164" fontId="1" fillId="0" borderId="56" xfId="0" applyNumberFormat="1" applyFont="1" applyFill="1" applyBorder="1" applyAlignment="1">
      <alignment horizontal="center" vertical="top"/>
    </xf>
    <xf numFmtId="0" fontId="15" fillId="0" borderId="0" xfId="0" applyFont="1"/>
    <xf numFmtId="0" fontId="4" fillId="0" borderId="0" xfId="0" applyNumberFormat="1" applyFont="1" applyAlignment="1">
      <alignment horizontal="center" vertical="top"/>
    </xf>
    <xf numFmtId="0" fontId="1" fillId="0" borderId="50" xfId="0" applyFont="1" applyBorder="1" applyAlignment="1">
      <alignment horizontal="center" vertical="top" wrapText="1"/>
    </xf>
    <xf numFmtId="164" fontId="1" fillId="6" borderId="50" xfId="0" applyNumberFormat="1" applyFont="1" applyFill="1" applyBorder="1" applyAlignment="1">
      <alignment horizontal="center" vertical="top"/>
    </xf>
    <xf numFmtId="49" fontId="5" fillId="6" borderId="10" xfId="0" applyNumberFormat="1" applyFont="1" applyFill="1" applyBorder="1" applyAlignment="1">
      <alignment vertical="top"/>
    </xf>
    <xf numFmtId="0" fontId="1" fillId="0" borderId="31" xfId="0" applyFont="1" applyBorder="1" applyAlignment="1">
      <alignment vertical="top" wrapText="1"/>
    </xf>
    <xf numFmtId="0" fontId="3" fillId="8" borderId="33" xfId="0" applyFont="1" applyFill="1" applyBorder="1" applyAlignment="1">
      <alignment horizontal="right" vertical="top" wrapText="1"/>
    </xf>
    <xf numFmtId="0" fontId="4" fillId="0" borderId="73" xfId="0" applyFont="1" applyFill="1" applyBorder="1" applyAlignment="1">
      <alignment vertical="top" wrapText="1"/>
    </xf>
    <xf numFmtId="164" fontId="1" fillId="7" borderId="12" xfId="0" applyNumberFormat="1" applyFont="1" applyFill="1" applyBorder="1" applyAlignment="1">
      <alignment horizontal="center" vertical="top"/>
    </xf>
    <xf numFmtId="0" fontId="1" fillId="0" borderId="50" xfId="0" applyFont="1" applyBorder="1" applyAlignment="1">
      <alignment horizontal="center" vertical="top"/>
    </xf>
    <xf numFmtId="164" fontId="1" fillId="0" borderId="29" xfId="0" applyNumberFormat="1" applyFont="1" applyFill="1" applyBorder="1" applyAlignment="1">
      <alignment horizontal="center" vertical="top" wrapText="1"/>
    </xf>
    <xf numFmtId="164" fontId="1" fillId="7" borderId="56" xfId="0" applyNumberFormat="1" applyFont="1" applyFill="1" applyBorder="1" applyAlignment="1">
      <alignment horizontal="center" vertical="top" wrapText="1"/>
    </xf>
    <xf numFmtId="164" fontId="1" fillId="7" borderId="64" xfId="0" applyNumberFormat="1" applyFont="1" applyFill="1" applyBorder="1" applyAlignment="1">
      <alignment horizontal="center" vertical="top" wrapText="1"/>
    </xf>
    <xf numFmtId="1" fontId="1" fillId="0" borderId="16" xfId="0" applyNumberFormat="1" applyFont="1" applyFill="1" applyBorder="1" applyAlignment="1">
      <alignment horizontal="center" vertical="top"/>
    </xf>
    <xf numFmtId="49" fontId="1" fillId="0" borderId="16" xfId="0" applyNumberFormat="1" applyFont="1" applyFill="1" applyBorder="1" applyAlignment="1">
      <alignment horizontal="center" vertical="top"/>
    </xf>
    <xf numFmtId="49" fontId="1" fillId="0" borderId="58" xfId="0" applyNumberFormat="1" applyFont="1" applyFill="1" applyBorder="1" applyAlignment="1">
      <alignment horizontal="center" vertical="top"/>
    </xf>
    <xf numFmtId="49" fontId="1" fillId="0" borderId="65" xfId="0" applyNumberFormat="1" applyFont="1" applyFill="1" applyBorder="1" applyAlignment="1">
      <alignment horizontal="center" vertical="top"/>
    </xf>
    <xf numFmtId="49" fontId="4" fillId="0" borderId="10" xfId="0" applyNumberFormat="1" applyFont="1" applyFill="1" applyBorder="1" applyAlignment="1">
      <alignment horizontal="center" vertical="top"/>
    </xf>
    <xf numFmtId="3" fontId="2" fillId="0" borderId="0" xfId="0" applyNumberFormat="1" applyFont="1"/>
    <xf numFmtId="164" fontId="1" fillId="6" borderId="68"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1" fillId="6" borderId="53" xfId="0" applyNumberFormat="1" applyFont="1" applyFill="1" applyBorder="1" applyAlignment="1">
      <alignment horizontal="center" vertical="top"/>
    </xf>
    <xf numFmtId="164" fontId="1" fillId="7" borderId="43" xfId="0" applyNumberFormat="1" applyFont="1" applyFill="1" applyBorder="1" applyAlignment="1">
      <alignment horizontal="center" vertical="top" wrapText="1"/>
    </xf>
    <xf numFmtId="164" fontId="16" fillId="8" borderId="45" xfId="0" applyNumberFormat="1" applyFont="1" applyFill="1" applyBorder="1" applyAlignment="1">
      <alignment horizontal="center" vertical="top"/>
    </xf>
    <xf numFmtId="164" fontId="16" fillId="8" borderId="19" xfId="0" applyNumberFormat="1" applyFont="1" applyFill="1" applyBorder="1" applyAlignment="1">
      <alignment horizontal="center" vertical="top"/>
    </xf>
    <xf numFmtId="164" fontId="16" fillId="8" borderId="53" xfId="0" applyNumberFormat="1" applyFont="1" applyFill="1" applyBorder="1" applyAlignment="1">
      <alignment horizontal="center" vertical="top"/>
    </xf>
    <xf numFmtId="164" fontId="16" fillId="8" borderId="19" xfId="0" applyNumberFormat="1" applyFont="1" applyFill="1" applyBorder="1" applyAlignment="1">
      <alignment horizontal="center" vertical="top" wrapText="1"/>
    </xf>
    <xf numFmtId="164" fontId="16" fillId="5" borderId="20" xfId="0" applyNumberFormat="1" applyFont="1" applyFill="1" applyBorder="1" applyAlignment="1">
      <alignment horizontal="center" vertical="top" wrapText="1"/>
    </xf>
    <xf numFmtId="164" fontId="16" fillId="3" borderId="56" xfId="0" applyNumberFormat="1" applyFont="1" applyFill="1" applyBorder="1" applyAlignment="1">
      <alignment horizontal="center" vertical="top" wrapText="1"/>
    </xf>
    <xf numFmtId="164" fontId="7" fillId="0" borderId="56" xfId="0" applyNumberFormat="1" applyFont="1" applyBorder="1" applyAlignment="1">
      <alignment horizontal="center" vertical="top" wrapText="1"/>
    </xf>
    <xf numFmtId="49" fontId="3" fillId="5" borderId="48" xfId="0" applyNumberFormat="1" applyFont="1" applyFill="1" applyBorder="1" applyAlignment="1">
      <alignment vertical="top"/>
    </xf>
    <xf numFmtId="0" fontId="1" fillId="0" borderId="44" xfId="0" applyFont="1" applyFill="1" applyBorder="1" applyAlignment="1">
      <alignment vertical="center" textRotation="90" wrapText="1"/>
    </xf>
    <xf numFmtId="0" fontId="1" fillId="0" borderId="23" xfId="0" applyFont="1" applyFill="1" applyBorder="1" applyAlignment="1">
      <alignment vertical="center" textRotation="90" wrapText="1"/>
    </xf>
    <xf numFmtId="49" fontId="3" fillId="5" borderId="73" xfId="0" applyNumberFormat="1" applyFont="1" applyFill="1" applyBorder="1" applyAlignment="1">
      <alignment horizontal="center" vertical="top"/>
    </xf>
    <xf numFmtId="49" fontId="3" fillId="6" borderId="4" xfId="0" applyNumberFormat="1" applyFont="1" applyFill="1" applyBorder="1" applyAlignment="1">
      <alignment horizontal="center" vertical="top"/>
    </xf>
    <xf numFmtId="165" fontId="4" fillId="6" borderId="6" xfId="0" applyNumberFormat="1" applyFont="1" applyFill="1" applyBorder="1" applyAlignment="1">
      <alignment horizontal="center" vertical="top" wrapText="1"/>
    </xf>
    <xf numFmtId="164" fontId="1" fillId="7" borderId="44" xfId="0" applyNumberFormat="1" applyFont="1" applyFill="1" applyBorder="1" applyAlignment="1">
      <alignment horizontal="center" vertical="top" wrapText="1"/>
    </xf>
    <xf numFmtId="0" fontId="1" fillId="7" borderId="43" xfId="0" applyFont="1" applyFill="1" applyBorder="1" applyAlignment="1">
      <alignment horizontal="center" vertical="top"/>
    </xf>
    <xf numFmtId="0" fontId="7" fillId="0" borderId="7" xfId="0" applyFont="1" applyFill="1" applyBorder="1" applyAlignment="1">
      <alignment horizontal="center" vertical="top" wrapText="1"/>
    </xf>
    <xf numFmtId="164" fontId="1" fillId="6" borderId="29" xfId="0" applyNumberFormat="1" applyFont="1" applyFill="1" applyBorder="1" applyAlignment="1">
      <alignment horizontal="center" vertical="top"/>
    </xf>
    <xf numFmtId="164" fontId="13" fillId="0" borderId="0" xfId="0" applyNumberFormat="1" applyFont="1"/>
    <xf numFmtId="164" fontId="2" fillId="0" borderId="0" xfId="0" applyNumberFormat="1" applyFont="1"/>
    <xf numFmtId="0" fontId="7" fillId="6" borderId="5" xfId="0" applyFont="1" applyFill="1" applyBorder="1" applyAlignment="1">
      <alignment horizontal="center" vertical="top"/>
    </xf>
    <xf numFmtId="0" fontId="7" fillId="0" borderId="11" xfId="0" applyFont="1" applyFill="1" applyBorder="1" applyAlignment="1">
      <alignment horizontal="center" vertical="top" wrapText="1"/>
    </xf>
    <xf numFmtId="164" fontId="16" fillId="8" borderId="36"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0" fontId="2" fillId="0" borderId="0" xfId="0" applyFont="1" applyAlignment="1">
      <alignment horizontal="center"/>
    </xf>
    <xf numFmtId="165" fontId="1" fillId="7" borderId="0" xfId="0" applyNumberFormat="1" applyFont="1" applyFill="1" applyBorder="1" applyAlignment="1">
      <alignment horizontal="center" vertical="top" wrapText="1"/>
    </xf>
    <xf numFmtId="0" fontId="2" fillId="7" borderId="0" xfId="0" applyFont="1" applyFill="1" applyAlignment="1">
      <alignment horizontal="center"/>
    </xf>
    <xf numFmtId="0" fontId="1" fillId="0" borderId="37" xfId="0" applyFont="1" applyBorder="1" applyAlignment="1">
      <alignment vertical="center" textRotation="90"/>
    </xf>
    <xf numFmtId="164" fontId="16" fillId="3" borderId="57" xfId="0" applyNumberFormat="1" applyFont="1" applyFill="1" applyBorder="1" applyAlignment="1">
      <alignment horizontal="center" vertical="top" wrapText="1"/>
    </xf>
    <xf numFmtId="164" fontId="7" fillId="0" borderId="57" xfId="0" applyNumberFormat="1" applyFont="1" applyBorder="1" applyAlignment="1">
      <alignment horizontal="center" vertical="top" wrapText="1"/>
    </xf>
    <xf numFmtId="164" fontId="16" fillId="3" borderId="8" xfId="0" applyNumberFormat="1" applyFont="1" applyFill="1" applyBorder="1" applyAlignment="1">
      <alignment horizontal="center" vertical="top" wrapText="1"/>
    </xf>
    <xf numFmtId="164" fontId="7" fillId="0" borderId="8" xfId="0" applyNumberFormat="1" applyFont="1" applyBorder="1" applyAlignment="1">
      <alignment horizontal="center" vertical="top" wrapText="1"/>
    </xf>
    <xf numFmtId="164" fontId="1" fillId="7" borderId="42" xfId="0" applyNumberFormat="1" applyFont="1" applyFill="1" applyBorder="1" applyAlignment="1">
      <alignment horizontal="center" vertical="top" wrapText="1"/>
    </xf>
    <xf numFmtId="164" fontId="1" fillId="7" borderId="47" xfId="0" applyNumberFormat="1" applyFont="1" applyFill="1" applyBorder="1" applyAlignment="1">
      <alignment horizontal="center" vertical="top" wrapText="1"/>
    </xf>
    <xf numFmtId="1" fontId="4" fillId="7" borderId="54" xfId="0" applyNumberFormat="1" applyFont="1" applyFill="1" applyBorder="1" applyAlignment="1">
      <alignment horizontal="center" vertical="top" wrapText="1"/>
    </xf>
    <xf numFmtId="165" fontId="4" fillId="6" borderId="57" xfId="0" applyNumberFormat="1" applyFont="1" applyFill="1" applyBorder="1" applyAlignment="1">
      <alignment horizontal="center" vertical="top" wrapText="1"/>
    </xf>
    <xf numFmtId="1" fontId="4" fillId="7" borderId="34" xfId="0" applyNumberFormat="1" applyFont="1" applyFill="1" applyBorder="1" applyAlignment="1">
      <alignment horizontal="center" vertical="top" wrapText="1"/>
    </xf>
    <xf numFmtId="1" fontId="1" fillId="0" borderId="55" xfId="0" applyNumberFormat="1" applyFont="1" applyBorder="1" applyAlignment="1">
      <alignment horizontal="center" vertical="top"/>
    </xf>
    <xf numFmtId="164" fontId="1" fillId="7" borderId="65" xfId="0" applyNumberFormat="1" applyFont="1" applyFill="1" applyBorder="1" applyAlignment="1">
      <alignment horizontal="center" vertical="top" wrapText="1"/>
    </xf>
    <xf numFmtId="1" fontId="4" fillId="7" borderId="10" xfId="0" applyNumberFormat="1" applyFont="1" applyFill="1" applyBorder="1" applyAlignment="1">
      <alignment horizontal="center" vertical="top" wrapText="1"/>
    </xf>
    <xf numFmtId="1" fontId="2" fillId="0" borderId="11" xfId="0" applyNumberFormat="1" applyFont="1" applyBorder="1" applyAlignment="1">
      <alignment horizontal="center"/>
    </xf>
    <xf numFmtId="0" fontId="5" fillId="8" borderId="38" xfId="0" applyFont="1" applyFill="1" applyBorder="1" applyAlignment="1">
      <alignment horizontal="right" vertical="top" wrapText="1"/>
    </xf>
    <xf numFmtId="1" fontId="4" fillId="7" borderId="31" xfId="0" applyNumberFormat="1" applyFont="1" applyFill="1" applyBorder="1" applyAlignment="1">
      <alignment horizontal="center" vertical="top" wrapText="1"/>
    </xf>
    <xf numFmtId="49" fontId="2" fillId="0" borderId="17" xfId="0" applyNumberFormat="1" applyFont="1" applyBorder="1" applyAlignment="1">
      <alignment horizontal="center"/>
    </xf>
    <xf numFmtId="49" fontId="4" fillId="0" borderId="42"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2" fillId="0" borderId="23" xfId="0" applyFont="1" applyBorder="1"/>
    <xf numFmtId="0" fontId="2" fillId="0" borderId="16" xfId="0" applyFont="1" applyBorder="1" applyAlignment="1">
      <alignment horizontal="center"/>
    </xf>
    <xf numFmtId="0" fontId="2" fillId="0" borderId="17" xfId="0" applyFont="1" applyBorder="1" applyAlignment="1">
      <alignment horizontal="center"/>
    </xf>
    <xf numFmtId="164" fontId="1" fillId="7" borderId="47" xfId="0" applyNumberFormat="1" applyFont="1" applyFill="1" applyBorder="1" applyAlignment="1">
      <alignment horizontal="center" vertical="top"/>
    </xf>
    <xf numFmtId="0" fontId="4" fillId="7" borderId="2" xfId="0" applyFont="1" applyFill="1" applyBorder="1" applyAlignment="1">
      <alignment vertical="top" wrapText="1"/>
    </xf>
    <xf numFmtId="0" fontId="4" fillId="7" borderId="3" xfId="0" applyFont="1" applyFill="1" applyBorder="1" applyAlignment="1">
      <alignment horizontal="center" vertical="top" wrapText="1"/>
    </xf>
    <xf numFmtId="0" fontId="4" fillId="7" borderId="63" xfId="0" applyFont="1" applyFill="1" applyBorder="1" applyAlignment="1">
      <alignment horizontal="center" vertical="top" wrapText="1"/>
    </xf>
    <xf numFmtId="165" fontId="4" fillId="0" borderId="12" xfId="0" applyNumberFormat="1" applyFont="1" applyFill="1" applyBorder="1" applyAlignment="1">
      <alignment horizontal="center" vertical="top" wrapText="1"/>
    </xf>
    <xf numFmtId="0" fontId="1" fillId="0" borderId="32" xfId="0" applyFont="1" applyBorder="1" applyAlignment="1">
      <alignment vertical="top" wrapText="1"/>
    </xf>
    <xf numFmtId="0" fontId="4" fillId="7" borderId="9" xfId="0" applyFont="1" applyFill="1" applyBorder="1" applyAlignment="1">
      <alignment horizontal="center" vertical="top" wrapText="1"/>
    </xf>
    <xf numFmtId="0" fontId="4" fillId="0" borderId="64" xfId="0" applyFont="1" applyFill="1" applyBorder="1" applyAlignment="1">
      <alignment horizontal="center" vertical="top" wrapText="1"/>
    </xf>
    <xf numFmtId="0" fontId="1" fillId="0" borderId="14" xfId="0" applyFont="1" applyBorder="1" applyAlignment="1">
      <alignment vertical="top" wrapText="1"/>
    </xf>
    <xf numFmtId="49" fontId="4" fillId="7" borderId="66" xfId="0" applyNumberFormat="1" applyFont="1" applyFill="1" applyBorder="1" applyAlignment="1">
      <alignment horizontal="center" vertical="top"/>
    </xf>
    <xf numFmtId="165" fontId="4" fillId="7" borderId="57" xfId="0" applyNumberFormat="1" applyFont="1" applyFill="1" applyBorder="1" applyAlignment="1">
      <alignment horizontal="center" vertical="top" wrapText="1"/>
    </xf>
    <xf numFmtId="164" fontId="1" fillId="7" borderId="44" xfId="0" applyNumberFormat="1" applyFont="1" applyFill="1" applyBorder="1" applyAlignment="1">
      <alignment horizontal="center" vertical="top"/>
    </xf>
    <xf numFmtId="0" fontId="17" fillId="7" borderId="40" xfId="0" applyFont="1" applyFill="1" applyBorder="1" applyAlignment="1">
      <alignment horizontal="center" vertical="top" wrapText="1"/>
    </xf>
    <xf numFmtId="0" fontId="17" fillId="7" borderId="16" xfId="0" applyFont="1" applyFill="1" applyBorder="1" applyAlignment="1">
      <alignment horizontal="center" vertical="top" wrapText="1"/>
    </xf>
    <xf numFmtId="0" fontId="4" fillId="0" borderId="75" xfId="0" applyFont="1" applyFill="1" applyBorder="1" applyAlignment="1">
      <alignment vertical="top" wrapText="1"/>
    </xf>
    <xf numFmtId="164" fontId="16" fillId="8" borderId="36" xfId="0" applyNumberFormat="1" applyFont="1" applyFill="1" applyBorder="1" applyAlignment="1">
      <alignment horizontal="center" vertical="top" wrapText="1"/>
    </xf>
    <xf numFmtId="164" fontId="1" fillId="7" borderId="50" xfId="0" applyNumberFormat="1" applyFont="1" applyFill="1" applyBorder="1" applyAlignment="1">
      <alignment horizontal="center" vertical="top" wrapText="1"/>
    </xf>
    <xf numFmtId="0" fontId="1" fillId="7" borderId="30" xfId="0" applyFont="1" applyFill="1" applyBorder="1" applyAlignment="1">
      <alignment vertical="top" wrapText="1"/>
    </xf>
    <xf numFmtId="164" fontId="1" fillId="7" borderId="29" xfId="0" applyNumberFormat="1" applyFont="1" applyFill="1" applyBorder="1" applyAlignment="1">
      <alignment horizontal="center" vertical="top"/>
    </xf>
    <xf numFmtId="0" fontId="1" fillId="7" borderId="49" xfId="0" applyFont="1" applyFill="1" applyBorder="1" applyAlignment="1">
      <alignment horizontal="center" vertical="top"/>
    </xf>
    <xf numFmtId="0" fontId="17" fillId="7" borderId="31" xfId="0" applyFont="1" applyFill="1" applyBorder="1" applyAlignment="1">
      <alignment horizontal="center" vertical="top" wrapText="1"/>
    </xf>
    <xf numFmtId="164" fontId="16" fillId="5" borderId="14" xfId="0" applyNumberFormat="1" applyFont="1" applyFill="1" applyBorder="1" applyAlignment="1">
      <alignment horizontal="center" vertical="top"/>
    </xf>
    <xf numFmtId="0" fontId="4" fillId="0" borderId="44" xfId="0" applyFont="1" applyFill="1" applyBorder="1" applyAlignment="1">
      <alignment horizontal="left" vertical="top" wrapText="1"/>
    </xf>
    <xf numFmtId="164" fontId="6" fillId="0" borderId="29" xfId="0" applyNumberFormat="1" applyFont="1" applyBorder="1" applyAlignment="1">
      <alignment horizontal="center" vertical="center" wrapText="1"/>
    </xf>
    <xf numFmtId="164" fontId="1" fillId="7" borderId="6" xfId="0" applyNumberFormat="1" applyFont="1" applyFill="1" applyBorder="1" applyAlignment="1">
      <alignment horizontal="center" vertical="top" wrapText="1"/>
    </xf>
    <xf numFmtId="164" fontId="1" fillId="7" borderId="33" xfId="0" applyNumberFormat="1" applyFont="1" applyFill="1" applyBorder="1" applyAlignment="1">
      <alignment horizontal="center" vertical="top" wrapText="1"/>
    </xf>
    <xf numFmtId="164" fontId="16" fillId="8" borderId="38" xfId="0" applyNumberFormat="1" applyFont="1" applyFill="1" applyBorder="1" applyAlignment="1">
      <alignment horizontal="center" vertical="top" wrapText="1"/>
    </xf>
    <xf numFmtId="164" fontId="1" fillId="7" borderId="57" xfId="0" applyNumberFormat="1" applyFont="1" applyFill="1" applyBorder="1" applyAlignment="1">
      <alignment horizontal="center" vertical="top"/>
    </xf>
    <xf numFmtId="164" fontId="16" fillId="8" borderId="38" xfId="0" applyNumberFormat="1" applyFont="1" applyFill="1" applyBorder="1" applyAlignment="1">
      <alignment horizontal="center" vertical="top"/>
    </xf>
    <xf numFmtId="164" fontId="3" fillId="4" borderId="62" xfId="0" applyNumberFormat="1" applyFont="1" applyFill="1" applyBorder="1" applyAlignment="1">
      <alignment horizontal="center" vertical="top"/>
    </xf>
    <xf numFmtId="164" fontId="3" fillId="3" borderId="62" xfId="0" applyNumberFormat="1" applyFont="1" applyFill="1" applyBorder="1" applyAlignment="1">
      <alignment horizontal="center" vertical="top"/>
    </xf>
    <xf numFmtId="0" fontId="4" fillId="0" borderId="56" xfId="0" applyFont="1" applyFill="1" applyBorder="1" applyAlignment="1">
      <alignment horizontal="left" vertical="top" wrapText="1"/>
    </xf>
    <xf numFmtId="0" fontId="1" fillId="0" borderId="49" xfId="0" applyFont="1" applyFill="1" applyBorder="1" applyAlignment="1">
      <alignment horizontal="center" vertical="top" wrapText="1"/>
    </xf>
    <xf numFmtId="165" fontId="3" fillId="8" borderId="38" xfId="0" applyNumberFormat="1" applyFont="1" applyFill="1" applyBorder="1" applyAlignment="1">
      <alignment horizontal="center" vertical="top" wrapText="1"/>
    </xf>
    <xf numFmtId="165" fontId="1" fillId="7" borderId="25" xfId="0" applyNumberFormat="1" applyFont="1" applyFill="1" applyBorder="1" applyAlignment="1">
      <alignment horizontal="left" vertical="top" wrapText="1"/>
    </xf>
    <xf numFmtId="165" fontId="1" fillId="7" borderId="40" xfId="0" applyNumberFormat="1" applyFont="1" applyFill="1" applyBorder="1" applyAlignment="1">
      <alignment horizontal="left" vertical="top" wrapText="1"/>
    </xf>
    <xf numFmtId="165" fontId="1" fillId="7" borderId="23" xfId="0" applyNumberFormat="1" applyFont="1" applyFill="1" applyBorder="1" applyAlignment="1">
      <alignment horizontal="center" vertical="center" textRotation="90" wrapText="1"/>
    </xf>
    <xf numFmtId="49" fontId="5" fillId="7" borderId="17" xfId="0" applyNumberFormat="1" applyFont="1" applyFill="1" applyBorder="1" applyAlignment="1">
      <alignment horizontal="center" vertical="top"/>
    </xf>
    <xf numFmtId="164" fontId="1" fillId="7" borderId="32" xfId="0" applyNumberFormat="1" applyFont="1" applyFill="1" applyBorder="1" applyAlignment="1">
      <alignment horizontal="center" vertical="top" wrapText="1"/>
    </xf>
    <xf numFmtId="0" fontId="1" fillId="0" borderId="33" xfId="0" applyFont="1" applyBorder="1" applyAlignment="1">
      <alignment horizontal="center" vertical="top" wrapText="1"/>
    </xf>
    <xf numFmtId="164" fontId="1" fillId="6" borderId="33" xfId="0" applyNumberFormat="1" applyFont="1" applyFill="1" applyBorder="1" applyAlignment="1">
      <alignment horizontal="center" vertical="top"/>
    </xf>
    <xf numFmtId="164" fontId="3" fillId="4" borderId="24" xfId="0" applyNumberFormat="1" applyFont="1" applyFill="1" applyBorder="1" applyAlignment="1">
      <alignment horizontal="center" vertical="top"/>
    </xf>
    <xf numFmtId="164" fontId="3" fillId="3" borderId="24" xfId="0" applyNumberFormat="1" applyFont="1" applyFill="1" applyBorder="1" applyAlignment="1">
      <alignment horizontal="center" vertical="top"/>
    </xf>
    <xf numFmtId="0" fontId="1" fillId="7" borderId="6" xfId="0" applyFont="1" applyFill="1" applyBorder="1" applyAlignment="1">
      <alignment horizontal="center" vertical="top"/>
    </xf>
    <xf numFmtId="49" fontId="5" fillId="6" borderId="16" xfId="0" applyNumberFormat="1" applyFont="1" applyFill="1" applyBorder="1" applyAlignment="1">
      <alignment vertical="top"/>
    </xf>
    <xf numFmtId="164" fontId="1" fillId="0" borderId="42" xfId="0" applyNumberFormat="1" applyFont="1" applyBorder="1" applyAlignment="1">
      <alignment horizontal="center" vertical="center" wrapText="1"/>
    </xf>
    <xf numFmtId="164" fontId="7" fillId="0" borderId="28" xfId="0" applyNumberFormat="1" applyFont="1" applyBorder="1" applyAlignment="1">
      <alignment horizontal="center" vertical="center" wrapText="1"/>
    </xf>
    <xf numFmtId="1" fontId="4" fillId="7" borderId="55" xfId="0" applyNumberFormat="1" applyFont="1" applyFill="1" applyBorder="1" applyAlignment="1">
      <alignment horizontal="center" vertical="top" wrapText="1"/>
    </xf>
    <xf numFmtId="1" fontId="4" fillId="7" borderId="11" xfId="0" applyNumberFormat="1" applyFont="1" applyFill="1" applyBorder="1" applyAlignment="1">
      <alignment horizontal="center" vertical="top" wrapText="1"/>
    </xf>
    <xf numFmtId="0" fontId="17" fillId="7" borderId="5" xfId="0" applyFont="1" applyFill="1" applyBorder="1" applyAlignment="1">
      <alignment horizontal="center" vertical="top" wrapText="1"/>
    </xf>
    <xf numFmtId="0" fontId="17" fillId="7" borderId="11" xfId="0" applyFont="1" applyFill="1" applyBorder="1" applyAlignment="1">
      <alignment horizontal="center" vertical="top" wrapText="1"/>
    </xf>
    <xf numFmtId="0" fontId="17" fillId="7" borderId="17" xfId="0" applyFont="1" applyFill="1" applyBorder="1" applyAlignment="1">
      <alignment horizontal="center" vertical="top" wrapText="1"/>
    </xf>
    <xf numFmtId="49" fontId="5" fillId="5" borderId="36"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0" fontId="1" fillId="0" borderId="42" xfId="0" applyFont="1" applyFill="1" applyBorder="1" applyAlignment="1">
      <alignment horizontal="center" vertical="center" textRotation="90" wrapText="1"/>
    </xf>
    <xf numFmtId="165" fontId="5" fillId="0" borderId="2" xfId="0" applyNumberFormat="1" applyFont="1" applyBorder="1" applyAlignment="1">
      <alignment horizontal="center" vertical="top" wrapText="1"/>
    </xf>
    <xf numFmtId="165" fontId="5" fillId="0" borderId="14" xfId="0" applyNumberFormat="1" applyFont="1" applyFill="1" applyBorder="1" applyAlignment="1">
      <alignment horizontal="center" vertical="top" wrapText="1"/>
    </xf>
    <xf numFmtId="165" fontId="5" fillId="7" borderId="2"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xf>
    <xf numFmtId="49" fontId="3" fillId="5" borderId="48" xfId="0" applyNumberFormat="1" applyFont="1" applyFill="1" applyBorder="1" applyAlignment="1">
      <alignment horizontal="center" vertical="top"/>
    </xf>
    <xf numFmtId="49" fontId="1" fillId="6" borderId="40" xfId="0" applyNumberFormat="1" applyFont="1" applyFill="1" applyBorder="1" applyAlignment="1">
      <alignment horizontal="center" vertical="top"/>
    </xf>
    <xf numFmtId="49" fontId="1" fillId="6" borderId="31" xfId="0" applyNumberFormat="1" applyFont="1" applyFill="1" applyBorder="1" applyAlignment="1">
      <alignment horizontal="center" vertical="top"/>
    </xf>
    <xf numFmtId="49" fontId="1" fillId="6" borderId="25" xfId="0" applyNumberFormat="1" applyFont="1" applyFill="1" applyBorder="1" applyAlignment="1">
      <alignment horizontal="center" vertical="top"/>
    </xf>
    <xf numFmtId="49" fontId="1" fillId="6" borderId="31" xfId="0" applyNumberFormat="1" applyFont="1" applyFill="1" applyBorder="1" applyAlignment="1">
      <alignment vertical="top"/>
    </xf>
    <xf numFmtId="49" fontId="1" fillId="6" borderId="25" xfId="0" applyNumberFormat="1" applyFont="1" applyFill="1" applyBorder="1" applyAlignment="1">
      <alignment vertical="top"/>
    </xf>
    <xf numFmtId="49" fontId="1" fillId="6" borderId="40" xfId="0" applyNumberFormat="1" applyFont="1" applyFill="1" applyBorder="1" applyAlignment="1">
      <alignment vertical="top"/>
    </xf>
    <xf numFmtId="0" fontId="18" fillId="0" borderId="0" xfId="0" applyFont="1"/>
    <xf numFmtId="49" fontId="6" fillId="0" borderId="0" xfId="0" applyNumberFormat="1" applyFont="1" applyAlignment="1">
      <alignment horizontal="center" vertical="center"/>
    </xf>
    <xf numFmtId="49" fontId="6" fillId="0" borderId="41" xfId="0" applyNumberFormat="1" applyFont="1" applyFill="1" applyBorder="1" applyAlignment="1">
      <alignment horizontal="center" vertical="center" textRotation="90" wrapText="1"/>
    </xf>
    <xf numFmtId="49" fontId="6" fillId="0" borderId="0" xfId="0" applyNumberFormat="1" applyFont="1" applyFill="1" applyBorder="1" applyAlignment="1">
      <alignment horizontal="center" vertical="center" textRotation="90" wrapText="1"/>
    </xf>
    <xf numFmtId="49" fontId="6" fillId="0" borderId="1" xfId="0" applyNumberFormat="1" applyFont="1" applyFill="1" applyBorder="1" applyAlignment="1">
      <alignment horizontal="center" vertical="center" textRotation="90" wrapText="1"/>
    </xf>
    <xf numFmtId="49" fontId="6" fillId="0" borderId="10" xfId="0" applyNumberFormat="1" applyFont="1" applyFill="1" applyBorder="1" applyAlignment="1">
      <alignment vertical="center" textRotation="90" wrapText="1"/>
    </xf>
    <xf numFmtId="49" fontId="6" fillId="0" borderId="16" xfId="0" applyNumberFormat="1" applyFont="1" applyFill="1" applyBorder="1" applyAlignment="1">
      <alignment vertical="center" textRotation="90" wrapText="1"/>
    </xf>
    <xf numFmtId="49" fontId="6" fillId="0" borderId="0" xfId="0" applyNumberFormat="1" applyFont="1" applyBorder="1" applyAlignment="1">
      <alignment vertical="center" textRotation="90"/>
    </xf>
    <xf numFmtId="49" fontId="6" fillId="0" borderId="1" xfId="0" applyNumberFormat="1" applyFont="1" applyBorder="1" applyAlignment="1">
      <alignment vertical="center" textRotation="90"/>
    </xf>
    <xf numFmtId="49" fontId="6" fillId="0" borderId="0" xfId="0" applyNumberFormat="1" applyFont="1" applyBorder="1" applyAlignment="1">
      <alignment horizontal="center" vertical="center"/>
    </xf>
    <xf numFmtId="164" fontId="16" fillId="8" borderId="39" xfId="0" applyNumberFormat="1" applyFont="1" applyFill="1" applyBorder="1" applyAlignment="1">
      <alignment horizontal="center" vertical="top"/>
    </xf>
    <xf numFmtId="164" fontId="1" fillId="0" borderId="56" xfId="0" applyNumberFormat="1" applyFont="1" applyBorder="1" applyAlignment="1">
      <alignment horizontal="center" vertical="top" wrapText="1"/>
    </xf>
    <xf numFmtId="164" fontId="3" fillId="3" borderId="56" xfId="0" applyNumberFormat="1" applyFont="1" applyFill="1" applyBorder="1" applyAlignment="1">
      <alignment horizontal="center" vertical="top" wrapText="1"/>
    </xf>
    <xf numFmtId="164" fontId="1" fillId="0" borderId="74" xfId="0" applyNumberFormat="1" applyFont="1" applyFill="1" applyBorder="1" applyAlignment="1">
      <alignment horizontal="center" vertical="top"/>
    </xf>
    <xf numFmtId="164" fontId="1" fillId="0" borderId="72"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164" fontId="1" fillId="7" borderId="71" xfId="0" applyNumberFormat="1" applyFont="1" applyFill="1" applyBorder="1" applyAlignment="1">
      <alignment horizontal="center" vertical="top" wrapText="1"/>
    </xf>
    <xf numFmtId="164" fontId="1" fillId="7" borderId="72" xfId="0" applyNumberFormat="1" applyFont="1" applyFill="1" applyBorder="1" applyAlignment="1">
      <alignment horizontal="center" vertical="top" wrapText="1"/>
    </xf>
    <xf numFmtId="164" fontId="1" fillId="0" borderId="3"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1" fillId="7" borderId="10" xfId="0" applyNumberFormat="1" applyFont="1" applyFill="1" applyBorder="1" applyAlignment="1">
      <alignment horizontal="center" vertical="top"/>
    </xf>
    <xf numFmtId="164" fontId="1" fillId="7" borderId="51" xfId="0" applyNumberFormat="1" applyFont="1" applyFill="1" applyBorder="1" applyAlignment="1">
      <alignment horizontal="center" vertical="top" wrapText="1"/>
    </xf>
    <xf numFmtId="164" fontId="1" fillId="7" borderId="10" xfId="0" applyNumberFormat="1" applyFont="1" applyFill="1" applyBorder="1" applyAlignment="1">
      <alignment horizontal="center" vertical="top" wrapText="1"/>
    </xf>
    <xf numFmtId="164" fontId="1" fillId="7" borderId="54" xfId="0" applyNumberFormat="1" applyFont="1" applyFill="1" applyBorder="1" applyAlignment="1">
      <alignment horizontal="center" vertical="top" wrapText="1"/>
    </xf>
    <xf numFmtId="164" fontId="3" fillId="5" borderId="60" xfId="0" applyNumberFormat="1" applyFont="1" applyFill="1" applyBorder="1" applyAlignment="1">
      <alignment horizontal="center" vertical="top"/>
    </xf>
    <xf numFmtId="164" fontId="16" fillId="5" borderId="45" xfId="0" applyNumberFormat="1" applyFont="1" applyFill="1" applyBorder="1" applyAlignment="1">
      <alignment horizontal="center" vertical="top"/>
    </xf>
    <xf numFmtId="164" fontId="16" fillId="5" borderId="15" xfId="0" applyNumberFormat="1" applyFont="1" applyFill="1" applyBorder="1" applyAlignment="1">
      <alignment horizontal="center" vertical="top"/>
    </xf>
    <xf numFmtId="164" fontId="1" fillId="7" borderId="41" xfId="0" applyNumberFormat="1" applyFont="1" applyFill="1" applyBorder="1" applyAlignment="1">
      <alignment horizontal="center" vertical="top"/>
    </xf>
    <xf numFmtId="164" fontId="1" fillId="6" borderId="72"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164" fontId="1" fillId="6" borderId="74" xfId="0" applyNumberFormat="1" applyFont="1" applyFill="1" applyBorder="1" applyAlignment="1">
      <alignment horizontal="center" vertical="top"/>
    </xf>
    <xf numFmtId="164" fontId="16" fillId="8" borderId="72" xfId="0" applyNumberFormat="1" applyFont="1" applyFill="1" applyBorder="1" applyAlignment="1">
      <alignment horizontal="center" vertical="top"/>
    </xf>
    <xf numFmtId="164" fontId="1" fillId="7" borderId="4" xfId="0" applyNumberFormat="1" applyFont="1" applyFill="1" applyBorder="1" applyAlignment="1">
      <alignment horizontal="center" vertical="top"/>
    </xf>
    <xf numFmtId="164" fontId="1" fillId="6" borderId="54"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164" fontId="16" fillId="8" borderId="15" xfId="0" applyNumberFormat="1" applyFont="1" applyFill="1" applyBorder="1" applyAlignment="1">
      <alignment horizontal="center" vertical="top"/>
    </xf>
    <xf numFmtId="164" fontId="1" fillId="6" borderId="3" xfId="0" applyNumberFormat="1" applyFont="1" applyFill="1" applyBorder="1" applyAlignment="1">
      <alignment horizontal="center" vertical="top"/>
    </xf>
    <xf numFmtId="164" fontId="16" fillId="8" borderId="54" xfId="0" applyNumberFormat="1" applyFont="1" applyFill="1" applyBorder="1" applyAlignment="1">
      <alignment horizontal="center" vertical="top"/>
    </xf>
    <xf numFmtId="164" fontId="1" fillId="7" borderId="69" xfId="0" applyNumberFormat="1" applyFont="1" applyFill="1" applyBorder="1" applyAlignment="1">
      <alignment horizontal="center" vertical="top" wrapText="1"/>
    </xf>
    <xf numFmtId="164" fontId="1" fillId="7" borderId="69" xfId="0" applyNumberFormat="1" applyFont="1" applyFill="1" applyBorder="1" applyAlignment="1">
      <alignment horizontal="center" vertical="top"/>
    </xf>
    <xf numFmtId="164" fontId="3" fillId="8" borderId="39" xfId="0" applyNumberFormat="1" applyFont="1" applyFill="1" applyBorder="1" applyAlignment="1">
      <alignment horizontal="center" vertical="top" wrapText="1"/>
    </xf>
    <xf numFmtId="164" fontId="1" fillId="0" borderId="41" xfId="0" applyNumberFormat="1" applyFont="1" applyFill="1" applyBorder="1" applyAlignment="1">
      <alignment horizontal="center" vertical="top"/>
    </xf>
    <xf numFmtId="164" fontId="16" fillId="8" borderId="15" xfId="0" applyNumberFormat="1" applyFont="1" applyFill="1" applyBorder="1" applyAlignment="1">
      <alignment horizontal="center" vertical="top" wrapText="1"/>
    </xf>
    <xf numFmtId="164" fontId="1" fillId="7" borderId="9" xfId="0" applyNumberFormat="1" applyFont="1" applyFill="1" applyBorder="1" applyAlignment="1">
      <alignment horizontal="center" vertical="top" wrapText="1"/>
    </xf>
    <xf numFmtId="164" fontId="1" fillId="7" borderId="9" xfId="0" applyNumberFormat="1" applyFont="1" applyFill="1" applyBorder="1" applyAlignment="1">
      <alignment horizontal="center" vertical="top"/>
    </xf>
    <xf numFmtId="164" fontId="3" fillId="8" borderId="15"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xf>
    <xf numFmtId="164" fontId="3" fillId="4" borderId="60" xfId="0" applyNumberFormat="1" applyFont="1" applyFill="1" applyBorder="1" applyAlignment="1">
      <alignment horizontal="center" vertical="top"/>
    </xf>
    <xf numFmtId="164" fontId="3" fillId="3" borderId="60" xfId="0" applyNumberFormat="1" applyFont="1" applyFill="1" applyBorder="1" applyAlignment="1">
      <alignment horizontal="center" vertical="top"/>
    </xf>
    <xf numFmtId="49" fontId="1" fillId="0" borderId="63" xfId="0" applyNumberFormat="1" applyFont="1" applyFill="1" applyBorder="1" applyAlignment="1">
      <alignment horizontal="center" vertical="top"/>
    </xf>
    <xf numFmtId="49" fontId="4" fillId="0" borderId="47" xfId="0" applyNumberFormat="1" applyFont="1" applyFill="1" applyBorder="1" applyAlignment="1">
      <alignment horizontal="center"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vertical="center" wrapText="1"/>
    </xf>
    <xf numFmtId="164" fontId="1" fillId="0" borderId="69" xfId="0" applyNumberFormat="1" applyFont="1" applyBorder="1" applyAlignment="1">
      <alignment horizontal="center" vertical="top" wrapText="1"/>
    </xf>
    <xf numFmtId="164" fontId="7" fillId="0" borderId="69" xfId="0" applyNumberFormat="1" applyFont="1" applyBorder="1" applyAlignment="1">
      <alignment horizontal="center" vertical="top" wrapText="1"/>
    </xf>
    <xf numFmtId="164" fontId="3" fillId="3" borderId="69" xfId="0" applyNumberFormat="1" applyFont="1" applyFill="1" applyBorder="1" applyAlignment="1">
      <alignment horizontal="center" vertical="top" wrapText="1"/>
    </xf>
    <xf numFmtId="164" fontId="16" fillId="3" borderId="9" xfId="0" applyNumberFormat="1" applyFont="1" applyFill="1" applyBorder="1" applyAlignment="1">
      <alignment horizontal="center" vertical="top" wrapText="1"/>
    </xf>
    <xf numFmtId="164" fontId="1" fillId="0" borderId="9" xfId="0" applyNumberFormat="1" applyFont="1" applyBorder="1" applyAlignment="1">
      <alignment horizontal="center" vertical="top" wrapText="1"/>
    </xf>
    <xf numFmtId="164" fontId="7" fillId="0" borderId="9" xfId="0" applyNumberFormat="1" applyFont="1" applyBorder="1" applyAlignment="1">
      <alignment horizontal="center" vertical="top" wrapText="1"/>
    </xf>
    <xf numFmtId="164" fontId="3" fillId="3" borderId="9" xfId="0" applyNumberFormat="1" applyFont="1" applyFill="1" applyBorder="1" applyAlignment="1">
      <alignment horizontal="center" vertical="top" wrapText="1"/>
    </xf>
    <xf numFmtId="164" fontId="1" fillId="0" borderId="4" xfId="0" applyNumberFormat="1" applyFont="1" applyBorder="1" applyAlignment="1">
      <alignment horizontal="center" vertical="center" wrapText="1"/>
    </xf>
    <xf numFmtId="0" fontId="13" fillId="0" borderId="0" xfId="0" applyFont="1" applyAlignment="1">
      <alignment wrapText="1"/>
    </xf>
    <xf numFmtId="49" fontId="1" fillId="0" borderId="47" xfId="0" applyNumberFormat="1" applyFont="1" applyBorder="1" applyAlignment="1">
      <alignment horizontal="center" vertical="top" wrapText="1"/>
    </xf>
    <xf numFmtId="49" fontId="1" fillId="0" borderId="49" xfId="0" applyNumberFormat="1" applyFont="1" applyBorder="1" applyAlignment="1">
      <alignment horizontal="center" vertical="top" wrapText="1"/>
    </xf>
    <xf numFmtId="49" fontId="1" fillId="0" borderId="58"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49" xfId="0" applyNumberFormat="1" applyFont="1" applyBorder="1" applyAlignment="1">
      <alignment vertical="top" wrapText="1"/>
    </xf>
    <xf numFmtId="49" fontId="1" fillId="0" borderId="58" xfId="0" applyNumberFormat="1" applyFont="1" applyBorder="1" applyAlignment="1">
      <alignment vertical="top" wrapText="1"/>
    </xf>
    <xf numFmtId="0" fontId="4" fillId="0" borderId="0" xfId="0" applyNumberFormat="1" applyFont="1" applyAlignment="1">
      <alignment vertical="top" wrapText="1"/>
    </xf>
    <xf numFmtId="0" fontId="4" fillId="0" borderId="37" xfId="0" applyFont="1" applyBorder="1" applyAlignment="1">
      <alignment horizontal="left" vertical="top" wrapText="1"/>
    </xf>
    <xf numFmtId="0" fontId="1" fillId="0" borderId="8" xfId="0" applyFont="1" applyFill="1" applyBorder="1" applyAlignment="1">
      <alignment horizontal="left" vertical="top" wrapText="1"/>
    </xf>
    <xf numFmtId="49" fontId="5" fillId="6" borderId="31" xfId="0" applyNumberFormat="1" applyFont="1" applyFill="1" applyBorder="1" applyAlignment="1">
      <alignment vertical="top"/>
    </xf>
    <xf numFmtId="1" fontId="4" fillId="0" borderId="10" xfId="0" applyNumberFormat="1" applyFont="1" applyFill="1" applyBorder="1" applyAlignment="1">
      <alignment horizontal="center" vertical="top"/>
    </xf>
    <xf numFmtId="1" fontId="4" fillId="0" borderId="49" xfId="0" applyNumberFormat="1" applyFont="1" applyFill="1" applyBorder="1" applyAlignment="1">
      <alignment horizontal="center" vertical="top"/>
    </xf>
    <xf numFmtId="49" fontId="4" fillId="0" borderId="49" xfId="0" applyNumberFormat="1" applyFont="1" applyFill="1" applyBorder="1" applyAlignment="1">
      <alignment horizontal="center" vertical="top"/>
    </xf>
    <xf numFmtId="164" fontId="1" fillId="0" borderId="57" xfId="0" applyNumberFormat="1" applyFont="1" applyFill="1" applyBorder="1" applyAlignment="1">
      <alignment horizontal="center" vertical="top"/>
    </xf>
    <xf numFmtId="164" fontId="1" fillId="0" borderId="47" xfId="0" applyNumberFormat="1" applyFont="1" applyFill="1" applyBorder="1" applyAlignment="1">
      <alignment horizontal="center" vertical="top"/>
    </xf>
    <xf numFmtId="164" fontId="1" fillId="0" borderId="64" xfId="0" applyNumberFormat="1" applyFont="1" applyFill="1" applyBorder="1" applyAlignment="1">
      <alignment horizontal="center" vertical="top"/>
    </xf>
    <xf numFmtId="1" fontId="4" fillId="0" borderId="11" xfId="0" applyNumberFormat="1" applyFont="1" applyFill="1" applyBorder="1" applyAlignment="1">
      <alignment horizontal="center" vertical="top"/>
    </xf>
    <xf numFmtId="164" fontId="16" fillId="8" borderId="66" xfId="0" applyNumberFormat="1" applyFont="1" applyFill="1" applyBorder="1" applyAlignment="1">
      <alignment horizontal="center" vertical="top"/>
    </xf>
    <xf numFmtId="164" fontId="16" fillId="8" borderId="45" xfId="0" applyNumberFormat="1" applyFont="1" applyFill="1" applyBorder="1" applyAlignment="1">
      <alignment horizontal="center" vertical="top" wrapText="1"/>
    </xf>
    <xf numFmtId="164" fontId="1" fillId="7" borderId="43" xfId="0" applyNumberFormat="1" applyFont="1" applyFill="1" applyBorder="1" applyAlignment="1">
      <alignment horizontal="center" vertical="top"/>
    </xf>
    <xf numFmtId="164" fontId="1" fillId="7" borderId="49" xfId="0" applyNumberFormat="1" applyFont="1" applyFill="1" applyBorder="1" applyAlignment="1">
      <alignment horizontal="center" vertical="top"/>
    </xf>
    <xf numFmtId="164" fontId="3" fillId="8" borderId="66" xfId="0" applyNumberFormat="1" applyFont="1" applyFill="1" applyBorder="1" applyAlignment="1">
      <alignment horizontal="center" vertical="top" wrapText="1"/>
    </xf>
    <xf numFmtId="164" fontId="1" fillId="7" borderId="68" xfId="0" applyNumberFormat="1" applyFont="1" applyFill="1" applyBorder="1" applyAlignment="1">
      <alignment horizontal="center" vertical="top"/>
    </xf>
    <xf numFmtId="164" fontId="3" fillId="8" borderId="66" xfId="0" applyNumberFormat="1" applyFont="1" applyFill="1" applyBorder="1" applyAlignment="1">
      <alignment horizontal="center" vertical="top"/>
    </xf>
    <xf numFmtId="164" fontId="1" fillId="0" borderId="49" xfId="0" applyNumberFormat="1" applyFont="1" applyFill="1" applyBorder="1" applyAlignment="1">
      <alignment horizontal="center" vertical="top"/>
    </xf>
    <xf numFmtId="164" fontId="1" fillId="7" borderId="51" xfId="0" applyNumberFormat="1" applyFont="1" applyFill="1" applyBorder="1" applyAlignment="1">
      <alignment horizontal="center" vertical="top"/>
    </xf>
    <xf numFmtId="164" fontId="1" fillId="0" borderId="9" xfId="0" applyNumberFormat="1" applyFont="1" applyFill="1" applyBorder="1" applyAlignment="1">
      <alignment horizontal="center" vertical="top"/>
    </xf>
    <xf numFmtId="164" fontId="1" fillId="0" borderId="65" xfId="0" applyNumberFormat="1" applyFont="1" applyFill="1" applyBorder="1" applyAlignment="1">
      <alignment horizontal="center" vertical="top"/>
    </xf>
    <xf numFmtId="164" fontId="1" fillId="7" borderId="64" xfId="0" applyNumberFormat="1" applyFont="1" applyFill="1" applyBorder="1" applyAlignment="1">
      <alignment horizontal="center" vertical="top"/>
    </xf>
    <xf numFmtId="164" fontId="1" fillId="7" borderId="68" xfId="0" applyNumberFormat="1" applyFont="1" applyFill="1" applyBorder="1" applyAlignment="1">
      <alignment horizontal="center" vertical="top" wrapText="1"/>
    </xf>
    <xf numFmtId="164" fontId="1" fillId="0" borderId="59" xfId="0" applyNumberFormat="1" applyFont="1" applyFill="1" applyBorder="1" applyAlignment="1">
      <alignment horizontal="center" vertical="top"/>
    </xf>
    <xf numFmtId="164" fontId="16" fillId="5" borderId="39" xfId="0" applyNumberFormat="1" applyFont="1" applyFill="1" applyBorder="1" applyAlignment="1">
      <alignment horizontal="center" vertical="top"/>
    </xf>
    <xf numFmtId="164" fontId="6" fillId="0" borderId="42" xfId="0" applyNumberFormat="1" applyFont="1" applyBorder="1" applyAlignment="1">
      <alignment horizontal="center" vertical="center" wrapText="1"/>
    </xf>
    <xf numFmtId="1" fontId="1" fillId="7" borderId="54" xfId="0" applyNumberFormat="1" applyFont="1" applyFill="1" applyBorder="1" applyAlignment="1">
      <alignment horizontal="center" vertical="top" wrapText="1"/>
    </xf>
    <xf numFmtId="1" fontId="21" fillId="7" borderId="54" xfId="0" applyNumberFormat="1" applyFont="1" applyFill="1" applyBorder="1" applyAlignment="1">
      <alignment horizontal="center" vertical="top" wrapText="1"/>
    </xf>
    <xf numFmtId="164" fontId="20" fillId="7" borderId="4" xfId="0" applyNumberFormat="1" applyFont="1" applyFill="1" applyBorder="1" applyAlignment="1">
      <alignment horizontal="center" vertical="top"/>
    </xf>
    <xf numFmtId="164" fontId="20" fillId="7" borderId="41" xfId="0" applyNumberFormat="1" applyFont="1" applyFill="1" applyBorder="1" applyAlignment="1">
      <alignment horizontal="center" vertical="top"/>
    </xf>
    <xf numFmtId="0" fontId="1" fillId="7" borderId="57" xfId="0" applyFont="1" applyFill="1" applyBorder="1" applyAlignment="1">
      <alignment horizontal="center" vertical="top"/>
    </xf>
    <xf numFmtId="164" fontId="16" fillId="3" borderId="69" xfId="0" applyNumberFormat="1" applyFont="1" applyFill="1" applyBorder="1" applyAlignment="1">
      <alignment horizontal="center" vertical="top" wrapText="1"/>
    </xf>
    <xf numFmtId="164" fontId="1" fillId="0" borderId="76" xfId="0" applyNumberFormat="1" applyFont="1" applyBorder="1" applyAlignment="1">
      <alignment horizontal="center" vertical="top" wrapText="1"/>
    </xf>
    <xf numFmtId="164" fontId="7" fillId="0" borderId="76" xfId="0" applyNumberFormat="1" applyFont="1" applyBorder="1" applyAlignment="1">
      <alignment horizontal="center" vertical="top" wrapText="1"/>
    </xf>
    <xf numFmtId="164" fontId="1" fillId="7" borderId="76" xfId="0" applyNumberFormat="1" applyFont="1" applyFill="1" applyBorder="1" applyAlignment="1">
      <alignment horizontal="center" vertical="top" wrapText="1"/>
    </xf>
    <xf numFmtId="164" fontId="1" fillId="7" borderId="29" xfId="0" applyNumberFormat="1" applyFont="1" applyFill="1" applyBorder="1" applyAlignment="1">
      <alignment horizontal="center" vertical="top" wrapText="1"/>
    </xf>
    <xf numFmtId="165" fontId="3" fillId="6" borderId="0"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65" fontId="4" fillId="7" borderId="32" xfId="0" applyNumberFormat="1" applyFont="1" applyFill="1" applyBorder="1" applyAlignment="1">
      <alignment horizontal="left" vertical="top" wrapText="1"/>
    </xf>
    <xf numFmtId="165" fontId="4" fillId="7" borderId="30" xfId="0" applyNumberFormat="1" applyFont="1" applyFill="1" applyBorder="1" applyAlignment="1">
      <alignment horizontal="left" vertical="top" wrapText="1"/>
    </xf>
    <xf numFmtId="0" fontId="4" fillId="0" borderId="4" xfId="0" applyNumberFormat="1" applyFont="1" applyFill="1" applyBorder="1" applyAlignment="1">
      <alignment horizontal="center" vertical="top"/>
    </xf>
    <xf numFmtId="0" fontId="4" fillId="0" borderId="16" xfId="0" applyNumberFormat="1" applyFont="1" applyFill="1" applyBorder="1" applyAlignment="1">
      <alignment horizontal="center" vertical="top"/>
    </xf>
    <xf numFmtId="0" fontId="4" fillId="7" borderId="5" xfId="0" applyFont="1" applyFill="1" applyBorder="1" applyAlignment="1">
      <alignment horizontal="center" vertical="top" wrapText="1"/>
    </xf>
    <xf numFmtId="0" fontId="4" fillId="7" borderId="11" xfId="0" applyFont="1" applyFill="1" applyBorder="1" applyAlignment="1">
      <alignment horizontal="center" vertical="top" wrapText="1"/>
    </xf>
    <xf numFmtId="49" fontId="5" fillId="4"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0" fontId="4" fillId="7" borderId="27" xfId="0" applyFont="1" applyFill="1" applyBorder="1" applyAlignment="1">
      <alignment vertical="top" wrapText="1"/>
    </xf>
    <xf numFmtId="0" fontId="4" fillId="7" borderId="4" xfId="0" applyFont="1" applyFill="1" applyBorder="1" applyAlignment="1">
      <alignment horizontal="center" vertical="top" wrapText="1"/>
    </xf>
    <xf numFmtId="0" fontId="4" fillId="7" borderId="10" xfId="0" applyFont="1" applyFill="1" applyBorder="1" applyAlignment="1">
      <alignment horizontal="center" vertical="top" wrapText="1"/>
    </xf>
    <xf numFmtId="0" fontId="5" fillId="8" borderId="66" xfId="0" applyFont="1" applyFill="1" applyBorder="1" applyAlignment="1">
      <alignment horizontal="right" vertical="top" wrapText="1"/>
    </xf>
    <xf numFmtId="49" fontId="5" fillId="0" borderId="11" xfId="0" applyNumberFormat="1" applyFont="1" applyBorder="1" applyAlignment="1">
      <alignment horizontal="center" vertical="top"/>
    </xf>
    <xf numFmtId="165" fontId="1" fillId="7" borderId="31" xfId="0" applyNumberFormat="1" applyFont="1" applyFill="1" applyBorder="1" applyAlignment="1">
      <alignment horizontal="left" vertical="top" wrapText="1"/>
    </xf>
    <xf numFmtId="165" fontId="1" fillId="7" borderId="30" xfId="0" applyNumberFormat="1" applyFont="1" applyFill="1" applyBorder="1" applyAlignment="1">
      <alignment horizontal="center" vertical="center" textRotation="90" wrapText="1"/>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7" xfId="0" applyNumberFormat="1" applyFont="1" applyBorder="1" applyAlignment="1">
      <alignment horizontal="center" vertical="top"/>
    </xf>
    <xf numFmtId="0" fontId="4" fillId="7" borderId="27" xfId="0" applyFont="1" applyFill="1" applyBorder="1" applyAlignment="1">
      <alignment horizontal="left" vertical="top" wrapText="1"/>
    </xf>
    <xf numFmtId="0" fontId="4" fillId="7" borderId="30" xfId="0" applyFont="1" applyFill="1" applyBorder="1" applyAlignment="1">
      <alignment horizontal="left" vertical="top" wrapText="1"/>
    </xf>
    <xf numFmtId="49" fontId="3" fillId="6" borderId="31"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0" fontId="1" fillId="7" borderId="11" xfId="0" applyFont="1" applyFill="1" applyBorder="1" applyAlignment="1">
      <alignment horizontal="left" vertical="top" wrapText="1"/>
    </xf>
    <xf numFmtId="0" fontId="1" fillId="0" borderId="27" xfId="0" applyFont="1" applyFill="1" applyBorder="1" applyAlignment="1">
      <alignment horizontal="center" vertical="center" textRotation="90" wrapText="1"/>
    </xf>
    <xf numFmtId="49" fontId="4" fillId="0" borderId="12" xfId="0" applyNumberFormat="1" applyFont="1" applyBorder="1" applyAlignment="1">
      <alignment horizontal="center" vertical="top" wrapText="1"/>
    </xf>
    <xf numFmtId="49" fontId="4" fillId="0" borderId="18" xfId="0" applyNumberFormat="1" applyFont="1" applyBorder="1" applyAlignment="1">
      <alignment horizontal="center" vertical="top" wrapText="1"/>
    </xf>
    <xf numFmtId="0" fontId="14" fillId="0" borderId="0" xfId="0" applyFont="1" applyAlignment="1">
      <alignment vertical="center" wrapText="1"/>
    </xf>
    <xf numFmtId="0" fontId="23" fillId="0" borderId="0" xfId="0" applyFont="1"/>
    <xf numFmtId="0" fontId="24" fillId="0" borderId="0" xfId="0" applyFont="1"/>
    <xf numFmtId="164" fontId="24" fillId="0" borderId="0" xfId="0" applyNumberFormat="1" applyFont="1"/>
    <xf numFmtId="0" fontId="24" fillId="0" borderId="0" xfId="0" applyFont="1" applyBorder="1"/>
    <xf numFmtId="0" fontId="24" fillId="0" borderId="44" xfId="0" applyFont="1" applyBorder="1"/>
    <xf numFmtId="0" fontId="24" fillId="7" borderId="0" xfId="0" applyFont="1" applyFill="1"/>
    <xf numFmtId="0" fontId="22" fillId="0" borderId="0" xfId="0" applyFont="1"/>
    <xf numFmtId="164" fontId="14" fillId="7" borderId="0" xfId="0" applyNumberFormat="1" applyFont="1" applyFill="1" applyAlignment="1">
      <alignment horizontal="center" vertical="top"/>
    </xf>
    <xf numFmtId="49" fontId="3" fillId="0" borderId="11" xfId="0" applyNumberFormat="1" applyFont="1" applyBorder="1" applyAlignment="1">
      <alignment horizontal="center" vertical="top"/>
    </xf>
    <xf numFmtId="0" fontId="1" fillId="0" borderId="12" xfId="0" applyFont="1" applyBorder="1" applyAlignment="1">
      <alignment horizontal="center" vertical="top" wrapText="1"/>
    </xf>
    <xf numFmtId="164" fontId="1" fillId="6" borderId="44" xfId="0" applyNumberFormat="1" applyFont="1" applyFill="1" applyBorder="1" applyAlignment="1">
      <alignment horizontal="center" vertical="top"/>
    </xf>
    <xf numFmtId="0" fontId="1" fillId="0" borderId="37" xfId="0" applyFont="1" applyFill="1" applyBorder="1" applyAlignment="1">
      <alignment vertical="top" wrapText="1"/>
    </xf>
    <xf numFmtId="49" fontId="5" fillId="5" borderId="25" xfId="0" applyNumberFormat="1" applyFont="1" applyFill="1" applyBorder="1" applyAlignment="1">
      <alignment horizontal="center" vertical="top"/>
    </xf>
    <xf numFmtId="164" fontId="16" fillId="5" borderId="37" xfId="0" applyNumberFormat="1" applyFont="1" applyFill="1" applyBorder="1" applyAlignment="1">
      <alignment horizontal="center" vertical="top"/>
    </xf>
    <xf numFmtId="49" fontId="6" fillId="0" borderId="9" xfId="0" applyNumberFormat="1" applyFont="1" applyBorder="1" applyAlignment="1">
      <alignment horizontal="center" vertical="center" textRotation="90"/>
    </xf>
    <xf numFmtId="49" fontId="1" fillId="6" borderId="10" xfId="0" applyNumberFormat="1" applyFont="1" applyFill="1" applyBorder="1" applyAlignment="1">
      <alignment vertical="top"/>
    </xf>
    <xf numFmtId="49" fontId="5" fillId="4" borderId="37" xfId="0" applyNumberFormat="1" applyFont="1" applyFill="1" applyBorder="1" applyAlignment="1">
      <alignment horizontal="center" vertical="top"/>
    </xf>
    <xf numFmtId="49" fontId="5" fillId="6" borderId="4" xfId="0" applyNumberFormat="1" applyFont="1" applyFill="1" applyBorder="1" applyAlignment="1">
      <alignment vertical="top"/>
    </xf>
    <xf numFmtId="49" fontId="1" fillId="6" borderId="4" xfId="0" applyNumberFormat="1" applyFont="1" applyFill="1" applyBorder="1" applyAlignment="1">
      <alignment vertical="top"/>
    </xf>
    <xf numFmtId="49" fontId="6" fillId="0" borderId="3" xfId="0" applyNumberFormat="1" applyFont="1" applyBorder="1" applyAlignment="1">
      <alignment horizontal="center" vertical="center" textRotation="90"/>
    </xf>
    <xf numFmtId="49" fontId="1" fillId="6" borderId="16" xfId="0" applyNumberFormat="1" applyFont="1" applyFill="1" applyBorder="1" applyAlignment="1">
      <alignment vertical="top"/>
    </xf>
    <xf numFmtId="49" fontId="6" fillId="0" borderId="15" xfId="0" applyNumberFormat="1" applyFont="1" applyBorder="1" applyAlignment="1">
      <alignment horizontal="center" vertical="center" textRotation="90"/>
    </xf>
    <xf numFmtId="0" fontId="1" fillId="0" borderId="2" xfId="0" applyFont="1" applyBorder="1" applyAlignment="1">
      <alignment vertical="center" textRotation="90"/>
    </xf>
    <xf numFmtId="49" fontId="3" fillId="0" borderId="7" xfId="0" applyNumberFormat="1" applyFont="1" applyBorder="1" applyAlignment="1">
      <alignment horizontal="center" vertical="top"/>
    </xf>
    <xf numFmtId="0" fontId="1" fillId="0" borderId="8" xfId="0" applyFont="1" applyBorder="1" applyAlignment="1">
      <alignment vertical="center" textRotation="90"/>
    </xf>
    <xf numFmtId="49" fontId="3" fillId="0" borderId="13" xfId="0" applyNumberFormat="1" applyFont="1" applyBorder="1" applyAlignment="1">
      <alignment horizontal="center" vertical="top"/>
    </xf>
    <xf numFmtId="0" fontId="1" fillId="0" borderId="14" xfId="0" applyFont="1" applyBorder="1" applyAlignment="1">
      <alignment vertical="center" textRotation="90"/>
    </xf>
    <xf numFmtId="49" fontId="3" fillId="0" borderId="19" xfId="0" applyNumberFormat="1" applyFont="1" applyBorder="1" applyAlignment="1">
      <alignment horizontal="center" vertical="top"/>
    </xf>
    <xf numFmtId="0" fontId="3" fillId="7" borderId="28" xfId="0" applyFont="1" applyFill="1" applyBorder="1" applyAlignment="1">
      <alignment horizontal="right" vertical="top" wrapText="1"/>
    </xf>
    <xf numFmtId="0" fontId="3" fillId="7" borderId="57" xfId="0" applyFont="1" applyFill="1" applyBorder="1" applyAlignment="1">
      <alignment horizontal="right" vertical="top" wrapText="1"/>
    </xf>
    <xf numFmtId="0" fontId="3" fillId="7" borderId="38" xfId="0" applyFont="1" applyFill="1" applyBorder="1" applyAlignment="1">
      <alignment horizontal="right" vertical="top" wrapText="1"/>
    </xf>
    <xf numFmtId="164" fontId="16" fillId="7" borderId="74" xfId="0" applyNumberFormat="1" applyFont="1" applyFill="1" applyBorder="1" applyAlignment="1">
      <alignment horizontal="center" vertical="top"/>
    </xf>
    <xf numFmtId="164" fontId="16" fillId="7" borderId="69" xfId="0" applyNumberFormat="1" applyFont="1" applyFill="1" applyBorder="1" applyAlignment="1">
      <alignment horizontal="center" vertical="top"/>
    </xf>
    <xf numFmtId="164" fontId="16" fillId="7" borderId="39" xfId="0" applyNumberFormat="1" applyFont="1" applyFill="1" applyBorder="1" applyAlignment="1">
      <alignment horizontal="center" vertical="top"/>
    </xf>
    <xf numFmtId="0" fontId="4" fillId="0" borderId="28" xfId="0" applyFont="1" applyFill="1" applyBorder="1" applyAlignment="1">
      <alignment horizontal="left" vertical="top" wrapText="1"/>
    </xf>
    <xf numFmtId="0" fontId="27" fillId="0" borderId="26" xfId="0" applyFont="1" applyBorder="1" applyAlignment="1">
      <alignment horizontal="left" vertical="top" wrapText="1"/>
    </xf>
    <xf numFmtId="0" fontId="26" fillId="0" borderId="59" xfId="0" applyFont="1" applyBorder="1" applyAlignment="1">
      <alignment horizontal="left" vertical="top" wrapText="1"/>
    </xf>
    <xf numFmtId="0" fontId="26" fillId="0" borderId="36" xfId="0" applyFont="1" applyBorder="1" applyAlignment="1">
      <alignment horizontal="left" vertical="top" wrapText="1"/>
    </xf>
    <xf numFmtId="0" fontId="26" fillId="0" borderId="57" xfId="0" applyFont="1" applyFill="1" applyBorder="1" applyAlignment="1">
      <alignment horizontal="left" vertical="top" wrapText="1"/>
    </xf>
    <xf numFmtId="49" fontId="26" fillId="0" borderId="57" xfId="0" applyNumberFormat="1" applyFont="1" applyFill="1" applyBorder="1" applyAlignment="1">
      <alignment horizontal="center" vertical="top"/>
    </xf>
    <xf numFmtId="0" fontId="26" fillId="0" borderId="38" xfId="0" applyFont="1" applyFill="1" applyBorder="1" applyAlignment="1">
      <alignment horizontal="left" vertical="top" wrapText="1"/>
    </xf>
    <xf numFmtId="49" fontId="26" fillId="0" borderId="38" xfId="0" applyNumberFormat="1" applyFont="1" applyFill="1" applyBorder="1" applyAlignment="1">
      <alignment horizontal="center" vertical="top"/>
    </xf>
    <xf numFmtId="0" fontId="7" fillId="0" borderId="5" xfId="0" applyFont="1" applyFill="1" applyBorder="1" applyAlignment="1">
      <alignment horizontal="center" vertical="top" wrapText="1"/>
    </xf>
    <xf numFmtId="49" fontId="3" fillId="4" borderId="35" xfId="0" applyNumberFormat="1" applyFont="1" applyFill="1" applyBorder="1" applyAlignment="1">
      <alignment vertical="top"/>
    </xf>
    <xf numFmtId="49" fontId="3" fillId="6" borderId="70" xfId="0" applyNumberFormat="1" applyFont="1" applyFill="1" applyBorder="1" applyAlignment="1">
      <alignment vertical="top"/>
    </xf>
    <xf numFmtId="49" fontId="3" fillId="0" borderId="52" xfId="0" applyNumberFormat="1" applyFont="1" applyBorder="1" applyAlignment="1">
      <alignment horizontal="center" vertical="top"/>
    </xf>
    <xf numFmtId="0" fontId="4" fillId="0" borderId="42" xfId="0" applyFont="1" applyFill="1" applyBorder="1" applyAlignment="1">
      <alignment horizontal="left" vertical="top" wrapText="1"/>
    </xf>
    <xf numFmtId="0" fontId="26" fillId="0" borderId="30" xfId="0" applyFont="1" applyFill="1" applyBorder="1" applyAlignment="1">
      <alignment vertical="top" wrapText="1"/>
    </xf>
    <xf numFmtId="49" fontId="26" fillId="0" borderId="11" xfId="0" applyNumberFormat="1" applyFont="1" applyFill="1" applyBorder="1" applyAlignment="1">
      <alignment horizontal="center" vertical="top"/>
    </xf>
    <xf numFmtId="49" fontId="3" fillId="5" borderId="51" xfId="0" applyNumberFormat="1" applyFont="1" applyFill="1" applyBorder="1" applyAlignment="1">
      <alignment vertical="top"/>
    </xf>
    <xf numFmtId="49" fontId="1" fillId="6" borderId="70" xfId="0" applyNumberFormat="1" applyFont="1" applyFill="1" applyBorder="1" applyAlignment="1">
      <alignment vertical="top"/>
    </xf>
    <xf numFmtId="0" fontId="1" fillId="0" borderId="70" xfId="0" applyFont="1" applyBorder="1" applyAlignment="1">
      <alignment vertical="top" wrapText="1"/>
    </xf>
    <xf numFmtId="0" fontId="3" fillId="0" borderId="35" xfId="0" applyFont="1" applyBorder="1" applyAlignment="1">
      <alignment vertical="center" textRotation="90"/>
    </xf>
    <xf numFmtId="49" fontId="6" fillId="0" borderId="71" xfId="0" applyNumberFormat="1" applyFont="1" applyBorder="1" applyAlignment="1">
      <alignment vertical="center" textRotation="90"/>
    </xf>
    <xf numFmtId="49" fontId="1" fillId="0" borderId="68" xfId="0" applyNumberFormat="1" applyFont="1" applyBorder="1" applyAlignment="1">
      <alignment vertical="top" wrapText="1"/>
    </xf>
    <xf numFmtId="0" fontId="1" fillId="0" borderId="8" xfId="0" applyFont="1" applyFill="1" applyBorder="1" applyAlignment="1">
      <alignment vertical="top" wrapText="1"/>
    </xf>
    <xf numFmtId="49" fontId="5" fillId="4"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5" fillId="8" borderId="66" xfId="0" applyFont="1" applyFill="1" applyBorder="1" applyAlignment="1">
      <alignment horizontal="right" vertical="top" wrapText="1"/>
    </xf>
    <xf numFmtId="49" fontId="5" fillId="0" borderId="11" xfId="0" applyNumberFormat="1" applyFont="1" applyBorder="1" applyAlignment="1">
      <alignment horizontal="center" vertical="top"/>
    </xf>
    <xf numFmtId="0" fontId="4" fillId="0" borderId="5" xfId="0" applyNumberFormat="1" applyFont="1" applyFill="1" applyBorder="1" applyAlignment="1">
      <alignment horizontal="center" vertical="top"/>
    </xf>
    <xf numFmtId="0" fontId="4" fillId="0" borderId="17" xfId="0" applyNumberFormat="1" applyFont="1" applyFill="1" applyBorder="1" applyAlignment="1">
      <alignment horizontal="center" vertical="top"/>
    </xf>
    <xf numFmtId="165" fontId="1" fillId="7" borderId="5" xfId="0" applyNumberFormat="1" applyFont="1" applyFill="1" applyBorder="1" applyAlignment="1">
      <alignment vertical="top" wrapText="1"/>
    </xf>
    <xf numFmtId="165" fontId="1" fillId="7" borderId="17" xfId="0" applyNumberFormat="1" applyFont="1" applyFill="1" applyBorder="1" applyAlignment="1">
      <alignment vertical="top" wrapText="1"/>
    </xf>
    <xf numFmtId="165" fontId="1" fillId="7" borderId="11" xfId="0" applyNumberFormat="1" applyFont="1" applyFill="1" applyBorder="1" applyAlignment="1">
      <alignment vertical="top" wrapText="1"/>
    </xf>
    <xf numFmtId="0" fontId="4" fillId="0" borderId="11" xfId="0" applyNumberFormat="1" applyFont="1" applyFill="1" applyBorder="1" applyAlignment="1">
      <alignment horizontal="center" vertical="top"/>
    </xf>
    <xf numFmtId="165" fontId="1" fillId="7" borderId="13" xfId="0" applyNumberFormat="1" applyFont="1" applyFill="1" applyBorder="1" applyAlignment="1">
      <alignment vertical="top" wrapText="1"/>
    </xf>
    <xf numFmtId="165" fontId="4" fillId="0" borderId="33" xfId="0" applyNumberFormat="1" applyFont="1" applyFill="1" applyBorder="1" applyAlignment="1">
      <alignment horizontal="center" vertical="top" wrapText="1"/>
    </xf>
    <xf numFmtId="0" fontId="4" fillId="0" borderId="13" xfId="0" applyNumberFormat="1" applyFont="1" applyFill="1" applyBorder="1" applyAlignment="1">
      <alignment horizontal="center" vertical="top"/>
    </xf>
    <xf numFmtId="164" fontId="31" fillId="0" borderId="41" xfId="0" applyNumberFormat="1" applyFont="1" applyBorder="1" applyAlignment="1">
      <alignment horizontal="center" vertical="center" wrapText="1"/>
    </xf>
    <xf numFmtId="0" fontId="1" fillId="7" borderId="4" xfId="0" applyFont="1" applyFill="1" applyBorder="1" applyAlignment="1">
      <alignment horizontal="center" vertical="top" wrapText="1"/>
    </xf>
    <xf numFmtId="0" fontId="1" fillId="7" borderId="5" xfId="0" applyFont="1" applyFill="1" applyBorder="1" applyAlignment="1">
      <alignment horizontal="center" vertical="top" wrapText="1"/>
    </xf>
    <xf numFmtId="0" fontId="5" fillId="8" borderId="66" xfId="0" applyFont="1" applyFill="1" applyBorder="1" applyAlignment="1">
      <alignment horizontal="right" vertical="top" wrapText="1"/>
    </xf>
    <xf numFmtId="0" fontId="1" fillId="7" borderId="28" xfId="0" applyFont="1" applyFill="1" applyBorder="1" applyAlignment="1">
      <alignment horizontal="center" vertical="top"/>
    </xf>
    <xf numFmtId="164" fontId="1" fillId="7" borderId="3" xfId="0" applyNumberFormat="1" applyFont="1" applyFill="1" applyBorder="1" applyAlignment="1">
      <alignment horizontal="center" vertical="top"/>
    </xf>
    <xf numFmtId="164" fontId="1" fillId="7" borderId="74" xfId="0" applyNumberFormat="1" applyFont="1" applyFill="1" applyBorder="1" applyAlignment="1">
      <alignment horizontal="center" vertical="top"/>
    </xf>
    <xf numFmtId="164" fontId="1" fillId="7" borderId="63" xfId="0" applyNumberFormat="1" applyFont="1" applyFill="1" applyBorder="1" applyAlignment="1">
      <alignment horizontal="center" vertical="top"/>
    </xf>
    <xf numFmtId="164" fontId="1" fillId="7" borderId="28" xfId="0" applyNumberFormat="1" applyFont="1" applyFill="1" applyBorder="1" applyAlignment="1">
      <alignment horizontal="center" vertical="top"/>
    </xf>
    <xf numFmtId="165" fontId="1" fillId="7" borderId="27" xfId="0" applyNumberFormat="1" applyFont="1" applyFill="1" applyBorder="1" applyAlignment="1">
      <alignment vertical="center" textRotation="90" wrapText="1"/>
    </xf>
    <xf numFmtId="165" fontId="5" fillId="7" borderId="14" xfId="0" applyNumberFormat="1" applyFont="1" applyFill="1" applyBorder="1" applyAlignment="1">
      <alignment horizontal="center" vertical="top" wrapText="1"/>
    </xf>
    <xf numFmtId="49" fontId="1" fillId="0" borderId="10" xfId="0" applyNumberFormat="1" applyFont="1" applyFill="1" applyBorder="1" applyAlignment="1">
      <alignment horizontal="center" vertical="top"/>
    </xf>
    <xf numFmtId="49" fontId="1" fillId="0" borderId="49" xfId="0" applyNumberFormat="1" applyFont="1" applyFill="1" applyBorder="1" applyAlignment="1">
      <alignment horizontal="center" vertical="top"/>
    </xf>
    <xf numFmtId="0" fontId="1" fillId="0" borderId="25" xfId="0" applyFont="1" applyFill="1" applyBorder="1" applyAlignment="1">
      <alignment horizontal="center" vertical="top" wrapText="1"/>
    </xf>
    <xf numFmtId="0" fontId="30" fillId="0" borderId="16" xfId="0" applyFont="1" applyBorder="1" applyAlignment="1">
      <alignment horizontal="center"/>
    </xf>
    <xf numFmtId="164" fontId="6" fillId="0" borderId="3" xfId="0" applyNumberFormat="1" applyFont="1" applyBorder="1" applyAlignment="1">
      <alignment horizontal="center" vertical="center" wrapText="1"/>
    </xf>
    <xf numFmtId="0" fontId="4" fillId="7" borderId="27" xfId="0" applyFont="1" applyFill="1" applyBorder="1" applyAlignment="1">
      <alignment vertical="top" wrapText="1"/>
    </xf>
    <xf numFmtId="0" fontId="4" fillId="7" borderId="4" xfId="0" applyFont="1" applyFill="1" applyBorder="1" applyAlignment="1">
      <alignment horizontal="center" vertical="top" wrapText="1"/>
    </xf>
    <xf numFmtId="0" fontId="4" fillId="7" borderId="10" xfId="0" applyFont="1" applyFill="1" applyBorder="1" applyAlignment="1">
      <alignment horizontal="center" vertical="top" wrapText="1"/>
    </xf>
    <xf numFmtId="0" fontId="4" fillId="7" borderId="5" xfId="0" applyFont="1" applyFill="1" applyBorder="1" applyAlignment="1">
      <alignment horizontal="center" vertical="top" wrapText="1"/>
    </xf>
    <xf numFmtId="0" fontId="4" fillId="7" borderId="11" xfId="0" applyFont="1" applyFill="1" applyBorder="1" applyAlignment="1">
      <alignment horizontal="center" vertical="top" wrapText="1"/>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0" fontId="4" fillId="7" borderId="27" xfId="0" applyFont="1" applyFill="1" applyBorder="1" applyAlignment="1">
      <alignment horizontal="left" vertical="top" wrapText="1"/>
    </xf>
    <xf numFmtId="0" fontId="4" fillId="7" borderId="30" xfId="0" applyFont="1" applyFill="1" applyBorder="1" applyAlignment="1">
      <alignment horizontal="left" vertical="top" wrapText="1"/>
    </xf>
    <xf numFmtId="49" fontId="3" fillId="6" borderId="31"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0" borderId="17" xfId="0" applyNumberFormat="1" applyFont="1" applyBorder="1" applyAlignment="1">
      <alignment horizontal="center" vertical="top"/>
    </xf>
    <xf numFmtId="0" fontId="1" fillId="0" borderId="27" xfId="0" applyFont="1" applyFill="1" applyBorder="1" applyAlignment="1">
      <alignment horizontal="center" vertical="center" textRotation="90" wrapText="1"/>
    </xf>
    <xf numFmtId="0" fontId="5" fillId="8" borderId="66" xfId="0" applyFont="1" applyFill="1" applyBorder="1" applyAlignment="1">
      <alignment horizontal="right" vertical="top" wrapText="1"/>
    </xf>
    <xf numFmtId="165" fontId="3" fillId="6" borderId="0"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65" fontId="4" fillId="7" borderId="32" xfId="0" applyNumberFormat="1" applyFont="1" applyFill="1" applyBorder="1" applyAlignment="1">
      <alignment horizontal="left" vertical="top" wrapText="1"/>
    </xf>
    <xf numFmtId="165" fontId="4" fillId="7" borderId="30" xfId="0" applyNumberFormat="1" applyFont="1" applyFill="1" applyBorder="1" applyAlignment="1">
      <alignment horizontal="left" vertical="top" wrapText="1"/>
    </xf>
    <xf numFmtId="164" fontId="1" fillId="7" borderId="3" xfId="0" applyNumberFormat="1" applyFont="1" applyFill="1" applyBorder="1" applyAlignment="1">
      <alignment horizontal="center" vertical="top" wrapText="1"/>
    </xf>
    <xf numFmtId="164" fontId="1" fillId="7" borderId="63" xfId="0" applyNumberFormat="1" applyFont="1" applyFill="1" applyBorder="1" applyAlignment="1">
      <alignment horizontal="center" vertical="top" wrapText="1"/>
    </xf>
    <xf numFmtId="49" fontId="1" fillId="0" borderId="54" xfId="0" applyNumberFormat="1" applyFont="1" applyFill="1" applyBorder="1" applyAlignment="1">
      <alignment horizontal="center" vertical="top"/>
    </xf>
    <xf numFmtId="164" fontId="1" fillId="0" borderId="69" xfId="0" applyNumberFormat="1" applyFont="1" applyFill="1" applyBorder="1" applyAlignment="1">
      <alignment horizontal="center" vertical="top"/>
    </xf>
    <xf numFmtId="164" fontId="1" fillId="7" borderId="4" xfId="0" applyNumberFormat="1" applyFont="1" applyFill="1" applyBorder="1" applyAlignment="1">
      <alignment horizontal="center" vertical="top" wrapText="1"/>
    </xf>
    <xf numFmtId="164" fontId="1" fillId="7" borderId="41" xfId="0" applyNumberFormat="1" applyFont="1" applyFill="1" applyBorder="1" applyAlignment="1">
      <alignment horizontal="center" vertical="top" wrapText="1"/>
    </xf>
    <xf numFmtId="0" fontId="33" fillId="0" borderId="0" xfId="0" applyFont="1"/>
    <xf numFmtId="0" fontId="1" fillId="0" borderId="40" xfId="0" applyFont="1" applyFill="1" applyBorder="1" applyAlignment="1">
      <alignment horizontal="center" vertical="top" wrapText="1"/>
    </xf>
    <xf numFmtId="164" fontId="4" fillId="7" borderId="4" xfId="0" applyNumberFormat="1" applyFont="1" applyFill="1" applyBorder="1" applyAlignment="1">
      <alignment horizontal="center" vertical="top"/>
    </xf>
    <xf numFmtId="164" fontId="4" fillId="7" borderId="41" xfId="0" applyNumberFormat="1" applyFont="1" applyFill="1" applyBorder="1" applyAlignment="1">
      <alignment horizontal="center" vertical="top"/>
    </xf>
    <xf numFmtId="164" fontId="5" fillId="8" borderId="45" xfId="0" applyNumberFormat="1" applyFont="1" applyFill="1" applyBorder="1" applyAlignment="1">
      <alignment horizontal="center" vertical="top"/>
    </xf>
    <xf numFmtId="164" fontId="5" fillId="8" borderId="15" xfId="0" applyNumberFormat="1" applyFont="1" applyFill="1" applyBorder="1" applyAlignment="1">
      <alignment horizontal="center" vertical="top"/>
    </xf>
    <xf numFmtId="164" fontId="1" fillId="7" borderId="2" xfId="0" applyNumberFormat="1" applyFont="1" applyFill="1" applyBorder="1" applyAlignment="1">
      <alignment horizontal="center" vertical="top" wrapText="1"/>
    </xf>
    <xf numFmtId="164" fontId="1" fillId="7" borderId="30"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5" borderId="21" xfId="0" applyNumberFormat="1" applyFont="1" applyFill="1" applyBorder="1" applyAlignment="1">
      <alignment horizontal="center" vertical="top"/>
    </xf>
    <xf numFmtId="164" fontId="16" fillId="8" borderId="39" xfId="0" applyNumberFormat="1" applyFont="1" applyFill="1" applyBorder="1" applyAlignment="1">
      <alignment horizontal="center" vertical="top" wrapText="1"/>
    </xf>
    <xf numFmtId="164" fontId="20" fillId="7" borderId="42"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164" fontId="16" fillId="5" borderId="21" xfId="0" applyNumberFormat="1" applyFont="1" applyFill="1" applyBorder="1" applyAlignment="1">
      <alignment horizontal="center" vertical="top" wrapText="1"/>
    </xf>
    <xf numFmtId="164" fontId="16" fillId="5" borderId="60" xfId="0" applyNumberFormat="1" applyFont="1" applyFill="1" applyBorder="1" applyAlignment="1">
      <alignment horizontal="center" vertical="top" wrapText="1"/>
    </xf>
    <xf numFmtId="0" fontId="1" fillId="0" borderId="74" xfId="0" applyFont="1" applyFill="1" applyBorder="1" applyAlignment="1">
      <alignment vertical="top" wrapText="1"/>
    </xf>
    <xf numFmtId="0" fontId="1" fillId="0" borderId="69" xfId="0" applyFont="1" applyFill="1" applyBorder="1" applyAlignment="1">
      <alignment vertical="top" wrapText="1"/>
    </xf>
    <xf numFmtId="0" fontId="2" fillId="0" borderId="75" xfId="0" applyFont="1" applyBorder="1" applyAlignment="1">
      <alignment vertical="top" wrapText="1"/>
    </xf>
    <xf numFmtId="164" fontId="16" fillId="8" borderId="65" xfId="0" applyNumberFormat="1" applyFont="1" applyFill="1" applyBorder="1" applyAlignment="1">
      <alignment horizontal="center" vertical="top"/>
    </xf>
    <xf numFmtId="164" fontId="16" fillId="5" borderId="66" xfId="0" applyNumberFormat="1" applyFont="1" applyFill="1" applyBorder="1" applyAlignment="1">
      <alignment horizontal="center" vertical="top"/>
    </xf>
    <xf numFmtId="164" fontId="31" fillId="0" borderId="47" xfId="0" applyNumberFormat="1" applyFont="1" applyBorder="1" applyAlignment="1">
      <alignment horizontal="center" vertical="center" wrapText="1"/>
    </xf>
    <xf numFmtId="164" fontId="16" fillId="3" borderId="64" xfId="0" applyNumberFormat="1" applyFont="1" applyFill="1" applyBorder="1" applyAlignment="1">
      <alignment horizontal="center" vertical="top" wrapText="1"/>
    </xf>
    <xf numFmtId="164" fontId="1" fillId="0" borderId="64" xfId="0" applyNumberFormat="1" applyFont="1" applyBorder="1" applyAlignment="1">
      <alignment horizontal="center" vertical="top" wrapText="1"/>
    </xf>
    <xf numFmtId="164" fontId="3" fillId="3" borderId="64" xfId="0" applyNumberFormat="1" applyFont="1" applyFill="1" applyBorder="1" applyAlignment="1">
      <alignment horizontal="center" vertical="top" wrapText="1"/>
    </xf>
    <xf numFmtId="164" fontId="7" fillId="0" borderId="64" xfId="0" applyNumberFormat="1" applyFont="1" applyBorder="1" applyAlignment="1">
      <alignment horizontal="center" vertical="top" wrapText="1"/>
    </xf>
    <xf numFmtId="0" fontId="1" fillId="0" borderId="43" xfId="0" applyFont="1" applyBorder="1" applyAlignment="1">
      <alignment horizontal="center" vertical="top"/>
    </xf>
    <xf numFmtId="164" fontId="1" fillId="0" borderId="2" xfId="0" applyNumberFormat="1" applyFont="1" applyFill="1" applyBorder="1" applyAlignment="1">
      <alignment horizontal="center" vertical="top" wrapText="1"/>
    </xf>
    <xf numFmtId="164" fontId="1" fillId="7" borderId="35" xfId="0" applyNumberFormat="1" applyFont="1" applyFill="1" applyBorder="1" applyAlignment="1">
      <alignment horizontal="center" vertical="top" wrapText="1"/>
    </xf>
    <xf numFmtId="164" fontId="1" fillId="7" borderId="30" xfId="0" applyNumberFormat="1" applyFont="1" applyFill="1" applyBorder="1" applyAlignment="1">
      <alignment horizontal="center" vertical="top" wrapText="1"/>
    </xf>
    <xf numFmtId="164" fontId="1" fillId="7" borderId="49" xfId="0" applyNumberFormat="1" applyFont="1" applyFill="1" applyBorder="1" applyAlignment="1">
      <alignment horizontal="center" vertical="top" wrapText="1"/>
    </xf>
    <xf numFmtId="164" fontId="3" fillId="5" borderId="77" xfId="0" applyNumberFormat="1" applyFont="1" applyFill="1" applyBorder="1" applyAlignment="1">
      <alignment horizontal="center" vertical="top"/>
    </xf>
    <xf numFmtId="0" fontId="28" fillId="7" borderId="4" xfId="0" applyFont="1" applyFill="1" applyBorder="1" applyAlignment="1">
      <alignment horizontal="center" vertical="top" wrapText="1"/>
    </xf>
    <xf numFmtId="0" fontId="28" fillId="7" borderId="5" xfId="0" applyFont="1" applyFill="1" applyBorder="1" applyAlignment="1">
      <alignment horizontal="center" vertical="top" wrapText="1"/>
    </xf>
    <xf numFmtId="0" fontId="30" fillId="0" borderId="17" xfId="0" applyFont="1" applyBorder="1" applyAlignment="1">
      <alignment horizontal="center"/>
    </xf>
    <xf numFmtId="0" fontId="35" fillId="7" borderId="16" xfId="0" applyFont="1" applyFill="1" applyBorder="1" applyAlignment="1">
      <alignment horizontal="center" vertical="top" wrapText="1"/>
    </xf>
    <xf numFmtId="49" fontId="5" fillId="4"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165" fontId="1" fillId="0" borderId="30" xfId="0" applyNumberFormat="1" applyFont="1" applyFill="1" applyBorder="1" applyAlignment="1">
      <alignment horizontal="center" vertical="center" textRotation="90" wrapText="1"/>
    </xf>
    <xf numFmtId="165" fontId="1" fillId="7" borderId="70" xfId="0" applyNumberFormat="1" applyFont="1" applyFill="1" applyBorder="1" applyAlignment="1">
      <alignment horizontal="left" vertical="top" wrapText="1"/>
    </xf>
    <xf numFmtId="0" fontId="29" fillId="0" borderId="43" xfId="0" applyFont="1" applyFill="1" applyBorder="1" applyAlignment="1">
      <alignment horizontal="left" vertical="top" wrapText="1"/>
    </xf>
    <xf numFmtId="0" fontId="29" fillId="0" borderId="51" xfId="0" applyNumberFormat="1" applyFont="1" applyFill="1" applyBorder="1" applyAlignment="1">
      <alignment horizontal="center" vertical="top"/>
    </xf>
    <xf numFmtId="0" fontId="5" fillId="8" borderId="66" xfId="0" applyFont="1" applyFill="1" applyBorder="1" applyAlignment="1">
      <alignment horizontal="right" vertical="top" wrapText="1"/>
    </xf>
    <xf numFmtId="0" fontId="4" fillId="0" borderId="43" xfId="0" applyFont="1" applyFill="1" applyBorder="1" applyAlignment="1">
      <alignment horizontal="left" vertical="top" wrapText="1"/>
    </xf>
    <xf numFmtId="0" fontId="4" fillId="0" borderId="51" xfId="0" applyNumberFormat="1" applyFont="1" applyFill="1" applyBorder="1" applyAlignment="1">
      <alignment horizontal="center" vertical="top"/>
    </xf>
    <xf numFmtId="164" fontId="29" fillId="7" borderId="4" xfId="0" applyNumberFormat="1" applyFont="1" applyFill="1" applyBorder="1" applyAlignment="1">
      <alignment horizontal="center" vertical="top"/>
    </xf>
    <xf numFmtId="164" fontId="29" fillId="7" borderId="41" xfId="0" applyNumberFormat="1" applyFont="1" applyFill="1" applyBorder="1" applyAlignment="1">
      <alignment horizontal="center" vertical="top"/>
    </xf>
    <xf numFmtId="164" fontId="3" fillId="8" borderId="19" xfId="0" applyNumberFormat="1" applyFont="1" applyFill="1" applyBorder="1" applyAlignment="1">
      <alignment horizontal="center" vertical="top" wrapText="1"/>
    </xf>
    <xf numFmtId="164" fontId="20" fillId="7" borderId="9" xfId="0" applyNumberFormat="1" applyFont="1" applyFill="1" applyBorder="1" applyAlignment="1">
      <alignment horizontal="center" vertical="top"/>
    </xf>
    <xf numFmtId="164" fontId="20" fillId="7" borderId="13" xfId="0" applyNumberFormat="1" applyFont="1" applyFill="1" applyBorder="1" applyAlignment="1">
      <alignment horizontal="center" vertical="top"/>
    </xf>
    <xf numFmtId="165" fontId="3" fillId="6" borderId="0"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 fontId="4" fillId="7" borderId="12" xfId="0" applyNumberFormat="1" applyFont="1" applyFill="1" applyBorder="1" applyAlignment="1">
      <alignment vertical="top" wrapText="1"/>
    </xf>
    <xf numFmtId="1" fontId="4" fillId="7" borderId="18" xfId="0" applyNumberFormat="1" applyFont="1" applyFill="1" applyBorder="1" applyAlignment="1">
      <alignment vertical="top" wrapText="1"/>
    </xf>
    <xf numFmtId="0" fontId="4" fillId="7" borderId="64" xfId="0" applyFont="1" applyFill="1" applyBorder="1" applyAlignment="1">
      <alignment horizontal="center" vertical="top" wrapText="1"/>
    </xf>
    <xf numFmtId="0" fontId="4" fillId="7" borderId="65" xfId="0" applyFont="1" applyFill="1" applyBorder="1" applyAlignment="1">
      <alignment horizontal="center" vertical="top" wrapText="1"/>
    </xf>
    <xf numFmtId="0" fontId="4" fillId="0" borderId="5" xfId="0" applyFont="1" applyFill="1" applyBorder="1" applyAlignment="1">
      <alignment horizontal="center" vertical="top" wrapText="1"/>
    </xf>
    <xf numFmtId="0" fontId="1" fillId="0" borderId="50" xfId="0" applyFont="1" applyFill="1" applyBorder="1" applyAlignment="1">
      <alignment horizontal="center" vertical="top" wrapText="1"/>
    </xf>
    <xf numFmtId="164" fontId="20" fillId="0" borderId="3" xfId="0" applyNumberFormat="1" applyFont="1" applyFill="1" applyBorder="1" applyAlignment="1">
      <alignment horizontal="center" vertical="top" wrapText="1"/>
    </xf>
    <xf numFmtId="164" fontId="20" fillId="0" borderId="63" xfId="0" applyNumberFormat="1" applyFont="1" applyFill="1" applyBorder="1" applyAlignment="1">
      <alignment horizontal="center" vertical="top" wrapText="1"/>
    </xf>
    <xf numFmtId="164" fontId="20" fillId="0" borderId="4" xfId="0" applyNumberFormat="1" applyFont="1" applyFill="1" applyBorder="1" applyAlignment="1">
      <alignment horizontal="center" vertical="top"/>
    </xf>
    <xf numFmtId="164" fontId="20" fillId="0" borderId="41" xfId="0" applyNumberFormat="1" applyFont="1" applyFill="1" applyBorder="1" applyAlignment="1">
      <alignment horizontal="center" vertical="top"/>
    </xf>
    <xf numFmtId="49" fontId="3" fillId="5" borderId="79" xfId="0" applyNumberFormat="1" applyFont="1" applyFill="1" applyBorder="1" applyAlignment="1">
      <alignment vertical="top"/>
    </xf>
    <xf numFmtId="0" fontId="1" fillId="7" borderId="52" xfId="0" applyFont="1" applyFill="1" applyBorder="1" applyAlignment="1">
      <alignment horizontal="left" vertical="top" wrapText="1"/>
    </xf>
    <xf numFmtId="0" fontId="1" fillId="0" borderId="43" xfId="0" applyFont="1" applyFill="1" applyBorder="1" applyAlignment="1">
      <alignment vertical="center" textRotation="90" wrapText="1"/>
    </xf>
    <xf numFmtId="165" fontId="1" fillId="0" borderId="30" xfId="0" applyNumberFormat="1" applyFont="1" applyFill="1" applyBorder="1" applyAlignment="1">
      <alignment vertical="center" textRotation="90" wrapText="1"/>
    </xf>
    <xf numFmtId="165" fontId="1" fillId="7" borderId="11" xfId="0" applyNumberFormat="1"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3" xfId="0" applyNumberFormat="1" applyFont="1" applyFill="1" applyBorder="1" applyAlignment="1">
      <alignment horizontal="center" vertical="top"/>
    </xf>
    <xf numFmtId="0" fontId="4" fillId="0" borderId="28" xfId="0" applyFont="1" applyFill="1" applyBorder="1" applyAlignment="1">
      <alignment vertical="top" wrapText="1"/>
    </xf>
    <xf numFmtId="49" fontId="5" fillId="4"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165" fontId="1" fillId="7" borderId="26" xfId="0" applyNumberFormat="1" applyFont="1" applyFill="1" applyBorder="1" applyAlignment="1">
      <alignment horizontal="left" vertical="top" wrapText="1"/>
    </xf>
    <xf numFmtId="165" fontId="1" fillId="7" borderId="31" xfId="0" applyNumberFormat="1" applyFont="1" applyFill="1" applyBorder="1" applyAlignment="1">
      <alignment horizontal="left" vertical="top" wrapText="1"/>
    </xf>
    <xf numFmtId="49" fontId="5" fillId="7" borderId="11" xfId="0" applyNumberFormat="1" applyFont="1" applyFill="1" applyBorder="1" applyAlignment="1">
      <alignment horizontal="center" vertical="top"/>
    </xf>
    <xf numFmtId="165" fontId="1" fillId="0" borderId="27" xfId="0" applyNumberFormat="1" applyFont="1" applyFill="1" applyBorder="1" applyAlignment="1">
      <alignment horizontal="center" vertical="center" textRotation="90" wrapText="1"/>
    </xf>
    <xf numFmtId="165" fontId="1" fillId="0" borderId="30" xfId="0" applyNumberFormat="1" applyFont="1" applyFill="1" applyBorder="1" applyAlignment="1">
      <alignment horizontal="center" vertical="center" textRotation="90" wrapText="1"/>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4"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0" fontId="4" fillId="0" borderId="16" xfId="0" applyNumberFormat="1" applyFont="1" applyFill="1" applyBorder="1" applyAlignment="1">
      <alignment horizontal="center" vertical="top"/>
    </xf>
    <xf numFmtId="49" fontId="5" fillId="6" borderId="10" xfId="0" applyNumberFormat="1" applyFont="1" applyFill="1" applyBorder="1" applyAlignment="1">
      <alignment horizontal="center" vertical="top"/>
    </xf>
    <xf numFmtId="165" fontId="1" fillId="7" borderId="30" xfId="0" applyNumberFormat="1" applyFont="1" applyFill="1" applyBorder="1" applyAlignment="1">
      <alignment horizontal="center" vertical="center" textRotation="90" wrapText="1"/>
    </xf>
    <xf numFmtId="49" fontId="5" fillId="4" borderId="27" xfId="0" applyNumberFormat="1" applyFont="1" applyFill="1" applyBorder="1" applyAlignment="1">
      <alignment horizontal="center" vertical="top" wrapText="1"/>
    </xf>
    <xf numFmtId="49" fontId="5" fillId="4" borderId="37" xfId="0" applyNumberFormat="1" applyFont="1" applyFill="1" applyBorder="1" applyAlignment="1">
      <alignment horizontal="center" vertical="top" wrapText="1"/>
    </xf>
    <xf numFmtId="49" fontId="5" fillId="6" borderId="4" xfId="0" applyNumberFormat="1" applyFont="1" applyFill="1" applyBorder="1" applyAlignment="1">
      <alignment horizontal="center" vertical="top"/>
    </xf>
    <xf numFmtId="49" fontId="5" fillId="0" borderId="5" xfId="0" applyNumberFormat="1" applyFont="1" applyBorder="1" applyAlignment="1">
      <alignment horizontal="center" vertical="top"/>
    </xf>
    <xf numFmtId="49" fontId="5" fillId="5" borderId="73" xfId="0" applyNumberFormat="1" applyFont="1" applyFill="1" applyBorder="1" applyAlignment="1">
      <alignment horizontal="center" vertical="top"/>
    </xf>
    <xf numFmtId="49" fontId="5" fillId="5" borderId="75"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0" fontId="1" fillId="0" borderId="58"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5" fillId="4" borderId="14" xfId="0" applyNumberFormat="1" applyFont="1" applyFill="1" applyBorder="1" applyAlignment="1">
      <alignment horizontal="center" vertical="top" wrapText="1"/>
    </xf>
    <xf numFmtId="49" fontId="5" fillId="5" borderId="46" xfId="0" applyNumberFormat="1" applyFont="1" applyFill="1" applyBorder="1" applyAlignment="1">
      <alignment horizontal="center" vertical="top"/>
    </xf>
    <xf numFmtId="49" fontId="5" fillId="5" borderId="67"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5" fillId="6" borderId="36" xfId="0" applyNumberFormat="1" applyFont="1" applyFill="1" applyBorder="1" applyAlignment="1">
      <alignment horizontal="center" vertical="top"/>
    </xf>
    <xf numFmtId="165" fontId="1" fillId="7" borderId="26" xfId="0" applyNumberFormat="1" applyFont="1" applyFill="1" applyBorder="1" applyAlignment="1">
      <alignment horizontal="left" vertical="top" wrapText="1"/>
    </xf>
    <xf numFmtId="165" fontId="1" fillId="7" borderId="36" xfId="0" applyNumberFormat="1" applyFont="1" applyFill="1" applyBorder="1" applyAlignment="1">
      <alignment horizontal="left" vertical="top" wrapText="1"/>
    </xf>
    <xf numFmtId="49" fontId="5" fillId="7" borderId="2" xfId="0" applyNumberFormat="1" applyFont="1" applyFill="1" applyBorder="1" applyAlignment="1">
      <alignment horizontal="center" vertical="top"/>
    </xf>
    <xf numFmtId="49" fontId="5" fillId="7" borderId="14" xfId="0" applyNumberFormat="1" applyFont="1" applyFill="1" applyBorder="1" applyAlignment="1">
      <alignment horizontal="center" vertical="top"/>
    </xf>
    <xf numFmtId="49" fontId="5" fillId="7" borderId="63" xfId="0" applyNumberFormat="1" applyFont="1" applyFill="1" applyBorder="1" applyAlignment="1">
      <alignment horizontal="center" vertical="top"/>
    </xf>
    <xf numFmtId="49" fontId="5" fillId="7" borderId="66" xfId="0" applyNumberFormat="1" applyFont="1" applyFill="1" applyBorder="1" applyAlignment="1">
      <alignment horizontal="center" vertical="top"/>
    </xf>
    <xf numFmtId="0" fontId="4" fillId="7" borderId="27" xfId="0" applyFont="1" applyFill="1" applyBorder="1" applyAlignment="1">
      <alignment horizontal="left" vertical="top" wrapText="1"/>
    </xf>
    <xf numFmtId="0" fontId="4" fillId="7" borderId="37" xfId="0" applyFont="1" applyFill="1" applyBorder="1" applyAlignment="1">
      <alignment horizontal="left" vertical="top" wrapText="1"/>
    </xf>
    <xf numFmtId="0" fontId="4" fillId="7" borderId="4" xfId="0" applyFont="1" applyFill="1" applyBorder="1" applyAlignment="1">
      <alignment horizontal="center" vertical="top" wrapText="1"/>
    </xf>
    <xf numFmtId="0" fontId="13" fillId="7" borderId="16" xfId="0" applyFont="1" applyFill="1" applyBorder="1" applyAlignment="1">
      <alignment horizontal="center" vertical="top" wrapText="1"/>
    </xf>
    <xf numFmtId="0" fontId="4" fillId="7" borderId="5" xfId="0" applyFont="1" applyFill="1" applyBorder="1" applyAlignment="1">
      <alignment horizontal="center" vertical="top" wrapText="1"/>
    </xf>
    <xf numFmtId="0" fontId="13" fillId="7" borderId="17" xfId="0" applyFont="1" applyFill="1" applyBorder="1" applyAlignment="1">
      <alignment horizontal="center" vertical="top" wrapText="1"/>
    </xf>
    <xf numFmtId="165" fontId="5" fillId="4" borderId="61" xfId="0" applyNumberFormat="1" applyFont="1" applyFill="1" applyBorder="1" applyAlignment="1">
      <alignment horizontal="right" vertical="top"/>
    </xf>
    <xf numFmtId="165" fontId="5" fillId="4" borderId="21" xfId="0" applyNumberFormat="1" applyFont="1" applyFill="1" applyBorder="1" applyAlignment="1">
      <alignment horizontal="right" vertical="top"/>
    </xf>
    <xf numFmtId="165" fontId="5" fillId="4" borderId="22" xfId="0" applyNumberFormat="1" applyFont="1" applyFill="1" applyBorder="1" applyAlignment="1">
      <alignment horizontal="right" vertical="top"/>
    </xf>
    <xf numFmtId="165" fontId="5" fillId="4" borderId="20" xfId="0" applyNumberFormat="1" applyFont="1" applyFill="1" applyBorder="1" applyAlignment="1">
      <alignment horizontal="center" vertical="top"/>
    </xf>
    <xf numFmtId="165" fontId="5" fillId="4" borderId="21" xfId="0" applyNumberFormat="1" applyFont="1" applyFill="1" applyBorder="1" applyAlignment="1">
      <alignment horizontal="center" vertical="top"/>
    </xf>
    <xf numFmtId="165" fontId="5" fillId="4" borderId="22" xfId="0" applyNumberFormat="1" applyFont="1" applyFill="1" applyBorder="1" applyAlignment="1">
      <alignment horizontal="center" vertical="top"/>
    </xf>
    <xf numFmtId="49" fontId="5" fillId="3" borderId="61" xfId="0" applyNumberFormat="1" applyFont="1" applyFill="1" applyBorder="1" applyAlignment="1">
      <alignment horizontal="right" vertical="top"/>
    </xf>
    <xf numFmtId="49" fontId="5" fillId="3" borderId="21" xfId="0" applyNumberFormat="1" applyFont="1" applyFill="1" applyBorder="1" applyAlignment="1">
      <alignment horizontal="right" vertical="top"/>
    </xf>
    <xf numFmtId="49" fontId="5" fillId="3" borderId="22" xfId="0" applyNumberFormat="1" applyFont="1" applyFill="1" applyBorder="1" applyAlignment="1">
      <alignment horizontal="right" vertical="top"/>
    </xf>
    <xf numFmtId="165" fontId="5" fillId="3" borderId="23" xfId="0" applyNumberFormat="1" applyFont="1" applyFill="1" applyBorder="1" applyAlignment="1">
      <alignment horizontal="center" vertical="top"/>
    </xf>
    <xf numFmtId="165" fontId="5" fillId="3" borderId="1" xfId="0" applyNumberFormat="1" applyFont="1" applyFill="1" applyBorder="1" applyAlignment="1">
      <alignment horizontal="center" vertical="top"/>
    </xf>
    <xf numFmtId="165" fontId="5" fillId="3" borderId="58" xfId="0" applyNumberFormat="1" applyFont="1" applyFill="1" applyBorder="1" applyAlignment="1">
      <alignment horizontal="center" vertical="top"/>
    </xf>
    <xf numFmtId="165" fontId="1" fillId="0" borderId="27" xfId="0" applyNumberFormat="1" applyFont="1" applyFill="1" applyBorder="1" applyAlignment="1">
      <alignment horizontal="center" vertical="center" textRotation="90" wrapText="1"/>
    </xf>
    <xf numFmtId="165" fontId="1" fillId="0" borderId="30" xfId="0" applyNumberFormat="1" applyFont="1" applyFill="1" applyBorder="1" applyAlignment="1">
      <alignment horizontal="center" vertical="center" textRotation="90" wrapText="1"/>
    </xf>
    <xf numFmtId="0" fontId="4" fillId="0" borderId="32" xfId="0" applyFont="1" applyFill="1" applyBorder="1" applyAlignment="1">
      <alignment horizontal="left" vertical="top" wrapText="1"/>
    </xf>
    <xf numFmtId="0" fontId="4" fillId="0" borderId="37" xfId="0" applyFont="1" applyFill="1" applyBorder="1" applyAlignment="1">
      <alignment horizontal="left" vertical="top" wrapText="1"/>
    </xf>
    <xf numFmtId="49" fontId="5" fillId="5" borderId="61" xfId="0" applyNumberFormat="1" applyFont="1" applyFill="1" applyBorder="1" applyAlignment="1">
      <alignment horizontal="left" vertical="top" wrapText="1"/>
    </xf>
    <xf numFmtId="49" fontId="5" fillId="5" borderId="21" xfId="0" applyNumberFormat="1" applyFont="1" applyFill="1" applyBorder="1" applyAlignment="1">
      <alignment horizontal="left" vertical="top" wrapText="1"/>
    </xf>
    <xf numFmtId="49" fontId="5" fillId="5" borderId="22" xfId="0" applyNumberFormat="1" applyFont="1" applyFill="1" applyBorder="1" applyAlignment="1">
      <alignment horizontal="left" vertical="top" wrapText="1"/>
    </xf>
    <xf numFmtId="165" fontId="1" fillId="0" borderId="32" xfId="0" applyNumberFormat="1" applyFont="1" applyBorder="1" applyAlignment="1">
      <alignment horizontal="center" vertical="center" textRotation="90" wrapText="1"/>
    </xf>
    <xf numFmtId="165" fontId="1" fillId="0" borderId="30" xfId="0" applyNumberFormat="1" applyFont="1" applyBorder="1" applyAlignment="1">
      <alignment horizontal="center" vertical="center" textRotation="90" wrapText="1"/>
    </xf>
    <xf numFmtId="165" fontId="1" fillId="0" borderId="37" xfId="0" applyNumberFormat="1" applyFont="1" applyBorder="1" applyAlignment="1">
      <alignment horizontal="center" vertical="center" textRotation="90" wrapText="1"/>
    </xf>
    <xf numFmtId="165" fontId="4" fillId="7" borderId="32" xfId="0" applyNumberFormat="1" applyFont="1" applyFill="1" applyBorder="1" applyAlignment="1">
      <alignment horizontal="left" vertical="top" wrapText="1"/>
    </xf>
    <xf numFmtId="165" fontId="4" fillId="7" borderId="30" xfId="0" applyNumberFormat="1" applyFont="1" applyFill="1" applyBorder="1" applyAlignment="1">
      <alignment horizontal="left" vertical="top" wrapText="1"/>
    </xf>
    <xf numFmtId="165" fontId="1" fillId="7" borderId="2" xfId="0" applyNumberFormat="1" applyFont="1" applyFill="1" applyBorder="1" applyAlignment="1">
      <alignment horizontal="center" vertical="center" textRotation="90" wrapText="1"/>
    </xf>
    <xf numFmtId="165" fontId="1" fillId="7" borderId="14" xfId="0" applyNumberFormat="1" applyFont="1" applyFill="1" applyBorder="1" applyAlignment="1">
      <alignment horizontal="center" vertical="center" textRotation="90" wrapText="1"/>
    </xf>
    <xf numFmtId="49" fontId="5" fillId="7" borderId="7" xfId="0" applyNumberFormat="1" applyFont="1" applyFill="1" applyBorder="1" applyAlignment="1">
      <alignment horizontal="center" vertical="top"/>
    </xf>
    <xf numFmtId="49" fontId="5" fillId="7" borderId="19" xfId="0" applyNumberFormat="1" applyFont="1" applyFill="1" applyBorder="1" applyAlignment="1">
      <alignment horizontal="center" vertical="top"/>
    </xf>
    <xf numFmtId="0" fontId="4" fillId="0" borderId="27" xfId="0" applyFont="1" applyFill="1" applyBorder="1" applyAlignment="1">
      <alignment horizontal="left" vertical="top" wrapText="1"/>
    </xf>
    <xf numFmtId="0" fontId="4" fillId="0" borderId="4" xfId="0" applyNumberFormat="1" applyFont="1" applyFill="1" applyBorder="1" applyAlignment="1">
      <alignment horizontal="center" vertical="top"/>
    </xf>
    <xf numFmtId="0" fontId="4" fillId="0" borderId="16" xfId="0" applyNumberFormat="1" applyFont="1" applyFill="1" applyBorder="1" applyAlignment="1">
      <alignment horizontal="center" vertical="top"/>
    </xf>
    <xf numFmtId="49" fontId="5" fillId="5" borderId="61" xfId="0" applyNumberFormat="1" applyFont="1" applyFill="1" applyBorder="1" applyAlignment="1">
      <alignment horizontal="right" vertical="top" wrapText="1"/>
    </xf>
    <xf numFmtId="49" fontId="5" fillId="5" borderId="21" xfId="0" applyNumberFormat="1" applyFont="1" applyFill="1" applyBorder="1" applyAlignment="1">
      <alignment horizontal="right" vertical="top" wrapText="1"/>
    </xf>
    <xf numFmtId="49" fontId="5" fillId="5" borderId="22" xfId="0" applyNumberFormat="1" applyFont="1" applyFill="1" applyBorder="1" applyAlignment="1">
      <alignment horizontal="right" vertical="top" wrapText="1"/>
    </xf>
    <xf numFmtId="165" fontId="5" fillId="5" borderId="20" xfId="0" applyNumberFormat="1" applyFont="1" applyFill="1" applyBorder="1" applyAlignment="1">
      <alignment horizontal="center" vertical="center" wrapText="1"/>
    </xf>
    <xf numFmtId="165" fontId="5" fillId="5" borderId="21" xfId="0" applyNumberFormat="1" applyFont="1" applyFill="1" applyBorder="1" applyAlignment="1">
      <alignment horizontal="center" vertical="center" wrapText="1"/>
    </xf>
    <xf numFmtId="165" fontId="5" fillId="5" borderId="22" xfId="0" applyNumberFormat="1" applyFont="1" applyFill="1" applyBorder="1" applyAlignment="1">
      <alignment horizontal="center" vertical="center"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3" xfId="0" applyFont="1" applyFill="1" applyBorder="1" applyAlignment="1">
      <alignment horizontal="left" vertical="top" wrapText="1"/>
    </xf>
    <xf numFmtId="165" fontId="3" fillId="6" borderId="0" xfId="0" applyNumberFormat="1" applyFont="1" applyFill="1" applyBorder="1" applyAlignment="1">
      <alignment horizontal="center"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165" fontId="1" fillId="6" borderId="0" xfId="0" applyNumberFormat="1" applyFont="1" applyFill="1" applyBorder="1" applyAlignment="1">
      <alignment horizontal="center" vertical="top" wrapText="1"/>
    </xf>
    <xf numFmtId="0" fontId="4" fillId="0" borderId="56" xfId="0" applyFont="1" applyBorder="1" applyAlignment="1">
      <alignment horizontal="left" vertical="top" wrapText="1"/>
    </xf>
    <xf numFmtId="0" fontId="4" fillId="0" borderId="69" xfId="0" applyFont="1" applyBorder="1" applyAlignment="1">
      <alignment horizontal="left" vertical="top" wrapText="1"/>
    </xf>
    <xf numFmtId="0" fontId="4" fillId="0" borderId="64" xfId="0" applyFont="1" applyBorder="1" applyAlignment="1">
      <alignment horizontal="left" vertical="top" wrapText="1"/>
    </xf>
    <xf numFmtId="165" fontId="3" fillId="0" borderId="1" xfId="0" applyNumberFormat="1" applyFont="1" applyFill="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6" borderId="0" xfId="0" applyFont="1" applyFill="1" applyBorder="1" applyAlignment="1">
      <alignment horizontal="center" vertical="center" wrapText="1"/>
    </xf>
    <xf numFmtId="165" fontId="3" fillId="7" borderId="26" xfId="0" applyNumberFormat="1" applyFont="1" applyFill="1" applyBorder="1" applyAlignment="1">
      <alignment horizontal="left" vertical="top" wrapText="1"/>
    </xf>
    <xf numFmtId="165" fontId="3" fillId="7" borderId="36" xfId="0" applyNumberFormat="1" applyFont="1" applyFill="1" applyBorder="1" applyAlignment="1">
      <alignment horizontal="left" vertical="top" wrapText="1"/>
    </xf>
    <xf numFmtId="49" fontId="5" fillId="0" borderId="7" xfId="0" applyNumberFormat="1" applyFont="1" applyBorder="1" applyAlignment="1">
      <alignment horizontal="center" vertical="top"/>
    </xf>
    <xf numFmtId="49" fontId="5" fillId="0" borderId="19" xfId="0" applyNumberFormat="1" applyFont="1" applyBorder="1" applyAlignment="1">
      <alignment horizontal="center"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11" xfId="0" applyFont="1" applyBorder="1" applyAlignment="1">
      <alignment horizontal="left" vertical="top" wrapText="1"/>
    </xf>
    <xf numFmtId="0" fontId="4" fillId="0" borderId="30" xfId="0" applyFont="1" applyFill="1" applyBorder="1" applyAlignment="1">
      <alignment horizontal="left" vertical="top" wrapText="1"/>
    </xf>
    <xf numFmtId="49" fontId="5" fillId="5" borderId="36" xfId="0" applyNumberFormat="1" applyFont="1" applyFill="1" applyBorder="1" applyAlignment="1">
      <alignment horizontal="right" vertical="top" wrapText="1"/>
    </xf>
    <xf numFmtId="49" fontId="5" fillId="5" borderId="39" xfId="0" applyNumberFormat="1" applyFont="1" applyFill="1" applyBorder="1" applyAlignment="1">
      <alignment horizontal="right" vertical="top" wrapText="1"/>
    </xf>
    <xf numFmtId="49" fontId="5" fillId="5" borderId="66" xfId="0" applyNumberFormat="1" applyFont="1" applyFill="1" applyBorder="1" applyAlignment="1">
      <alignment horizontal="right" vertical="top" wrapText="1"/>
    </xf>
    <xf numFmtId="164" fontId="3" fillId="5" borderId="45" xfId="0" applyNumberFormat="1" applyFont="1" applyFill="1" applyBorder="1" applyAlignment="1">
      <alignment horizontal="center" vertical="top"/>
    </xf>
    <xf numFmtId="164" fontId="3" fillId="5" borderId="39" xfId="0" applyNumberFormat="1" applyFont="1" applyFill="1" applyBorder="1" applyAlignment="1">
      <alignment horizontal="center" vertical="top"/>
    </xf>
    <xf numFmtId="164" fontId="3" fillId="5" borderId="66" xfId="0" applyNumberFormat="1" applyFont="1" applyFill="1" applyBorder="1" applyAlignment="1">
      <alignment horizontal="center" vertical="top"/>
    </xf>
    <xf numFmtId="49" fontId="5" fillId="4"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 xfId="0" applyNumberFormat="1" applyFont="1" applyFill="1" applyBorder="1" applyAlignment="1">
      <alignment horizontal="center" vertical="top"/>
    </xf>
    <xf numFmtId="49" fontId="5" fillId="6" borderId="10"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165" fontId="3" fillId="0" borderId="26" xfId="0" applyNumberFormat="1" applyFont="1" applyBorder="1" applyAlignment="1">
      <alignment horizontal="left" vertical="top" wrapText="1"/>
    </xf>
    <xf numFmtId="165" fontId="3" fillId="0" borderId="70" xfId="0" applyNumberFormat="1" applyFont="1" applyBorder="1" applyAlignment="1">
      <alignment horizontal="left" vertical="top" wrapText="1"/>
    </xf>
    <xf numFmtId="165" fontId="3" fillId="0" borderId="59" xfId="0" applyNumberFormat="1" applyFont="1" applyBorder="1" applyAlignment="1">
      <alignment horizontal="left" vertical="top" wrapText="1"/>
    </xf>
    <xf numFmtId="165" fontId="3" fillId="0" borderId="36" xfId="0" applyNumberFormat="1" applyFont="1" applyBorder="1" applyAlignment="1">
      <alignment horizontal="left" vertical="top" wrapText="1"/>
    </xf>
    <xf numFmtId="49" fontId="5" fillId="0" borderId="52" xfId="0" applyNumberFormat="1" applyFont="1" applyBorder="1" applyAlignment="1">
      <alignment horizontal="center" vertical="top"/>
    </xf>
    <xf numFmtId="49" fontId="5" fillId="0" borderId="13" xfId="0" applyNumberFormat="1" applyFont="1" applyBorder="1" applyAlignment="1">
      <alignment horizontal="center" vertical="top"/>
    </xf>
    <xf numFmtId="0" fontId="1" fillId="7" borderId="40" xfId="0" applyFont="1" applyFill="1" applyBorder="1" applyAlignment="1">
      <alignment horizontal="left" vertical="top" wrapText="1"/>
    </xf>
    <xf numFmtId="0" fontId="1" fillId="7" borderId="31" xfId="0" applyFont="1" applyFill="1" applyBorder="1" applyAlignment="1">
      <alignment horizontal="left" vertical="top" wrapText="1"/>
    </xf>
    <xf numFmtId="0" fontId="1" fillId="7" borderId="25" xfId="0" applyFont="1" applyFill="1" applyBorder="1" applyAlignment="1">
      <alignment horizontal="left" vertical="top" wrapText="1"/>
    </xf>
    <xf numFmtId="0" fontId="5" fillId="0" borderId="27" xfId="0" applyFont="1" applyBorder="1" applyAlignment="1">
      <alignment horizontal="center" vertical="center" textRotation="90"/>
    </xf>
    <xf numFmtId="0" fontId="5" fillId="0" borderId="30" xfId="0" applyFont="1" applyBorder="1" applyAlignment="1">
      <alignment horizontal="center" vertical="center" textRotation="90"/>
    </xf>
    <xf numFmtId="0" fontId="5" fillId="0" borderId="37" xfId="0" applyFont="1" applyBorder="1" applyAlignment="1">
      <alignment horizontal="center" vertical="center" textRotation="90"/>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7" xfId="0" applyNumberFormat="1" applyFont="1" applyBorder="1" applyAlignment="1">
      <alignment horizontal="center" vertical="top"/>
    </xf>
    <xf numFmtId="0" fontId="1" fillId="0" borderId="40" xfId="0" applyFont="1" applyBorder="1" applyAlignment="1">
      <alignment horizontal="left" vertical="top" wrapText="1"/>
    </xf>
    <xf numFmtId="0" fontId="1" fillId="0" borderId="25" xfId="0" applyFont="1" applyBorder="1" applyAlignment="1">
      <alignment horizontal="left" vertical="top" wrapText="1"/>
    </xf>
    <xf numFmtId="0" fontId="1" fillId="0" borderId="17" xfId="0" applyFont="1" applyBorder="1" applyAlignment="1">
      <alignment horizontal="left" vertical="top" wrapText="1"/>
    </xf>
    <xf numFmtId="49" fontId="3" fillId="5" borderId="61" xfId="0" applyNumberFormat="1" applyFont="1" applyFill="1" applyBorder="1" applyAlignment="1">
      <alignment horizontal="right" vertical="top"/>
    </xf>
    <xf numFmtId="49" fontId="3" fillId="5" borderId="21" xfId="0" applyNumberFormat="1" applyFont="1" applyFill="1" applyBorder="1" applyAlignment="1">
      <alignment horizontal="right" vertical="top"/>
    </xf>
    <xf numFmtId="49" fontId="3" fillId="5" borderId="22" xfId="0" applyNumberFormat="1" applyFont="1" applyFill="1" applyBorder="1" applyAlignment="1">
      <alignment horizontal="right" vertical="top"/>
    </xf>
    <xf numFmtId="165" fontId="3" fillId="5" borderId="20" xfId="0" applyNumberFormat="1" applyFont="1" applyFill="1" applyBorder="1" applyAlignment="1">
      <alignment horizontal="center" vertical="top"/>
    </xf>
    <xf numFmtId="165" fontId="3" fillId="5" borderId="21" xfId="0" applyNumberFormat="1" applyFont="1" applyFill="1" applyBorder="1" applyAlignment="1">
      <alignment horizontal="center" vertical="top"/>
    </xf>
    <xf numFmtId="165" fontId="3" fillId="5" borderId="22" xfId="0" applyNumberFormat="1" applyFont="1" applyFill="1" applyBorder="1" applyAlignment="1">
      <alignment horizontal="center" vertical="top"/>
    </xf>
    <xf numFmtId="0" fontId="4" fillId="7" borderId="11" xfId="0" applyFont="1" applyFill="1" applyBorder="1" applyAlignment="1">
      <alignment horizontal="center" vertical="top" wrapText="1"/>
    </xf>
    <xf numFmtId="49" fontId="5" fillId="6" borderId="31" xfId="0" applyNumberFormat="1" applyFont="1" applyFill="1" applyBorder="1" applyAlignment="1">
      <alignment horizontal="center" vertical="top"/>
    </xf>
    <xf numFmtId="165" fontId="3" fillId="7" borderId="31" xfId="0" applyNumberFormat="1" applyFont="1" applyFill="1" applyBorder="1" applyAlignment="1">
      <alignment horizontal="left" vertical="top" wrapText="1"/>
    </xf>
    <xf numFmtId="49" fontId="5" fillId="7" borderId="11" xfId="0" applyNumberFormat="1" applyFont="1" applyFill="1" applyBorder="1" applyAlignment="1">
      <alignment horizontal="center" vertical="top"/>
    </xf>
    <xf numFmtId="0" fontId="4" fillId="7" borderId="27" xfId="0" applyFont="1" applyFill="1" applyBorder="1" applyAlignment="1">
      <alignment vertical="top" wrapText="1"/>
    </xf>
    <xf numFmtId="0" fontId="4" fillId="7" borderId="30" xfId="0" applyFont="1" applyFill="1" applyBorder="1" applyAlignment="1">
      <alignment vertical="top" wrapText="1"/>
    </xf>
    <xf numFmtId="0" fontId="13" fillId="7" borderId="37" xfId="0" applyFont="1" applyFill="1" applyBorder="1" applyAlignment="1">
      <alignment vertical="top" wrapText="1"/>
    </xf>
    <xf numFmtId="0" fontId="4" fillId="7" borderId="10" xfId="0" applyFont="1" applyFill="1" applyBorder="1" applyAlignment="1">
      <alignment horizontal="center" vertical="top" wrapText="1"/>
    </xf>
    <xf numFmtId="165" fontId="1" fillId="7" borderId="32" xfId="0" applyNumberFormat="1" applyFont="1" applyFill="1" applyBorder="1" applyAlignment="1">
      <alignment horizontal="center" vertical="center" textRotation="90" wrapText="1"/>
    </xf>
    <xf numFmtId="165" fontId="1" fillId="7" borderId="37" xfId="0" applyNumberFormat="1" applyFont="1" applyFill="1" applyBorder="1" applyAlignment="1">
      <alignment horizontal="center" vertical="center" textRotation="90" wrapText="1"/>
    </xf>
    <xf numFmtId="165" fontId="1" fillId="7" borderId="55" xfId="0" applyNumberFormat="1" applyFont="1" applyFill="1" applyBorder="1" applyAlignment="1">
      <alignment horizontal="left" vertical="top" wrapText="1"/>
    </xf>
    <xf numFmtId="165" fontId="1" fillId="7" borderId="52" xfId="0" applyNumberFormat="1" applyFont="1" applyFill="1" applyBorder="1" applyAlignment="1">
      <alignment horizontal="left" vertical="top" wrapText="1"/>
    </xf>
    <xf numFmtId="0" fontId="5" fillId="8" borderId="45" xfId="0" applyFont="1" applyFill="1" applyBorder="1" applyAlignment="1">
      <alignment horizontal="right" vertical="top" wrapText="1"/>
    </xf>
    <xf numFmtId="0" fontId="5" fillId="8" borderId="39" xfId="0" applyFont="1" applyFill="1" applyBorder="1" applyAlignment="1">
      <alignment horizontal="right" vertical="top" wrapText="1"/>
    </xf>
    <xf numFmtId="0" fontId="5" fillId="8" borderId="66" xfId="0" applyFont="1" applyFill="1" applyBorder="1" applyAlignment="1">
      <alignment horizontal="right" vertical="top" wrapText="1"/>
    </xf>
    <xf numFmtId="0" fontId="3" fillId="7" borderId="56" xfId="0" applyFont="1" applyFill="1" applyBorder="1" applyAlignment="1">
      <alignment horizontal="left" vertical="top" wrapText="1"/>
    </xf>
    <xf numFmtId="0" fontId="5" fillId="7" borderId="69" xfId="0" applyFont="1" applyFill="1" applyBorder="1" applyAlignment="1">
      <alignment horizontal="left" vertical="top" wrapText="1"/>
    </xf>
    <xf numFmtId="0" fontId="5" fillId="7" borderId="64" xfId="0" applyFont="1" applyFill="1" applyBorder="1" applyAlignment="1">
      <alignment horizontal="left" vertical="top" wrapText="1"/>
    </xf>
    <xf numFmtId="0" fontId="25" fillId="7" borderId="0" xfId="0" applyFont="1" applyFill="1" applyBorder="1" applyAlignment="1">
      <alignment horizontal="center" vertical="top" wrapText="1"/>
    </xf>
    <xf numFmtId="0" fontId="22" fillId="7" borderId="0" xfId="0" applyFont="1" applyFill="1" applyBorder="1" applyAlignment="1">
      <alignment horizontal="center" vertical="top" wrapText="1"/>
    </xf>
    <xf numFmtId="165" fontId="3" fillId="6" borderId="26" xfId="0" applyNumberFormat="1" applyFont="1" applyFill="1" applyBorder="1" applyAlignment="1">
      <alignment horizontal="left" vertical="top" wrapText="1"/>
    </xf>
    <xf numFmtId="165" fontId="3" fillId="6" borderId="31" xfId="0" applyNumberFormat="1" applyFont="1" applyFill="1" applyBorder="1" applyAlignment="1">
      <alignment horizontal="left" vertical="top" wrapText="1"/>
    </xf>
    <xf numFmtId="165" fontId="3" fillId="6" borderId="36" xfId="0" applyNumberFormat="1" applyFont="1" applyFill="1" applyBorder="1" applyAlignment="1">
      <alignment horizontal="left" vertical="top" wrapText="1"/>
    </xf>
    <xf numFmtId="165" fontId="1" fillId="0" borderId="35" xfId="0" applyNumberFormat="1" applyFont="1" applyFill="1" applyBorder="1" applyAlignment="1">
      <alignment horizontal="center" vertical="center" textRotation="90" wrapText="1"/>
    </xf>
    <xf numFmtId="49" fontId="5" fillId="0" borderId="11" xfId="0" applyNumberFormat="1" applyFont="1" applyBorder="1" applyAlignment="1">
      <alignment horizontal="center" vertical="top"/>
    </xf>
    <xf numFmtId="49" fontId="3" fillId="5" borderId="61" xfId="0" applyNumberFormat="1" applyFont="1" applyFill="1" applyBorder="1" applyAlignment="1">
      <alignment horizontal="left" vertical="top"/>
    </xf>
    <xf numFmtId="49" fontId="3" fillId="5" borderId="21" xfId="0" applyNumberFormat="1" applyFont="1" applyFill="1" applyBorder="1" applyAlignment="1">
      <alignment horizontal="left" vertical="top"/>
    </xf>
    <xf numFmtId="49" fontId="3" fillId="5" borderId="22" xfId="0" applyNumberFormat="1" applyFont="1" applyFill="1" applyBorder="1" applyAlignment="1">
      <alignment horizontal="left" vertical="top"/>
    </xf>
    <xf numFmtId="0" fontId="1" fillId="0" borderId="30" xfId="0" applyFont="1" applyFill="1" applyBorder="1" applyAlignment="1">
      <alignment horizontal="left" vertical="top" wrapText="1"/>
    </xf>
    <xf numFmtId="0" fontId="1" fillId="0" borderId="37" xfId="0" applyFont="1" applyFill="1" applyBorder="1" applyAlignment="1">
      <alignment horizontal="left" vertical="top" wrapText="1"/>
    </xf>
    <xf numFmtId="0" fontId="4" fillId="7" borderId="30" xfId="0" applyFont="1" applyFill="1" applyBorder="1" applyAlignment="1">
      <alignment horizontal="left" vertical="top" wrapText="1"/>
    </xf>
    <xf numFmtId="49" fontId="3" fillId="6" borderId="40" xfId="0" applyNumberFormat="1" applyFont="1" applyFill="1" applyBorder="1" applyAlignment="1">
      <alignment horizontal="center" vertical="top"/>
    </xf>
    <xf numFmtId="49" fontId="3" fillId="6" borderId="31" xfId="0" applyNumberFormat="1" applyFont="1" applyFill="1" applyBorder="1" applyAlignment="1">
      <alignment horizontal="center" vertical="top"/>
    </xf>
    <xf numFmtId="49" fontId="3" fillId="6" borderId="25" xfId="0" applyNumberFormat="1" applyFont="1" applyFill="1" applyBorder="1" applyAlignment="1">
      <alignment horizontal="center" vertical="top"/>
    </xf>
    <xf numFmtId="49" fontId="3" fillId="2" borderId="20" xfId="0" applyNumberFormat="1" applyFont="1" applyFill="1" applyBorder="1" applyAlignment="1">
      <alignment horizontal="left" vertical="top" wrapText="1"/>
    </xf>
    <xf numFmtId="49" fontId="3" fillId="2" borderId="21" xfId="0" applyNumberFormat="1" applyFont="1" applyFill="1" applyBorder="1" applyAlignment="1">
      <alignment horizontal="left" vertical="top" wrapText="1"/>
    </xf>
    <xf numFmtId="49" fontId="3" fillId="2" borderId="22" xfId="0" applyNumberFormat="1" applyFont="1" applyFill="1" applyBorder="1" applyAlignment="1">
      <alignment horizontal="left" vertical="top" wrapText="1"/>
    </xf>
    <xf numFmtId="0" fontId="12" fillId="3" borderId="20" xfId="0" applyFont="1" applyFill="1" applyBorder="1" applyAlignment="1">
      <alignment horizontal="left" vertical="top" wrapText="1"/>
    </xf>
    <xf numFmtId="0" fontId="12" fillId="3" borderId="21" xfId="0" applyFont="1" applyFill="1" applyBorder="1" applyAlignment="1">
      <alignment horizontal="left" vertical="top" wrapText="1"/>
    </xf>
    <xf numFmtId="0" fontId="12" fillId="3" borderId="22" xfId="0" applyFont="1" applyFill="1" applyBorder="1" applyAlignment="1">
      <alignment horizontal="left" vertical="top" wrapText="1"/>
    </xf>
    <xf numFmtId="0" fontId="3" fillId="4" borderId="61" xfId="0" applyFont="1" applyFill="1" applyBorder="1" applyAlignment="1">
      <alignment horizontal="left" vertical="top"/>
    </xf>
    <xf numFmtId="0" fontId="3" fillId="4" borderId="21" xfId="0" applyFont="1" applyFill="1" applyBorder="1" applyAlignment="1">
      <alignment horizontal="left" vertical="top"/>
    </xf>
    <xf numFmtId="0" fontId="3" fillId="4" borderId="22" xfId="0" applyFont="1" applyFill="1" applyBorder="1" applyAlignment="1">
      <alignment horizontal="left" vertical="top"/>
    </xf>
    <xf numFmtId="0" fontId="3" fillId="5" borderId="61" xfId="0" applyFont="1" applyFill="1" applyBorder="1" applyAlignment="1">
      <alignment horizontal="left" vertical="top" wrapText="1"/>
    </xf>
    <xf numFmtId="0" fontId="3" fillId="5" borderId="21" xfId="0" applyFont="1" applyFill="1" applyBorder="1" applyAlignment="1">
      <alignment horizontal="left" vertical="top" wrapText="1"/>
    </xf>
    <xf numFmtId="0" fontId="3" fillId="5" borderId="22" xfId="0" applyFont="1" applyFill="1" applyBorder="1" applyAlignment="1">
      <alignment horizontal="left" vertical="top" wrapText="1"/>
    </xf>
    <xf numFmtId="49" fontId="3" fillId="4" borderId="2"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4" borderId="32" xfId="0" applyNumberFormat="1" applyFont="1" applyFill="1" applyBorder="1" applyAlignment="1">
      <alignment horizontal="center" vertical="top"/>
    </xf>
    <xf numFmtId="49" fontId="3" fillId="4" borderId="14" xfId="0" applyNumberFormat="1" applyFont="1" applyFill="1" applyBorder="1" applyAlignment="1">
      <alignment horizontal="center" vertical="top"/>
    </xf>
    <xf numFmtId="49" fontId="3" fillId="5" borderId="26"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5" borderId="34" xfId="0" applyNumberFormat="1" applyFont="1" applyFill="1" applyBorder="1" applyAlignment="1">
      <alignment horizontal="center" vertical="top"/>
    </xf>
    <xf numFmtId="49" fontId="3" fillId="5" borderId="36" xfId="0" applyNumberFormat="1" applyFont="1" applyFill="1" applyBorder="1" applyAlignment="1">
      <alignment horizontal="center" vertical="top"/>
    </xf>
    <xf numFmtId="49" fontId="3" fillId="6" borderId="26" xfId="0" applyNumberFormat="1" applyFont="1" applyFill="1" applyBorder="1" applyAlignment="1">
      <alignment horizontal="center" vertical="top"/>
    </xf>
    <xf numFmtId="49" fontId="3" fillId="6" borderId="34" xfId="0" applyNumberFormat="1" applyFont="1" applyFill="1" applyBorder="1" applyAlignment="1">
      <alignment horizontal="center" vertical="top"/>
    </xf>
    <xf numFmtId="49" fontId="3" fillId="6" borderId="36" xfId="0" applyNumberFormat="1" applyFont="1" applyFill="1" applyBorder="1" applyAlignment="1">
      <alignment horizontal="center" vertical="top"/>
    </xf>
    <xf numFmtId="0" fontId="1" fillId="6" borderId="27"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6" borderId="37" xfId="0" applyFont="1" applyFill="1" applyBorder="1" applyAlignment="1">
      <alignment horizontal="left" vertical="top" wrapText="1"/>
    </xf>
    <xf numFmtId="0" fontId="1" fillId="0" borderId="32" xfId="0" applyFont="1" applyFill="1" applyBorder="1" applyAlignment="1">
      <alignment horizontal="center" vertical="center" textRotation="90" wrapText="1"/>
    </xf>
    <xf numFmtId="0" fontId="1" fillId="0" borderId="35" xfId="0" applyFont="1" applyFill="1" applyBorder="1" applyAlignment="1">
      <alignment horizontal="center" vertical="center" textRotation="90" wrapText="1"/>
    </xf>
    <xf numFmtId="0" fontId="1" fillId="0" borderId="30" xfId="0" applyFont="1" applyFill="1" applyBorder="1" applyAlignment="1">
      <alignment horizontal="center" vertical="center" textRotation="90" wrapText="1"/>
    </xf>
    <xf numFmtId="0" fontId="1" fillId="0" borderId="37" xfId="0" applyFont="1" applyFill="1" applyBorder="1" applyAlignment="1">
      <alignment horizontal="center" vertical="center" textRotation="90" wrapText="1"/>
    </xf>
    <xf numFmtId="0" fontId="1" fillId="0" borderId="27"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7" borderId="32" xfId="0" applyFont="1" applyFill="1" applyBorder="1" applyAlignment="1">
      <alignment horizontal="left" vertical="top" wrapText="1"/>
    </xf>
    <xf numFmtId="0" fontId="1" fillId="7" borderId="30" xfId="0" applyFont="1" applyFill="1" applyBorder="1" applyAlignment="1">
      <alignment horizontal="left" vertical="top" wrapText="1"/>
    </xf>
    <xf numFmtId="0" fontId="1" fillId="7" borderId="37"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27" xfId="0" applyFont="1" applyFill="1" applyBorder="1" applyAlignment="1">
      <alignment horizontal="center" vertical="center" textRotation="90" wrapText="1"/>
    </xf>
    <xf numFmtId="0" fontId="9" fillId="0" borderId="0" xfId="0" applyFont="1" applyAlignment="1">
      <alignment horizontal="center" vertical="top" wrapText="1"/>
    </xf>
    <xf numFmtId="0" fontId="11" fillId="0" borderId="0" xfId="0" applyFont="1" applyAlignment="1">
      <alignment horizontal="center" vertical="center" wrapText="1"/>
    </xf>
    <xf numFmtId="0" fontId="9" fillId="0" borderId="0" xfId="0" applyFont="1" applyAlignment="1">
      <alignment horizontal="center" vertical="top"/>
    </xf>
    <xf numFmtId="0" fontId="1" fillId="0" borderId="1" xfId="0" applyFont="1" applyBorder="1" applyAlignment="1">
      <alignment horizontal="right"/>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5" xfId="0" applyNumberFormat="1" applyFont="1" applyBorder="1" applyAlignment="1">
      <alignment horizontal="center" vertical="center" textRotation="90" wrapText="1"/>
    </xf>
    <xf numFmtId="0" fontId="1" fillId="0" borderId="11" xfId="0" applyNumberFormat="1" applyFont="1" applyBorder="1" applyAlignment="1">
      <alignment horizontal="center" vertical="center" textRotation="90" wrapText="1"/>
    </xf>
    <xf numFmtId="0" fontId="1" fillId="0" borderId="17" xfId="0" applyNumberFormat="1" applyFont="1" applyBorder="1" applyAlignment="1">
      <alignment horizontal="center" vertical="center" textRotation="90" wrapText="1"/>
    </xf>
    <xf numFmtId="164" fontId="1" fillId="0" borderId="6" xfId="0" applyNumberFormat="1" applyFont="1" applyBorder="1" applyAlignment="1">
      <alignment horizontal="center" vertical="center" textRotation="90" wrapText="1"/>
    </xf>
    <xf numFmtId="164" fontId="1" fillId="0" borderId="12" xfId="0" applyNumberFormat="1" applyFont="1" applyBorder="1" applyAlignment="1">
      <alignment horizontal="center" vertical="center" textRotation="90" wrapText="1"/>
    </xf>
    <xf numFmtId="164" fontId="1" fillId="0" borderId="18" xfId="0" applyNumberFormat="1"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NumberFormat="1" applyFont="1" applyBorder="1" applyAlignment="1">
      <alignment horizontal="center" vertical="center" textRotation="90"/>
    </xf>
    <xf numFmtId="0" fontId="1" fillId="0" borderId="19" xfId="0" applyNumberFormat="1" applyFont="1" applyBorder="1" applyAlignment="1">
      <alignment horizontal="center" vertical="center" textRotation="90"/>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165" fontId="1" fillId="7" borderId="31" xfId="0" applyNumberFormat="1" applyFont="1" applyFill="1" applyBorder="1" applyAlignment="1">
      <alignment horizontal="left" vertical="top" wrapText="1"/>
    </xf>
    <xf numFmtId="165" fontId="20" fillId="7" borderId="26" xfId="0" applyNumberFormat="1" applyFont="1" applyFill="1" applyBorder="1" applyAlignment="1">
      <alignment horizontal="left" vertical="top" wrapText="1"/>
    </xf>
    <xf numFmtId="165" fontId="20" fillId="7" borderId="36" xfId="0" applyNumberFormat="1" applyFont="1" applyFill="1" applyBorder="1" applyAlignment="1">
      <alignment horizontal="left" vertical="top" wrapText="1"/>
    </xf>
    <xf numFmtId="49" fontId="5" fillId="0" borderId="29" xfId="0" applyNumberFormat="1" applyFont="1" applyBorder="1" applyAlignment="1">
      <alignment horizontal="center" vertical="top"/>
    </xf>
    <xf numFmtId="49" fontId="5" fillId="0" borderId="45" xfId="0" applyNumberFormat="1" applyFont="1" applyBorder="1" applyAlignment="1">
      <alignment horizontal="center" vertical="top"/>
    </xf>
    <xf numFmtId="49" fontId="5" fillId="0" borderId="26" xfId="0" applyNumberFormat="1" applyFont="1" applyBorder="1" applyAlignment="1">
      <alignment horizontal="center" vertical="top"/>
    </xf>
    <xf numFmtId="49" fontId="5" fillId="0" borderId="36" xfId="0" applyNumberFormat="1" applyFont="1" applyBorder="1" applyAlignment="1">
      <alignment horizontal="center" vertical="top"/>
    </xf>
    <xf numFmtId="0" fontId="4" fillId="7" borderId="6" xfId="0" applyFont="1" applyFill="1" applyBorder="1" applyAlignment="1">
      <alignment horizontal="left" vertical="top" wrapText="1"/>
    </xf>
    <xf numFmtId="0" fontId="4" fillId="7" borderId="18" xfId="0" applyFont="1" applyFill="1" applyBorder="1" applyAlignment="1">
      <alignment horizontal="left" vertical="top" wrapText="1"/>
    </xf>
    <xf numFmtId="0" fontId="19" fillId="0" borderId="0" xfId="0" applyFont="1" applyAlignment="1">
      <alignment horizontal="right"/>
    </xf>
    <xf numFmtId="164" fontId="3" fillId="0" borderId="47" xfId="0" applyNumberFormat="1" applyFont="1" applyBorder="1" applyAlignment="1">
      <alignment horizontal="center" vertical="center" textRotation="90" wrapText="1"/>
    </xf>
    <xf numFmtId="164" fontId="3" fillId="0" borderId="49" xfId="0" applyNumberFormat="1" applyFont="1" applyBorder="1" applyAlignment="1">
      <alignment horizontal="center" vertical="center" textRotation="90" wrapText="1"/>
    </xf>
    <xf numFmtId="164" fontId="3" fillId="0" borderId="58" xfId="0" applyNumberFormat="1" applyFont="1" applyBorder="1" applyAlignment="1">
      <alignment horizontal="center" vertical="center" textRotation="90" wrapText="1"/>
    </xf>
    <xf numFmtId="0" fontId="1" fillId="0" borderId="59" xfId="0" applyNumberFormat="1" applyFont="1" applyBorder="1" applyAlignment="1">
      <alignment horizontal="center" vertical="center" textRotation="90"/>
    </xf>
    <xf numFmtId="0" fontId="1" fillId="0" borderId="36" xfId="0" applyNumberFormat="1" applyFont="1" applyBorder="1" applyAlignment="1">
      <alignment horizontal="center" vertical="center" textRotation="90"/>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34" fillId="7" borderId="17" xfId="0" applyFont="1" applyFill="1" applyBorder="1" applyAlignment="1">
      <alignment horizontal="center" vertical="top" wrapText="1"/>
    </xf>
    <xf numFmtId="0" fontId="1" fillId="0" borderId="29"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164" fontId="1" fillId="0" borderId="4" xfId="0" applyNumberFormat="1" applyFont="1" applyBorder="1" applyAlignment="1">
      <alignment horizontal="center" vertical="center" textRotation="90" wrapText="1"/>
    </xf>
    <xf numFmtId="164" fontId="1" fillId="0" borderId="10" xfId="0" applyNumberFormat="1" applyFont="1" applyBorder="1" applyAlignment="1">
      <alignment horizontal="center" vertical="center" textRotation="90" wrapText="1"/>
    </xf>
    <xf numFmtId="164" fontId="1" fillId="0" borderId="16" xfId="0" applyNumberFormat="1" applyFont="1" applyBorder="1" applyAlignment="1">
      <alignment horizontal="center" vertical="center" textRotation="90" wrapText="1"/>
    </xf>
    <xf numFmtId="164" fontId="1" fillId="0" borderId="42" xfId="0" applyNumberFormat="1" applyFont="1" applyBorder="1" applyAlignment="1">
      <alignment horizontal="center" vertical="center" textRotation="90" wrapText="1"/>
    </xf>
    <xf numFmtId="164" fontId="1" fillId="0" borderId="44" xfId="0" applyNumberFormat="1" applyFont="1" applyBorder="1" applyAlignment="1">
      <alignment horizontal="center" vertical="center" textRotation="90" wrapText="1"/>
    </xf>
    <xf numFmtId="164" fontId="1" fillId="0" borderId="23" xfId="0" applyNumberFormat="1" applyFont="1" applyBorder="1" applyAlignment="1">
      <alignment horizontal="center" vertical="center" textRotation="90" wrapText="1"/>
    </xf>
    <xf numFmtId="165" fontId="35" fillId="7" borderId="26" xfId="0" applyNumberFormat="1" applyFont="1" applyFill="1" applyBorder="1" applyAlignment="1">
      <alignment horizontal="left" vertical="top" wrapText="1"/>
    </xf>
    <xf numFmtId="165" fontId="35" fillId="7" borderId="36" xfId="0" applyNumberFormat="1" applyFont="1" applyFill="1" applyBorder="1" applyAlignment="1">
      <alignment horizontal="left" vertical="top" wrapText="1"/>
    </xf>
    <xf numFmtId="1" fontId="4" fillId="7" borderId="6" xfId="0" applyNumberFormat="1" applyFont="1" applyFill="1" applyBorder="1" applyAlignment="1">
      <alignment horizontal="left" vertical="top" wrapText="1"/>
    </xf>
    <xf numFmtId="1" fontId="4" fillId="7" borderId="12"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8" xfId="0" applyFont="1" applyFill="1" applyBorder="1" applyAlignment="1">
      <alignment horizontal="left" vertical="top" wrapText="1"/>
    </xf>
    <xf numFmtId="165" fontId="35" fillId="6" borderId="26" xfId="0" applyNumberFormat="1" applyFont="1" applyFill="1" applyBorder="1" applyAlignment="1">
      <alignment horizontal="left" vertical="top" wrapText="1"/>
    </xf>
    <xf numFmtId="165" fontId="35" fillId="6" borderId="31" xfId="0" applyNumberFormat="1" applyFont="1" applyFill="1" applyBorder="1" applyAlignment="1">
      <alignment horizontal="left" vertical="top" wrapText="1"/>
    </xf>
    <xf numFmtId="165" fontId="35" fillId="6" borderId="36" xfId="0" applyNumberFormat="1" applyFont="1" applyFill="1" applyBorder="1" applyAlignment="1">
      <alignment horizontal="left" vertical="top" wrapText="1"/>
    </xf>
    <xf numFmtId="165" fontId="4" fillId="7" borderId="26" xfId="0" applyNumberFormat="1" applyFont="1" applyFill="1" applyBorder="1" applyAlignment="1">
      <alignment horizontal="left" vertical="top" wrapText="1"/>
    </xf>
    <xf numFmtId="165" fontId="4" fillId="7" borderId="36" xfId="0" applyNumberFormat="1" applyFont="1" applyFill="1" applyBorder="1" applyAlignment="1">
      <alignment horizontal="left" vertical="top" wrapText="1"/>
    </xf>
    <xf numFmtId="0" fontId="4" fillId="7" borderId="12"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3" xfId="0" applyFont="1" applyFill="1" applyBorder="1" applyAlignment="1">
      <alignment horizontal="left" vertical="top" wrapText="1"/>
    </xf>
    <xf numFmtId="0" fontId="4" fillId="0" borderId="48" xfId="0" applyFont="1" applyFill="1" applyBorder="1" applyAlignment="1">
      <alignment horizontal="left" vertical="top" wrapText="1"/>
    </xf>
    <xf numFmtId="0" fontId="21" fillId="7" borderId="4" xfId="0" applyFont="1" applyFill="1" applyBorder="1" applyAlignment="1">
      <alignment horizontal="center" vertical="top" wrapText="1"/>
    </xf>
    <xf numFmtId="0" fontId="21" fillId="7" borderId="10" xfId="0" applyFont="1" applyFill="1" applyBorder="1" applyAlignment="1">
      <alignment horizontal="center" vertical="top" wrapText="1"/>
    </xf>
    <xf numFmtId="0" fontId="34" fillId="7" borderId="16" xfId="0" applyFont="1" applyFill="1" applyBorder="1" applyAlignment="1">
      <alignment horizontal="center" vertical="top" wrapText="1"/>
    </xf>
    <xf numFmtId="0" fontId="21" fillId="7" borderId="0" xfId="0" applyFont="1" applyFill="1" applyBorder="1" applyAlignment="1">
      <alignment horizontal="center" vertical="top" wrapText="1"/>
    </xf>
    <xf numFmtId="0" fontId="34" fillId="7" borderId="0" xfId="0" applyFont="1" applyFill="1" applyBorder="1" applyAlignment="1">
      <alignment horizontal="center" vertical="top" wrapText="1"/>
    </xf>
    <xf numFmtId="165" fontId="1" fillId="7" borderId="27" xfId="0" applyNumberFormat="1" applyFont="1" applyFill="1" applyBorder="1" applyAlignment="1">
      <alignment horizontal="center" vertical="center" textRotation="90" wrapText="1"/>
    </xf>
    <xf numFmtId="165" fontId="1" fillId="7" borderId="30" xfId="0" applyNumberFormat="1" applyFont="1" applyFill="1" applyBorder="1" applyAlignment="1">
      <alignment horizontal="center" vertical="center" textRotation="90" wrapText="1"/>
    </xf>
    <xf numFmtId="0" fontId="4" fillId="7" borderId="0" xfId="0" applyFont="1" applyFill="1" applyBorder="1" applyAlignment="1">
      <alignment horizontal="center" vertical="top" wrapText="1"/>
    </xf>
    <xf numFmtId="0" fontId="13" fillId="7" borderId="0" xfId="0" applyFont="1" applyFill="1" applyBorder="1" applyAlignment="1">
      <alignment horizontal="center" vertical="top" wrapText="1"/>
    </xf>
    <xf numFmtId="0" fontId="4" fillId="7" borderId="73" xfId="0" applyFont="1" applyFill="1" applyBorder="1" applyAlignment="1">
      <alignment horizontal="left" vertical="top" wrapText="1"/>
    </xf>
    <xf numFmtId="0" fontId="4" fillId="7" borderId="48" xfId="0" applyFont="1" applyFill="1" applyBorder="1" applyAlignment="1">
      <alignment horizontal="left" vertical="top" wrapText="1"/>
    </xf>
    <xf numFmtId="0" fontId="1" fillId="0" borderId="78" xfId="0" applyFont="1" applyFill="1" applyBorder="1" applyAlignment="1">
      <alignment horizontal="left" vertical="top" wrapText="1"/>
    </xf>
    <xf numFmtId="0" fontId="1" fillId="0" borderId="7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2" xfId="0" applyFont="1" applyFill="1" applyBorder="1" applyAlignment="1">
      <alignment horizontal="left" vertical="top" wrapText="1"/>
    </xf>
    <xf numFmtId="0" fontId="4" fillId="0" borderId="5" xfId="0" applyNumberFormat="1" applyFont="1" applyFill="1" applyBorder="1" applyAlignment="1">
      <alignment horizontal="center" vertical="top"/>
    </xf>
    <xf numFmtId="0" fontId="4" fillId="0" borderId="17" xfId="0" applyNumberFormat="1" applyFont="1" applyFill="1" applyBorder="1" applyAlignment="1">
      <alignment horizontal="center" vertical="top"/>
    </xf>
    <xf numFmtId="49" fontId="1" fillId="6" borderId="4" xfId="0" applyNumberFormat="1" applyFont="1" applyFill="1" applyBorder="1" applyAlignment="1">
      <alignment horizontal="center" vertical="top"/>
    </xf>
    <xf numFmtId="49" fontId="1" fillId="6" borderId="16" xfId="0" applyNumberFormat="1" applyFont="1" applyFill="1" applyBorder="1" applyAlignment="1">
      <alignment horizontal="center" vertical="top"/>
    </xf>
    <xf numFmtId="49" fontId="6" fillId="7" borderId="4" xfId="0" applyNumberFormat="1" applyFont="1" applyFill="1" applyBorder="1" applyAlignment="1">
      <alignment horizontal="center" vertical="center" textRotation="90" wrapText="1"/>
    </xf>
    <xf numFmtId="49" fontId="6" fillId="7" borderId="16" xfId="0" applyNumberFormat="1" applyFont="1" applyFill="1" applyBorder="1" applyAlignment="1">
      <alignment horizontal="center" vertical="center" textRotation="90" wrapText="1"/>
    </xf>
    <xf numFmtId="49" fontId="4" fillId="7" borderId="6" xfId="0" applyNumberFormat="1" applyFont="1" applyFill="1" applyBorder="1" applyAlignment="1">
      <alignment horizontal="center" vertical="top" wrapText="1"/>
    </xf>
    <xf numFmtId="49" fontId="4" fillId="7" borderId="18" xfId="0" applyNumberFormat="1" applyFont="1" applyFill="1" applyBorder="1" applyAlignment="1">
      <alignment horizontal="center" vertical="top" wrapText="1"/>
    </xf>
    <xf numFmtId="165" fontId="3" fillId="7" borderId="27" xfId="0" applyNumberFormat="1" applyFont="1" applyFill="1" applyBorder="1" applyAlignment="1">
      <alignment horizontal="center" vertical="top" wrapText="1"/>
    </xf>
    <xf numFmtId="165" fontId="3" fillId="7" borderId="37" xfId="0" applyNumberFormat="1" applyFont="1" applyFill="1" applyBorder="1" applyAlignment="1">
      <alignment horizontal="center" vertical="top" wrapText="1"/>
    </xf>
    <xf numFmtId="0" fontId="1" fillId="0" borderId="13"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49" fontId="1" fillId="0" borderId="6" xfId="0" applyNumberFormat="1" applyFont="1" applyBorder="1" applyAlignment="1">
      <alignment horizontal="center" vertical="top" wrapText="1"/>
    </xf>
    <xf numFmtId="49" fontId="1" fillId="0" borderId="12" xfId="0" applyNumberFormat="1" applyFont="1" applyBorder="1" applyAlignment="1">
      <alignment horizontal="center" vertical="top" wrapText="1"/>
    </xf>
    <xf numFmtId="0" fontId="3" fillId="4" borderId="20" xfId="0" applyFont="1" applyFill="1" applyBorder="1" applyAlignment="1">
      <alignment horizontal="left" vertical="top"/>
    </xf>
    <xf numFmtId="0" fontId="3" fillId="5" borderId="20" xfId="0" applyFont="1" applyFill="1" applyBorder="1" applyAlignment="1">
      <alignment horizontal="left" vertical="top" wrapText="1"/>
    </xf>
    <xf numFmtId="164" fontId="1" fillId="0" borderId="53" xfId="0" applyNumberFormat="1" applyFont="1" applyBorder="1" applyAlignment="1">
      <alignment horizontal="center" vertical="center" textRotation="90" wrapText="1"/>
    </xf>
    <xf numFmtId="0" fontId="1" fillId="0" borderId="6" xfId="0" applyNumberFormat="1" applyFont="1" applyBorder="1" applyAlignment="1">
      <alignment horizontal="center" vertical="center" textRotation="90" wrapText="1"/>
    </xf>
    <xf numFmtId="0" fontId="1" fillId="0" borderId="12" xfId="0" applyNumberFormat="1" applyFont="1" applyBorder="1" applyAlignment="1">
      <alignment horizontal="center" vertical="center" textRotation="90" wrapText="1"/>
    </xf>
    <xf numFmtId="0" fontId="1" fillId="0" borderId="18" xfId="0" applyNumberFormat="1" applyFont="1" applyBorder="1" applyAlignment="1">
      <alignment horizontal="center" vertical="center" textRotation="90" wrapText="1"/>
    </xf>
    <xf numFmtId="49" fontId="1" fillId="0" borderId="18" xfId="0" applyNumberFormat="1" applyFont="1" applyBorder="1" applyAlignment="1">
      <alignment horizontal="center" vertical="top" wrapText="1"/>
    </xf>
    <xf numFmtId="0" fontId="26" fillId="0" borderId="11" xfId="0" applyFont="1" applyBorder="1" applyAlignment="1">
      <alignment horizontal="left" vertical="top" wrapText="1"/>
    </xf>
    <xf numFmtId="0" fontId="26" fillId="0" borderId="17" xfId="0" applyFont="1" applyBorder="1" applyAlignment="1">
      <alignment horizontal="left" vertical="top" wrapText="1"/>
    </xf>
    <xf numFmtId="49" fontId="1" fillId="0" borderId="41"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49" fontId="3" fillId="5" borderId="20" xfId="0" applyNumberFormat="1" applyFont="1" applyFill="1" applyBorder="1" applyAlignment="1">
      <alignment horizontal="left" vertical="top"/>
    </xf>
    <xf numFmtId="49" fontId="4" fillId="0" borderId="33"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49" fontId="4" fillId="0" borderId="18" xfId="0" applyNumberFormat="1" applyFont="1" applyBorder="1" applyAlignment="1">
      <alignment horizontal="center" vertical="top" wrapText="1"/>
    </xf>
    <xf numFmtId="164" fontId="3" fillId="5" borderId="23" xfId="0" applyNumberFormat="1" applyFont="1" applyFill="1" applyBorder="1" applyAlignment="1">
      <alignment horizontal="center" vertical="top"/>
    </xf>
    <xf numFmtId="164" fontId="3" fillId="5" borderId="58" xfId="0" applyNumberFormat="1" applyFont="1" applyFill="1" applyBorder="1" applyAlignment="1">
      <alignment horizontal="center" vertical="top"/>
    </xf>
    <xf numFmtId="0" fontId="4" fillId="0" borderId="59" xfId="0" applyFont="1" applyBorder="1" applyAlignment="1">
      <alignment horizontal="left" vertical="top" wrapText="1"/>
    </xf>
    <xf numFmtId="0" fontId="5" fillId="3" borderId="59" xfId="0" applyFont="1" applyFill="1" applyBorder="1" applyAlignment="1">
      <alignment horizontal="left" vertical="top" wrapText="1"/>
    </xf>
    <xf numFmtId="0" fontId="5" fillId="0" borderId="26" xfId="0" applyFont="1" applyBorder="1" applyAlignment="1">
      <alignment horizontal="center" vertical="center" wrapText="1"/>
    </xf>
    <xf numFmtId="3" fontId="1" fillId="6" borderId="0" xfId="0" applyNumberFormat="1" applyFont="1" applyFill="1" applyBorder="1" applyAlignment="1">
      <alignment horizontal="left" vertical="top" wrapText="1"/>
    </xf>
    <xf numFmtId="49" fontId="5" fillId="5" borderId="23" xfId="0" applyNumberFormat="1" applyFont="1" applyFill="1" applyBorder="1" applyAlignment="1">
      <alignment horizontal="right" vertical="top" wrapText="1"/>
    </xf>
    <xf numFmtId="49" fontId="5" fillId="5" borderId="1" xfId="0" applyNumberFormat="1" applyFont="1" applyFill="1" applyBorder="1" applyAlignment="1">
      <alignment horizontal="right" vertical="top" wrapText="1"/>
    </xf>
    <xf numFmtId="49" fontId="5" fillId="5" borderId="58" xfId="0" applyNumberFormat="1" applyFont="1" applyFill="1" applyBorder="1" applyAlignment="1">
      <alignment horizontal="right" vertical="top" wrapText="1"/>
    </xf>
    <xf numFmtId="49" fontId="5" fillId="5" borderId="20" xfId="0" applyNumberFormat="1" applyFont="1" applyFill="1" applyBorder="1" applyAlignment="1">
      <alignment horizontal="left" vertical="top" wrapText="1"/>
    </xf>
    <xf numFmtId="49" fontId="6" fillId="0" borderId="4" xfId="0" applyNumberFormat="1" applyFont="1" applyBorder="1" applyAlignment="1">
      <alignment horizontal="center" vertical="center" textRotation="90"/>
    </xf>
    <xf numFmtId="49" fontId="6" fillId="0" borderId="16" xfId="0" applyNumberFormat="1" applyFont="1" applyBorder="1" applyAlignment="1">
      <alignment horizontal="center" vertical="center" textRotation="90"/>
    </xf>
    <xf numFmtId="49" fontId="6" fillId="0" borderId="10" xfId="0" applyNumberFormat="1" applyFont="1" applyBorder="1" applyAlignment="1">
      <alignment horizontal="center" vertical="center" textRotation="90"/>
    </xf>
    <xf numFmtId="49" fontId="6" fillId="0" borderId="4" xfId="0" applyNumberFormat="1" applyFont="1" applyBorder="1" applyAlignment="1">
      <alignment horizontal="center" vertical="center" textRotation="90" wrapText="1"/>
    </xf>
    <xf numFmtId="49" fontId="6" fillId="0" borderId="10" xfId="0" applyNumberFormat="1" applyFont="1" applyBorder="1" applyAlignment="1">
      <alignment horizontal="center" vertical="center" textRotation="90" wrapText="1"/>
    </xf>
    <xf numFmtId="49" fontId="6" fillId="0" borderId="16" xfId="0" applyNumberFormat="1" applyFont="1" applyBorder="1" applyAlignment="1">
      <alignment horizontal="center" vertical="center" textRotation="90" wrapText="1"/>
    </xf>
    <xf numFmtId="49" fontId="6" fillId="0" borderId="4"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6" xfId="0" applyNumberFormat="1" applyFont="1" applyFill="1" applyBorder="1" applyAlignment="1">
      <alignment horizontal="center" vertical="center" textRotation="90" wrapText="1"/>
    </xf>
    <xf numFmtId="49" fontId="1" fillId="6" borderId="10" xfId="0" applyNumberFormat="1" applyFont="1" applyFill="1" applyBorder="1" applyAlignment="1">
      <alignment horizontal="center" vertical="top"/>
    </xf>
    <xf numFmtId="49" fontId="4" fillId="0" borderId="6" xfId="0" applyNumberFormat="1" applyFont="1" applyBorder="1" applyAlignment="1">
      <alignment horizontal="center" vertical="top" wrapText="1"/>
    </xf>
    <xf numFmtId="0" fontId="1" fillId="0" borderId="0" xfId="0" applyFont="1" applyAlignment="1">
      <alignment horizontal="left" vertical="top"/>
    </xf>
    <xf numFmtId="49" fontId="5" fillId="4" borderId="27" xfId="0" applyNumberFormat="1" applyFont="1" applyFill="1" applyBorder="1" applyAlignment="1">
      <alignment horizontal="center" vertical="top" wrapText="1"/>
    </xf>
    <xf numFmtId="49" fontId="5" fillId="4" borderId="37" xfId="0" applyNumberFormat="1" applyFont="1" applyFill="1" applyBorder="1" applyAlignment="1">
      <alignment horizontal="center" vertical="top" wrapText="1"/>
    </xf>
    <xf numFmtId="49" fontId="5" fillId="5" borderId="4" xfId="0" applyNumberFormat="1" applyFont="1" applyFill="1" applyBorder="1" applyAlignment="1">
      <alignment horizontal="center" vertical="top"/>
    </xf>
    <xf numFmtId="49" fontId="5" fillId="5" borderId="16" xfId="0" applyNumberFormat="1" applyFont="1" applyFill="1" applyBorder="1" applyAlignment="1">
      <alignment horizontal="center" vertical="top"/>
    </xf>
    <xf numFmtId="49" fontId="5" fillId="6" borderId="4"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165" fontId="3" fillId="7" borderId="5" xfId="0" applyNumberFormat="1" applyFont="1" applyFill="1" applyBorder="1" applyAlignment="1">
      <alignment horizontal="left" vertical="top" wrapText="1"/>
    </xf>
    <xf numFmtId="165" fontId="3" fillId="7" borderId="17" xfId="0" applyNumberFormat="1" applyFont="1" applyFill="1" applyBorder="1" applyAlignment="1">
      <alignment horizontal="left" vertical="top" wrapText="1"/>
    </xf>
    <xf numFmtId="49" fontId="5" fillId="0" borderId="5" xfId="0" applyNumberFormat="1" applyFont="1" applyBorder="1" applyAlignment="1">
      <alignment horizontal="center" vertical="top"/>
    </xf>
    <xf numFmtId="49" fontId="5" fillId="0" borderId="17" xfId="0" applyNumberFormat="1" applyFont="1" applyBorder="1" applyAlignment="1">
      <alignment horizontal="center" vertical="top"/>
    </xf>
    <xf numFmtId="49" fontId="1" fillId="0" borderId="4"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49" fontId="1" fillId="0" borderId="16" xfId="0" applyNumberFormat="1" applyFont="1" applyBorder="1" applyAlignment="1">
      <alignment horizontal="center" vertical="center" textRotation="90" wrapText="1"/>
    </xf>
    <xf numFmtId="165" fontId="1" fillId="0" borderId="37" xfId="0" applyNumberFormat="1" applyFont="1" applyFill="1" applyBorder="1" applyAlignment="1">
      <alignment horizontal="center" vertical="center" textRotation="90" wrapText="1"/>
    </xf>
    <xf numFmtId="49" fontId="6" fillId="7" borderId="10" xfId="0" applyNumberFormat="1" applyFont="1" applyFill="1" applyBorder="1" applyAlignment="1">
      <alignment horizontal="center" vertical="center" textRotation="90" wrapText="1"/>
    </xf>
  </cellXfs>
  <cellStyles count="1">
    <cellStyle name="Įprastas" xfId="0" builtinId="0"/>
  </cellStyles>
  <dxfs count="0"/>
  <tableStyles count="0" defaultTableStyle="TableStyleMedium2" defaultPivotStyle="PivotStyleLight16"/>
  <colors>
    <mruColors>
      <color rgb="FFFFFF99"/>
      <color rgb="FFFFE1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1"/>
  <sheetViews>
    <sheetView tabSelected="1" zoomScaleNormal="100" zoomScaleSheetLayoutView="70" workbookViewId="0"/>
  </sheetViews>
  <sheetFormatPr defaultColWidth="9.140625" defaultRowHeight="15" x14ac:dyDescent="0.25"/>
  <cols>
    <col min="1" max="3" width="3" style="140" customWidth="1"/>
    <col min="4" max="4" width="32.85546875" style="140" customWidth="1"/>
    <col min="5" max="6" width="3.7109375" style="154" customWidth="1"/>
    <col min="7" max="7" width="8.140625" style="140" customWidth="1"/>
    <col min="8" max="10" width="7" style="140" customWidth="1"/>
    <col min="11" max="11" width="24.140625" style="171" customWidth="1"/>
    <col min="12" max="12" width="4.42578125" style="154" customWidth="1"/>
    <col min="13" max="13" width="4.5703125" style="154" customWidth="1"/>
    <col min="14" max="14" width="3.5703125" style="154" customWidth="1"/>
    <col min="15" max="16" width="9.140625" style="463"/>
    <col min="17" max="16384" width="9.140625" style="140"/>
  </cols>
  <sheetData>
    <row r="1" spans="1:17" s="97" customFormat="1" ht="54" customHeight="1" x14ac:dyDescent="0.25">
      <c r="A1" s="101"/>
      <c r="B1" s="101"/>
      <c r="C1" s="101"/>
      <c r="D1" s="101"/>
      <c r="E1" s="368"/>
      <c r="F1" s="369"/>
      <c r="G1" s="98"/>
      <c r="H1" s="101"/>
      <c r="I1" s="101"/>
      <c r="J1" s="738" t="s">
        <v>159</v>
      </c>
      <c r="K1" s="738"/>
      <c r="L1" s="738"/>
      <c r="M1" s="738"/>
      <c r="N1" s="738"/>
      <c r="O1" s="456"/>
      <c r="P1" s="456"/>
      <c r="Q1" s="370"/>
    </row>
    <row r="2" spans="1:17" s="110" customFormat="1" ht="16.5" customHeight="1" x14ac:dyDescent="0.2">
      <c r="A2" s="851" t="s">
        <v>133</v>
      </c>
      <c r="B2" s="851"/>
      <c r="C2" s="851"/>
      <c r="D2" s="851"/>
      <c r="E2" s="851"/>
      <c r="F2" s="851"/>
      <c r="G2" s="851"/>
      <c r="H2" s="851"/>
      <c r="I2" s="851"/>
      <c r="J2" s="851"/>
      <c r="K2" s="851"/>
      <c r="L2" s="851"/>
      <c r="M2" s="851"/>
      <c r="N2" s="851"/>
      <c r="O2" s="457"/>
      <c r="P2" s="457"/>
    </row>
    <row r="3" spans="1:17" s="110" customFormat="1" ht="16.5" customHeight="1" x14ac:dyDescent="0.2">
      <c r="A3" s="852" t="s">
        <v>0</v>
      </c>
      <c r="B3" s="852"/>
      <c r="C3" s="852"/>
      <c r="D3" s="852"/>
      <c r="E3" s="852"/>
      <c r="F3" s="852"/>
      <c r="G3" s="852"/>
      <c r="H3" s="852"/>
      <c r="I3" s="852"/>
      <c r="J3" s="852"/>
      <c r="K3" s="852"/>
      <c r="L3" s="852"/>
      <c r="M3" s="852"/>
      <c r="N3" s="852"/>
      <c r="O3" s="457"/>
      <c r="P3" s="457"/>
    </row>
    <row r="4" spans="1:17" s="110" customFormat="1" ht="16.5" customHeight="1" x14ac:dyDescent="0.2">
      <c r="A4" s="853" t="s">
        <v>1</v>
      </c>
      <c r="B4" s="853"/>
      <c r="C4" s="853"/>
      <c r="D4" s="853"/>
      <c r="E4" s="853"/>
      <c r="F4" s="853"/>
      <c r="G4" s="853"/>
      <c r="H4" s="853"/>
      <c r="I4" s="853"/>
      <c r="J4" s="853"/>
      <c r="K4" s="853"/>
      <c r="L4" s="853"/>
      <c r="M4" s="853"/>
      <c r="N4" s="853"/>
      <c r="O4" s="457"/>
      <c r="P4" s="457"/>
    </row>
    <row r="5" spans="1:17" s="1" customFormat="1" ht="19.5" customHeight="1" thickBot="1" x14ac:dyDescent="0.25">
      <c r="A5" s="854" t="s">
        <v>2</v>
      </c>
      <c r="B5" s="854"/>
      <c r="C5" s="854"/>
      <c r="D5" s="854"/>
      <c r="E5" s="854"/>
      <c r="F5" s="854"/>
      <c r="G5" s="854"/>
      <c r="H5" s="854"/>
      <c r="I5" s="854"/>
      <c r="J5" s="854"/>
      <c r="K5" s="854"/>
      <c r="L5" s="854"/>
      <c r="M5" s="854"/>
      <c r="N5" s="854"/>
      <c r="O5" s="458"/>
      <c r="P5" s="458"/>
    </row>
    <row r="6" spans="1:17" s="1" customFormat="1" ht="22.5" customHeight="1" x14ac:dyDescent="0.2">
      <c r="A6" s="855" t="s">
        <v>3</v>
      </c>
      <c r="B6" s="858" t="s">
        <v>4</v>
      </c>
      <c r="C6" s="858" t="s">
        <v>5</v>
      </c>
      <c r="D6" s="861" t="s">
        <v>6</v>
      </c>
      <c r="E6" s="864" t="s">
        <v>7</v>
      </c>
      <c r="F6" s="867" t="s">
        <v>8</v>
      </c>
      <c r="G6" s="880" t="s">
        <v>9</v>
      </c>
      <c r="H6" s="870" t="s">
        <v>160</v>
      </c>
      <c r="I6" s="870" t="s">
        <v>10</v>
      </c>
      <c r="J6" s="870" t="s">
        <v>109</v>
      </c>
      <c r="K6" s="873" t="s">
        <v>11</v>
      </c>
      <c r="L6" s="874"/>
      <c r="M6" s="874"/>
      <c r="N6" s="875"/>
      <c r="O6" s="458"/>
      <c r="P6" s="458"/>
    </row>
    <row r="7" spans="1:17" s="1" customFormat="1" ht="12" customHeight="1" x14ac:dyDescent="0.2">
      <c r="A7" s="856"/>
      <c r="B7" s="859"/>
      <c r="C7" s="859"/>
      <c r="D7" s="862"/>
      <c r="E7" s="865"/>
      <c r="F7" s="868"/>
      <c r="G7" s="881"/>
      <c r="H7" s="871"/>
      <c r="I7" s="871"/>
      <c r="J7" s="871"/>
      <c r="K7" s="876" t="s">
        <v>6</v>
      </c>
      <c r="L7" s="859" t="s">
        <v>12</v>
      </c>
      <c r="M7" s="859" t="s">
        <v>13</v>
      </c>
      <c r="N7" s="878" t="s">
        <v>110</v>
      </c>
      <c r="O7" s="458"/>
      <c r="P7" s="458"/>
    </row>
    <row r="8" spans="1:17" s="1" customFormat="1" ht="104.25" customHeight="1" thickBot="1" x14ac:dyDescent="0.25">
      <c r="A8" s="857"/>
      <c r="B8" s="860"/>
      <c r="C8" s="860"/>
      <c r="D8" s="863"/>
      <c r="E8" s="866"/>
      <c r="F8" s="869"/>
      <c r="G8" s="882"/>
      <c r="H8" s="872"/>
      <c r="I8" s="872"/>
      <c r="J8" s="872"/>
      <c r="K8" s="877"/>
      <c r="L8" s="860"/>
      <c r="M8" s="860"/>
      <c r="N8" s="879"/>
      <c r="O8" s="458"/>
      <c r="P8" s="458"/>
    </row>
    <row r="9" spans="1:17" s="1" customFormat="1" ht="18.75" customHeight="1" thickBot="1" x14ac:dyDescent="0.25">
      <c r="A9" s="811" t="s">
        <v>14</v>
      </c>
      <c r="B9" s="812"/>
      <c r="C9" s="812"/>
      <c r="D9" s="812"/>
      <c r="E9" s="812"/>
      <c r="F9" s="812"/>
      <c r="G9" s="812"/>
      <c r="H9" s="812"/>
      <c r="I9" s="812"/>
      <c r="J9" s="812"/>
      <c r="K9" s="812"/>
      <c r="L9" s="812"/>
      <c r="M9" s="812"/>
      <c r="N9" s="813"/>
      <c r="O9" s="458"/>
      <c r="P9" s="458"/>
    </row>
    <row r="10" spans="1:17" s="1" customFormat="1" ht="13.5" thickBot="1" x14ac:dyDescent="0.25">
      <c r="A10" s="814" t="s">
        <v>15</v>
      </c>
      <c r="B10" s="815"/>
      <c r="C10" s="815"/>
      <c r="D10" s="815"/>
      <c r="E10" s="815"/>
      <c r="F10" s="815"/>
      <c r="G10" s="815"/>
      <c r="H10" s="815"/>
      <c r="I10" s="815"/>
      <c r="J10" s="815"/>
      <c r="K10" s="815"/>
      <c r="L10" s="815"/>
      <c r="M10" s="815"/>
      <c r="N10" s="816"/>
      <c r="O10" s="458"/>
      <c r="P10" s="458"/>
    </row>
    <row r="11" spans="1:17" s="1" customFormat="1" ht="13.5" customHeight="1" thickBot="1" x14ac:dyDescent="0.25">
      <c r="A11" s="111" t="s">
        <v>16</v>
      </c>
      <c r="B11" s="817" t="s">
        <v>17</v>
      </c>
      <c r="C11" s="818"/>
      <c r="D11" s="818"/>
      <c r="E11" s="818"/>
      <c r="F11" s="818"/>
      <c r="G11" s="818"/>
      <c r="H11" s="818"/>
      <c r="I11" s="818"/>
      <c r="J11" s="818"/>
      <c r="K11" s="818"/>
      <c r="L11" s="818"/>
      <c r="M11" s="818"/>
      <c r="N11" s="819"/>
      <c r="O11" s="458"/>
      <c r="P11" s="458"/>
    </row>
    <row r="12" spans="1:17" s="1" customFormat="1" ht="13.5" thickBot="1" x14ac:dyDescent="0.25">
      <c r="A12" s="112" t="s">
        <v>16</v>
      </c>
      <c r="B12" s="113" t="s">
        <v>16</v>
      </c>
      <c r="C12" s="820" t="s">
        <v>18</v>
      </c>
      <c r="D12" s="821"/>
      <c r="E12" s="821"/>
      <c r="F12" s="821"/>
      <c r="G12" s="821"/>
      <c r="H12" s="821"/>
      <c r="I12" s="821"/>
      <c r="J12" s="821"/>
      <c r="K12" s="821"/>
      <c r="L12" s="821"/>
      <c r="M12" s="821"/>
      <c r="N12" s="822"/>
      <c r="O12" s="458"/>
      <c r="P12" s="458"/>
    </row>
    <row r="13" spans="1:17" s="1" customFormat="1" ht="41.25" customHeight="1" x14ac:dyDescent="0.2">
      <c r="A13" s="823" t="s">
        <v>16</v>
      </c>
      <c r="B13" s="827" t="s">
        <v>16</v>
      </c>
      <c r="C13" s="831" t="s">
        <v>16</v>
      </c>
      <c r="D13" s="3" t="s">
        <v>19</v>
      </c>
      <c r="E13" s="453" t="s">
        <v>20</v>
      </c>
      <c r="F13" s="765" t="s">
        <v>22</v>
      </c>
      <c r="G13" s="4" t="s">
        <v>23</v>
      </c>
      <c r="H13" s="73">
        <v>11</v>
      </c>
      <c r="I13" s="5">
        <v>11</v>
      </c>
      <c r="J13" s="5">
        <v>11</v>
      </c>
      <c r="K13" s="834" t="s">
        <v>24</v>
      </c>
      <c r="L13" s="6">
        <v>100</v>
      </c>
      <c r="M13" s="6">
        <v>100</v>
      </c>
      <c r="N13" s="216">
        <v>100</v>
      </c>
      <c r="O13" s="459">
        <f>H13+H21+H26+H27+H39+H43</f>
        <v>423.30000000000007</v>
      </c>
      <c r="P13" s="458"/>
      <c r="Q13" s="13"/>
    </row>
    <row r="14" spans="1:17" s="1" customFormat="1" ht="18" customHeight="1" x14ac:dyDescent="0.2">
      <c r="A14" s="824"/>
      <c r="B14" s="828"/>
      <c r="C14" s="809"/>
      <c r="D14" s="8" t="s">
        <v>25</v>
      </c>
      <c r="E14" s="837" t="s">
        <v>26</v>
      </c>
      <c r="F14" s="766"/>
      <c r="G14" s="9" t="s">
        <v>27</v>
      </c>
      <c r="H14" s="148">
        <v>109.1</v>
      </c>
      <c r="I14" s="10">
        <v>110</v>
      </c>
      <c r="J14" s="10">
        <v>110</v>
      </c>
      <c r="K14" s="835"/>
      <c r="L14" s="11"/>
      <c r="M14" s="11"/>
      <c r="N14" s="12"/>
      <c r="O14" s="458"/>
      <c r="P14" s="460"/>
    </row>
    <row r="15" spans="1:17" s="1" customFormat="1" ht="18" customHeight="1" x14ac:dyDescent="0.2">
      <c r="A15" s="825"/>
      <c r="B15" s="829"/>
      <c r="C15" s="832"/>
      <c r="D15" s="14" t="s">
        <v>28</v>
      </c>
      <c r="E15" s="838"/>
      <c r="F15" s="766"/>
      <c r="G15" s="9" t="s">
        <v>92</v>
      </c>
      <c r="H15" s="148">
        <v>39</v>
      </c>
      <c r="I15" s="10"/>
      <c r="J15" s="10"/>
      <c r="K15" s="835"/>
      <c r="L15" s="11"/>
      <c r="M15" s="11"/>
      <c r="N15" s="12"/>
      <c r="O15" s="458"/>
      <c r="P15" s="458"/>
    </row>
    <row r="16" spans="1:17" s="1" customFormat="1" ht="27.75" customHeight="1" x14ac:dyDescent="0.2">
      <c r="A16" s="825"/>
      <c r="B16" s="829"/>
      <c r="C16" s="832"/>
      <c r="D16" s="14" t="s">
        <v>29</v>
      </c>
      <c r="E16" s="837" t="s">
        <v>30</v>
      </c>
      <c r="F16" s="766"/>
      <c r="G16" s="16"/>
      <c r="H16" s="25"/>
      <c r="I16" s="15"/>
      <c r="J16" s="15"/>
      <c r="K16" s="835"/>
      <c r="L16" s="11"/>
      <c r="M16" s="11"/>
      <c r="N16" s="12"/>
      <c r="O16" s="458"/>
      <c r="P16" s="458"/>
    </row>
    <row r="17" spans="1:21" s="1" customFormat="1" ht="29.25" customHeight="1" x14ac:dyDescent="0.2">
      <c r="A17" s="825"/>
      <c r="B17" s="829"/>
      <c r="C17" s="832"/>
      <c r="D17" s="14" t="s">
        <v>31</v>
      </c>
      <c r="E17" s="839"/>
      <c r="F17" s="766"/>
      <c r="G17" s="16"/>
      <c r="H17" s="25"/>
      <c r="I17" s="15"/>
      <c r="J17" s="15"/>
      <c r="K17" s="835"/>
      <c r="L17" s="11"/>
      <c r="M17" s="11"/>
      <c r="N17" s="12"/>
      <c r="O17" s="458"/>
      <c r="P17" s="458"/>
    </row>
    <row r="18" spans="1:21" s="1" customFormat="1" ht="30" customHeight="1" x14ac:dyDescent="0.2">
      <c r="A18" s="825"/>
      <c r="B18" s="829"/>
      <c r="C18" s="832"/>
      <c r="D18" s="14" t="s">
        <v>32</v>
      </c>
      <c r="E18" s="839"/>
      <c r="F18" s="766"/>
      <c r="G18" s="17"/>
      <c r="H18" s="25"/>
      <c r="I18" s="15"/>
      <c r="J18" s="15"/>
      <c r="K18" s="835"/>
      <c r="L18" s="18"/>
      <c r="M18" s="18"/>
      <c r="N18" s="19"/>
      <c r="O18" s="458"/>
      <c r="P18" s="458"/>
    </row>
    <row r="19" spans="1:21" s="1" customFormat="1" ht="18.75" customHeight="1" thickBot="1" x14ac:dyDescent="0.25">
      <c r="A19" s="826"/>
      <c r="B19" s="830"/>
      <c r="C19" s="833"/>
      <c r="D19" s="14" t="s">
        <v>33</v>
      </c>
      <c r="E19" s="840"/>
      <c r="F19" s="767"/>
      <c r="G19" s="20" t="s">
        <v>34</v>
      </c>
      <c r="H19" s="26">
        <f>SUM(H13:H18)</f>
        <v>159.1</v>
      </c>
      <c r="I19" s="22">
        <f>SUM(I13:I18)</f>
        <v>121</v>
      </c>
      <c r="J19" s="22">
        <f>SUM(J13:J18)</f>
        <v>121</v>
      </c>
      <c r="K19" s="836"/>
      <c r="L19" s="23"/>
      <c r="M19" s="23"/>
      <c r="N19" s="24"/>
      <c r="O19" s="458"/>
      <c r="P19" s="458"/>
      <c r="R19" s="13"/>
    </row>
    <row r="20" spans="1:21" s="1" customFormat="1" ht="26.25" customHeight="1" x14ac:dyDescent="0.2">
      <c r="A20" s="114" t="s">
        <v>16</v>
      </c>
      <c r="B20" s="115" t="s">
        <v>16</v>
      </c>
      <c r="C20" s="808" t="s">
        <v>35</v>
      </c>
      <c r="D20" s="847" t="s">
        <v>36</v>
      </c>
      <c r="E20" s="850" t="s">
        <v>30</v>
      </c>
      <c r="F20" s="765" t="s">
        <v>22</v>
      </c>
      <c r="G20" s="141" t="s">
        <v>37</v>
      </c>
      <c r="H20" s="181">
        <f>345+6.6</f>
        <v>351.6</v>
      </c>
      <c r="I20" s="181">
        <v>345</v>
      </c>
      <c r="J20" s="181">
        <v>345</v>
      </c>
      <c r="K20" s="841" t="s">
        <v>38</v>
      </c>
      <c r="L20" s="102">
        <v>108</v>
      </c>
      <c r="M20" s="102">
        <v>108</v>
      </c>
      <c r="N20" s="217">
        <v>108</v>
      </c>
      <c r="O20" s="459">
        <f>H20+H23+H41</f>
        <v>544.70000000000005</v>
      </c>
      <c r="P20" s="460"/>
    </row>
    <row r="21" spans="1:21" s="1" customFormat="1" ht="26.25" customHeight="1" x14ac:dyDescent="0.2">
      <c r="A21" s="450"/>
      <c r="B21" s="451"/>
      <c r="C21" s="809"/>
      <c r="D21" s="848"/>
      <c r="E21" s="839"/>
      <c r="F21" s="766"/>
      <c r="G21" s="180" t="s">
        <v>23</v>
      </c>
      <c r="H21" s="257">
        <v>303.10000000000002</v>
      </c>
      <c r="I21" s="179">
        <v>302</v>
      </c>
      <c r="J21" s="179">
        <v>302</v>
      </c>
      <c r="K21" s="805"/>
      <c r="L21" s="102"/>
      <c r="M21" s="102"/>
      <c r="N21" s="103"/>
      <c r="O21" s="458"/>
      <c r="P21" s="458"/>
    </row>
    <row r="22" spans="1:21" s="1" customFormat="1" ht="14.25" customHeight="1" thickBot="1" x14ac:dyDescent="0.25">
      <c r="A22" s="116"/>
      <c r="B22" s="113"/>
      <c r="C22" s="810"/>
      <c r="D22" s="849"/>
      <c r="E22" s="840"/>
      <c r="F22" s="767"/>
      <c r="G22" s="20" t="s">
        <v>34</v>
      </c>
      <c r="H22" s="26">
        <f>SUM(H20:H21)</f>
        <v>654.70000000000005</v>
      </c>
      <c r="I22" s="22">
        <f>SUM(I20:I21)</f>
        <v>647</v>
      </c>
      <c r="J22" s="22">
        <f>SUM(J20:J21)</f>
        <v>647</v>
      </c>
      <c r="K22" s="805"/>
      <c r="L22" s="102"/>
      <c r="M22" s="102"/>
      <c r="N22" s="103"/>
      <c r="O22" s="458"/>
      <c r="P22" s="458"/>
    </row>
    <row r="23" spans="1:21" s="1" customFormat="1" ht="26.25" customHeight="1" x14ac:dyDescent="0.2">
      <c r="A23" s="114" t="s">
        <v>16</v>
      </c>
      <c r="B23" s="207" t="s">
        <v>16</v>
      </c>
      <c r="C23" s="208" t="s">
        <v>39</v>
      </c>
      <c r="D23" s="842" t="s">
        <v>40</v>
      </c>
      <c r="E23" s="301"/>
      <c r="F23" s="444" t="s">
        <v>22</v>
      </c>
      <c r="G23" s="27" t="s">
        <v>37</v>
      </c>
      <c r="H23" s="181">
        <f>177.8+3.4</f>
        <v>181.20000000000002</v>
      </c>
      <c r="I23" s="181">
        <v>177.8</v>
      </c>
      <c r="J23" s="181">
        <v>177.8</v>
      </c>
      <c r="K23" s="67" t="s">
        <v>80</v>
      </c>
      <c r="L23" s="28">
        <v>387</v>
      </c>
      <c r="M23" s="28">
        <v>427</v>
      </c>
      <c r="N23" s="212">
        <v>467</v>
      </c>
      <c r="O23" s="458"/>
      <c r="P23" s="458"/>
    </row>
    <row r="24" spans="1:21" s="1" customFormat="1" ht="66.75" customHeight="1" x14ac:dyDescent="0.2">
      <c r="A24" s="132"/>
      <c r="B24" s="204"/>
      <c r="C24" s="134"/>
      <c r="D24" s="843"/>
      <c r="E24" s="205"/>
      <c r="F24" s="445"/>
      <c r="G24" s="211" t="s">
        <v>41</v>
      </c>
      <c r="H24" s="196">
        <v>3.5</v>
      </c>
      <c r="I24" s="31">
        <v>2.8</v>
      </c>
      <c r="J24" s="31">
        <v>2.8</v>
      </c>
      <c r="K24" s="69" t="s">
        <v>42</v>
      </c>
      <c r="L24" s="32">
        <v>10</v>
      </c>
      <c r="M24" s="32">
        <v>15</v>
      </c>
      <c r="N24" s="33">
        <v>20</v>
      </c>
      <c r="O24" s="458"/>
      <c r="P24" s="458"/>
      <c r="U24" s="13"/>
    </row>
    <row r="25" spans="1:21" s="1" customFormat="1" ht="17.25" customHeight="1" x14ac:dyDescent="0.2">
      <c r="A25" s="132"/>
      <c r="B25" s="204"/>
      <c r="C25" s="134"/>
      <c r="D25" s="452"/>
      <c r="E25" s="205"/>
      <c r="F25" s="445"/>
      <c r="G25" s="211" t="s">
        <v>96</v>
      </c>
      <c r="H25" s="182">
        <v>0.7</v>
      </c>
      <c r="I25" s="273"/>
      <c r="J25" s="273"/>
      <c r="K25" s="389"/>
      <c r="L25" s="104"/>
      <c r="M25" s="104"/>
      <c r="N25" s="105"/>
      <c r="O25" s="458"/>
      <c r="P25" s="458"/>
      <c r="U25" s="13"/>
    </row>
    <row r="26" spans="1:21" s="1" customFormat="1" ht="93" customHeight="1" x14ac:dyDescent="0.2">
      <c r="A26" s="450"/>
      <c r="B26" s="306"/>
      <c r="C26" s="449"/>
      <c r="D26" s="142"/>
      <c r="E26" s="205"/>
      <c r="F26" s="445"/>
      <c r="G26" s="30" t="s">
        <v>23</v>
      </c>
      <c r="H26" s="210">
        <v>7.6</v>
      </c>
      <c r="I26" s="262">
        <v>7.6</v>
      </c>
      <c r="J26" s="262">
        <v>7.6</v>
      </c>
      <c r="K26" s="263" t="s">
        <v>81</v>
      </c>
      <c r="L26" s="152">
        <v>1</v>
      </c>
      <c r="M26" s="152">
        <v>1</v>
      </c>
      <c r="N26" s="149">
        <v>1</v>
      </c>
      <c r="O26" s="458"/>
      <c r="P26" s="460"/>
      <c r="Q26" s="13"/>
    </row>
    <row r="27" spans="1:21" s="1" customFormat="1" ht="19.5" customHeight="1" x14ac:dyDescent="0.2">
      <c r="A27" s="450"/>
      <c r="B27" s="306"/>
      <c r="C27" s="449"/>
      <c r="D27" s="142"/>
      <c r="E27" s="205"/>
      <c r="F27" s="445"/>
      <c r="G27" s="34" t="s">
        <v>23</v>
      </c>
      <c r="H27" s="284">
        <v>42.6</v>
      </c>
      <c r="I27" s="151">
        <v>42.6</v>
      </c>
      <c r="J27" s="271">
        <v>42.6</v>
      </c>
      <c r="K27" s="844" t="s">
        <v>126</v>
      </c>
      <c r="L27" s="117">
        <v>6</v>
      </c>
      <c r="M27" s="117">
        <v>6</v>
      </c>
      <c r="N27" s="118">
        <v>6</v>
      </c>
      <c r="O27" s="458"/>
      <c r="P27" s="460"/>
      <c r="Q27" s="13"/>
      <c r="R27" s="13"/>
    </row>
    <row r="28" spans="1:21" s="1" customFormat="1" ht="8.25" customHeight="1" x14ac:dyDescent="0.2">
      <c r="A28" s="450"/>
      <c r="B28" s="306"/>
      <c r="C28" s="449"/>
      <c r="D28" s="142"/>
      <c r="E28" s="205"/>
      <c r="F28" s="445"/>
      <c r="G28" s="30"/>
      <c r="H28" s="210"/>
      <c r="I28" s="210"/>
      <c r="J28" s="210"/>
      <c r="K28" s="845"/>
      <c r="L28" s="152"/>
      <c r="M28" s="152"/>
      <c r="N28" s="149"/>
      <c r="O28" s="458"/>
      <c r="P28" s="460"/>
      <c r="Q28" s="13"/>
    </row>
    <row r="29" spans="1:21" s="1" customFormat="1" ht="16.5" customHeight="1" thickBot="1" x14ac:dyDescent="0.25">
      <c r="A29" s="119"/>
      <c r="B29" s="120"/>
      <c r="C29" s="121"/>
      <c r="D29" s="143"/>
      <c r="E29" s="206"/>
      <c r="F29" s="446"/>
      <c r="G29" s="39" t="s">
        <v>34</v>
      </c>
      <c r="H29" s="26">
        <f>SUM(H23:H28)</f>
        <v>235.6</v>
      </c>
      <c r="I29" s="26">
        <f>SUM(I23:I28)</f>
        <v>230.8</v>
      </c>
      <c r="J29" s="26">
        <f>SUM(J23:J28)</f>
        <v>230.8</v>
      </c>
      <c r="K29" s="846"/>
      <c r="L29" s="70"/>
      <c r="M29" s="70"/>
      <c r="N29" s="71"/>
      <c r="O29" s="458"/>
      <c r="P29" s="458"/>
    </row>
    <row r="30" spans="1:21" s="1" customFormat="1" ht="14.25" customHeight="1" thickBot="1" x14ac:dyDescent="0.25">
      <c r="A30" s="122" t="s">
        <v>16</v>
      </c>
      <c r="B30" s="123" t="s">
        <v>16</v>
      </c>
      <c r="C30" s="771" t="s">
        <v>44</v>
      </c>
      <c r="D30" s="772"/>
      <c r="E30" s="772"/>
      <c r="F30" s="772"/>
      <c r="G30" s="773"/>
      <c r="H30" s="45">
        <f>H29+H22+H19</f>
        <v>1049.4000000000001</v>
      </c>
      <c r="I30" s="45">
        <f>I29+I22+I19</f>
        <v>998.8</v>
      </c>
      <c r="J30" s="45">
        <f>J29+J22+J19</f>
        <v>998.8</v>
      </c>
      <c r="K30" s="774"/>
      <c r="L30" s="775"/>
      <c r="M30" s="775"/>
      <c r="N30" s="776"/>
      <c r="O30" s="461"/>
      <c r="P30" s="458"/>
      <c r="R30" s="13"/>
    </row>
    <row r="31" spans="1:21" s="1" customFormat="1" ht="14.25" customHeight="1" thickBot="1" x14ac:dyDescent="0.25">
      <c r="A31" s="112" t="s">
        <v>16</v>
      </c>
      <c r="B31" s="124" t="s">
        <v>35</v>
      </c>
      <c r="C31" s="802" t="s">
        <v>45</v>
      </c>
      <c r="D31" s="803"/>
      <c r="E31" s="803"/>
      <c r="F31" s="803"/>
      <c r="G31" s="803"/>
      <c r="H31" s="803"/>
      <c r="I31" s="803"/>
      <c r="J31" s="803"/>
      <c r="K31" s="803"/>
      <c r="L31" s="803"/>
      <c r="M31" s="803"/>
      <c r="N31" s="804"/>
      <c r="O31" s="458"/>
      <c r="P31" s="460"/>
      <c r="S31" s="13"/>
    </row>
    <row r="32" spans="1:21" s="1" customFormat="1" ht="16.5" customHeight="1" x14ac:dyDescent="0.2">
      <c r="A32" s="125" t="s">
        <v>16</v>
      </c>
      <c r="B32" s="126" t="s">
        <v>35</v>
      </c>
      <c r="C32" s="127" t="s">
        <v>16</v>
      </c>
      <c r="D32" s="739" t="s">
        <v>46</v>
      </c>
      <c r="E32" s="159"/>
      <c r="F32" s="765" t="s">
        <v>22</v>
      </c>
      <c r="G32" s="49" t="s">
        <v>37</v>
      </c>
      <c r="H32" s="42">
        <v>921</v>
      </c>
      <c r="I32" s="74">
        <v>921</v>
      </c>
      <c r="J32" s="246">
        <v>921</v>
      </c>
      <c r="K32" s="128" t="s">
        <v>83</v>
      </c>
      <c r="L32" s="129">
        <v>55</v>
      </c>
      <c r="M32" s="130" t="s">
        <v>47</v>
      </c>
      <c r="N32" s="131">
        <v>55</v>
      </c>
      <c r="O32" s="458"/>
      <c r="P32" s="458"/>
    </row>
    <row r="33" spans="1:23" s="1" customFormat="1" ht="57" customHeight="1" x14ac:dyDescent="0.2">
      <c r="A33" s="132"/>
      <c r="B33" s="133"/>
      <c r="C33" s="134"/>
      <c r="D33" s="740"/>
      <c r="E33" s="161"/>
      <c r="F33" s="766"/>
      <c r="G33" s="285" t="s">
        <v>50</v>
      </c>
      <c r="H33" s="195">
        <v>16.600000000000001</v>
      </c>
      <c r="I33" s="286">
        <v>16.600000000000001</v>
      </c>
      <c r="J33" s="192">
        <v>16.600000000000001</v>
      </c>
      <c r="K33" s="135" t="s">
        <v>48</v>
      </c>
      <c r="L33" s="136" t="s">
        <v>49</v>
      </c>
      <c r="M33" s="136" t="s">
        <v>49</v>
      </c>
      <c r="N33" s="137" t="s">
        <v>49</v>
      </c>
      <c r="O33" s="458"/>
      <c r="P33" s="460"/>
    </row>
    <row r="34" spans="1:23" s="1" customFormat="1" ht="26.25" customHeight="1" x14ac:dyDescent="0.2">
      <c r="A34" s="132"/>
      <c r="B34" s="133"/>
      <c r="C34" s="134"/>
      <c r="D34" s="176"/>
      <c r="E34" s="161"/>
      <c r="F34" s="445"/>
      <c r="G34" s="173"/>
      <c r="H34" s="194"/>
      <c r="I34" s="174"/>
      <c r="J34" s="190"/>
      <c r="K34" s="805" t="s">
        <v>82</v>
      </c>
      <c r="L34" s="538" t="s">
        <v>180</v>
      </c>
      <c r="M34" s="538" t="s">
        <v>181</v>
      </c>
      <c r="N34" s="539" t="s">
        <v>182</v>
      </c>
      <c r="O34" s="458"/>
      <c r="P34" s="458"/>
      <c r="Q34" s="13"/>
      <c r="T34" s="13"/>
    </row>
    <row r="35" spans="1:23" s="1" customFormat="1" ht="16.5" customHeight="1" thickBot="1" x14ac:dyDescent="0.25">
      <c r="A35" s="119"/>
      <c r="B35" s="120"/>
      <c r="C35" s="121"/>
      <c r="D35" s="163"/>
      <c r="E35" s="164"/>
      <c r="F35" s="446"/>
      <c r="G35" s="52" t="s">
        <v>34</v>
      </c>
      <c r="H35" s="26">
        <f>SUM(H32:H34)</f>
        <v>937.6</v>
      </c>
      <c r="I35" s="22">
        <f t="shared" ref="I35:J35" si="0">SUM(I32:I34)</f>
        <v>937.6</v>
      </c>
      <c r="J35" s="21">
        <f t="shared" si="0"/>
        <v>937.6</v>
      </c>
      <c r="K35" s="806"/>
      <c r="L35" s="184"/>
      <c r="M35" s="185"/>
      <c r="N35" s="186"/>
      <c r="O35" s="458"/>
      <c r="P35" s="458"/>
      <c r="Q35" s="13"/>
    </row>
    <row r="36" spans="1:23" s="1" customFormat="1" ht="20.25" customHeight="1" x14ac:dyDescent="0.2">
      <c r="A36" s="47" t="s">
        <v>16</v>
      </c>
      <c r="B36" s="48" t="s">
        <v>35</v>
      </c>
      <c r="C36" s="108" t="s">
        <v>35</v>
      </c>
      <c r="D36" s="759" t="s">
        <v>84</v>
      </c>
      <c r="E36" s="762" t="s">
        <v>101</v>
      </c>
      <c r="F36" s="765" t="s">
        <v>22</v>
      </c>
      <c r="G36" s="49" t="s">
        <v>41</v>
      </c>
      <c r="H36" s="64">
        <f>14.7+16.8</f>
        <v>31.5</v>
      </c>
      <c r="I36" s="43">
        <v>14.7</v>
      </c>
      <c r="J36" s="395">
        <v>14.7</v>
      </c>
      <c r="K36" s="675" t="s">
        <v>87</v>
      </c>
      <c r="L36" s="53">
        <v>8</v>
      </c>
      <c r="M36" s="54" t="s">
        <v>51</v>
      </c>
      <c r="N36" s="55">
        <v>8</v>
      </c>
      <c r="O36" s="458"/>
      <c r="P36" s="458"/>
    </row>
    <row r="37" spans="1:23" s="1" customFormat="1" ht="20.25" customHeight="1" x14ac:dyDescent="0.2">
      <c r="A37" s="107"/>
      <c r="B37" s="50"/>
      <c r="C37" s="390"/>
      <c r="D37" s="760"/>
      <c r="E37" s="763"/>
      <c r="F37" s="766"/>
      <c r="G37" s="51" t="s">
        <v>96</v>
      </c>
      <c r="H37" s="170">
        <v>4.2</v>
      </c>
      <c r="I37" s="394"/>
      <c r="J37" s="396"/>
      <c r="K37" s="807"/>
      <c r="L37" s="391"/>
      <c r="M37" s="188"/>
      <c r="N37" s="392"/>
      <c r="O37" s="458"/>
      <c r="P37" s="458"/>
    </row>
    <row r="38" spans="1:23" s="1" customFormat="1" ht="15" customHeight="1" thickBot="1" x14ac:dyDescent="0.25">
      <c r="A38" s="37"/>
      <c r="B38" s="38"/>
      <c r="C38" s="109"/>
      <c r="D38" s="761"/>
      <c r="E38" s="764"/>
      <c r="F38" s="767"/>
      <c r="G38" s="52" t="s">
        <v>34</v>
      </c>
      <c r="H38" s="26">
        <f>SUM(H36:H37)</f>
        <v>35.700000000000003</v>
      </c>
      <c r="I38" s="22">
        <f t="shared" ref="I38" si="1">SUM(I36:I36)</f>
        <v>14.7</v>
      </c>
      <c r="J38" s="21">
        <f t="shared" ref="J38" si="2">SUM(J36:J36)</f>
        <v>14.7</v>
      </c>
      <c r="K38" s="56"/>
      <c r="L38" s="57"/>
      <c r="M38" s="57"/>
      <c r="N38" s="58"/>
      <c r="O38" s="458"/>
      <c r="P38" s="458"/>
    </row>
    <row r="39" spans="1:23" s="1" customFormat="1" ht="17.25" customHeight="1" x14ac:dyDescent="0.2">
      <c r="A39" s="47" t="s">
        <v>16</v>
      </c>
      <c r="B39" s="48" t="s">
        <v>35</v>
      </c>
      <c r="C39" s="108" t="s">
        <v>39</v>
      </c>
      <c r="D39" s="768" t="s">
        <v>104</v>
      </c>
      <c r="E39" s="156"/>
      <c r="F39" s="765" t="s">
        <v>22</v>
      </c>
      <c r="G39" s="59" t="s">
        <v>23</v>
      </c>
      <c r="H39" s="193">
        <v>9</v>
      </c>
      <c r="I39" s="43">
        <v>9</v>
      </c>
      <c r="J39" s="43"/>
      <c r="K39" s="178" t="s">
        <v>105</v>
      </c>
      <c r="L39" s="54" t="s">
        <v>106</v>
      </c>
      <c r="M39" s="54" t="s">
        <v>106</v>
      </c>
      <c r="N39" s="219"/>
      <c r="O39" s="460"/>
      <c r="P39" s="458"/>
      <c r="Q39" s="13"/>
    </row>
    <row r="40" spans="1:23" s="1" customFormat="1" ht="17.25" customHeight="1" thickBot="1" x14ac:dyDescent="0.25">
      <c r="A40" s="37"/>
      <c r="B40" s="38"/>
      <c r="C40" s="109"/>
      <c r="D40" s="769"/>
      <c r="E40" s="224"/>
      <c r="F40" s="767"/>
      <c r="G40" s="52" t="s">
        <v>34</v>
      </c>
      <c r="H40" s="218">
        <f t="shared" ref="H40:I40" si="3">SUM(H39)</f>
        <v>9</v>
      </c>
      <c r="I40" s="274">
        <f t="shared" si="3"/>
        <v>9</v>
      </c>
      <c r="J40" s="198"/>
      <c r="K40" s="260" t="s">
        <v>127</v>
      </c>
      <c r="L40" s="57" t="s">
        <v>52</v>
      </c>
      <c r="M40" s="57" t="s">
        <v>52</v>
      </c>
      <c r="N40" s="58"/>
      <c r="O40" s="458"/>
      <c r="P40" s="458"/>
    </row>
    <row r="41" spans="1:23" s="1" customFormat="1" ht="15" customHeight="1" x14ac:dyDescent="0.2">
      <c r="A41" s="47" t="s">
        <v>16</v>
      </c>
      <c r="B41" s="48" t="s">
        <v>35</v>
      </c>
      <c r="C41" s="108" t="s">
        <v>43</v>
      </c>
      <c r="D41" s="739" t="s">
        <v>111</v>
      </c>
      <c r="E41" s="156"/>
      <c r="F41" s="765" t="s">
        <v>22</v>
      </c>
      <c r="G41" s="209" t="s">
        <v>37</v>
      </c>
      <c r="H41" s="213">
        <v>11.9</v>
      </c>
      <c r="I41" s="5">
        <v>18.600000000000001</v>
      </c>
      <c r="J41" s="73">
        <v>18.600000000000001</v>
      </c>
      <c r="K41" s="65" t="s">
        <v>112</v>
      </c>
      <c r="L41" s="54" t="s">
        <v>113</v>
      </c>
      <c r="M41" s="54" t="s">
        <v>114</v>
      </c>
      <c r="N41" s="219" t="s">
        <v>114</v>
      </c>
      <c r="O41" s="460"/>
      <c r="P41" s="458"/>
      <c r="Q41" s="13"/>
    </row>
    <row r="42" spans="1:23" s="1" customFormat="1" ht="15" customHeight="1" thickBot="1" x14ac:dyDescent="0.25">
      <c r="A42" s="37"/>
      <c r="B42" s="38"/>
      <c r="C42" s="109"/>
      <c r="D42" s="770"/>
      <c r="E42" s="224"/>
      <c r="F42" s="767"/>
      <c r="G42" s="52" t="s">
        <v>34</v>
      </c>
      <c r="H42" s="197">
        <f t="shared" ref="H42:J42" si="4">H41</f>
        <v>11.9</v>
      </c>
      <c r="I42" s="197">
        <f t="shared" si="4"/>
        <v>18.600000000000001</v>
      </c>
      <c r="J42" s="197">
        <f t="shared" si="4"/>
        <v>18.600000000000001</v>
      </c>
      <c r="K42" s="168"/>
      <c r="L42" s="57"/>
      <c r="M42" s="57"/>
      <c r="N42" s="58"/>
      <c r="O42" s="458"/>
      <c r="P42" s="458"/>
    </row>
    <row r="43" spans="1:23" s="1" customFormat="1" ht="26.25" customHeight="1" x14ac:dyDescent="0.2">
      <c r="A43" s="47" t="s">
        <v>16</v>
      </c>
      <c r="B43" s="48" t="s">
        <v>35</v>
      </c>
      <c r="C43" s="108" t="s">
        <v>57</v>
      </c>
      <c r="D43" s="739" t="s">
        <v>115</v>
      </c>
      <c r="E43" s="156"/>
      <c r="F43" s="444" t="s">
        <v>22</v>
      </c>
      <c r="G43" s="4" t="s">
        <v>23</v>
      </c>
      <c r="H43" s="213">
        <v>50</v>
      </c>
      <c r="I43" s="5">
        <v>50</v>
      </c>
      <c r="J43" s="73">
        <v>50</v>
      </c>
      <c r="K43" s="709" t="s">
        <v>136</v>
      </c>
      <c r="L43" s="54" t="s">
        <v>117</v>
      </c>
      <c r="M43" s="54" t="s">
        <v>117</v>
      </c>
      <c r="N43" s="219" t="s">
        <v>117</v>
      </c>
      <c r="O43" s="460"/>
      <c r="P43" s="458"/>
      <c r="Q43" s="13"/>
    </row>
    <row r="44" spans="1:23" s="1" customFormat="1" ht="17.25" customHeight="1" x14ac:dyDescent="0.2">
      <c r="A44" s="107"/>
      <c r="B44" s="50"/>
      <c r="C44" s="175"/>
      <c r="D44" s="740"/>
      <c r="E44" s="157"/>
      <c r="F44" s="445"/>
      <c r="G44" s="177" t="s">
        <v>34</v>
      </c>
      <c r="H44" s="199">
        <f t="shared" ref="H44:J44" si="5">H43</f>
        <v>50</v>
      </c>
      <c r="I44" s="199">
        <f t="shared" si="5"/>
        <v>50</v>
      </c>
      <c r="J44" s="199">
        <f t="shared" si="5"/>
        <v>50</v>
      </c>
      <c r="K44" s="741"/>
      <c r="L44" s="188"/>
      <c r="M44" s="188"/>
      <c r="N44" s="153"/>
      <c r="O44" s="458"/>
      <c r="P44" s="458"/>
    </row>
    <row r="45" spans="1:23" s="1" customFormat="1" ht="15.75" customHeight="1" thickBot="1" x14ac:dyDescent="0.25">
      <c r="A45" s="300" t="s">
        <v>16</v>
      </c>
      <c r="B45" s="298" t="s">
        <v>35</v>
      </c>
      <c r="C45" s="742" t="s">
        <v>44</v>
      </c>
      <c r="D45" s="743"/>
      <c r="E45" s="743"/>
      <c r="F45" s="743"/>
      <c r="G45" s="744"/>
      <c r="H45" s="267">
        <f>H38+H35+H40+H42+H44</f>
        <v>1044.2</v>
      </c>
      <c r="I45" s="267">
        <f t="shared" ref="I45:J45" si="6">I38+I35+I40+I42+I44</f>
        <v>1029.9000000000001</v>
      </c>
      <c r="J45" s="267">
        <f t="shared" si="6"/>
        <v>1020.9000000000001</v>
      </c>
      <c r="K45" s="745"/>
      <c r="L45" s="746"/>
      <c r="M45" s="746"/>
      <c r="N45" s="747"/>
      <c r="O45" s="460"/>
      <c r="P45" s="459"/>
      <c r="Q45" s="215"/>
    </row>
    <row r="46" spans="1:23" s="1" customFormat="1" ht="13.5" thickBot="1" x14ac:dyDescent="0.25">
      <c r="A46" s="2" t="s">
        <v>16</v>
      </c>
      <c r="B46" s="46" t="s">
        <v>39</v>
      </c>
      <c r="C46" s="697" t="s">
        <v>54</v>
      </c>
      <c r="D46" s="698"/>
      <c r="E46" s="698"/>
      <c r="F46" s="698"/>
      <c r="G46" s="698"/>
      <c r="H46" s="698"/>
      <c r="I46" s="698"/>
      <c r="J46" s="698"/>
      <c r="K46" s="698"/>
      <c r="L46" s="698"/>
      <c r="M46" s="698"/>
      <c r="N46" s="699"/>
      <c r="O46" s="460"/>
      <c r="P46" s="459"/>
    </row>
    <row r="47" spans="1:23" s="1" customFormat="1" ht="14.25" customHeight="1" x14ac:dyDescent="0.2">
      <c r="A47" s="663" t="s">
        <v>16</v>
      </c>
      <c r="B47" s="665" t="s">
        <v>39</v>
      </c>
      <c r="C47" s="750" t="s">
        <v>16</v>
      </c>
      <c r="D47" s="753" t="s">
        <v>137</v>
      </c>
      <c r="E47" s="302" t="s">
        <v>55</v>
      </c>
      <c r="F47" s="736" t="s">
        <v>53</v>
      </c>
      <c r="G47" s="209" t="s">
        <v>37</v>
      </c>
      <c r="H47" s="229">
        <v>252</v>
      </c>
      <c r="I47" s="270"/>
      <c r="J47" s="230"/>
      <c r="K47" s="427" t="s">
        <v>102</v>
      </c>
      <c r="L47" s="231">
        <v>100</v>
      </c>
      <c r="M47" s="231"/>
      <c r="N47" s="60"/>
      <c r="O47" s="459">
        <f>H48+H75</f>
        <v>570</v>
      </c>
      <c r="P47" s="460"/>
      <c r="R47" s="13"/>
    </row>
    <row r="48" spans="1:23" s="1" customFormat="1" ht="14.25" customHeight="1" x14ac:dyDescent="0.2">
      <c r="A48" s="748"/>
      <c r="B48" s="749"/>
      <c r="C48" s="751"/>
      <c r="D48" s="754"/>
      <c r="E48" s="700" t="s">
        <v>97</v>
      </c>
      <c r="F48" s="757"/>
      <c r="G48" s="232" t="s">
        <v>23</v>
      </c>
      <c r="H48" s="182">
        <v>20</v>
      </c>
      <c r="I48" s="36"/>
      <c r="J48" s="183"/>
      <c r="K48" s="703" t="s">
        <v>122</v>
      </c>
      <c r="L48" s="231">
        <v>1</v>
      </c>
      <c r="M48" s="233"/>
      <c r="N48" s="234"/>
      <c r="O48" s="458"/>
      <c r="P48" s="460"/>
      <c r="R48" s="13"/>
      <c r="W48" s="13"/>
    </row>
    <row r="49" spans="1:19" s="1" customFormat="1" ht="14.25" customHeight="1" x14ac:dyDescent="0.2">
      <c r="A49" s="748"/>
      <c r="B49" s="749"/>
      <c r="C49" s="751"/>
      <c r="D49" s="755"/>
      <c r="E49" s="701"/>
      <c r="F49" s="758"/>
      <c r="G49" s="232" t="s">
        <v>56</v>
      </c>
      <c r="H49" s="151">
        <v>11.8</v>
      </c>
      <c r="I49" s="271"/>
      <c r="J49" s="235"/>
      <c r="K49" s="704"/>
      <c r="L49" s="236"/>
      <c r="M49" s="236"/>
      <c r="N49" s="237"/>
      <c r="O49" s="458"/>
      <c r="P49" s="459"/>
      <c r="R49" s="13"/>
    </row>
    <row r="50" spans="1:19" s="1" customFormat="1" ht="14.25" customHeight="1" thickBot="1" x14ac:dyDescent="0.25">
      <c r="A50" s="664"/>
      <c r="B50" s="666"/>
      <c r="C50" s="752"/>
      <c r="D50" s="756"/>
      <c r="E50" s="702"/>
      <c r="F50" s="737"/>
      <c r="G50" s="238" t="s">
        <v>34</v>
      </c>
      <c r="H50" s="261">
        <f>SUM(H47:H49)</f>
        <v>283.8</v>
      </c>
      <c r="I50" s="272">
        <f t="shared" ref="I50:J50" si="7">SUM(I47:I49)</f>
        <v>0</v>
      </c>
      <c r="J50" s="200">
        <f t="shared" si="7"/>
        <v>0</v>
      </c>
      <c r="K50" s="428"/>
      <c r="L50" s="236"/>
      <c r="M50" s="239"/>
      <c r="N50" s="240"/>
      <c r="O50" s="458"/>
      <c r="P50" s="460"/>
    </row>
    <row r="51" spans="1:19" s="1" customFormat="1" ht="37.5" customHeight="1" x14ac:dyDescent="0.2">
      <c r="A51" s="663" t="s">
        <v>16</v>
      </c>
      <c r="B51" s="665" t="s">
        <v>39</v>
      </c>
      <c r="C51" s="667" t="s">
        <v>35</v>
      </c>
      <c r="D51" s="734" t="s">
        <v>209</v>
      </c>
      <c r="E51" s="158" t="s">
        <v>97</v>
      </c>
      <c r="F51" s="736" t="s">
        <v>53</v>
      </c>
      <c r="G51" s="63" t="s">
        <v>37</v>
      </c>
      <c r="H51" s="42">
        <v>340</v>
      </c>
      <c r="I51" s="74"/>
      <c r="J51" s="42"/>
      <c r="K51" s="437" t="s">
        <v>102</v>
      </c>
      <c r="L51" s="438">
        <v>100</v>
      </c>
      <c r="M51" s="438"/>
      <c r="N51" s="431"/>
      <c r="O51" s="460"/>
      <c r="P51" s="460"/>
      <c r="R51" s="13"/>
    </row>
    <row r="52" spans="1:19" s="1" customFormat="1" ht="15" customHeight="1" thickBot="1" x14ac:dyDescent="0.25">
      <c r="A52" s="664"/>
      <c r="B52" s="666"/>
      <c r="C52" s="668"/>
      <c r="D52" s="735"/>
      <c r="E52" s="303" t="s">
        <v>55</v>
      </c>
      <c r="F52" s="737"/>
      <c r="G52" s="238" t="s">
        <v>34</v>
      </c>
      <c r="H52" s="26">
        <f>SUM(H51:H51)</f>
        <v>340</v>
      </c>
      <c r="I52" s="22">
        <f>SUM(I51:I51)</f>
        <v>0</v>
      </c>
      <c r="J52" s="26">
        <f>SUM(J51:J51)</f>
        <v>0</v>
      </c>
      <c r="K52" s="243"/>
      <c r="L52" s="244"/>
      <c r="M52" s="244"/>
      <c r="N52" s="245"/>
      <c r="O52" s="458"/>
      <c r="P52" s="458"/>
      <c r="Q52" s="13"/>
    </row>
    <row r="53" spans="1:19" s="1" customFormat="1" ht="14.25" customHeight="1" x14ac:dyDescent="0.2">
      <c r="A53" s="663" t="s">
        <v>16</v>
      </c>
      <c r="B53" s="665" t="s">
        <v>39</v>
      </c>
      <c r="C53" s="667" t="s">
        <v>39</v>
      </c>
      <c r="D53" s="797" t="s">
        <v>129</v>
      </c>
      <c r="E53" s="693" t="s">
        <v>98</v>
      </c>
      <c r="F53" s="736" t="s">
        <v>53</v>
      </c>
      <c r="G53" s="72" t="s">
        <v>168</v>
      </c>
      <c r="H53" s="42">
        <v>30</v>
      </c>
      <c r="I53" s="74"/>
      <c r="J53" s="74"/>
      <c r="K53" s="447" t="s">
        <v>118</v>
      </c>
      <c r="L53" s="438"/>
      <c r="M53" s="438">
        <v>70</v>
      </c>
      <c r="N53" s="431">
        <v>100</v>
      </c>
      <c r="O53" s="459">
        <f>H53+H60</f>
        <v>65</v>
      </c>
      <c r="P53" s="460"/>
    </row>
    <row r="54" spans="1:19" s="1" customFormat="1" ht="14.25" customHeight="1" x14ac:dyDescent="0.2">
      <c r="A54" s="748"/>
      <c r="B54" s="749"/>
      <c r="C54" s="778"/>
      <c r="D54" s="798"/>
      <c r="E54" s="694"/>
      <c r="F54" s="801"/>
      <c r="G54" s="256" t="s">
        <v>93</v>
      </c>
      <c r="H54" s="35"/>
      <c r="I54" s="273">
        <v>1000</v>
      </c>
      <c r="J54" s="35">
        <v>500</v>
      </c>
      <c r="K54" s="448"/>
      <c r="L54" s="439"/>
      <c r="M54" s="439"/>
      <c r="N54" s="432"/>
      <c r="O54" s="458"/>
      <c r="P54" s="460"/>
    </row>
    <row r="55" spans="1:19" s="1" customFormat="1" ht="14.25" customHeight="1" x14ac:dyDescent="0.2">
      <c r="A55" s="748"/>
      <c r="B55" s="749"/>
      <c r="C55" s="778"/>
      <c r="D55" s="798"/>
      <c r="E55" s="800"/>
      <c r="F55" s="801"/>
      <c r="G55" s="68" t="s">
        <v>56</v>
      </c>
      <c r="H55" s="257"/>
      <c r="I55" s="179">
        <v>70</v>
      </c>
      <c r="J55" s="257">
        <v>24</v>
      </c>
      <c r="K55" s="448"/>
      <c r="L55" s="439"/>
      <c r="M55" s="439"/>
      <c r="N55" s="432"/>
      <c r="O55" s="458"/>
      <c r="P55" s="460"/>
    </row>
    <row r="56" spans="1:19" s="1" customFormat="1" ht="13.5" thickBot="1" x14ac:dyDescent="0.25">
      <c r="A56" s="664"/>
      <c r="B56" s="666"/>
      <c r="C56" s="668"/>
      <c r="D56" s="799"/>
      <c r="E56" s="155" t="s">
        <v>55</v>
      </c>
      <c r="F56" s="737"/>
      <c r="G56" s="440" t="s">
        <v>34</v>
      </c>
      <c r="H56" s="218">
        <f t="shared" ref="H56:J56" si="8">SUM(H53:H55)</f>
        <v>30</v>
      </c>
      <c r="I56" s="274">
        <f t="shared" si="8"/>
        <v>1070</v>
      </c>
      <c r="J56" s="198">
        <f t="shared" si="8"/>
        <v>524</v>
      </c>
      <c r="K56" s="388"/>
      <c r="L56" s="40"/>
      <c r="M56" s="70"/>
      <c r="N56" s="71"/>
      <c r="O56" s="458"/>
      <c r="P56" s="458"/>
    </row>
    <row r="57" spans="1:19" s="1" customFormat="1" ht="18" customHeight="1" x14ac:dyDescent="0.2">
      <c r="A57" s="663" t="s">
        <v>16</v>
      </c>
      <c r="B57" s="665" t="s">
        <v>39</v>
      </c>
      <c r="C57" s="667" t="s">
        <v>43</v>
      </c>
      <c r="D57" s="669" t="s">
        <v>138</v>
      </c>
      <c r="E57" s="693" t="s">
        <v>98</v>
      </c>
      <c r="F57" s="707" t="s">
        <v>53</v>
      </c>
      <c r="G57" s="531" t="s">
        <v>23</v>
      </c>
      <c r="H57" s="264">
        <v>450</v>
      </c>
      <c r="I57" s="535"/>
      <c r="J57" s="535"/>
      <c r="K57" s="781" t="s">
        <v>189</v>
      </c>
      <c r="L57" s="258">
        <v>100</v>
      </c>
      <c r="M57" s="677"/>
      <c r="N57" s="679"/>
      <c r="O57" s="795"/>
      <c r="P57" s="458"/>
    </row>
    <row r="58" spans="1:19" s="1" customFormat="1" ht="21.75" customHeight="1" x14ac:dyDescent="0.2">
      <c r="A58" s="748"/>
      <c r="B58" s="749"/>
      <c r="C58" s="778"/>
      <c r="D58" s="883"/>
      <c r="E58" s="694"/>
      <c r="F58" s="780"/>
      <c r="G58" s="265" t="s">
        <v>56</v>
      </c>
      <c r="H58" s="257">
        <v>250</v>
      </c>
      <c r="I58" s="179"/>
      <c r="J58" s="179"/>
      <c r="K58" s="782"/>
      <c r="L58" s="266"/>
      <c r="M58" s="784"/>
      <c r="N58" s="777"/>
      <c r="O58" s="795"/>
      <c r="P58" s="458"/>
      <c r="S58" s="13"/>
    </row>
    <row r="59" spans="1:19" s="1" customFormat="1" ht="15.75" customHeight="1" thickBot="1" x14ac:dyDescent="0.25">
      <c r="A59" s="664"/>
      <c r="B59" s="666"/>
      <c r="C59" s="668"/>
      <c r="D59" s="670"/>
      <c r="E59" s="155" t="s">
        <v>55</v>
      </c>
      <c r="F59" s="708"/>
      <c r="G59" s="530" t="s">
        <v>34</v>
      </c>
      <c r="H59" s="169">
        <f>SUM(H57:H58)</f>
        <v>700</v>
      </c>
      <c r="I59" s="62">
        <f t="shared" ref="I59:J59" si="9">SUM(I57:I57)</f>
        <v>0</v>
      </c>
      <c r="J59" s="62">
        <f t="shared" si="9"/>
        <v>0</v>
      </c>
      <c r="K59" s="783"/>
      <c r="L59" s="259"/>
      <c r="M59" s="678"/>
      <c r="N59" s="680"/>
      <c r="O59" s="796"/>
      <c r="P59" s="458"/>
    </row>
    <row r="60" spans="1:19" s="1" customFormat="1" ht="14.25" customHeight="1" x14ac:dyDescent="0.2">
      <c r="A60" s="663" t="s">
        <v>16</v>
      </c>
      <c r="B60" s="665" t="s">
        <v>39</v>
      </c>
      <c r="C60" s="667" t="s">
        <v>57</v>
      </c>
      <c r="D60" s="734" t="s">
        <v>86</v>
      </c>
      <c r="E60" s="304" t="s">
        <v>55</v>
      </c>
      <c r="F60" s="707" t="s">
        <v>53</v>
      </c>
      <c r="G60" s="289" t="s">
        <v>168</v>
      </c>
      <c r="H60" s="42">
        <v>35</v>
      </c>
      <c r="I60" s="74"/>
      <c r="J60" s="74"/>
      <c r="K60" s="781" t="s">
        <v>61</v>
      </c>
      <c r="L60" s="258">
        <v>100</v>
      </c>
      <c r="M60" s="677"/>
      <c r="N60" s="679"/>
      <c r="O60" s="458"/>
      <c r="P60" s="458"/>
    </row>
    <row r="61" spans="1:19" s="1" customFormat="1" ht="16.5" customHeight="1" x14ac:dyDescent="0.2">
      <c r="A61" s="748"/>
      <c r="B61" s="749"/>
      <c r="C61" s="778"/>
      <c r="D61" s="779"/>
      <c r="E61" s="785" t="s">
        <v>97</v>
      </c>
      <c r="F61" s="780"/>
      <c r="G61" s="265"/>
      <c r="H61" s="257"/>
      <c r="I61" s="179"/>
      <c r="J61" s="179"/>
      <c r="K61" s="782"/>
      <c r="L61" s="266"/>
      <c r="M61" s="784"/>
      <c r="N61" s="777"/>
      <c r="O61" s="461"/>
      <c r="P61" s="458"/>
      <c r="Q61" s="13"/>
    </row>
    <row r="62" spans="1:19" s="1" customFormat="1" ht="18" customHeight="1" thickBot="1" x14ac:dyDescent="0.25">
      <c r="A62" s="664"/>
      <c r="B62" s="666"/>
      <c r="C62" s="668"/>
      <c r="D62" s="735"/>
      <c r="E62" s="786"/>
      <c r="F62" s="708"/>
      <c r="G62" s="440" t="s">
        <v>34</v>
      </c>
      <c r="H62" s="169">
        <f>SUM(H60:H61)</f>
        <v>35</v>
      </c>
      <c r="I62" s="62">
        <f t="shared" ref="I62:J62" si="10">SUM(I60:I60)</f>
        <v>0</v>
      </c>
      <c r="J62" s="62">
        <f t="shared" si="10"/>
        <v>0</v>
      </c>
      <c r="K62" s="783"/>
      <c r="L62" s="259"/>
      <c r="M62" s="678"/>
      <c r="N62" s="680"/>
      <c r="O62" s="458"/>
      <c r="P62" s="458"/>
      <c r="Q62" s="13"/>
    </row>
    <row r="63" spans="1:19" s="1" customFormat="1" ht="24" customHeight="1" x14ac:dyDescent="0.2">
      <c r="A63" s="663" t="s">
        <v>16</v>
      </c>
      <c r="B63" s="665" t="s">
        <v>39</v>
      </c>
      <c r="C63" s="667" t="s">
        <v>58</v>
      </c>
      <c r="D63" s="734" t="s">
        <v>125</v>
      </c>
      <c r="E63" s="304" t="s">
        <v>55</v>
      </c>
      <c r="F63" s="707" t="s">
        <v>53</v>
      </c>
      <c r="G63" s="63" t="s">
        <v>23</v>
      </c>
      <c r="H63" s="42"/>
      <c r="I63" s="74">
        <v>40</v>
      </c>
      <c r="J63" s="246">
        <v>295</v>
      </c>
      <c r="K63" s="247" t="s">
        <v>119</v>
      </c>
      <c r="L63" s="248"/>
      <c r="M63" s="248">
        <v>1</v>
      </c>
      <c r="N63" s="249"/>
      <c r="O63" s="461"/>
      <c r="P63" s="458"/>
      <c r="R63" s="13"/>
    </row>
    <row r="64" spans="1:19" s="1" customFormat="1" ht="15.75" customHeight="1" x14ac:dyDescent="0.2">
      <c r="A64" s="748"/>
      <c r="B64" s="749"/>
      <c r="C64" s="778"/>
      <c r="D64" s="779"/>
      <c r="E64" s="785" t="s">
        <v>97</v>
      </c>
      <c r="F64" s="780"/>
      <c r="G64" s="250"/>
      <c r="H64" s="196"/>
      <c r="I64" s="31"/>
      <c r="J64" s="31"/>
      <c r="K64" s="251" t="s">
        <v>120</v>
      </c>
      <c r="L64" s="144"/>
      <c r="M64" s="252"/>
      <c r="N64" s="253">
        <v>70</v>
      </c>
      <c r="O64" s="458"/>
      <c r="P64" s="458"/>
    </row>
    <row r="65" spans="1:22" s="1" customFormat="1" ht="20.25" customHeight="1" thickBot="1" x14ac:dyDescent="0.25">
      <c r="A65" s="664"/>
      <c r="B65" s="666"/>
      <c r="C65" s="668"/>
      <c r="D65" s="735"/>
      <c r="E65" s="786"/>
      <c r="F65" s="708"/>
      <c r="G65" s="440" t="s">
        <v>34</v>
      </c>
      <c r="H65" s="26">
        <f>SUM(H63:H64)</f>
        <v>0</v>
      </c>
      <c r="I65" s="22">
        <f>SUM(I63:I64)</f>
        <v>40</v>
      </c>
      <c r="J65" s="22">
        <f>SUM(J63:J64)</f>
        <v>295</v>
      </c>
      <c r="K65" s="254" t="s">
        <v>121</v>
      </c>
      <c r="L65" s="144"/>
      <c r="M65" s="252"/>
      <c r="N65" s="255" t="s">
        <v>106</v>
      </c>
      <c r="O65" s="458"/>
      <c r="P65" s="458"/>
    </row>
    <row r="66" spans="1:22" s="1" customFormat="1" ht="36" customHeight="1" x14ac:dyDescent="0.2">
      <c r="A66" s="663" t="s">
        <v>16</v>
      </c>
      <c r="B66" s="665" t="s">
        <v>39</v>
      </c>
      <c r="C66" s="667" t="s">
        <v>21</v>
      </c>
      <c r="D66" s="669" t="s">
        <v>62</v>
      </c>
      <c r="E66" s="536" t="s">
        <v>97</v>
      </c>
      <c r="F66" s="707" t="s">
        <v>53</v>
      </c>
      <c r="G66" s="78" t="s">
        <v>23</v>
      </c>
      <c r="H66" s="73"/>
      <c r="I66" s="5">
        <v>223.1</v>
      </c>
      <c r="J66" s="73"/>
      <c r="K66" s="709" t="s">
        <v>63</v>
      </c>
      <c r="L66" s="710"/>
      <c r="M66" s="76">
        <v>1</v>
      </c>
      <c r="N66" s="77"/>
      <c r="O66" s="458"/>
      <c r="P66" s="458"/>
      <c r="R66" s="13"/>
      <c r="V66" s="13"/>
    </row>
    <row r="67" spans="1:22" s="1" customFormat="1" ht="14.25" customHeight="1" thickBot="1" x14ac:dyDescent="0.25">
      <c r="A67" s="664"/>
      <c r="B67" s="666"/>
      <c r="C67" s="668"/>
      <c r="D67" s="670"/>
      <c r="E67" s="537" t="s">
        <v>55</v>
      </c>
      <c r="F67" s="708"/>
      <c r="G67" s="440" t="s">
        <v>34</v>
      </c>
      <c r="H67" s="169"/>
      <c r="I67" s="62">
        <f>SUM(I66:I66)</f>
        <v>223.1</v>
      </c>
      <c r="J67" s="61"/>
      <c r="K67" s="696"/>
      <c r="L67" s="711"/>
      <c r="M67" s="70"/>
      <c r="N67" s="71"/>
      <c r="O67" s="458"/>
      <c r="P67" s="458"/>
    </row>
    <row r="68" spans="1:22" s="1" customFormat="1" ht="13.5" customHeight="1" x14ac:dyDescent="0.2">
      <c r="A68" s="433" t="s">
        <v>16</v>
      </c>
      <c r="B68" s="434" t="s">
        <v>39</v>
      </c>
      <c r="C68" s="435" t="s">
        <v>59</v>
      </c>
      <c r="D68" s="281" t="s">
        <v>134</v>
      </c>
      <c r="E68" s="693" t="s">
        <v>97</v>
      </c>
      <c r="F68" s="441" t="s">
        <v>103</v>
      </c>
      <c r="G68" s="63" t="s">
        <v>23</v>
      </c>
      <c r="H68" s="64">
        <v>140.19999999999999</v>
      </c>
      <c r="I68" s="43"/>
      <c r="J68" s="43"/>
      <c r="K68" s="268"/>
      <c r="L68" s="429"/>
      <c r="M68" s="102"/>
      <c r="N68" s="103"/>
      <c r="O68" s="458"/>
      <c r="P68" s="458"/>
    </row>
    <row r="69" spans="1:22" s="1" customFormat="1" ht="30.75" customHeight="1" x14ac:dyDescent="0.2">
      <c r="A69" s="433"/>
      <c r="B69" s="434"/>
      <c r="C69" s="435"/>
      <c r="D69" s="787" t="s">
        <v>139</v>
      </c>
      <c r="E69" s="694"/>
      <c r="F69" s="436"/>
      <c r="G69" s="250"/>
      <c r="H69" s="257"/>
      <c r="I69" s="15"/>
      <c r="J69" s="15"/>
      <c r="K69" s="277" t="s">
        <v>140</v>
      </c>
      <c r="L69" s="66">
        <v>162.66999999999999</v>
      </c>
      <c r="M69" s="104"/>
      <c r="N69" s="105"/>
      <c r="O69" s="461"/>
      <c r="P69" s="458"/>
      <c r="R69" s="13"/>
    </row>
    <row r="70" spans="1:22" s="1" customFormat="1" ht="41.25" customHeight="1" x14ac:dyDescent="0.2">
      <c r="A70" s="603"/>
      <c r="B70" s="604"/>
      <c r="C70" s="605"/>
      <c r="D70" s="788"/>
      <c r="E70" s="607"/>
      <c r="F70" s="606"/>
      <c r="G70" s="250"/>
      <c r="H70" s="257"/>
      <c r="I70" s="15"/>
      <c r="J70" s="15"/>
      <c r="K70" s="612" t="s">
        <v>200</v>
      </c>
      <c r="L70" s="613">
        <v>100</v>
      </c>
      <c r="M70" s="104"/>
      <c r="N70" s="105"/>
      <c r="O70" s="460"/>
      <c r="P70" s="458"/>
      <c r="R70" s="13"/>
    </row>
    <row r="71" spans="1:22" s="1" customFormat="1" ht="14.25" customHeight="1" x14ac:dyDescent="0.2">
      <c r="A71" s="433"/>
      <c r="B71" s="434"/>
      <c r="C71" s="435"/>
      <c r="D71" s="442" t="s">
        <v>135</v>
      </c>
      <c r="E71" s="443"/>
      <c r="F71" s="436"/>
      <c r="G71" s="250"/>
      <c r="H71" s="257"/>
      <c r="I71" s="15"/>
      <c r="J71" s="15"/>
      <c r="K71" s="695" t="s">
        <v>130</v>
      </c>
      <c r="L71" s="305">
        <v>100</v>
      </c>
      <c r="M71" s="102"/>
      <c r="N71" s="103"/>
      <c r="O71" s="458"/>
      <c r="P71" s="458"/>
    </row>
    <row r="72" spans="1:22" s="1" customFormat="1" ht="17.25" customHeight="1" thickBot="1" x14ac:dyDescent="0.25">
      <c r="A72" s="433"/>
      <c r="B72" s="434"/>
      <c r="C72" s="435"/>
      <c r="D72" s="280"/>
      <c r="E72" s="282"/>
      <c r="F72" s="283"/>
      <c r="G72" s="279" t="s">
        <v>34</v>
      </c>
      <c r="H72" s="26">
        <f>SUM(H68:H71)</f>
        <v>140.19999999999999</v>
      </c>
      <c r="I72" s="22"/>
      <c r="J72" s="22"/>
      <c r="K72" s="696"/>
      <c r="L72" s="430"/>
      <c r="M72" s="70"/>
      <c r="N72" s="278"/>
      <c r="O72" s="795"/>
      <c r="P72" s="458"/>
    </row>
    <row r="73" spans="1:22" s="1" customFormat="1" ht="39.75" customHeight="1" x14ac:dyDescent="0.2">
      <c r="A73" s="663" t="s">
        <v>16</v>
      </c>
      <c r="B73" s="665" t="s">
        <v>39</v>
      </c>
      <c r="C73" s="667" t="s">
        <v>60</v>
      </c>
      <c r="D73" s="669" t="s">
        <v>186</v>
      </c>
      <c r="E73" s="705"/>
      <c r="F73" s="707" t="s">
        <v>103</v>
      </c>
      <c r="G73" s="78" t="s">
        <v>23</v>
      </c>
      <c r="H73" s="73">
        <v>40</v>
      </c>
      <c r="I73" s="5"/>
      <c r="J73" s="73"/>
      <c r="K73" s="709" t="s">
        <v>192</v>
      </c>
      <c r="L73" s="710">
        <v>100</v>
      </c>
      <c r="M73" s="76"/>
      <c r="N73" s="77"/>
      <c r="O73" s="796"/>
      <c r="P73" s="458"/>
    </row>
    <row r="74" spans="1:22" s="1" customFormat="1" ht="15" customHeight="1" thickBot="1" x14ac:dyDescent="0.25">
      <c r="A74" s="664"/>
      <c r="B74" s="666"/>
      <c r="C74" s="668"/>
      <c r="D74" s="670"/>
      <c r="E74" s="706"/>
      <c r="F74" s="708"/>
      <c r="G74" s="516" t="s">
        <v>34</v>
      </c>
      <c r="H74" s="169">
        <f>H73</f>
        <v>40</v>
      </c>
      <c r="I74" s="62"/>
      <c r="J74" s="61"/>
      <c r="K74" s="696"/>
      <c r="L74" s="711"/>
      <c r="M74" s="70"/>
      <c r="N74" s="71"/>
      <c r="O74" s="458"/>
      <c r="P74" s="458"/>
    </row>
    <row r="75" spans="1:22" s="1" customFormat="1" ht="18" customHeight="1" x14ac:dyDescent="0.2">
      <c r="A75" s="663" t="s">
        <v>16</v>
      </c>
      <c r="B75" s="665" t="s">
        <v>39</v>
      </c>
      <c r="C75" s="667" t="s">
        <v>190</v>
      </c>
      <c r="D75" s="669" t="s">
        <v>194</v>
      </c>
      <c r="E75" s="671" t="s">
        <v>55</v>
      </c>
      <c r="F75" s="673" t="s">
        <v>52</v>
      </c>
      <c r="G75" s="289" t="s">
        <v>23</v>
      </c>
      <c r="H75" s="42">
        <v>550</v>
      </c>
      <c r="I75" s="74"/>
      <c r="J75" s="74"/>
      <c r="K75" s="781" t="s">
        <v>195</v>
      </c>
      <c r="L75" s="258">
        <v>100</v>
      </c>
      <c r="M75" s="677"/>
      <c r="N75" s="679"/>
      <c r="O75" s="458"/>
      <c r="P75" s="458"/>
    </row>
    <row r="76" spans="1:22" s="1" customFormat="1" ht="15.75" customHeight="1" thickBot="1" x14ac:dyDescent="0.25">
      <c r="A76" s="664"/>
      <c r="B76" s="666"/>
      <c r="C76" s="668"/>
      <c r="D76" s="670"/>
      <c r="E76" s="672"/>
      <c r="F76" s="674"/>
      <c r="G76" s="440" t="s">
        <v>34</v>
      </c>
      <c r="H76" s="169">
        <f>SUM(H75:H75)</f>
        <v>550</v>
      </c>
      <c r="I76" s="62">
        <f>SUM(I75:I75)</f>
        <v>0</v>
      </c>
      <c r="J76" s="62">
        <f>SUM(J75:J75)</f>
        <v>0</v>
      </c>
      <c r="K76" s="783"/>
      <c r="L76" s="259"/>
      <c r="M76" s="678"/>
      <c r="N76" s="680"/>
      <c r="O76" s="458"/>
      <c r="P76" s="458"/>
    </row>
    <row r="77" spans="1:22" s="1" customFormat="1" ht="25.5" customHeight="1" x14ac:dyDescent="0.2">
      <c r="A77" s="663" t="s">
        <v>16</v>
      </c>
      <c r="B77" s="665" t="s">
        <v>39</v>
      </c>
      <c r="C77" s="667" t="s">
        <v>201</v>
      </c>
      <c r="D77" s="669" t="s">
        <v>202</v>
      </c>
      <c r="E77" s="671"/>
      <c r="F77" s="673" t="s">
        <v>22</v>
      </c>
      <c r="G77" s="289" t="s">
        <v>168</v>
      </c>
      <c r="H77" s="42">
        <v>10</v>
      </c>
      <c r="I77" s="74"/>
      <c r="J77" s="74"/>
      <c r="K77" s="675" t="s">
        <v>203</v>
      </c>
      <c r="L77" s="528">
        <v>100</v>
      </c>
      <c r="M77" s="677"/>
      <c r="N77" s="679"/>
      <c r="O77" s="458"/>
      <c r="P77" s="458"/>
    </row>
    <row r="78" spans="1:22" s="1" customFormat="1" ht="15.75" customHeight="1" thickBot="1" x14ac:dyDescent="0.25">
      <c r="A78" s="664"/>
      <c r="B78" s="666"/>
      <c r="C78" s="668"/>
      <c r="D78" s="670"/>
      <c r="E78" s="672"/>
      <c r="F78" s="674"/>
      <c r="G78" s="611" t="s">
        <v>34</v>
      </c>
      <c r="H78" s="169">
        <f>SUM(H77:H77)</f>
        <v>10</v>
      </c>
      <c r="I78" s="62">
        <f>SUM(I77:I77)</f>
        <v>0</v>
      </c>
      <c r="J78" s="62">
        <f>SUM(J77:J77)</f>
        <v>0</v>
      </c>
      <c r="K78" s="676"/>
      <c r="L78" s="244"/>
      <c r="M78" s="678"/>
      <c r="N78" s="680"/>
      <c r="O78" s="458"/>
      <c r="P78" s="458"/>
    </row>
    <row r="79" spans="1:22" s="1" customFormat="1" ht="16.5" customHeight="1" thickBot="1" x14ac:dyDescent="0.25">
      <c r="A79" s="79" t="s">
        <v>16</v>
      </c>
      <c r="B79" s="44" t="s">
        <v>39</v>
      </c>
      <c r="C79" s="712" t="s">
        <v>44</v>
      </c>
      <c r="D79" s="713"/>
      <c r="E79" s="713"/>
      <c r="F79" s="713"/>
      <c r="G79" s="714"/>
      <c r="H79" s="201">
        <f>H67+H76+H56+H65+H52+H50+H72+H62+H74+H59+H78</f>
        <v>2129</v>
      </c>
      <c r="I79" s="201">
        <f>I67+I76+I56+I65+I52+I50+I72+I62+I74+I59</f>
        <v>1333.1</v>
      </c>
      <c r="J79" s="201">
        <f t="shared" ref="J79" si="11">J67+J76+J56+J65+J52+J50+J72+J62+J74+J59</f>
        <v>819</v>
      </c>
      <c r="K79" s="715"/>
      <c r="L79" s="716"/>
      <c r="M79" s="716"/>
      <c r="N79" s="717"/>
      <c r="O79" s="459"/>
      <c r="P79" s="458"/>
    </row>
    <row r="80" spans="1:22" s="1" customFormat="1" ht="16.5" customHeight="1" thickBot="1" x14ac:dyDescent="0.25">
      <c r="A80" s="299" t="s">
        <v>16</v>
      </c>
      <c r="B80" s="681" t="s">
        <v>64</v>
      </c>
      <c r="C80" s="682"/>
      <c r="D80" s="682"/>
      <c r="E80" s="682"/>
      <c r="F80" s="682"/>
      <c r="G80" s="683"/>
      <c r="H80" s="80">
        <f>H79+H45+H30</f>
        <v>4222.6000000000004</v>
      </c>
      <c r="I80" s="275">
        <f>I79+I45+I30</f>
        <v>3361.8</v>
      </c>
      <c r="J80" s="80">
        <f>J79+J45+J30</f>
        <v>2838.7</v>
      </c>
      <c r="K80" s="684"/>
      <c r="L80" s="685"/>
      <c r="M80" s="685"/>
      <c r="N80" s="686"/>
      <c r="O80" s="458"/>
      <c r="P80" s="458"/>
    </row>
    <row r="81" spans="1:17" s="1" customFormat="1" ht="16.5" customHeight="1" thickBot="1" x14ac:dyDescent="0.25">
      <c r="A81" s="81" t="s">
        <v>65</v>
      </c>
      <c r="B81" s="687" t="s">
        <v>66</v>
      </c>
      <c r="C81" s="688"/>
      <c r="D81" s="688"/>
      <c r="E81" s="688"/>
      <c r="F81" s="688"/>
      <c r="G81" s="689"/>
      <c r="H81" s="82">
        <f t="shared" ref="H81:J81" si="12">H80</f>
        <v>4222.6000000000004</v>
      </c>
      <c r="I81" s="276">
        <f t="shared" si="12"/>
        <v>3361.8</v>
      </c>
      <c r="J81" s="82">
        <f t="shared" si="12"/>
        <v>2838.7</v>
      </c>
      <c r="K81" s="690"/>
      <c r="L81" s="691"/>
      <c r="M81" s="691"/>
      <c r="N81" s="692"/>
      <c r="O81" s="458"/>
      <c r="P81" s="458"/>
    </row>
    <row r="82" spans="1:17" s="1" customFormat="1" ht="15" customHeight="1" thickBot="1" x14ac:dyDescent="0.25">
      <c r="A82" s="83"/>
      <c r="B82" s="729" t="s">
        <v>67</v>
      </c>
      <c r="C82" s="729"/>
      <c r="D82" s="729"/>
      <c r="E82" s="729"/>
      <c r="F82" s="729"/>
      <c r="G82" s="729"/>
      <c r="H82" s="729"/>
      <c r="I82" s="729"/>
      <c r="J82" s="729"/>
      <c r="K82" s="84"/>
      <c r="L82" s="220"/>
      <c r="M82" s="220"/>
      <c r="N82" s="221"/>
      <c r="O82" s="458"/>
      <c r="P82" s="458"/>
    </row>
    <row r="83" spans="1:17" s="1" customFormat="1" ht="48" customHeight="1" x14ac:dyDescent="0.2">
      <c r="A83" s="85"/>
      <c r="B83" s="730" t="s">
        <v>68</v>
      </c>
      <c r="C83" s="731"/>
      <c r="D83" s="731"/>
      <c r="E83" s="731"/>
      <c r="F83" s="731"/>
      <c r="G83" s="732"/>
      <c r="H83" s="269" t="s">
        <v>191</v>
      </c>
      <c r="I83" s="147" t="s">
        <v>69</v>
      </c>
      <c r="J83" s="147" t="s">
        <v>108</v>
      </c>
      <c r="K83" s="426"/>
      <c r="L83" s="733"/>
      <c r="M83" s="733"/>
      <c r="N83" s="221"/>
      <c r="O83" s="458"/>
      <c r="P83" s="458"/>
    </row>
    <row r="84" spans="1:17" s="1" customFormat="1" ht="17.25" customHeight="1" x14ac:dyDescent="0.2">
      <c r="A84" s="85"/>
      <c r="B84" s="718" t="s">
        <v>70</v>
      </c>
      <c r="C84" s="719"/>
      <c r="D84" s="719"/>
      <c r="E84" s="719"/>
      <c r="F84" s="719"/>
      <c r="G84" s="720"/>
      <c r="H84" s="227">
        <f>SUM(H85:H91)</f>
        <v>3944.2000000000003</v>
      </c>
      <c r="I84" s="227">
        <f t="shared" ref="I84:J84" si="13">SUM(I85:I91)</f>
        <v>2275.1999999999998</v>
      </c>
      <c r="J84" s="225">
        <f t="shared" si="13"/>
        <v>2298.1</v>
      </c>
      <c r="K84" s="424"/>
      <c r="L84" s="721"/>
      <c r="M84" s="721"/>
      <c r="N84" s="221"/>
      <c r="O84" s="458"/>
      <c r="P84" s="458"/>
    </row>
    <row r="85" spans="1:17" s="1" customFormat="1" ht="15.75" customHeight="1" x14ac:dyDescent="0.2">
      <c r="A85" s="85"/>
      <c r="B85" s="722" t="s">
        <v>71</v>
      </c>
      <c r="C85" s="723"/>
      <c r="D85" s="723"/>
      <c r="E85" s="723"/>
      <c r="F85" s="723"/>
      <c r="G85" s="724"/>
      <c r="H85" s="88">
        <f>SUMIF(G13:G75,"SB",H13:H75)</f>
        <v>1623.5</v>
      </c>
      <c r="I85" s="89">
        <f>SUMIF(G13:G71,G13,I13:I71)</f>
        <v>685.30000000000007</v>
      </c>
      <c r="J85" s="89">
        <f>SUMIF(G13:G71,"sb",J13:J71)</f>
        <v>708.2</v>
      </c>
      <c r="K85" s="425"/>
      <c r="L85" s="725"/>
      <c r="M85" s="725"/>
      <c r="N85" s="221"/>
      <c r="O85" s="458"/>
      <c r="P85" s="458"/>
    </row>
    <row r="86" spans="1:17" s="1" customFormat="1" ht="15" customHeight="1" x14ac:dyDescent="0.2">
      <c r="A86" s="85"/>
      <c r="B86" s="726" t="s">
        <v>169</v>
      </c>
      <c r="C86" s="727"/>
      <c r="D86" s="727"/>
      <c r="E86" s="727"/>
      <c r="F86" s="727"/>
      <c r="G86" s="728"/>
      <c r="H86" s="88">
        <f>SUMIF(G14:G77,"SB(l)",H14:H77)</f>
        <v>75</v>
      </c>
      <c r="I86" s="89"/>
      <c r="J86" s="89"/>
      <c r="K86" s="425"/>
      <c r="L86" s="425"/>
      <c r="M86" s="425"/>
      <c r="N86" s="221"/>
      <c r="O86" s="458"/>
      <c r="P86" s="458"/>
    </row>
    <row r="87" spans="1:17" s="1" customFormat="1" ht="30" customHeight="1" x14ac:dyDescent="0.2">
      <c r="A87" s="85"/>
      <c r="B87" s="726" t="s">
        <v>72</v>
      </c>
      <c r="C87" s="727"/>
      <c r="D87" s="727"/>
      <c r="E87" s="727"/>
      <c r="F87" s="727"/>
      <c r="G87" s="728"/>
      <c r="H87" s="88">
        <f>SUMIF(G13:G71,G14,H13:H71)</f>
        <v>109.1</v>
      </c>
      <c r="I87" s="89">
        <f>SUMIF(G13:G66,G14,I13:I66)</f>
        <v>110</v>
      </c>
      <c r="J87" s="89">
        <f>SUMIF(G13:G71,G14,J13:J71)</f>
        <v>110</v>
      </c>
      <c r="K87" s="425"/>
      <c r="L87" s="725"/>
      <c r="M87" s="725"/>
      <c r="N87" s="221"/>
      <c r="O87" s="458"/>
      <c r="P87" s="458"/>
    </row>
    <row r="88" spans="1:17" s="1" customFormat="1" ht="26.25" customHeight="1" x14ac:dyDescent="0.2">
      <c r="A88" s="85"/>
      <c r="B88" s="726" t="s">
        <v>165</v>
      </c>
      <c r="C88" s="727"/>
      <c r="D88" s="727"/>
      <c r="E88" s="727"/>
      <c r="F88" s="727"/>
      <c r="G88" s="728"/>
      <c r="H88" s="88">
        <v>39</v>
      </c>
      <c r="I88" s="89"/>
      <c r="J88" s="89"/>
      <c r="K88" s="425"/>
      <c r="L88" s="425"/>
      <c r="M88" s="425"/>
      <c r="N88" s="221"/>
      <c r="O88" s="458"/>
      <c r="P88" s="458"/>
    </row>
    <row r="89" spans="1:17" s="1" customFormat="1" ht="15" customHeight="1" x14ac:dyDescent="0.2">
      <c r="A89" s="85"/>
      <c r="B89" s="722" t="s">
        <v>73</v>
      </c>
      <c r="C89" s="723"/>
      <c r="D89" s="723"/>
      <c r="E89" s="723"/>
      <c r="F89" s="723"/>
      <c r="G89" s="724"/>
      <c r="H89" s="88">
        <f>SUMIF(G13:G71,"sb(sp)",H13:H71)</f>
        <v>35</v>
      </c>
      <c r="I89" s="89">
        <f>SUMIF(G13:G66,"sb(sp)",I13:I66)</f>
        <v>17.5</v>
      </c>
      <c r="J89" s="89">
        <f>SUMIF(G13:G71,"sb(sp)",J13:J71)</f>
        <v>17.5</v>
      </c>
      <c r="K89" s="425"/>
      <c r="L89" s="725"/>
      <c r="M89" s="725"/>
      <c r="N89" s="221"/>
      <c r="O89" s="458"/>
      <c r="P89" s="458"/>
    </row>
    <row r="90" spans="1:17" s="1" customFormat="1" ht="30.75" customHeight="1" x14ac:dyDescent="0.2">
      <c r="A90" s="85"/>
      <c r="B90" s="726" t="s">
        <v>164</v>
      </c>
      <c r="C90" s="727"/>
      <c r="D90" s="727"/>
      <c r="E90" s="727"/>
      <c r="F90" s="727"/>
      <c r="G90" s="728"/>
      <c r="H90" s="88">
        <f>SUMIF(G14:G72,"sb(spl)",H14:H72)</f>
        <v>4.9000000000000004</v>
      </c>
      <c r="I90" s="89"/>
      <c r="J90" s="89"/>
      <c r="K90" s="425"/>
      <c r="L90" s="425"/>
      <c r="M90" s="425"/>
      <c r="N90" s="221"/>
      <c r="O90" s="458"/>
      <c r="P90" s="458"/>
      <c r="Q90" s="13"/>
    </row>
    <row r="91" spans="1:17" s="94" customFormat="1" ht="15" customHeight="1" x14ac:dyDescent="0.2">
      <c r="A91" s="85"/>
      <c r="B91" s="722" t="s">
        <v>74</v>
      </c>
      <c r="C91" s="723"/>
      <c r="D91" s="723"/>
      <c r="E91" s="723"/>
      <c r="F91" s="723"/>
      <c r="G91" s="724"/>
      <c r="H91" s="88">
        <f>SUMIF(G13:G71,G32,H13:H71)</f>
        <v>2057.7000000000003</v>
      </c>
      <c r="I91" s="89">
        <f>SUMIF(G13:G66,G32,I13:I66)</f>
        <v>1462.3999999999999</v>
      </c>
      <c r="J91" s="89">
        <f>SUMIF(G13:G71,G32,J13:J71)</f>
        <v>1462.3999999999999</v>
      </c>
      <c r="K91" s="425"/>
      <c r="L91" s="725"/>
      <c r="M91" s="725"/>
      <c r="N91" s="221"/>
      <c r="O91" s="462"/>
      <c r="P91" s="462"/>
    </row>
    <row r="92" spans="1:17" s="1" customFormat="1" ht="15" customHeight="1" x14ac:dyDescent="0.2">
      <c r="A92" s="85"/>
      <c r="B92" s="718" t="s">
        <v>75</v>
      </c>
      <c r="C92" s="719"/>
      <c r="D92" s="719"/>
      <c r="E92" s="719"/>
      <c r="F92" s="719"/>
      <c r="G92" s="720"/>
      <c r="H92" s="86">
        <f>SUM(H93:H95)</f>
        <v>278.40000000000003</v>
      </c>
      <c r="I92" s="86">
        <f t="shared" ref="I92:J92" si="14">SUM(I93:I95)</f>
        <v>1086.5999999999999</v>
      </c>
      <c r="J92" s="87">
        <f t="shared" si="14"/>
        <v>540.6</v>
      </c>
      <c r="K92" s="424"/>
      <c r="L92" s="721"/>
      <c r="M92" s="721"/>
      <c r="N92" s="221"/>
      <c r="O92" s="458"/>
      <c r="P92" s="458"/>
    </row>
    <row r="93" spans="1:17" s="1" customFormat="1" ht="15" customHeight="1" x14ac:dyDescent="0.2">
      <c r="A93" s="85"/>
      <c r="B93" s="726" t="s">
        <v>77</v>
      </c>
      <c r="C93" s="727"/>
      <c r="D93" s="727"/>
      <c r="E93" s="727"/>
      <c r="F93" s="727"/>
      <c r="G93" s="728"/>
      <c r="H93" s="228">
        <f>SUMIF(G13:G71,"es",H13:H71)</f>
        <v>0</v>
      </c>
      <c r="I93" s="203">
        <f>SUMIF(G13:G71,"es",I13:I71)</f>
        <v>1000</v>
      </c>
      <c r="J93" s="226">
        <f>SUMIF(G13:G71,"es",J13:J71)</f>
        <v>500</v>
      </c>
      <c r="K93" s="425"/>
      <c r="L93" s="425"/>
      <c r="M93" s="425"/>
      <c r="N93" s="221"/>
      <c r="O93" s="458"/>
      <c r="P93" s="458"/>
    </row>
    <row r="94" spans="1:17" s="1" customFormat="1" ht="12.75" x14ac:dyDescent="0.2">
      <c r="A94" s="90"/>
      <c r="B94" s="792" t="s">
        <v>76</v>
      </c>
      <c r="C94" s="793"/>
      <c r="D94" s="793"/>
      <c r="E94" s="793"/>
      <c r="F94" s="793"/>
      <c r="G94" s="794"/>
      <c r="H94" s="91">
        <f>SUMIF(G13:G71,"PSDF",H13:H71)</f>
        <v>16.600000000000001</v>
      </c>
      <c r="I94" s="36">
        <f>SUMIF(G13:G66,"PSDF",I13:I66)</f>
        <v>16.600000000000001</v>
      </c>
      <c r="J94" s="36">
        <f>SUMIF(G13:G71,"PSDF",J13:J71)</f>
        <v>16.600000000000001</v>
      </c>
      <c r="K94" s="92"/>
      <c r="L94" s="222"/>
      <c r="M94" s="93"/>
      <c r="N94" s="223"/>
      <c r="O94" s="458"/>
      <c r="P94" s="458"/>
    </row>
    <row r="95" spans="1:17" s="1" customFormat="1" ht="12.75" x14ac:dyDescent="0.2">
      <c r="A95" s="85"/>
      <c r="B95" s="722" t="s">
        <v>78</v>
      </c>
      <c r="C95" s="723"/>
      <c r="D95" s="723"/>
      <c r="E95" s="723"/>
      <c r="F95" s="723"/>
      <c r="G95" s="724"/>
      <c r="H95" s="88">
        <f>SUMIF(G13:G71,"kt",H13:H71)</f>
        <v>261.8</v>
      </c>
      <c r="I95" s="89">
        <f>SUMIF(G13:G66,"kt",I13:I66)</f>
        <v>70</v>
      </c>
      <c r="J95" s="89">
        <f>SUMIF(G13:G71,"kt",J13:J71)</f>
        <v>24</v>
      </c>
      <c r="K95" s="425"/>
      <c r="L95" s="725"/>
      <c r="M95" s="725"/>
      <c r="N95" s="221"/>
      <c r="O95" s="458"/>
      <c r="P95" s="458"/>
    </row>
    <row r="96" spans="1:17" s="1" customFormat="1" ht="13.5" thickBot="1" x14ac:dyDescent="0.25">
      <c r="A96" s="95"/>
      <c r="B96" s="789" t="s">
        <v>79</v>
      </c>
      <c r="C96" s="790"/>
      <c r="D96" s="790"/>
      <c r="E96" s="790"/>
      <c r="F96" s="790"/>
      <c r="G96" s="791"/>
      <c r="H96" s="61">
        <f>H84+H92</f>
        <v>4222.6000000000004</v>
      </c>
      <c r="I96" s="62">
        <f>I92+I84</f>
        <v>3361.7999999999997</v>
      </c>
      <c r="J96" s="62">
        <f>J92+J84</f>
        <v>2838.7</v>
      </c>
      <c r="K96" s="424"/>
      <c r="L96" s="721"/>
      <c r="M96" s="721"/>
      <c r="N96" s="221"/>
      <c r="O96" s="458"/>
      <c r="P96" s="458"/>
    </row>
    <row r="97" spans="1:14" x14ac:dyDescent="0.25">
      <c r="A97" s="96"/>
      <c r="B97" s="97"/>
      <c r="C97" s="97"/>
      <c r="D97" s="97"/>
      <c r="E97" s="146"/>
      <c r="F97" s="172"/>
      <c r="G97" s="98"/>
      <c r="H97" s="100"/>
      <c r="I97" s="99"/>
      <c r="J97" s="99"/>
      <c r="K97" s="85"/>
      <c r="L97" s="106"/>
      <c r="M97" s="106"/>
      <c r="N97" s="221"/>
    </row>
    <row r="98" spans="1:14" x14ac:dyDescent="0.25">
      <c r="A98" s="85"/>
      <c r="B98" s="85"/>
      <c r="C98" s="85"/>
      <c r="D98" s="101"/>
      <c r="E98" s="106"/>
      <c r="F98" s="172"/>
      <c r="G98" s="98"/>
      <c r="H98" s="464">
        <f>H81-H96</f>
        <v>0</v>
      </c>
      <c r="I98" s="139"/>
      <c r="J98" s="139"/>
      <c r="K98" s="101"/>
      <c r="L98" s="106"/>
      <c r="M98" s="106"/>
      <c r="N98" s="221"/>
    </row>
    <row r="99" spans="1:14" x14ac:dyDescent="0.25">
      <c r="A99" s="85"/>
      <c r="B99" s="85"/>
      <c r="C99" s="85"/>
      <c r="D99" s="101"/>
      <c r="E99" s="106"/>
      <c r="F99" s="172"/>
      <c r="G99" s="98"/>
      <c r="H99" s="100"/>
      <c r="I99" s="99"/>
      <c r="J99" s="99"/>
      <c r="K99" s="85"/>
      <c r="L99" s="106"/>
      <c r="M99" s="106"/>
      <c r="N99" s="221"/>
    </row>
    <row r="101" spans="1:14" x14ac:dyDescent="0.25">
      <c r="G101" s="214"/>
    </row>
  </sheetData>
  <mergeCells count="168">
    <mergeCell ref="A57:A59"/>
    <mergeCell ref="B57:B59"/>
    <mergeCell ref="C57:C59"/>
    <mergeCell ref="D57:D59"/>
    <mergeCell ref="F57:F59"/>
    <mergeCell ref="K57:K59"/>
    <mergeCell ref="M57:M59"/>
    <mergeCell ref="N57:N59"/>
    <mergeCell ref="E57:E58"/>
    <mergeCell ref="A2:N2"/>
    <mergeCell ref="A3:N3"/>
    <mergeCell ref="A4:N4"/>
    <mergeCell ref="A5:N5"/>
    <mergeCell ref="A6:A8"/>
    <mergeCell ref="B6:B8"/>
    <mergeCell ref="C6:C8"/>
    <mergeCell ref="D6:D8"/>
    <mergeCell ref="E6:E8"/>
    <mergeCell ref="F6:F8"/>
    <mergeCell ref="J6:J8"/>
    <mergeCell ref="K6:N6"/>
    <mergeCell ref="K7:K8"/>
    <mergeCell ref="L7:L8"/>
    <mergeCell ref="M7:M8"/>
    <mergeCell ref="N7:N8"/>
    <mergeCell ref="G6:G8"/>
    <mergeCell ref="I6:I8"/>
    <mergeCell ref="H6:H8"/>
    <mergeCell ref="C31:N31"/>
    <mergeCell ref="D32:D33"/>
    <mergeCell ref="F32:F33"/>
    <mergeCell ref="K34:K35"/>
    <mergeCell ref="K36:K37"/>
    <mergeCell ref="C20:C22"/>
    <mergeCell ref="A9:N9"/>
    <mergeCell ref="A10:N10"/>
    <mergeCell ref="B11:N11"/>
    <mergeCell ref="C12:N12"/>
    <mergeCell ref="A13:A19"/>
    <mergeCell ref="B13:B19"/>
    <mergeCell ref="C13:C19"/>
    <mergeCell ref="F13:F19"/>
    <mergeCell ref="K13:K19"/>
    <mergeCell ref="E14:E15"/>
    <mergeCell ref="E16:E17"/>
    <mergeCell ref="E18:E19"/>
    <mergeCell ref="K20:K22"/>
    <mergeCell ref="D23:D24"/>
    <mergeCell ref="K27:K29"/>
    <mergeCell ref="D20:D22"/>
    <mergeCell ref="E20:E22"/>
    <mergeCell ref="F20:F22"/>
    <mergeCell ref="B88:G88"/>
    <mergeCell ref="B86:G86"/>
    <mergeCell ref="O72:O73"/>
    <mergeCell ref="A63:A65"/>
    <mergeCell ref="B63:B65"/>
    <mergeCell ref="C63:C65"/>
    <mergeCell ref="D63:D65"/>
    <mergeCell ref="F63:F65"/>
    <mergeCell ref="A53:A56"/>
    <mergeCell ref="B53:B56"/>
    <mergeCell ref="C53:C56"/>
    <mergeCell ref="D53:D56"/>
    <mergeCell ref="E53:E55"/>
    <mergeCell ref="F53:F56"/>
    <mergeCell ref="A75:A76"/>
    <mergeCell ref="B75:B76"/>
    <mergeCell ref="C75:C76"/>
    <mergeCell ref="D75:D76"/>
    <mergeCell ref="E75:E76"/>
    <mergeCell ref="F75:F76"/>
    <mergeCell ref="E64:E65"/>
    <mergeCell ref="O57:O59"/>
    <mergeCell ref="K75:K76"/>
    <mergeCell ref="M75:M76"/>
    <mergeCell ref="B96:G96"/>
    <mergeCell ref="L96:M96"/>
    <mergeCell ref="B93:G93"/>
    <mergeCell ref="B92:G92"/>
    <mergeCell ref="L92:M92"/>
    <mergeCell ref="B94:G94"/>
    <mergeCell ref="B95:G95"/>
    <mergeCell ref="L95:M95"/>
    <mergeCell ref="B89:G89"/>
    <mergeCell ref="L89:M89"/>
    <mergeCell ref="B91:G91"/>
    <mergeCell ref="L91:M91"/>
    <mergeCell ref="B90:G90"/>
    <mergeCell ref="A66:A67"/>
    <mergeCell ref="B66:B67"/>
    <mergeCell ref="C66:C67"/>
    <mergeCell ref="D66:D67"/>
    <mergeCell ref="F66:F67"/>
    <mergeCell ref="K66:K67"/>
    <mergeCell ref="L66:L67"/>
    <mergeCell ref="N75:N76"/>
    <mergeCell ref="N60:N62"/>
    <mergeCell ref="A60:A62"/>
    <mergeCell ref="B60:B62"/>
    <mergeCell ref="C60:C62"/>
    <mergeCell ref="D60:D62"/>
    <mergeCell ref="F60:F62"/>
    <mergeCell ref="K60:K62"/>
    <mergeCell ref="M60:M62"/>
    <mergeCell ref="E61:E62"/>
    <mergeCell ref="A73:A74"/>
    <mergeCell ref="D69:D70"/>
    <mergeCell ref="A51:A52"/>
    <mergeCell ref="B51:B52"/>
    <mergeCell ref="C51:C52"/>
    <mergeCell ref="D51:D52"/>
    <mergeCell ref="F51:F52"/>
    <mergeCell ref="J1:N1"/>
    <mergeCell ref="D43:D44"/>
    <mergeCell ref="K43:K44"/>
    <mergeCell ref="C45:G45"/>
    <mergeCell ref="K45:N45"/>
    <mergeCell ref="A47:A50"/>
    <mergeCell ref="B47:B50"/>
    <mergeCell ref="C47:C50"/>
    <mergeCell ref="D47:D50"/>
    <mergeCell ref="F47:F50"/>
    <mergeCell ref="D36:D38"/>
    <mergeCell ref="E36:E38"/>
    <mergeCell ref="F36:F38"/>
    <mergeCell ref="D39:D40"/>
    <mergeCell ref="F39:F40"/>
    <mergeCell ref="D41:D42"/>
    <mergeCell ref="F41:F42"/>
    <mergeCell ref="C30:G30"/>
    <mergeCell ref="K30:N30"/>
    <mergeCell ref="B84:G84"/>
    <mergeCell ref="L84:M84"/>
    <mergeCell ref="B85:G85"/>
    <mergeCell ref="L85:M85"/>
    <mergeCell ref="B87:G87"/>
    <mergeCell ref="L87:M87"/>
    <mergeCell ref="B82:J82"/>
    <mergeCell ref="B83:G83"/>
    <mergeCell ref="L83:M83"/>
    <mergeCell ref="B80:G80"/>
    <mergeCell ref="K80:N80"/>
    <mergeCell ref="B81:G81"/>
    <mergeCell ref="K81:N81"/>
    <mergeCell ref="E68:E69"/>
    <mergeCell ref="K71:K72"/>
    <mergeCell ref="C46:N46"/>
    <mergeCell ref="E48:E50"/>
    <mergeCell ref="K48:K49"/>
    <mergeCell ref="B73:B74"/>
    <mergeCell ref="C73:C74"/>
    <mergeCell ref="D73:D74"/>
    <mergeCell ref="E73:E74"/>
    <mergeCell ref="F73:F74"/>
    <mergeCell ref="K73:K74"/>
    <mergeCell ref="L73:L74"/>
    <mergeCell ref="C79:G79"/>
    <mergeCell ref="K79:N79"/>
    <mergeCell ref="A77:A78"/>
    <mergeCell ref="B77:B78"/>
    <mergeCell ref="C77:C78"/>
    <mergeCell ref="D77:D78"/>
    <mergeCell ref="E77:E78"/>
    <mergeCell ref="F77:F78"/>
    <mergeCell ref="K77:K78"/>
    <mergeCell ref="M77:M78"/>
    <mergeCell ref="N77:N78"/>
  </mergeCells>
  <printOptions horizontalCentered="1"/>
  <pageMargins left="0.70866141732283472" right="0.31496062992125984" top="0.35433070866141736" bottom="0.35433070866141736" header="0.31496062992125984" footer="0.31496062992125984"/>
  <pageSetup paperSize="9" scale="79" orientation="portrait" r:id="rId1"/>
  <rowBreaks count="2" manualBreakCount="2">
    <brk id="38" max="13" man="1"/>
    <brk id="81" max="13" man="1"/>
  </rowBreaks>
  <colBreaks count="1" manualBreakCount="1">
    <brk id="14"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2"/>
  <sheetViews>
    <sheetView zoomScaleNormal="100" zoomScaleSheetLayoutView="70" workbookViewId="0"/>
  </sheetViews>
  <sheetFormatPr defaultColWidth="9.140625" defaultRowHeight="15" x14ac:dyDescent="0.25"/>
  <cols>
    <col min="1" max="3" width="3" style="140" customWidth="1"/>
    <col min="4" max="4" width="32.85546875" style="140" customWidth="1"/>
    <col min="5" max="6" width="3.7109375" style="154" customWidth="1"/>
    <col min="7" max="12" width="8.140625" style="140" customWidth="1"/>
    <col min="13" max="13" width="8" style="140" customWidth="1"/>
    <col min="14" max="15" width="7" style="140" customWidth="1"/>
    <col min="16" max="16" width="8" style="140" customWidth="1"/>
    <col min="17" max="17" width="24.140625" style="171" customWidth="1"/>
    <col min="18" max="18" width="4.42578125" style="154" customWidth="1"/>
    <col min="19" max="19" width="4.5703125" style="154" customWidth="1"/>
    <col min="20" max="20" width="3.5703125" style="154" customWidth="1"/>
    <col min="21" max="21" width="20" style="154" customWidth="1"/>
    <col min="22" max="16384" width="9.140625" style="140"/>
  </cols>
  <sheetData>
    <row r="1" spans="1:24" x14ac:dyDescent="0.25">
      <c r="T1" s="892" t="s">
        <v>99</v>
      </c>
      <c r="U1" s="892"/>
    </row>
    <row r="3" spans="1:24" s="110" customFormat="1" ht="15.75" x14ac:dyDescent="0.2">
      <c r="A3" s="851" t="s">
        <v>133</v>
      </c>
      <c r="B3" s="851"/>
      <c r="C3" s="851"/>
      <c r="D3" s="851"/>
      <c r="E3" s="851"/>
      <c r="F3" s="851"/>
      <c r="G3" s="851"/>
      <c r="H3" s="851"/>
      <c r="I3" s="851"/>
      <c r="J3" s="851"/>
      <c r="K3" s="851"/>
      <c r="L3" s="851"/>
      <c r="M3" s="851"/>
      <c r="N3" s="851"/>
      <c r="O3" s="851"/>
      <c r="P3" s="851"/>
      <c r="Q3" s="851"/>
      <c r="R3" s="851"/>
      <c r="S3" s="851"/>
      <c r="T3" s="851"/>
      <c r="U3" s="851"/>
    </row>
    <row r="4" spans="1:24" s="110" customFormat="1" ht="12" customHeight="1" x14ac:dyDescent="0.2">
      <c r="A4" s="852" t="s">
        <v>0</v>
      </c>
      <c r="B4" s="852"/>
      <c r="C4" s="852"/>
      <c r="D4" s="852"/>
      <c r="E4" s="852"/>
      <c r="F4" s="852"/>
      <c r="G4" s="852"/>
      <c r="H4" s="852"/>
      <c r="I4" s="852"/>
      <c r="J4" s="852"/>
      <c r="K4" s="852"/>
      <c r="L4" s="852"/>
      <c r="M4" s="852"/>
      <c r="N4" s="852"/>
      <c r="O4" s="852"/>
      <c r="P4" s="852"/>
      <c r="Q4" s="852"/>
      <c r="R4" s="852"/>
      <c r="S4" s="852"/>
      <c r="T4" s="852"/>
      <c r="U4" s="852"/>
    </row>
    <row r="5" spans="1:24" s="110" customFormat="1" ht="15.75" x14ac:dyDescent="0.2">
      <c r="A5" s="853" t="s">
        <v>1</v>
      </c>
      <c r="B5" s="853"/>
      <c r="C5" s="853"/>
      <c r="D5" s="853"/>
      <c r="E5" s="853"/>
      <c r="F5" s="853"/>
      <c r="G5" s="853"/>
      <c r="H5" s="853"/>
      <c r="I5" s="853"/>
      <c r="J5" s="853"/>
      <c r="K5" s="853"/>
      <c r="L5" s="853"/>
      <c r="M5" s="853"/>
      <c r="N5" s="853"/>
      <c r="O5" s="853"/>
      <c r="P5" s="853"/>
      <c r="Q5" s="853"/>
      <c r="R5" s="853"/>
      <c r="S5" s="853"/>
      <c r="T5" s="853"/>
      <c r="U5" s="853"/>
    </row>
    <row r="6" spans="1:24" s="1" customFormat="1" ht="19.5" customHeight="1" thickBot="1" x14ac:dyDescent="0.25">
      <c r="A6" s="854" t="s">
        <v>2</v>
      </c>
      <c r="B6" s="854"/>
      <c r="C6" s="854"/>
      <c r="D6" s="854"/>
      <c r="E6" s="854"/>
      <c r="F6" s="854"/>
      <c r="G6" s="854"/>
      <c r="H6" s="854"/>
      <c r="I6" s="854"/>
      <c r="J6" s="854"/>
      <c r="K6" s="854"/>
      <c r="L6" s="854"/>
      <c r="M6" s="854"/>
      <c r="N6" s="854"/>
      <c r="O6" s="854"/>
      <c r="P6" s="854"/>
      <c r="Q6" s="854"/>
      <c r="R6" s="854"/>
      <c r="S6" s="854"/>
      <c r="T6" s="854"/>
      <c r="U6" s="854"/>
    </row>
    <row r="7" spans="1:24" s="1" customFormat="1" ht="22.5" customHeight="1" x14ac:dyDescent="0.2">
      <c r="A7" s="855" t="s">
        <v>3</v>
      </c>
      <c r="B7" s="858" t="s">
        <v>4</v>
      </c>
      <c r="C7" s="858" t="s">
        <v>5</v>
      </c>
      <c r="D7" s="861" t="s">
        <v>6</v>
      </c>
      <c r="E7" s="864" t="s">
        <v>7</v>
      </c>
      <c r="F7" s="867" t="s">
        <v>8</v>
      </c>
      <c r="G7" s="880" t="s">
        <v>9</v>
      </c>
      <c r="H7" s="909" t="s">
        <v>160</v>
      </c>
      <c r="I7" s="906" t="s">
        <v>161</v>
      </c>
      <c r="J7" s="893" t="s">
        <v>100</v>
      </c>
      <c r="K7" s="909" t="s">
        <v>10</v>
      </c>
      <c r="L7" s="906" t="s">
        <v>188</v>
      </c>
      <c r="M7" s="893" t="s">
        <v>100</v>
      </c>
      <c r="N7" s="909" t="s">
        <v>109</v>
      </c>
      <c r="O7" s="906" t="s">
        <v>109</v>
      </c>
      <c r="P7" s="893" t="s">
        <v>100</v>
      </c>
      <c r="Q7" s="901" t="s">
        <v>11</v>
      </c>
      <c r="R7" s="902"/>
      <c r="S7" s="902"/>
      <c r="T7" s="902"/>
      <c r="U7" s="903" t="s">
        <v>158</v>
      </c>
    </row>
    <row r="8" spans="1:24" s="1" customFormat="1" ht="12" customHeight="1" x14ac:dyDescent="0.2">
      <c r="A8" s="856"/>
      <c r="B8" s="859"/>
      <c r="C8" s="859"/>
      <c r="D8" s="862"/>
      <c r="E8" s="865"/>
      <c r="F8" s="868"/>
      <c r="G8" s="881"/>
      <c r="H8" s="910"/>
      <c r="I8" s="907"/>
      <c r="J8" s="894"/>
      <c r="K8" s="910"/>
      <c r="L8" s="907"/>
      <c r="M8" s="894"/>
      <c r="N8" s="910"/>
      <c r="O8" s="907"/>
      <c r="P8" s="894"/>
      <c r="Q8" s="876" t="s">
        <v>6</v>
      </c>
      <c r="R8" s="859" t="s">
        <v>12</v>
      </c>
      <c r="S8" s="859" t="s">
        <v>13</v>
      </c>
      <c r="T8" s="896" t="s">
        <v>110</v>
      </c>
      <c r="U8" s="904"/>
    </row>
    <row r="9" spans="1:24" s="1" customFormat="1" ht="104.25" customHeight="1" thickBot="1" x14ac:dyDescent="0.25">
      <c r="A9" s="857"/>
      <c r="B9" s="860"/>
      <c r="C9" s="860"/>
      <c r="D9" s="863"/>
      <c r="E9" s="866"/>
      <c r="F9" s="869"/>
      <c r="G9" s="882"/>
      <c r="H9" s="911"/>
      <c r="I9" s="908"/>
      <c r="J9" s="895"/>
      <c r="K9" s="911"/>
      <c r="L9" s="908"/>
      <c r="M9" s="895"/>
      <c r="N9" s="911"/>
      <c r="O9" s="908"/>
      <c r="P9" s="895"/>
      <c r="Q9" s="877"/>
      <c r="R9" s="860"/>
      <c r="S9" s="860"/>
      <c r="T9" s="897"/>
      <c r="U9" s="905"/>
    </row>
    <row r="10" spans="1:24" s="1" customFormat="1" ht="18.75" customHeight="1" thickBot="1" x14ac:dyDescent="0.25">
      <c r="A10" s="811" t="s">
        <v>14</v>
      </c>
      <c r="B10" s="812"/>
      <c r="C10" s="812"/>
      <c r="D10" s="812"/>
      <c r="E10" s="812"/>
      <c r="F10" s="812"/>
      <c r="G10" s="812"/>
      <c r="H10" s="812"/>
      <c r="I10" s="812"/>
      <c r="J10" s="812"/>
      <c r="K10" s="812"/>
      <c r="L10" s="812"/>
      <c r="M10" s="812"/>
      <c r="N10" s="812"/>
      <c r="O10" s="812"/>
      <c r="P10" s="812"/>
      <c r="Q10" s="812"/>
      <c r="R10" s="812"/>
      <c r="S10" s="812"/>
      <c r="T10" s="812"/>
      <c r="U10" s="813"/>
    </row>
    <row r="11" spans="1:24" s="1" customFormat="1" ht="13.5" thickBot="1" x14ac:dyDescent="0.25">
      <c r="A11" s="814" t="s">
        <v>15</v>
      </c>
      <c r="B11" s="815"/>
      <c r="C11" s="815"/>
      <c r="D11" s="815"/>
      <c r="E11" s="815"/>
      <c r="F11" s="815"/>
      <c r="G11" s="815"/>
      <c r="H11" s="815"/>
      <c r="I11" s="815"/>
      <c r="J11" s="815"/>
      <c r="K11" s="815"/>
      <c r="L11" s="815"/>
      <c r="M11" s="815"/>
      <c r="N11" s="815"/>
      <c r="O11" s="815"/>
      <c r="P11" s="815"/>
      <c r="Q11" s="815"/>
      <c r="R11" s="815"/>
      <c r="S11" s="815"/>
      <c r="T11" s="815"/>
      <c r="U11" s="816"/>
    </row>
    <row r="12" spans="1:24" s="1" customFormat="1" ht="13.5" customHeight="1" thickBot="1" x14ac:dyDescent="0.25">
      <c r="A12" s="111" t="s">
        <v>16</v>
      </c>
      <c r="B12" s="817" t="s">
        <v>17</v>
      </c>
      <c r="C12" s="818"/>
      <c r="D12" s="818"/>
      <c r="E12" s="818"/>
      <c r="F12" s="818"/>
      <c r="G12" s="818"/>
      <c r="H12" s="818"/>
      <c r="I12" s="818"/>
      <c r="J12" s="818"/>
      <c r="K12" s="818"/>
      <c r="L12" s="818"/>
      <c r="M12" s="818"/>
      <c r="N12" s="818"/>
      <c r="O12" s="818"/>
      <c r="P12" s="818"/>
      <c r="Q12" s="818"/>
      <c r="R12" s="818"/>
      <c r="S12" s="818"/>
      <c r="T12" s="818"/>
      <c r="U12" s="819"/>
    </row>
    <row r="13" spans="1:24" s="1" customFormat="1" ht="13.5" thickBot="1" x14ac:dyDescent="0.25">
      <c r="A13" s="112" t="s">
        <v>16</v>
      </c>
      <c r="B13" s="113" t="s">
        <v>16</v>
      </c>
      <c r="C13" s="820" t="s">
        <v>18</v>
      </c>
      <c r="D13" s="821"/>
      <c r="E13" s="821"/>
      <c r="F13" s="821"/>
      <c r="G13" s="821"/>
      <c r="H13" s="821"/>
      <c r="I13" s="821"/>
      <c r="J13" s="821"/>
      <c r="K13" s="821"/>
      <c r="L13" s="821"/>
      <c r="M13" s="821"/>
      <c r="N13" s="821"/>
      <c r="O13" s="821"/>
      <c r="P13" s="821"/>
      <c r="Q13" s="821"/>
      <c r="R13" s="821"/>
      <c r="S13" s="821"/>
      <c r="T13" s="821"/>
      <c r="U13" s="822"/>
    </row>
    <row r="14" spans="1:24" s="1" customFormat="1" ht="41.25" customHeight="1" x14ac:dyDescent="0.2">
      <c r="A14" s="823" t="s">
        <v>16</v>
      </c>
      <c r="B14" s="827" t="s">
        <v>16</v>
      </c>
      <c r="C14" s="831" t="s">
        <v>16</v>
      </c>
      <c r="D14" s="3" t="s">
        <v>19</v>
      </c>
      <c r="E14" s="555" t="s">
        <v>20</v>
      </c>
      <c r="F14" s="765" t="s">
        <v>22</v>
      </c>
      <c r="G14" s="4" t="s">
        <v>23</v>
      </c>
      <c r="H14" s="73">
        <v>11</v>
      </c>
      <c r="I14" s="331">
        <v>11</v>
      </c>
      <c r="J14" s="326"/>
      <c r="K14" s="73">
        <v>11</v>
      </c>
      <c r="L14" s="331">
        <v>11</v>
      </c>
      <c r="M14" s="191"/>
      <c r="N14" s="73">
        <v>11</v>
      </c>
      <c r="O14" s="331">
        <v>11</v>
      </c>
      <c r="P14" s="191"/>
      <c r="Q14" s="834" t="s">
        <v>24</v>
      </c>
      <c r="R14" s="6">
        <v>100</v>
      </c>
      <c r="S14" s="6">
        <v>100</v>
      </c>
      <c r="T14" s="216">
        <v>100</v>
      </c>
      <c r="U14" s="7"/>
      <c r="X14" s="13"/>
    </row>
    <row r="15" spans="1:24" s="1" customFormat="1" ht="18" customHeight="1" x14ac:dyDescent="0.2">
      <c r="A15" s="824"/>
      <c r="B15" s="828"/>
      <c r="C15" s="809"/>
      <c r="D15" s="8" t="s">
        <v>25</v>
      </c>
      <c r="E15" s="837" t="s">
        <v>26</v>
      </c>
      <c r="F15" s="766"/>
      <c r="G15" s="9" t="s">
        <v>27</v>
      </c>
      <c r="H15" s="148">
        <v>109.1</v>
      </c>
      <c r="I15" s="332">
        <v>109.1</v>
      </c>
      <c r="J15" s="327"/>
      <c r="K15" s="148">
        <v>110</v>
      </c>
      <c r="L15" s="332">
        <v>110</v>
      </c>
      <c r="M15" s="408"/>
      <c r="N15" s="148">
        <v>110</v>
      </c>
      <c r="O15" s="332">
        <v>110</v>
      </c>
      <c r="P15" s="408"/>
      <c r="Q15" s="835"/>
      <c r="R15" s="11"/>
      <c r="S15" s="11"/>
      <c r="T15" s="12"/>
      <c r="U15" s="12"/>
      <c r="W15" s="13"/>
    </row>
    <row r="16" spans="1:24" s="1" customFormat="1" ht="18" customHeight="1" x14ac:dyDescent="0.2">
      <c r="A16" s="825"/>
      <c r="B16" s="829"/>
      <c r="C16" s="832"/>
      <c r="D16" s="14" t="s">
        <v>28</v>
      </c>
      <c r="E16" s="838"/>
      <c r="F16" s="766"/>
      <c r="G16" s="9" t="s">
        <v>92</v>
      </c>
      <c r="H16" s="332">
        <v>39</v>
      </c>
      <c r="I16" s="332">
        <v>39</v>
      </c>
      <c r="J16" s="327">
        <f>I16-H16</f>
        <v>0</v>
      </c>
      <c r="K16" s="148"/>
      <c r="L16" s="332"/>
      <c r="M16" s="408"/>
      <c r="N16" s="148"/>
      <c r="O16" s="332"/>
      <c r="P16" s="408"/>
      <c r="Q16" s="835"/>
      <c r="R16" s="11"/>
      <c r="S16" s="11"/>
      <c r="T16" s="12"/>
      <c r="U16" s="12"/>
    </row>
    <row r="17" spans="1:28" s="1" customFormat="1" ht="27.75" customHeight="1" x14ac:dyDescent="0.2">
      <c r="A17" s="825"/>
      <c r="B17" s="829"/>
      <c r="C17" s="832"/>
      <c r="D17" s="14" t="s">
        <v>29</v>
      </c>
      <c r="E17" s="837" t="s">
        <v>30</v>
      </c>
      <c r="F17" s="766"/>
      <c r="G17" s="16"/>
      <c r="H17" s="333"/>
      <c r="I17" s="333"/>
      <c r="J17" s="167"/>
      <c r="K17" s="25"/>
      <c r="L17" s="333"/>
      <c r="M17" s="405"/>
      <c r="N17" s="25"/>
      <c r="O17" s="333"/>
      <c r="P17" s="405"/>
      <c r="Q17" s="835"/>
      <c r="R17" s="11"/>
      <c r="S17" s="11"/>
      <c r="T17" s="12"/>
      <c r="U17" s="12"/>
    </row>
    <row r="18" spans="1:28" s="1" customFormat="1" ht="29.25" customHeight="1" x14ac:dyDescent="0.2">
      <c r="A18" s="825"/>
      <c r="B18" s="829"/>
      <c r="C18" s="832"/>
      <c r="D18" s="14" t="s">
        <v>31</v>
      </c>
      <c r="E18" s="839"/>
      <c r="F18" s="766"/>
      <c r="G18" s="16"/>
      <c r="H18" s="333"/>
      <c r="I18" s="333"/>
      <c r="J18" s="167"/>
      <c r="K18" s="25"/>
      <c r="L18" s="333"/>
      <c r="M18" s="405"/>
      <c r="N18" s="25"/>
      <c r="O18" s="333"/>
      <c r="P18" s="405"/>
      <c r="Q18" s="835"/>
      <c r="R18" s="11"/>
      <c r="S18" s="11"/>
      <c r="T18" s="12"/>
      <c r="U18" s="12"/>
    </row>
    <row r="19" spans="1:28" s="1" customFormat="1" ht="30" customHeight="1" x14ac:dyDescent="0.2">
      <c r="A19" s="825"/>
      <c r="B19" s="829"/>
      <c r="C19" s="832"/>
      <c r="D19" s="14" t="s">
        <v>32</v>
      </c>
      <c r="E19" s="839"/>
      <c r="F19" s="766"/>
      <c r="G19" s="17"/>
      <c r="H19" s="333"/>
      <c r="I19" s="333"/>
      <c r="J19" s="167"/>
      <c r="K19" s="25"/>
      <c r="L19" s="333"/>
      <c r="M19" s="405"/>
      <c r="N19" s="25"/>
      <c r="O19" s="333"/>
      <c r="P19" s="405"/>
      <c r="Q19" s="835"/>
      <c r="R19" s="18"/>
      <c r="S19" s="18"/>
      <c r="T19" s="19"/>
      <c r="U19" s="19"/>
      <c r="X19" s="13"/>
    </row>
    <row r="20" spans="1:28" s="1" customFormat="1" ht="18.75" customHeight="1" thickBot="1" x14ac:dyDescent="0.25">
      <c r="A20" s="826"/>
      <c r="B20" s="830"/>
      <c r="C20" s="833"/>
      <c r="D20" s="14" t="s">
        <v>33</v>
      </c>
      <c r="E20" s="840"/>
      <c r="F20" s="767"/>
      <c r="G20" s="20" t="s">
        <v>34</v>
      </c>
      <c r="H20" s="334">
        <f>SUM(H14:H19)</f>
        <v>159.1</v>
      </c>
      <c r="I20" s="334">
        <f>SUM(I14:I19)</f>
        <v>159.1</v>
      </c>
      <c r="J20" s="334">
        <f>SUM(J14:J19)</f>
        <v>0</v>
      </c>
      <c r="K20" s="26">
        <f>SUM(K14:K19)</f>
        <v>121</v>
      </c>
      <c r="L20" s="334">
        <f>SUM(L14:L19)</f>
        <v>121</v>
      </c>
      <c r="M20" s="404"/>
      <c r="N20" s="26">
        <f>SUM(N14:N19)</f>
        <v>121</v>
      </c>
      <c r="O20" s="334">
        <f>SUM(O14:O19)</f>
        <v>121</v>
      </c>
      <c r="P20" s="404"/>
      <c r="Q20" s="836"/>
      <c r="R20" s="23"/>
      <c r="S20" s="23"/>
      <c r="T20" s="24"/>
      <c r="U20" s="24"/>
      <c r="Y20" s="13"/>
    </row>
    <row r="21" spans="1:28" s="1" customFormat="1" ht="26.25" customHeight="1" x14ac:dyDescent="0.2">
      <c r="A21" s="114" t="s">
        <v>16</v>
      </c>
      <c r="B21" s="115" t="s">
        <v>16</v>
      </c>
      <c r="C21" s="808" t="s">
        <v>35</v>
      </c>
      <c r="D21" s="847" t="s">
        <v>36</v>
      </c>
      <c r="E21" s="850" t="s">
        <v>30</v>
      </c>
      <c r="F21" s="765" t="s">
        <v>22</v>
      </c>
      <c r="G21" s="141" t="s">
        <v>37</v>
      </c>
      <c r="H21" s="594">
        <v>345</v>
      </c>
      <c r="I21" s="628">
        <f>345+6.6</f>
        <v>351.6</v>
      </c>
      <c r="J21" s="629">
        <f>I21-H21</f>
        <v>6.6000000000000227</v>
      </c>
      <c r="K21" s="574">
        <v>345</v>
      </c>
      <c r="L21" s="562">
        <v>345</v>
      </c>
      <c r="M21" s="563">
        <f>L21-K21</f>
        <v>0</v>
      </c>
      <c r="N21" s="423">
        <v>345</v>
      </c>
      <c r="O21" s="562">
        <v>345</v>
      </c>
      <c r="P21" s="563"/>
      <c r="Q21" s="841" t="s">
        <v>38</v>
      </c>
      <c r="R21" s="76">
        <v>108</v>
      </c>
      <c r="S21" s="76">
        <v>108</v>
      </c>
      <c r="T21" s="499">
        <v>108</v>
      </c>
      <c r="U21" s="940" t="s">
        <v>206</v>
      </c>
      <c r="W21" s="13"/>
    </row>
    <row r="22" spans="1:28" s="1" customFormat="1" ht="26.25" customHeight="1" x14ac:dyDescent="0.2">
      <c r="A22" s="650"/>
      <c r="B22" s="651"/>
      <c r="C22" s="809"/>
      <c r="D22" s="848"/>
      <c r="E22" s="839"/>
      <c r="F22" s="766"/>
      <c r="G22" s="593" t="s">
        <v>23</v>
      </c>
      <c r="H22" s="575">
        <v>303.10000000000002</v>
      </c>
      <c r="I22" s="335">
        <v>303.10000000000002</v>
      </c>
      <c r="J22" s="401"/>
      <c r="K22" s="575">
        <v>302</v>
      </c>
      <c r="L22" s="335">
        <v>302</v>
      </c>
      <c r="M22" s="401"/>
      <c r="N22" s="257">
        <v>302</v>
      </c>
      <c r="O22" s="335">
        <v>302</v>
      </c>
      <c r="P22" s="401"/>
      <c r="Q22" s="805"/>
      <c r="R22" s="102"/>
      <c r="S22" s="102"/>
      <c r="T22" s="103"/>
      <c r="U22" s="941"/>
    </row>
    <row r="23" spans="1:28" s="1" customFormat="1" ht="14.25" customHeight="1" thickBot="1" x14ac:dyDescent="0.25">
      <c r="A23" s="116"/>
      <c r="B23" s="113"/>
      <c r="C23" s="810"/>
      <c r="D23" s="849"/>
      <c r="E23" s="840"/>
      <c r="F23" s="767"/>
      <c r="G23" s="39" t="s">
        <v>34</v>
      </c>
      <c r="H23" s="576">
        <f t="shared" ref="H23:O23" si="0">SUM(H21:H22)</f>
        <v>648.1</v>
      </c>
      <c r="I23" s="334">
        <f t="shared" si="0"/>
        <v>654.70000000000005</v>
      </c>
      <c r="J23" s="580">
        <f t="shared" si="0"/>
        <v>6.6000000000000227</v>
      </c>
      <c r="K23" s="576">
        <f t="shared" si="0"/>
        <v>647</v>
      </c>
      <c r="L23" s="334">
        <f t="shared" si="0"/>
        <v>647</v>
      </c>
      <c r="M23" s="334">
        <f t="shared" si="0"/>
        <v>0</v>
      </c>
      <c r="N23" s="26">
        <f t="shared" si="0"/>
        <v>647</v>
      </c>
      <c r="O23" s="334">
        <f t="shared" si="0"/>
        <v>647</v>
      </c>
      <c r="P23" s="21"/>
      <c r="Q23" s="805"/>
      <c r="R23" s="102"/>
      <c r="S23" s="102"/>
      <c r="T23" s="103"/>
      <c r="U23" s="941"/>
    </row>
    <row r="24" spans="1:28" s="1" customFormat="1" ht="26.25" customHeight="1" x14ac:dyDescent="0.2">
      <c r="A24" s="114" t="s">
        <v>16</v>
      </c>
      <c r="B24" s="207" t="s">
        <v>16</v>
      </c>
      <c r="C24" s="208" t="s">
        <v>39</v>
      </c>
      <c r="D24" s="842" t="s">
        <v>40</v>
      </c>
      <c r="E24" s="301"/>
      <c r="F24" s="648" t="s">
        <v>22</v>
      </c>
      <c r="G24" s="27" t="s">
        <v>37</v>
      </c>
      <c r="H24" s="594">
        <v>177.8</v>
      </c>
      <c r="I24" s="628">
        <f>177.8+3.4</f>
        <v>181.20000000000002</v>
      </c>
      <c r="J24" s="629">
        <f>I24-H24</f>
        <v>3.4000000000000057</v>
      </c>
      <c r="K24" s="574">
        <v>177.8</v>
      </c>
      <c r="L24" s="562">
        <v>177.8</v>
      </c>
      <c r="M24" s="563">
        <f>L24-K24</f>
        <v>0</v>
      </c>
      <c r="N24" s="423">
        <v>177.8</v>
      </c>
      <c r="O24" s="562">
        <v>177.8</v>
      </c>
      <c r="P24" s="563"/>
      <c r="Q24" s="67" t="s">
        <v>80</v>
      </c>
      <c r="R24" s="28">
        <v>387</v>
      </c>
      <c r="S24" s="28">
        <v>427</v>
      </c>
      <c r="T24" s="212">
        <v>467</v>
      </c>
      <c r="U24" s="941"/>
    </row>
    <row r="25" spans="1:28" s="1" customFormat="1" ht="66.75" customHeight="1" x14ac:dyDescent="0.2">
      <c r="A25" s="132"/>
      <c r="B25" s="204"/>
      <c r="C25" s="134"/>
      <c r="D25" s="843"/>
      <c r="E25" s="205"/>
      <c r="F25" s="649"/>
      <c r="G25" s="211" t="s">
        <v>41</v>
      </c>
      <c r="H25" s="595">
        <v>3.5</v>
      </c>
      <c r="I25" s="336">
        <v>3.5</v>
      </c>
      <c r="J25" s="410"/>
      <c r="K25" s="400">
        <v>2.8</v>
      </c>
      <c r="L25" s="406">
        <v>2.8</v>
      </c>
      <c r="M25" s="403"/>
      <c r="N25" s="400">
        <v>2.8</v>
      </c>
      <c r="O25" s="406">
        <v>2.8</v>
      </c>
      <c r="P25" s="403"/>
      <c r="Q25" s="69" t="s">
        <v>42</v>
      </c>
      <c r="R25" s="32">
        <v>10</v>
      </c>
      <c r="S25" s="32">
        <v>15</v>
      </c>
      <c r="T25" s="33">
        <v>20</v>
      </c>
      <c r="U25" s="941"/>
      <c r="Z25" s="13"/>
      <c r="AB25" s="13"/>
    </row>
    <row r="26" spans="1:28" s="1" customFormat="1" ht="18" customHeight="1" x14ac:dyDescent="0.2">
      <c r="A26" s="500"/>
      <c r="B26" s="632"/>
      <c r="C26" s="501"/>
      <c r="D26" s="633"/>
      <c r="E26" s="634"/>
      <c r="F26" s="502"/>
      <c r="G26" s="211" t="s">
        <v>96</v>
      </c>
      <c r="H26" s="595">
        <v>0.7</v>
      </c>
      <c r="I26" s="336">
        <v>0.7</v>
      </c>
      <c r="J26" s="410">
        <f>I26-H26</f>
        <v>0</v>
      </c>
      <c r="K26" s="400"/>
      <c r="L26" s="406"/>
      <c r="M26" s="403"/>
      <c r="N26" s="400"/>
      <c r="O26" s="406"/>
      <c r="P26" s="403"/>
      <c r="Q26" s="69"/>
      <c r="R26" s="32"/>
      <c r="S26" s="32"/>
      <c r="T26" s="33"/>
      <c r="U26" s="627"/>
      <c r="AB26" s="13"/>
    </row>
    <row r="27" spans="1:28" s="1" customFormat="1" ht="93" customHeight="1" x14ac:dyDescent="0.2">
      <c r="A27" s="553"/>
      <c r="B27" s="306"/>
      <c r="C27" s="552"/>
      <c r="D27" s="142"/>
      <c r="E27" s="205"/>
      <c r="F27" s="549"/>
      <c r="G27" s="30" t="s">
        <v>23</v>
      </c>
      <c r="H27" s="596">
        <v>7.6</v>
      </c>
      <c r="I27" s="337">
        <v>7.6</v>
      </c>
      <c r="J27" s="597"/>
      <c r="K27" s="196">
        <v>7.6</v>
      </c>
      <c r="L27" s="336">
        <v>7.6</v>
      </c>
      <c r="M27" s="410"/>
      <c r="N27" s="196">
        <v>7.6</v>
      </c>
      <c r="O27" s="336">
        <v>7.6</v>
      </c>
      <c r="P27" s="410"/>
      <c r="Q27" s="263" t="s">
        <v>81</v>
      </c>
      <c r="R27" s="152">
        <v>1</v>
      </c>
      <c r="S27" s="152">
        <v>1</v>
      </c>
      <c r="T27" s="149">
        <v>1</v>
      </c>
      <c r="U27" s="149"/>
      <c r="W27" s="13"/>
      <c r="X27" s="13"/>
    </row>
    <row r="28" spans="1:28" s="1" customFormat="1" ht="24" customHeight="1" x14ac:dyDescent="0.2">
      <c r="A28" s="553"/>
      <c r="B28" s="306"/>
      <c r="C28" s="552"/>
      <c r="D28" s="142"/>
      <c r="E28" s="205"/>
      <c r="F28" s="549"/>
      <c r="G28" s="34" t="s">
        <v>23</v>
      </c>
      <c r="H28" s="284">
        <v>42.6</v>
      </c>
      <c r="I28" s="338">
        <v>42.6</v>
      </c>
      <c r="J28" s="235"/>
      <c r="K28" s="151">
        <v>42.6</v>
      </c>
      <c r="L28" s="338">
        <v>42.6</v>
      </c>
      <c r="M28" s="330"/>
      <c r="N28" s="151">
        <v>42.6</v>
      </c>
      <c r="O28" s="338">
        <v>42.6</v>
      </c>
      <c r="P28" s="330"/>
      <c r="Q28" s="844" t="s">
        <v>126</v>
      </c>
      <c r="R28" s="117">
        <v>6</v>
      </c>
      <c r="S28" s="117">
        <v>6</v>
      </c>
      <c r="T28" s="118">
        <v>6</v>
      </c>
      <c r="U28" s="118"/>
      <c r="W28" s="13"/>
      <c r="X28" s="13"/>
      <c r="Y28" s="13"/>
    </row>
    <row r="29" spans="1:28" s="1" customFormat="1" ht="16.5" customHeight="1" thickBot="1" x14ac:dyDescent="0.25">
      <c r="A29" s="119"/>
      <c r="B29" s="120"/>
      <c r="C29" s="121"/>
      <c r="D29" s="143"/>
      <c r="E29" s="206"/>
      <c r="F29" s="554"/>
      <c r="G29" s="39" t="s">
        <v>34</v>
      </c>
      <c r="H29" s="576">
        <f t="shared" ref="H29:O29" si="1">SUM(H24:H28)</f>
        <v>232.2</v>
      </c>
      <c r="I29" s="334">
        <f t="shared" si="1"/>
        <v>235.6</v>
      </c>
      <c r="J29" s="580">
        <f t="shared" si="1"/>
        <v>3.4000000000000057</v>
      </c>
      <c r="K29" s="26">
        <f t="shared" si="1"/>
        <v>230.8</v>
      </c>
      <c r="L29" s="334">
        <f t="shared" si="1"/>
        <v>230.8</v>
      </c>
      <c r="M29" s="334">
        <f t="shared" si="1"/>
        <v>0</v>
      </c>
      <c r="N29" s="26">
        <f t="shared" si="1"/>
        <v>230.8</v>
      </c>
      <c r="O29" s="334">
        <f t="shared" si="1"/>
        <v>230.8</v>
      </c>
      <c r="P29" s="21"/>
      <c r="Q29" s="846"/>
      <c r="R29" s="70"/>
      <c r="S29" s="70"/>
      <c r="T29" s="71"/>
      <c r="U29" s="71"/>
      <c r="Z29" s="13"/>
    </row>
    <row r="30" spans="1:28" s="1" customFormat="1" ht="14.25" customHeight="1" thickBot="1" x14ac:dyDescent="0.25">
      <c r="A30" s="122" t="s">
        <v>16</v>
      </c>
      <c r="B30" s="123" t="s">
        <v>16</v>
      </c>
      <c r="C30" s="771" t="s">
        <v>44</v>
      </c>
      <c r="D30" s="772"/>
      <c r="E30" s="772"/>
      <c r="F30" s="772"/>
      <c r="G30" s="772"/>
      <c r="H30" s="45">
        <f t="shared" ref="H30:O30" si="2">H29+H23+H20</f>
        <v>1039.3999999999999</v>
      </c>
      <c r="I30" s="339">
        <f t="shared" si="2"/>
        <v>1049.4000000000001</v>
      </c>
      <c r="J30" s="598">
        <f t="shared" si="2"/>
        <v>10.000000000000028</v>
      </c>
      <c r="K30" s="45">
        <f t="shared" si="2"/>
        <v>998.8</v>
      </c>
      <c r="L30" s="339">
        <f t="shared" si="2"/>
        <v>998.8</v>
      </c>
      <c r="M30" s="339">
        <f t="shared" si="2"/>
        <v>0</v>
      </c>
      <c r="N30" s="45">
        <f t="shared" si="2"/>
        <v>998.8</v>
      </c>
      <c r="O30" s="339">
        <f t="shared" si="2"/>
        <v>998.8</v>
      </c>
      <c r="P30" s="577"/>
      <c r="Q30" s="774"/>
      <c r="R30" s="775"/>
      <c r="S30" s="775"/>
      <c r="T30" s="775"/>
      <c r="U30" s="776"/>
      <c r="V30" s="13"/>
      <c r="Y30" s="13"/>
    </row>
    <row r="31" spans="1:28" s="1" customFormat="1" ht="14.25" customHeight="1" thickBot="1" x14ac:dyDescent="0.25">
      <c r="A31" s="112" t="s">
        <v>16</v>
      </c>
      <c r="B31" s="124" t="s">
        <v>35</v>
      </c>
      <c r="C31" s="802" t="s">
        <v>45</v>
      </c>
      <c r="D31" s="803"/>
      <c r="E31" s="803"/>
      <c r="F31" s="803"/>
      <c r="G31" s="803"/>
      <c r="H31" s="803"/>
      <c r="I31" s="803"/>
      <c r="J31" s="803"/>
      <c r="K31" s="803"/>
      <c r="L31" s="803"/>
      <c r="M31" s="803"/>
      <c r="N31" s="803"/>
      <c r="O31" s="803"/>
      <c r="P31" s="803"/>
      <c r="Q31" s="803"/>
      <c r="R31" s="803"/>
      <c r="S31" s="803"/>
      <c r="T31" s="803"/>
      <c r="U31" s="804"/>
      <c r="W31" s="13"/>
      <c r="Z31" s="13"/>
    </row>
    <row r="32" spans="1:28" s="1" customFormat="1" ht="16.5" customHeight="1" x14ac:dyDescent="0.2">
      <c r="A32" s="125" t="s">
        <v>16</v>
      </c>
      <c r="B32" s="126" t="s">
        <v>35</v>
      </c>
      <c r="C32" s="127" t="s">
        <v>16</v>
      </c>
      <c r="D32" s="739" t="s">
        <v>46</v>
      </c>
      <c r="E32" s="159"/>
      <c r="F32" s="765" t="s">
        <v>22</v>
      </c>
      <c r="G32" s="49" t="s">
        <v>37</v>
      </c>
      <c r="H32" s="42">
        <v>921</v>
      </c>
      <c r="I32" s="348">
        <v>921</v>
      </c>
      <c r="J32" s="342"/>
      <c r="K32" s="42">
        <v>921</v>
      </c>
      <c r="L32" s="348">
        <v>921</v>
      </c>
      <c r="M32" s="342"/>
      <c r="N32" s="42">
        <v>921</v>
      </c>
      <c r="O32" s="348">
        <v>921</v>
      </c>
      <c r="P32" s="246"/>
      <c r="Q32" s="583" t="s">
        <v>83</v>
      </c>
      <c r="R32" s="129">
        <v>55</v>
      </c>
      <c r="S32" s="130" t="s">
        <v>47</v>
      </c>
      <c r="T32" s="131">
        <v>55</v>
      </c>
      <c r="U32" s="366"/>
    </row>
    <row r="33" spans="1:30" s="1" customFormat="1" ht="57" customHeight="1" x14ac:dyDescent="0.2">
      <c r="A33" s="132"/>
      <c r="B33" s="133"/>
      <c r="C33" s="134"/>
      <c r="D33" s="740"/>
      <c r="E33" s="161"/>
      <c r="F33" s="766"/>
      <c r="G33" s="285" t="s">
        <v>50</v>
      </c>
      <c r="H33" s="195">
        <v>16.600000000000001</v>
      </c>
      <c r="I33" s="349">
        <v>16.600000000000001</v>
      </c>
      <c r="J33" s="343"/>
      <c r="K33" s="195">
        <v>16.600000000000001</v>
      </c>
      <c r="L33" s="349">
        <v>16.600000000000001</v>
      </c>
      <c r="M33" s="343"/>
      <c r="N33" s="195">
        <v>16.600000000000001</v>
      </c>
      <c r="O33" s="349">
        <v>16.600000000000001</v>
      </c>
      <c r="P33" s="192"/>
      <c r="Q33" s="584" t="s">
        <v>48</v>
      </c>
      <c r="R33" s="136" t="s">
        <v>49</v>
      </c>
      <c r="S33" s="136" t="s">
        <v>49</v>
      </c>
      <c r="T33" s="137" t="s">
        <v>49</v>
      </c>
      <c r="U33" s="137"/>
      <c r="W33" s="13"/>
    </row>
    <row r="34" spans="1:30" s="1" customFormat="1" ht="26.25" customHeight="1" x14ac:dyDescent="0.2">
      <c r="A34" s="132"/>
      <c r="B34" s="133"/>
      <c r="C34" s="134"/>
      <c r="D34" s="176"/>
      <c r="E34" s="161"/>
      <c r="F34" s="549"/>
      <c r="G34" s="173"/>
      <c r="H34" s="194"/>
      <c r="I34" s="350"/>
      <c r="J34" s="344"/>
      <c r="K34" s="194"/>
      <c r="L34" s="350"/>
      <c r="M34" s="344"/>
      <c r="N34" s="194"/>
      <c r="O34" s="350"/>
      <c r="P34" s="190"/>
      <c r="Q34" s="938" t="s">
        <v>82</v>
      </c>
      <c r="R34" s="564" t="s">
        <v>180</v>
      </c>
      <c r="S34" s="564" t="s">
        <v>181</v>
      </c>
      <c r="T34" s="187" t="s">
        <v>182</v>
      </c>
      <c r="U34" s="187"/>
      <c r="W34" s="13"/>
      <c r="X34" s="13"/>
    </row>
    <row r="35" spans="1:30" s="1" customFormat="1" ht="16.5" customHeight="1" thickBot="1" x14ac:dyDescent="0.25">
      <c r="A35" s="119"/>
      <c r="B35" s="120"/>
      <c r="C35" s="121"/>
      <c r="D35" s="163"/>
      <c r="E35" s="164"/>
      <c r="F35" s="554"/>
      <c r="G35" s="52" t="s">
        <v>34</v>
      </c>
      <c r="H35" s="26">
        <f>SUM(H32:H34)</f>
        <v>937.6</v>
      </c>
      <c r="I35" s="334">
        <f>SUM(I32:I34)</f>
        <v>937.6</v>
      </c>
      <c r="J35" s="21"/>
      <c r="K35" s="26">
        <f t="shared" ref="K35" si="3">SUM(K32:K34)</f>
        <v>937.6</v>
      </c>
      <c r="L35" s="334">
        <f t="shared" ref="L35" si="4">SUM(L32:L34)</f>
        <v>937.6</v>
      </c>
      <c r="M35" s="21"/>
      <c r="N35" s="26">
        <f t="shared" ref="N35:O35" si="5">SUM(N32:N34)</f>
        <v>937.6</v>
      </c>
      <c r="O35" s="334">
        <f t="shared" si="5"/>
        <v>937.6</v>
      </c>
      <c r="P35" s="404"/>
      <c r="Q35" s="939"/>
      <c r="R35" s="538"/>
      <c r="S35" s="538"/>
      <c r="T35" s="539"/>
      <c r="U35" s="186"/>
      <c r="X35" s="13"/>
    </row>
    <row r="36" spans="1:30" s="1" customFormat="1" ht="21" customHeight="1" x14ac:dyDescent="0.2">
      <c r="A36" s="47" t="s">
        <v>16</v>
      </c>
      <c r="B36" s="48" t="s">
        <v>35</v>
      </c>
      <c r="C36" s="108" t="s">
        <v>35</v>
      </c>
      <c r="D36" s="759" t="s">
        <v>84</v>
      </c>
      <c r="E36" s="762" t="s">
        <v>101</v>
      </c>
      <c r="F36" s="765" t="s">
        <v>22</v>
      </c>
      <c r="G36" s="49" t="s">
        <v>41</v>
      </c>
      <c r="H36" s="64">
        <v>14.7</v>
      </c>
      <c r="I36" s="630">
        <f>14.7+16.8</f>
        <v>31.5</v>
      </c>
      <c r="J36" s="631">
        <f>I36-H36</f>
        <v>16.8</v>
      </c>
      <c r="K36" s="64">
        <v>14.7</v>
      </c>
      <c r="L36" s="363">
        <v>14.7</v>
      </c>
      <c r="M36" s="358"/>
      <c r="N36" s="73">
        <v>14.7</v>
      </c>
      <c r="O36" s="331">
        <v>14.7</v>
      </c>
      <c r="P36" s="395"/>
      <c r="Q36" s="936" t="s">
        <v>87</v>
      </c>
      <c r="R36" s="53">
        <v>8</v>
      </c>
      <c r="S36" s="54" t="s">
        <v>51</v>
      </c>
      <c r="T36" s="55">
        <v>8</v>
      </c>
      <c r="U36" s="367"/>
    </row>
    <row r="37" spans="1:30" s="1" customFormat="1" ht="21" customHeight="1" x14ac:dyDescent="0.2">
      <c r="A37" s="107"/>
      <c r="B37" s="50"/>
      <c r="C37" s="390"/>
      <c r="D37" s="760"/>
      <c r="E37" s="763"/>
      <c r="F37" s="766"/>
      <c r="G37" s="51" t="s">
        <v>96</v>
      </c>
      <c r="H37" s="170">
        <v>4.2</v>
      </c>
      <c r="I37" s="407">
        <v>4.2</v>
      </c>
      <c r="J37" s="565">
        <f>I37-H37</f>
        <v>0</v>
      </c>
      <c r="K37" s="170"/>
      <c r="L37" s="407"/>
      <c r="M37" s="411"/>
      <c r="N37" s="25"/>
      <c r="O37" s="333"/>
      <c r="P37" s="405"/>
      <c r="Q37" s="937"/>
      <c r="R37" s="391"/>
      <c r="S37" s="188"/>
      <c r="T37" s="392"/>
      <c r="U37" s="393"/>
    </row>
    <row r="38" spans="1:30" s="1" customFormat="1" ht="15" customHeight="1" thickBot="1" x14ac:dyDescent="0.25">
      <c r="A38" s="37"/>
      <c r="B38" s="38"/>
      <c r="C38" s="109"/>
      <c r="D38" s="761"/>
      <c r="E38" s="764"/>
      <c r="F38" s="767"/>
      <c r="G38" s="52" t="s">
        <v>34</v>
      </c>
      <c r="H38" s="26">
        <f>SUM(H36:H37)</f>
        <v>18.899999999999999</v>
      </c>
      <c r="I38" s="334">
        <f>SUM(I36:I37)</f>
        <v>35.700000000000003</v>
      </c>
      <c r="J38" s="21">
        <f>SUM(J36:J37)</f>
        <v>16.8</v>
      </c>
      <c r="K38" s="26">
        <f t="shared" ref="K38" si="6">SUM(K36:K36)</f>
        <v>14.7</v>
      </c>
      <c r="L38" s="334">
        <f t="shared" ref="L38" si="7">SUM(L36:L36)</f>
        <v>14.7</v>
      </c>
      <c r="M38" s="21"/>
      <c r="N38" s="26">
        <f t="shared" ref="N38:O38" si="8">SUM(N36:N36)</f>
        <v>14.7</v>
      </c>
      <c r="O38" s="334">
        <f t="shared" si="8"/>
        <v>14.7</v>
      </c>
      <c r="P38" s="404"/>
      <c r="Q38" s="585"/>
      <c r="R38" s="57"/>
      <c r="S38" s="57"/>
      <c r="T38" s="58"/>
      <c r="U38" s="58"/>
    </row>
    <row r="39" spans="1:30" s="1" customFormat="1" ht="17.25" customHeight="1" x14ac:dyDescent="0.2">
      <c r="A39" s="47" t="s">
        <v>16</v>
      </c>
      <c r="B39" s="48" t="s">
        <v>35</v>
      </c>
      <c r="C39" s="108" t="s">
        <v>39</v>
      </c>
      <c r="D39" s="768" t="s">
        <v>104</v>
      </c>
      <c r="E39" s="156"/>
      <c r="F39" s="765" t="s">
        <v>22</v>
      </c>
      <c r="G39" s="59" t="s">
        <v>23</v>
      </c>
      <c r="H39" s="193">
        <v>9</v>
      </c>
      <c r="I39" s="351">
        <v>9</v>
      </c>
      <c r="J39" s="345"/>
      <c r="K39" s="64">
        <v>9</v>
      </c>
      <c r="L39" s="363">
        <v>9</v>
      </c>
      <c r="M39" s="358"/>
      <c r="N39" s="64"/>
      <c r="O39" s="363"/>
      <c r="P39" s="395"/>
      <c r="Q39" s="178" t="s">
        <v>105</v>
      </c>
      <c r="R39" s="54" t="s">
        <v>106</v>
      </c>
      <c r="S39" s="54" t="s">
        <v>106</v>
      </c>
      <c r="T39" s="219"/>
      <c r="U39" s="219"/>
      <c r="V39" s="13"/>
      <c r="X39" s="13"/>
    </row>
    <row r="40" spans="1:30" s="1" customFormat="1" ht="17.25" customHeight="1" thickBot="1" x14ac:dyDescent="0.25">
      <c r="A40" s="37"/>
      <c r="B40" s="38"/>
      <c r="C40" s="109"/>
      <c r="D40" s="769"/>
      <c r="E40" s="224"/>
      <c r="F40" s="767"/>
      <c r="G40" s="52" t="s">
        <v>34</v>
      </c>
      <c r="H40" s="218">
        <f t="shared" ref="H40:K40" si="9">SUM(H39)</f>
        <v>9</v>
      </c>
      <c r="I40" s="352">
        <f t="shared" ref="I40" si="10">SUM(I39)</f>
        <v>9</v>
      </c>
      <c r="J40" s="323"/>
      <c r="K40" s="197">
        <f t="shared" si="9"/>
        <v>9</v>
      </c>
      <c r="L40" s="352">
        <f t="shared" ref="L40" si="11">SUM(L39)</f>
        <v>9</v>
      </c>
      <c r="M40" s="323"/>
      <c r="N40" s="197"/>
      <c r="O40" s="352"/>
      <c r="P40" s="398"/>
      <c r="Q40" s="260" t="s">
        <v>127</v>
      </c>
      <c r="R40" s="57" t="s">
        <v>52</v>
      </c>
      <c r="S40" s="57" t="s">
        <v>52</v>
      </c>
      <c r="T40" s="58"/>
      <c r="U40" s="58"/>
    </row>
    <row r="41" spans="1:30" s="1" customFormat="1" ht="15" customHeight="1" x14ac:dyDescent="0.2">
      <c r="A41" s="47" t="s">
        <v>16</v>
      </c>
      <c r="B41" s="48" t="s">
        <v>35</v>
      </c>
      <c r="C41" s="108" t="s">
        <v>43</v>
      </c>
      <c r="D41" s="739" t="s">
        <v>111</v>
      </c>
      <c r="E41" s="156"/>
      <c r="F41" s="765" t="s">
        <v>22</v>
      </c>
      <c r="G41" s="209" t="s">
        <v>37</v>
      </c>
      <c r="H41" s="213">
        <v>11.9</v>
      </c>
      <c r="I41" s="353">
        <v>11.9</v>
      </c>
      <c r="J41" s="346"/>
      <c r="K41" s="73">
        <v>18.600000000000001</v>
      </c>
      <c r="L41" s="331">
        <v>18.600000000000001</v>
      </c>
      <c r="M41" s="326"/>
      <c r="N41" s="73">
        <v>18.600000000000001</v>
      </c>
      <c r="O41" s="331">
        <v>18.600000000000001</v>
      </c>
      <c r="P41" s="191"/>
      <c r="Q41" s="178" t="s">
        <v>112</v>
      </c>
      <c r="R41" s="54" t="s">
        <v>113</v>
      </c>
      <c r="S41" s="54" t="s">
        <v>114</v>
      </c>
      <c r="T41" s="219" t="s">
        <v>114</v>
      </c>
      <c r="U41" s="219"/>
      <c r="V41" s="13"/>
      <c r="X41" s="13"/>
    </row>
    <row r="42" spans="1:30" s="1" customFormat="1" ht="15" customHeight="1" thickBot="1" x14ac:dyDescent="0.25">
      <c r="A42" s="37"/>
      <c r="B42" s="38"/>
      <c r="C42" s="109"/>
      <c r="D42" s="770"/>
      <c r="E42" s="224"/>
      <c r="F42" s="767"/>
      <c r="G42" s="52" t="s">
        <v>34</v>
      </c>
      <c r="H42" s="197">
        <f t="shared" ref="H42:K42" si="12">H41</f>
        <v>11.9</v>
      </c>
      <c r="I42" s="352">
        <f t="shared" ref="I42" si="13">I41</f>
        <v>11.9</v>
      </c>
      <c r="J42" s="323"/>
      <c r="K42" s="197">
        <f t="shared" si="12"/>
        <v>18.600000000000001</v>
      </c>
      <c r="L42" s="352">
        <f t="shared" ref="L42" si="14">L41</f>
        <v>18.600000000000001</v>
      </c>
      <c r="M42" s="323"/>
      <c r="N42" s="197">
        <f t="shared" ref="N42:O42" si="15">N41</f>
        <v>18.600000000000001</v>
      </c>
      <c r="O42" s="352">
        <f t="shared" si="15"/>
        <v>18.600000000000001</v>
      </c>
      <c r="P42" s="398"/>
      <c r="Q42" s="260"/>
      <c r="R42" s="57"/>
      <c r="S42" s="57"/>
      <c r="T42" s="58"/>
      <c r="U42" s="58"/>
    </row>
    <row r="43" spans="1:30" s="1" customFormat="1" ht="26.25" customHeight="1" x14ac:dyDescent="0.2">
      <c r="A43" s="47" t="s">
        <v>16</v>
      </c>
      <c r="B43" s="48" t="s">
        <v>35</v>
      </c>
      <c r="C43" s="108" t="s">
        <v>57</v>
      </c>
      <c r="D43" s="739" t="s">
        <v>115</v>
      </c>
      <c r="E43" s="156"/>
      <c r="F43" s="548" t="s">
        <v>22</v>
      </c>
      <c r="G43" s="4" t="s">
        <v>23</v>
      </c>
      <c r="H43" s="213">
        <v>50</v>
      </c>
      <c r="I43" s="353">
        <v>50</v>
      </c>
      <c r="J43" s="346"/>
      <c r="K43" s="73">
        <v>50</v>
      </c>
      <c r="L43" s="331">
        <v>50</v>
      </c>
      <c r="M43" s="326"/>
      <c r="N43" s="73">
        <v>50</v>
      </c>
      <c r="O43" s="331">
        <v>50</v>
      </c>
      <c r="P43" s="191"/>
      <c r="Q43" s="925" t="s">
        <v>136</v>
      </c>
      <c r="R43" s="54" t="s">
        <v>117</v>
      </c>
      <c r="S43" s="54" t="s">
        <v>117</v>
      </c>
      <c r="T43" s="219" t="s">
        <v>117</v>
      </c>
      <c r="U43" s="219"/>
      <c r="V43" s="13"/>
      <c r="X43" s="13"/>
    </row>
    <row r="44" spans="1:30" s="1" customFormat="1" ht="17.25" customHeight="1" x14ac:dyDescent="0.2">
      <c r="A44" s="107"/>
      <c r="B44" s="50"/>
      <c r="C44" s="175"/>
      <c r="D44" s="740"/>
      <c r="E44" s="157"/>
      <c r="F44" s="549"/>
      <c r="G44" s="177" t="s">
        <v>34</v>
      </c>
      <c r="H44" s="199">
        <f t="shared" ref="H44:K44" si="16">H43</f>
        <v>50</v>
      </c>
      <c r="I44" s="354">
        <f t="shared" ref="I44" si="17">I43</f>
        <v>50</v>
      </c>
      <c r="J44" s="347"/>
      <c r="K44" s="199">
        <f t="shared" si="16"/>
        <v>50</v>
      </c>
      <c r="L44" s="354">
        <f t="shared" ref="L44" si="18">L43</f>
        <v>50</v>
      </c>
      <c r="M44" s="347"/>
      <c r="N44" s="199">
        <f t="shared" ref="N44:O44" si="19">N43</f>
        <v>50</v>
      </c>
      <c r="O44" s="354">
        <f t="shared" si="19"/>
        <v>50</v>
      </c>
      <c r="P44" s="586"/>
      <c r="Q44" s="926"/>
      <c r="R44" s="188"/>
      <c r="S44" s="188"/>
      <c r="T44" s="153"/>
      <c r="U44" s="153"/>
    </row>
    <row r="45" spans="1:30" s="1" customFormat="1" ht="15.75" customHeight="1" thickBot="1" x14ac:dyDescent="0.25">
      <c r="A45" s="300" t="s">
        <v>16</v>
      </c>
      <c r="B45" s="298" t="s">
        <v>35</v>
      </c>
      <c r="C45" s="742" t="s">
        <v>44</v>
      </c>
      <c r="D45" s="743"/>
      <c r="E45" s="743"/>
      <c r="F45" s="743"/>
      <c r="G45" s="744"/>
      <c r="H45" s="340">
        <f>H38+H35+H40+H42+H44</f>
        <v>1027.4000000000001</v>
      </c>
      <c r="I45" s="341">
        <f>I38+I35+I40+I42+I44</f>
        <v>1044.2</v>
      </c>
      <c r="J45" s="341">
        <f>J38+J35+J40+J42+J44</f>
        <v>16.8</v>
      </c>
      <c r="K45" s="340">
        <f t="shared" ref="K45" si="20">K38+K35+K40+K42+K44</f>
        <v>1029.9000000000001</v>
      </c>
      <c r="L45" s="341">
        <f t="shared" ref="L45" si="21">L38+L35+L40+L42+L44</f>
        <v>1029.9000000000001</v>
      </c>
      <c r="M45" s="412"/>
      <c r="N45" s="340">
        <f>N38+N35+N40+N42+N44</f>
        <v>1020.9000000000001</v>
      </c>
      <c r="O45" s="341">
        <f>O38+O35+O40+O42+O44</f>
        <v>1020.9000000000001</v>
      </c>
      <c r="P45" s="587"/>
      <c r="Q45" s="746"/>
      <c r="R45" s="746"/>
      <c r="S45" s="746"/>
      <c r="T45" s="746"/>
      <c r="U45" s="747"/>
      <c r="V45" s="13"/>
      <c r="W45" s="215"/>
      <c r="X45" s="215"/>
    </row>
    <row r="46" spans="1:30" s="1" customFormat="1" ht="13.5" thickBot="1" x14ac:dyDescent="0.25">
      <c r="A46" s="2" t="s">
        <v>16</v>
      </c>
      <c r="B46" s="46" t="s">
        <v>39</v>
      </c>
      <c r="C46" s="697" t="s">
        <v>54</v>
      </c>
      <c r="D46" s="698"/>
      <c r="E46" s="698"/>
      <c r="F46" s="698"/>
      <c r="G46" s="698"/>
      <c r="H46" s="698"/>
      <c r="I46" s="698"/>
      <c r="J46" s="698"/>
      <c r="K46" s="698"/>
      <c r="L46" s="698"/>
      <c r="M46" s="698"/>
      <c r="N46" s="698"/>
      <c r="O46" s="698"/>
      <c r="P46" s="698"/>
      <c r="Q46" s="698"/>
      <c r="R46" s="698"/>
      <c r="S46" s="698"/>
      <c r="T46" s="698"/>
      <c r="U46" s="699"/>
      <c r="V46" s="13"/>
      <c r="W46" s="215"/>
    </row>
    <row r="47" spans="1:30" s="1" customFormat="1" ht="27.75" customHeight="1" x14ac:dyDescent="0.2">
      <c r="A47" s="663" t="s">
        <v>16</v>
      </c>
      <c r="B47" s="665" t="s">
        <v>39</v>
      </c>
      <c r="C47" s="750" t="s">
        <v>16</v>
      </c>
      <c r="D47" s="753" t="s">
        <v>137</v>
      </c>
      <c r="E47" s="302" t="s">
        <v>55</v>
      </c>
      <c r="F47" s="736" t="s">
        <v>53</v>
      </c>
      <c r="G47" s="209" t="s">
        <v>37</v>
      </c>
      <c r="H47" s="566">
        <v>252</v>
      </c>
      <c r="I47" s="566">
        <v>252</v>
      </c>
      <c r="J47" s="567">
        <f>I47-H47</f>
        <v>0</v>
      </c>
      <c r="K47" s="229">
        <v>0</v>
      </c>
      <c r="L47" s="566">
        <v>0</v>
      </c>
      <c r="M47" s="567">
        <f>L47-K47</f>
        <v>0</v>
      </c>
      <c r="N47" s="229"/>
      <c r="O47" s="566"/>
      <c r="P47" s="567"/>
      <c r="Q47" s="560" t="s">
        <v>102</v>
      </c>
      <c r="R47" s="414">
        <v>100</v>
      </c>
      <c r="S47" s="415"/>
      <c r="T47" s="60"/>
      <c r="U47" s="914" t="s">
        <v>199</v>
      </c>
      <c r="W47" s="13"/>
      <c r="Y47" s="13"/>
    </row>
    <row r="48" spans="1:30" s="1" customFormat="1" ht="15" customHeight="1" x14ac:dyDescent="0.2">
      <c r="A48" s="748"/>
      <c r="B48" s="749"/>
      <c r="C48" s="751"/>
      <c r="D48" s="754"/>
      <c r="E48" s="700" t="s">
        <v>97</v>
      </c>
      <c r="F48" s="757"/>
      <c r="G48" s="232" t="s">
        <v>23</v>
      </c>
      <c r="H48" s="360">
        <v>20</v>
      </c>
      <c r="I48" s="360">
        <v>20</v>
      </c>
      <c r="J48" s="355"/>
      <c r="K48" s="182"/>
      <c r="L48" s="360"/>
      <c r="M48" s="355"/>
      <c r="N48" s="182"/>
      <c r="O48" s="360"/>
      <c r="P48" s="355"/>
      <c r="Q48" s="703" t="s">
        <v>122</v>
      </c>
      <c r="R48" s="231">
        <v>1</v>
      </c>
      <c r="S48" s="233"/>
      <c r="T48" s="234"/>
      <c r="U48" s="915"/>
      <c r="W48" s="13"/>
      <c r="Y48" s="13"/>
      <c r="AD48" s="13"/>
    </row>
    <row r="49" spans="1:26" s="1" customFormat="1" ht="15" customHeight="1" x14ac:dyDescent="0.2">
      <c r="A49" s="748"/>
      <c r="B49" s="749"/>
      <c r="C49" s="751"/>
      <c r="D49" s="755"/>
      <c r="E49" s="701"/>
      <c r="F49" s="758"/>
      <c r="G49" s="232" t="s">
        <v>56</v>
      </c>
      <c r="H49" s="338">
        <v>11.8</v>
      </c>
      <c r="I49" s="338">
        <v>11.8</v>
      </c>
      <c r="J49" s="330"/>
      <c r="K49" s="151"/>
      <c r="L49" s="338"/>
      <c r="M49" s="330"/>
      <c r="N49" s="151"/>
      <c r="O49" s="338"/>
      <c r="P49" s="330"/>
      <c r="Q49" s="704"/>
      <c r="R49" s="236"/>
      <c r="S49" s="236"/>
      <c r="T49" s="237"/>
      <c r="U49" s="915"/>
      <c r="W49" s="215"/>
      <c r="Y49" s="13"/>
    </row>
    <row r="50" spans="1:26" s="1" customFormat="1" ht="14.25" customHeight="1" thickBot="1" x14ac:dyDescent="0.25">
      <c r="A50" s="664"/>
      <c r="B50" s="666"/>
      <c r="C50" s="752"/>
      <c r="D50" s="756"/>
      <c r="E50" s="702"/>
      <c r="F50" s="737"/>
      <c r="G50" s="238" t="s">
        <v>34</v>
      </c>
      <c r="H50" s="359">
        <f>SUM(H47:H49)</f>
        <v>283.8</v>
      </c>
      <c r="I50" s="359">
        <f t="shared" ref="I50:J50" si="22">SUM(I47:I49)</f>
        <v>283.8</v>
      </c>
      <c r="J50" s="359">
        <f t="shared" si="22"/>
        <v>0</v>
      </c>
      <c r="K50" s="399">
        <f t="shared" ref="K50" si="23">SUM(K47:K49)</f>
        <v>0</v>
      </c>
      <c r="L50" s="359">
        <f t="shared" ref="L50:M50" si="24">SUM(L47:L49)</f>
        <v>0</v>
      </c>
      <c r="M50" s="261">
        <f t="shared" si="24"/>
        <v>0</v>
      </c>
      <c r="N50" s="399">
        <f t="shared" ref="N50:O50" si="25">SUM(N47:N49)</f>
        <v>0</v>
      </c>
      <c r="O50" s="359">
        <f t="shared" si="25"/>
        <v>0</v>
      </c>
      <c r="P50" s="578"/>
      <c r="Q50" s="561"/>
      <c r="R50" s="236"/>
      <c r="S50" s="239"/>
      <c r="T50" s="240"/>
      <c r="U50" s="915"/>
      <c r="W50" s="13"/>
    </row>
    <row r="51" spans="1:26" s="1" customFormat="1" ht="30" customHeight="1" x14ac:dyDescent="0.2">
      <c r="A51" s="663" t="s">
        <v>16</v>
      </c>
      <c r="B51" s="665" t="s">
        <v>39</v>
      </c>
      <c r="C51" s="667" t="s">
        <v>35</v>
      </c>
      <c r="D51" s="912" t="s">
        <v>208</v>
      </c>
      <c r="E51" s="158" t="s">
        <v>97</v>
      </c>
      <c r="F51" s="736" t="s">
        <v>53</v>
      </c>
      <c r="G51" s="63" t="s">
        <v>37</v>
      </c>
      <c r="H51" s="416">
        <v>300</v>
      </c>
      <c r="I51" s="416">
        <v>340</v>
      </c>
      <c r="J51" s="417">
        <f>I51-H51</f>
        <v>40</v>
      </c>
      <c r="K51" s="579">
        <v>300</v>
      </c>
      <c r="L51" s="416">
        <v>0</v>
      </c>
      <c r="M51" s="417">
        <f>L51-K51</f>
        <v>-300</v>
      </c>
      <c r="N51" s="579">
        <v>512</v>
      </c>
      <c r="O51" s="416">
        <v>0</v>
      </c>
      <c r="P51" s="417">
        <f>O51-N51</f>
        <v>-512</v>
      </c>
      <c r="Q51" s="543" t="s">
        <v>102</v>
      </c>
      <c r="R51" s="599">
        <v>25</v>
      </c>
      <c r="S51" s="599">
        <v>50</v>
      </c>
      <c r="T51" s="600">
        <v>100</v>
      </c>
      <c r="U51" s="915"/>
      <c r="V51" s="13"/>
      <c r="W51" s="13"/>
      <c r="Y51" s="13"/>
    </row>
    <row r="52" spans="1:26" s="1" customFormat="1" ht="15" customHeight="1" thickBot="1" x14ac:dyDescent="0.25">
      <c r="A52" s="664"/>
      <c r="B52" s="666"/>
      <c r="C52" s="668"/>
      <c r="D52" s="913"/>
      <c r="E52" s="303" t="s">
        <v>55</v>
      </c>
      <c r="F52" s="737"/>
      <c r="G52" s="238" t="s">
        <v>34</v>
      </c>
      <c r="H52" s="334">
        <f t="shared" ref="H52:P52" si="26">SUM(H51:H51)</f>
        <v>300</v>
      </c>
      <c r="I52" s="334">
        <f t="shared" si="26"/>
        <v>340</v>
      </c>
      <c r="J52" s="334">
        <f t="shared" si="26"/>
        <v>40</v>
      </c>
      <c r="K52" s="26">
        <f t="shared" si="26"/>
        <v>300</v>
      </c>
      <c r="L52" s="334">
        <f t="shared" si="26"/>
        <v>0</v>
      </c>
      <c r="M52" s="334">
        <f t="shared" si="26"/>
        <v>-300</v>
      </c>
      <c r="N52" s="26">
        <f t="shared" si="26"/>
        <v>512</v>
      </c>
      <c r="O52" s="334">
        <f t="shared" si="26"/>
        <v>0</v>
      </c>
      <c r="P52" s="334">
        <f t="shared" si="26"/>
        <v>-512</v>
      </c>
      <c r="Q52" s="243"/>
      <c r="R52" s="602">
        <v>100</v>
      </c>
      <c r="S52" s="541"/>
      <c r="T52" s="601"/>
      <c r="U52" s="915"/>
      <c r="X52" s="13"/>
    </row>
    <row r="53" spans="1:26" s="1" customFormat="1" ht="13.5" customHeight="1" x14ac:dyDescent="0.2">
      <c r="A53" s="663" t="s">
        <v>16</v>
      </c>
      <c r="B53" s="665" t="s">
        <v>39</v>
      </c>
      <c r="C53" s="667" t="s">
        <v>39</v>
      </c>
      <c r="D53" s="918" t="s">
        <v>204</v>
      </c>
      <c r="E53" s="693" t="s">
        <v>98</v>
      </c>
      <c r="F53" s="736" t="s">
        <v>53</v>
      </c>
      <c r="G53" s="72" t="s">
        <v>23</v>
      </c>
      <c r="H53" s="348">
        <v>0</v>
      </c>
      <c r="I53" s="348">
        <v>0</v>
      </c>
      <c r="J53" s="342">
        <f>I53-H53</f>
        <v>0</v>
      </c>
      <c r="K53" s="42"/>
      <c r="L53" s="348"/>
      <c r="M53" s="246"/>
      <c r="N53" s="42"/>
      <c r="O53" s="348"/>
      <c r="P53" s="246"/>
      <c r="Q53" s="550" t="s">
        <v>118</v>
      </c>
      <c r="R53" s="544"/>
      <c r="S53" s="544">
        <v>70</v>
      </c>
      <c r="T53" s="546">
        <v>100</v>
      </c>
      <c r="U53" s="890" t="s">
        <v>205</v>
      </c>
      <c r="W53" s="13"/>
    </row>
    <row r="54" spans="1:26" s="1" customFormat="1" ht="17.25" customHeight="1" x14ac:dyDescent="0.2">
      <c r="A54" s="748"/>
      <c r="B54" s="749"/>
      <c r="C54" s="778"/>
      <c r="D54" s="919"/>
      <c r="E54" s="694"/>
      <c r="F54" s="801"/>
      <c r="G54" s="256" t="s">
        <v>168</v>
      </c>
      <c r="H54" s="361">
        <v>40</v>
      </c>
      <c r="I54" s="617">
        <v>30</v>
      </c>
      <c r="J54" s="618">
        <f>I54-H54</f>
        <v>-10</v>
      </c>
      <c r="K54" s="35"/>
      <c r="L54" s="361"/>
      <c r="M54" s="356"/>
      <c r="N54" s="35"/>
      <c r="O54" s="361"/>
      <c r="P54" s="356"/>
      <c r="Q54" s="551"/>
      <c r="R54" s="545"/>
      <c r="S54" s="545"/>
      <c r="T54" s="547"/>
      <c r="U54" s="923"/>
      <c r="W54" s="13"/>
    </row>
    <row r="55" spans="1:26" s="1" customFormat="1" ht="17.25" customHeight="1" x14ac:dyDescent="0.2">
      <c r="A55" s="748"/>
      <c r="B55" s="749"/>
      <c r="C55" s="778"/>
      <c r="D55" s="919"/>
      <c r="E55" s="694"/>
      <c r="F55" s="801"/>
      <c r="G55" s="256" t="s">
        <v>93</v>
      </c>
      <c r="H55" s="361"/>
      <c r="I55" s="361"/>
      <c r="J55" s="356"/>
      <c r="K55" s="35">
        <v>1000</v>
      </c>
      <c r="L55" s="361">
        <v>1000</v>
      </c>
      <c r="M55" s="356"/>
      <c r="N55" s="35">
        <v>500</v>
      </c>
      <c r="O55" s="361">
        <v>500</v>
      </c>
      <c r="P55" s="356"/>
      <c r="Q55" s="551"/>
      <c r="R55" s="545"/>
      <c r="S55" s="545"/>
      <c r="T55" s="547"/>
      <c r="U55" s="923"/>
      <c r="W55" s="13"/>
    </row>
    <row r="56" spans="1:26" s="1" customFormat="1" ht="17.25" customHeight="1" x14ac:dyDescent="0.2">
      <c r="A56" s="748"/>
      <c r="B56" s="749"/>
      <c r="C56" s="778"/>
      <c r="D56" s="919"/>
      <c r="E56" s="800"/>
      <c r="F56" s="801"/>
      <c r="G56" s="68" t="s">
        <v>56</v>
      </c>
      <c r="H56" s="335"/>
      <c r="I56" s="335"/>
      <c r="J56" s="328"/>
      <c r="K56" s="257">
        <v>70</v>
      </c>
      <c r="L56" s="335">
        <v>70</v>
      </c>
      <c r="M56" s="328"/>
      <c r="N56" s="257">
        <v>24</v>
      </c>
      <c r="O56" s="335">
        <v>24</v>
      </c>
      <c r="P56" s="328"/>
      <c r="Q56" s="551"/>
      <c r="R56" s="545"/>
      <c r="S56" s="545"/>
      <c r="T56" s="547"/>
      <c r="U56" s="923"/>
      <c r="W56" s="13"/>
    </row>
    <row r="57" spans="1:26" s="1" customFormat="1" ht="15.75" customHeight="1" thickBot="1" x14ac:dyDescent="0.25">
      <c r="A57" s="664"/>
      <c r="B57" s="666"/>
      <c r="C57" s="668"/>
      <c r="D57" s="920"/>
      <c r="E57" s="155" t="s">
        <v>55</v>
      </c>
      <c r="F57" s="737"/>
      <c r="G57" s="556" t="s">
        <v>34</v>
      </c>
      <c r="H57" s="352">
        <f t="shared" ref="H57" si="27">SUM(H53:H56)</f>
        <v>40</v>
      </c>
      <c r="I57" s="352">
        <f t="shared" ref="I57:J57" si="28">SUM(I53:I56)</f>
        <v>30</v>
      </c>
      <c r="J57" s="352">
        <f t="shared" si="28"/>
        <v>-10</v>
      </c>
      <c r="K57" s="197">
        <f t="shared" ref="K57" si="29">SUM(K53:K56)</f>
        <v>1070</v>
      </c>
      <c r="L57" s="352">
        <f t="shared" ref="L57" si="30">SUM(L53:L56)</f>
        <v>1070</v>
      </c>
      <c r="M57" s="398"/>
      <c r="N57" s="218">
        <f t="shared" ref="N57:O57" si="31">SUM(N53:N56)</f>
        <v>524</v>
      </c>
      <c r="O57" s="352">
        <f t="shared" si="31"/>
        <v>524</v>
      </c>
      <c r="P57" s="398"/>
      <c r="Q57" s="388"/>
      <c r="R57" s="40"/>
      <c r="S57" s="70"/>
      <c r="T57" s="71"/>
      <c r="U57" s="891"/>
    </row>
    <row r="58" spans="1:26" s="568" customFormat="1" ht="21.75" customHeight="1" x14ac:dyDescent="0.2">
      <c r="A58" s="663" t="s">
        <v>16</v>
      </c>
      <c r="B58" s="665" t="s">
        <v>39</v>
      </c>
      <c r="C58" s="667" t="s">
        <v>43</v>
      </c>
      <c r="D58" s="669" t="s">
        <v>138</v>
      </c>
      <c r="E58" s="932"/>
      <c r="F58" s="707" t="s">
        <v>53</v>
      </c>
      <c r="G58" s="531" t="s">
        <v>23</v>
      </c>
      <c r="H58" s="532">
        <v>450</v>
      </c>
      <c r="I58" s="532">
        <v>450</v>
      </c>
      <c r="J58" s="533">
        <f>I58-H58</f>
        <v>0</v>
      </c>
      <c r="K58" s="264"/>
      <c r="L58" s="532"/>
      <c r="M58" s="534"/>
      <c r="N58" s="264"/>
      <c r="O58" s="532"/>
      <c r="P58" s="534"/>
      <c r="Q58" s="781" t="s">
        <v>189</v>
      </c>
      <c r="R58" s="258">
        <v>100</v>
      </c>
      <c r="S58" s="927"/>
      <c r="T58" s="898"/>
      <c r="U58" s="622"/>
      <c r="V58" s="930"/>
    </row>
    <row r="59" spans="1:26" s="568" customFormat="1" ht="21.75" customHeight="1" x14ac:dyDescent="0.2">
      <c r="A59" s="748"/>
      <c r="B59" s="749"/>
      <c r="C59" s="778"/>
      <c r="D59" s="883"/>
      <c r="E59" s="933"/>
      <c r="F59" s="780"/>
      <c r="G59" s="265" t="s">
        <v>56</v>
      </c>
      <c r="H59" s="335">
        <v>250</v>
      </c>
      <c r="I59" s="335">
        <v>250</v>
      </c>
      <c r="J59" s="328">
        <f>I59-H59</f>
        <v>0</v>
      </c>
      <c r="K59" s="257"/>
      <c r="L59" s="335"/>
      <c r="M59" s="401"/>
      <c r="N59" s="257"/>
      <c r="O59" s="335"/>
      <c r="P59" s="401"/>
      <c r="Q59" s="782"/>
      <c r="R59" s="266"/>
      <c r="S59" s="928"/>
      <c r="T59" s="899"/>
      <c r="U59" s="622"/>
      <c r="V59" s="930"/>
    </row>
    <row r="60" spans="1:26" s="568" customFormat="1" ht="15.75" customHeight="1" thickBot="1" x14ac:dyDescent="0.25">
      <c r="A60" s="664"/>
      <c r="B60" s="666"/>
      <c r="C60" s="668"/>
      <c r="D60" s="670"/>
      <c r="E60" s="786"/>
      <c r="F60" s="708"/>
      <c r="G60" s="556" t="s">
        <v>34</v>
      </c>
      <c r="H60" s="362">
        <f>SUM(H58:H59)</f>
        <v>700</v>
      </c>
      <c r="I60" s="362">
        <f>SUM(I58:I59)</f>
        <v>700</v>
      </c>
      <c r="J60" s="357">
        <f>SUM(J58:J59)</f>
        <v>0</v>
      </c>
      <c r="K60" s="169"/>
      <c r="L60" s="362"/>
      <c r="M60" s="402"/>
      <c r="N60" s="169"/>
      <c r="O60" s="362"/>
      <c r="P60" s="402"/>
      <c r="Q60" s="783"/>
      <c r="R60" s="259"/>
      <c r="S60" s="929"/>
      <c r="T60" s="900"/>
      <c r="U60" s="623"/>
      <c r="V60" s="931"/>
    </row>
    <row r="61" spans="1:26" s="1" customFormat="1" ht="27" customHeight="1" x14ac:dyDescent="0.2">
      <c r="A61" s="663" t="s">
        <v>16</v>
      </c>
      <c r="B61" s="665" t="s">
        <v>39</v>
      </c>
      <c r="C61" s="667" t="s">
        <v>57</v>
      </c>
      <c r="D61" s="734" t="s">
        <v>86</v>
      </c>
      <c r="E61" s="304" t="s">
        <v>55</v>
      </c>
      <c r="F61" s="707" t="s">
        <v>53</v>
      </c>
      <c r="G61" s="289" t="s">
        <v>23</v>
      </c>
      <c r="H61" s="348">
        <v>0</v>
      </c>
      <c r="I61" s="348">
        <v>0</v>
      </c>
      <c r="J61" s="342">
        <f>I61-H61</f>
        <v>0</v>
      </c>
      <c r="K61" s="42"/>
      <c r="L61" s="348"/>
      <c r="M61" s="246"/>
      <c r="N61" s="42"/>
      <c r="O61" s="348"/>
      <c r="P61" s="246"/>
      <c r="Q61" s="781" t="s">
        <v>61</v>
      </c>
      <c r="R61" s="258">
        <v>100</v>
      </c>
      <c r="S61" s="677"/>
      <c r="T61" s="679"/>
      <c r="U61" s="890"/>
      <c r="V61" s="934"/>
    </row>
    <row r="62" spans="1:26" s="1" customFormat="1" ht="27" customHeight="1" x14ac:dyDescent="0.2">
      <c r="A62" s="748"/>
      <c r="B62" s="749"/>
      <c r="C62" s="778"/>
      <c r="D62" s="779"/>
      <c r="E62" s="785" t="s">
        <v>97</v>
      </c>
      <c r="F62" s="780"/>
      <c r="G62" s="418" t="s">
        <v>168</v>
      </c>
      <c r="H62" s="361">
        <v>35</v>
      </c>
      <c r="I62" s="361">
        <v>35</v>
      </c>
      <c r="J62" s="356">
        <f>I62-H62</f>
        <v>0</v>
      </c>
      <c r="K62" s="35"/>
      <c r="L62" s="361"/>
      <c r="M62" s="409"/>
      <c r="N62" s="35"/>
      <c r="O62" s="361"/>
      <c r="P62" s="409"/>
      <c r="Q62" s="782"/>
      <c r="R62" s="266"/>
      <c r="S62" s="784"/>
      <c r="T62" s="777"/>
      <c r="U62" s="923"/>
      <c r="V62" s="934"/>
      <c r="Z62" s="13"/>
    </row>
    <row r="63" spans="1:26" s="1" customFormat="1" ht="15.75" customHeight="1" thickBot="1" x14ac:dyDescent="0.25">
      <c r="A63" s="664"/>
      <c r="B63" s="666"/>
      <c r="C63" s="668"/>
      <c r="D63" s="735"/>
      <c r="E63" s="786"/>
      <c r="F63" s="708"/>
      <c r="G63" s="556" t="s">
        <v>34</v>
      </c>
      <c r="H63" s="362">
        <f>SUM(H61:H62)</f>
        <v>35</v>
      </c>
      <c r="I63" s="362">
        <f>SUM(I61:I62)</f>
        <v>35</v>
      </c>
      <c r="J63" s="362">
        <f>SUM(J61:J62)</f>
        <v>0</v>
      </c>
      <c r="K63" s="169">
        <f t="shared" ref="K63" si="32">SUM(K61:K61)</f>
        <v>0</v>
      </c>
      <c r="L63" s="362">
        <f t="shared" ref="L63" si="33">SUM(L61:L61)</f>
        <v>0</v>
      </c>
      <c r="M63" s="402"/>
      <c r="N63" s="169">
        <f t="shared" ref="N63:O63" si="34">SUM(N61:N61)</f>
        <v>0</v>
      </c>
      <c r="O63" s="362">
        <f t="shared" si="34"/>
        <v>0</v>
      </c>
      <c r="P63" s="402"/>
      <c r="Q63" s="783"/>
      <c r="R63" s="259"/>
      <c r="S63" s="678"/>
      <c r="T63" s="680"/>
      <c r="U63" s="891"/>
      <c r="V63" s="935"/>
    </row>
    <row r="64" spans="1:26" s="1" customFormat="1" ht="29.25" customHeight="1" x14ac:dyDescent="0.2">
      <c r="A64" s="663" t="s">
        <v>16</v>
      </c>
      <c r="B64" s="665" t="s">
        <v>39</v>
      </c>
      <c r="C64" s="667" t="s">
        <v>58</v>
      </c>
      <c r="D64" s="734" t="s">
        <v>125</v>
      </c>
      <c r="E64" s="304" t="s">
        <v>55</v>
      </c>
      <c r="F64" s="707" t="s">
        <v>53</v>
      </c>
      <c r="G64" s="63" t="s">
        <v>23</v>
      </c>
      <c r="H64" s="348"/>
      <c r="I64" s="348"/>
      <c r="J64" s="342"/>
      <c r="K64" s="42">
        <v>40</v>
      </c>
      <c r="L64" s="348">
        <v>40</v>
      </c>
      <c r="M64" s="246"/>
      <c r="N64" s="342">
        <v>295</v>
      </c>
      <c r="O64" s="348">
        <v>295</v>
      </c>
      <c r="P64" s="246"/>
      <c r="Q64" s="247" t="s">
        <v>119</v>
      </c>
      <c r="R64" s="248"/>
      <c r="S64" s="248">
        <v>1</v>
      </c>
      <c r="T64" s="249"/>
      <c r="U64" s="249"/>
    </row>
    <row r="65" spans="1:29" s="1" customFormat="1" ht="16.5" customHeight="1" x14ac:dyDescent="0.2">
      <c r="A65" s="748"/>
      <c r="B65" s="749"/>
      <c r="C65" s="778"/>
      <c r="D65" s="779"/>
      <c r="E65" s="785" t="s">
        <v>97</v>
      </c>
      <c r="F65" s="780"/>
      <c r="G65" s="250"/>
      <c r="H65" s="336"/>
      <c r="I65" s="336"/>
      <c r="J65" s="329"/>
      <c r="K65" s="400"/>
      <c r="L65" s="406"/>
      <c r="M65" s="403"/>
      <c r="N65" s="400"/>
      <c r="O65" s="406"/>
      <c r="P65" s="403"/>
      <c r="Q65" s="251" t="s">
        <v>120</v>
      </c>
      <c r="R65" s="144"/>
      <c r="S65" s="252"/>
      <c r="T65" s="253">
        <v>70</v>
      </c>
      <c r="U65" s="624"/>
      <c r="V65" s="13"/>
      <c r="X65" s="13"/>
    </row>
    <row r="66" spans="1:29" s="1" customFormat="1" ht="18" customHeight="1" thickBot="1" x14ac:dyDescent="0.25">
      <c r="A66" s="664"/>
      <c r="B66" s="666"/>
      <c r="C66" s="668"/>
      <c r="D66" s="735"/>
      <c r="E66" s="786"/>
      <c r="F66" s="708"/>
      <c r="G66" s="556" t="s">
        <v>34</v>
      </c>
      <c r="H66" s="334">
        <f>SUM(H64:H65)</f>
        <v>0</v>
      </c>
      <c r="I66" s="334">
        <f>SUM(I64:I65)</f>
        <v>0</v>
      </c>
      <c r="J66" s="21"/>
      <c r="K66" s="26">
        <f>SUM(K64:K65)</f>
        <v>40</v>
      </c>
      <c r="L66" s="334">
        <f>SUM(L64:L65)</f>
        <v>40</v>
      </c>
      <c r="M66" s="404"/>
      <c r="N66" s="26">
        <f>SUM(N64:N65)</f>
        <v>295</v>
      </c>
      <c r="O66" s="334">
        <f>SUM(O64:O65)</f>
        <v>295</v>
      </c>
      <c r="P66" s="404"/>
      <c r="Q66" s="254" t="s">
        <v>121</v>
      </c>
      <c r="R66" s="144"/>
      <c r="S66" s="252"/>
      <c r="T66" s="255" t="s">
        <v>106</v>
      </c>
      <c r="U66" s="625"/>
      <c r="X66" s="13"/>
    </row>
    <row r="67" spans="1:29" s="1" customFormat="1" ht="19.5" customHeight="1" x14ac:dyDescent="0.2">
      <c r="A67" s="663" t="s">
        <v>16</v>
      </c>
      <c r="B67" s="665" t="s">
        <v>39</v>
      </c>
      <c r="C67" s="667" t="s">
        <v>21</v>
      </c>
      <c r="D67" s="669" t="s">
        <v>62</v>
      </c>
      <c r="E67" s="705" t="s">
        <v>97</v>
      </c>
      <c r="F67" s="707" t="s">
        <v>53</v>
      </c>
      <c r="G67" s="78" t="s">
        <v>23</v>
      </c>
      <c r="H67" s="331"/>
      <c r="I67" s="331"/>
      <c r="J67" s="326"/>
      <c r="K67" s="73">
        <v>223.1</v>
      </c>
      <c r="L67" s="331">
        <v>223.1</v>
      </c>
      <c r="M67" s="326"/>
      <c r="N67" s="73"/>
      <c r="O67" s="331"/>
      <c r="P67" s="326"/>
      <c r="Q67" s="709" t="s">
        <v>63</v>
      </c>
      <c r="R67" s="710"/>
      <c r="S67" s="76">
        <v>1</v>
      </c>
      <c r="T67" s="77"/>
      <c r="U67" s="626"/>
      <c r="V67" s="13"/>
      <c r="Y67" s="13"/>
    </row>
    <row r="68" spans="1:29" s="1" customFormat="1" ht="15.75" customHeight="1" thickBot="1" x14ac:dyDescent="0.25">
      <c r="A68" s="664"/>
      <c r="B68" s="666"/>
      <c r="C68" s="668"/>
      <c r="D68" s="670"/>
      <c r="E68" s="706"/>
      <c r="F68" s="708"/>
      <c r="G68" s="556" t="s">
        <v>34</v>
      </c>
      <c r="H68" s="362"/>
      <c r="I68" s="362"/>
      <c r="J68" s="357"/>
      <c r="K68" s="169">
        <f>SUM(K67:K67)</f>
        <v>223.1</v>
      </c>
      <c r="L68" s="362">
        <f>SUM(L67:L67)</f>
        <v>223.1</v>
      </c>
      <c r="M68" s="357"/>
      <c r="N68" s="169"/>
      <c r="O68" s="362"/>
      <c r="P68" s="357"/>
      <c r="Q68" s="696"/>
      <c r="R68" s="711"/>
      <c r="S68" s="70"/>
      <c r="T68" s="71"/>
      <c r="U68" s="41"/>
    </row>
    <row r="69" spans="1:29" s="1" customFormat="1" ht="39" customHeight="1" x14ac:dyDescent="0.2">
      <c r="A69" s="655" t="s">
        <v>16</v>
      </c>
      <c r="B69" s="659" t="s">
        <v>39</v>
      </c>
      <c r="C69" s="657" t="s">
        <v>59</v>
      </c>
      <c r="D69" s="643" t="s">
        <v>134</v>
      </c>
      <c r="E69" s="646" t="s">
        <v>97</v>
      </c>
      <c r="F69" s="658" t="s">
        <v>103</v>
      </c>
      <c r="G69" s="63" t="s">
        <v>23</v>
      </c>
      <c r="H69" s="363">
        <v>140.19999999999999</v>
      </c>
      <c r="I69" s="363">
        <v>140.19999999999999</v>
      </c>
      <c r="J69" s="358"/>
      <c r="K69" s="64"/>
      <c r="L69" s="363"/>
      <c r="M69" s="395"/>
      <c r="N69" s="64"/>
      <c r="O69" s="363"/>
      <c r="P69" s="395"/>
      <c r="Q69" s="637"/>
      <c r="R69" s="638"/>
      <c r="S69" s="28"/>
      <c r="T69" s="29"/>
      <c r="U69" s="639"/>
    </row>
    <row r="70" spans="1:29" s="1" customFormat="1" ht="29.25" customHeight="1" x14ac:dyDescent="0.2">
      <c r="A70" s="640"/>
      <c r="B70" s="641"/>
      <c r="C70" s="653"/>
      <c r="D70" s="636" t="s">
        <v>139</v>
      </c>
      <c r="E70" s="635"/>
      <c r="F70" s="645"/>
      <c r="G70" s="250"/>
      <c r="H70" s="335"/>
      <c r="I70" s="335"/>
      <c r="J70" s="328"/>
      <c r="K70" s="25"/>
      <c r="L70" s="333"/>
      <c r="M70" s="405"/>
      <c r="N70" s="25"/>
      <c r="O70" s="333"/>
      <c r="P70" s="405"/>
      <c r="Q70" s="612" t="s">
        <v>140</v>
      </c>
      <c r="R70" s="613">
        <v>162.66999999999999</v>
      </c>
      <c r="S70" s="32"/>
      <c r="T70" s="33"/>
      <c r="U70" s="924" t="s">
        <v>210</v>
      </c>
      <c r="Y70" s="13"/>
      <c r="AC70" s="13"/>
    </row>
    <row r="71" spans="1:29" s="1" customFormat="1" ht="42" customHeight="1" x14ac:dyDescent="0.2">
      <c r="A71" s="640"/>
      <c r="B71" s="641"/>
      <c r="C71" s="642"/>
      <c r="D71" s="608"/>
      <c r="E71" s="647"/>
      <c r="F71" s="645"/>
      <c r="G71" s="250"/>
      <c r="H71" s="335"/>
      <c r="I71" s="335"/>
      <c r="J71" s="328"/>
      <c r="K71" s="25"/>
      <c r="L71" s="333"/>
      <c r="M71" s="405"/>
      <c r="N71" s="25"/>
      <c r="O71" s="333"/>
      <c r="P71" s="405"/>
      <c r="Q71" s="609" t="s">
        <v>200</v>
      </c>
      <c r="R71" s="610">
        <v>100</v>
      </c>
      <c r="S71" s="32"/>
      <c r="T71" s="33"/>
      <c r="U71" s="924"/>
      <c r="Y71" s="13"/>
      <c r="AC71" s="13"/>
    </row>
    <row r="72" spans="1:29" s="1" customFormat="1" ht="21" customHeight="1" x14ac:dyDescent="0.2">
      <c r="A72" s="640"/>
      <c r="B72" s="641"/>
      <c r="C72" s="642"/>
      <c r="D72" s="644" t="s">
        <v>135</v>
      </c>
      <c r="E72" s="654"/>
      <c r="F72" s="645"/>
      <c r="G72" s="250"/>
      <c r="H72" s="335"/>
      <c r="I72" s="335"/>
      <c r="J72" s="328"/>
      <c r="K72" s="25"/>
      <c r="L72" s="333"/>
      <c r="M72" s="405"/>
      <c r="N72" s="25"/>
      <c r="O72" s="333"/>
      <c r="P72" s="405"/>
      <c r="Q72" s="741" t="s">
        <v>130</v>
      </c>
      <c r="R72" s="305">
        <v>100</v>
      </c>
      <c r="S72" s="102"/>
      <c r="T72" s="103"/>
      <c r="U72" s="924"/>
    </row>
    <row r="73" spans="1:29" s="1" customFormat="1" ht="13.5" customHeight="1" thickBot="1" x14ac:dyDescent="0.25">
      <c r="A73" s="656"/>
      <c r="B73" s="660"/>
      <c r="C73" s="661"/>
      <c r="D73" s="280"/>
      <c r="E73" s="282"/>
      <c r="F73" s="283"/>
      <c r="G73" s="279" t="s">
        <v>34</v>
      </c>
      <c r="H73" s="334">
        <f>SUM(H69:H72)</f>
        <v>140.19999999999999</v>
      </c>
      <c r="I73" s="334">
        <f>SUM(I69:I72)</f>
        <v>140.19999999999999</v>
      </c>
      <c r="J73" s="21"/>
      <c r="K73" s="26"/>
      <c r="L73" s="334"/>
      <c r="M73" s="404"/>
      <c r="N73" s="26"/>
      <c r="O73" s="334"/>
      <c r="P73" s="404"/>
      <c r="Q73" s="696"/>
      <c r="R73" s="652"/>
      <c r="S73" s="70"/>
      <c r="T73" s="662"/>
      <c r="U73" s="917"/>
    </row>
    <row r="74" spans="1:29" s="1" customFormat="1" ht="38.25" customHeight="1" x14ac:dyDescent="0.2">
      <c r="A74" s="663" t="s">
        <v>16</v>
      </c>
      <c r="B74" s="665" t="s">
        <v>39</v>
      </c>
      <c r="C74" s="667" t="s">
        <v>60</v>
      </c>
      <c r="D74" s="921" t="s">
        <v>186</v>
      </c>
      <c r="E74" s="705"/>
      <c r="F74" s="707" t="s">
        <v>103</v>
      </c>
      <c r="G74" s="78" t="s">
        <v>23</v>
      </c>
      <c r="H74" s="331">
        <v>40</v>
      </c>
      <c r="I74" s="331">
        <v>40</v>
      </c>
      <c r="J74" s="326">
        <f>I74-H74</f>
        <v>0</v>
      </c>
      <c r="K74" s="73"/>
      <c r="L74" s="331"/>
      <c r="M74" s="326"/>
      <c r="N74" s="73"/>
      <c r="O74" s="331"/>
      <c r="P74" s="326"/>
      <c r="Q74" s="709" t="s">
        <v>192</v>
      </c>
      <c r="R74" s="710">
        <v>100</v>
      </c>
      <c r="S74" s="76"/>
      <c r="T74" s="569"/>
      <c r="U74" s="916"/>
      <c r="V74" s="13"/>
      <c r="Y74" s="13"/>
    </row>
    <row r="75" spans="1:29" s="1" customFormat="1" ht="16.5" customHeight="1" thickBot="1" x14ac:dyDescent="0.25">
      <c r="A75" s="664"/>
      <c r="B75" s="666"/>
      <c r="C75" s="668"/>
      <c r="D75" s="922"/>
      <c r="E75" s="706"/>
      <c r="F75" s="708"/>
      <c r="G75" s="556" t="s">
        <v>34</v>
      </c>
      <c r="H75" s="362">
        <f>SUM(H74)</f>
        <v>40</v>
      </c>
      <c r="I75" s="362">
        <f>SUM(I74)</f>
        <v>40</v>
      </c>
      <c r="J75" s="362">
        <f>SUM(J74)</f>
        <v>0</v>
      </c>
      <c r="K75" s="169"/>
      <c r="L75" s="362"/>
      <c r="M75" s="357"/>
      <c r="N75" s="169"/>
      <c r="O75" s="362"/>
      <c r="P75" s="357"/>
      <c r="Q75" s="696"/>
      <c r="R75" s="711"/>
      <c r="S75" s="70"/>
      <c r="T75" s="540"/>
      <c r="U75" s="917"/>
    </row>
    <row r="76" spans="1:29" s="1" customFormat="1" ht="21" customHeight="1" x14ac:dyDescent="0.2">
      <c r="A76" s="663" t="s">
        <v>16</v>
      </c>
      <c r="B76" s="665" t="s">
        <v>39</v>
      </c>
      <c r="C76" s="667" t="s">
        <v>190</v>
      </c>
      <c r="D76" s="669" t="s">
        <v>193</v>
      </c>
      <c r="E76" s="886" t="s">
        <v>55</v>
      </c>
      <c r="F76" s="888" t="s">
        <v>52</v>
      </c>
      <c r="G76" s="63" t="s">
        <v>23</v>
      </c>
      <c r="H76" s="570">
        <v>550</v>
      </c>
      <c r="I76" s="570">
        <v>550</v>
      </c>
      <c r="J76" s="571">
        <f>I76-H76</f>
        <v>0</v>
      </c>
      <c r="K76" s="42"/>
      <c r="L76" s="348"/>
      <c r="M76" s="342"/>
      <c r="N76" s="42"/>
      <c r="O76" s="348"/>
      <c r="P76" s="342"/>
      <c r="Q76" s="675" t="s">
        <v>196</v>
      </c>
      <c r="R76" s="528">
        <v>100</v>
      </c>
      <c r="S76" s="528"/>
      <c r="T76" s="529"/>
      <c r="U76" s="916"/>
      <c r="V76" s="13"/>
      <c r="W76" s="13"/>
    </row>
    <row r="77" spans="1:29" s="1" customFormat="1" ht="15.75" customHeight="1" thickBot="1" x14ac:dyDescent="0.25">
      <c r="A77" s="664"/>
      <c r="B77" s="666"/>
      <c r="C77" s="668"/>
      <c r="D77" s="670"/>
      <c r="E77" s="887"/>
      <c r="F77" s="889"/>
      <c r="G77" s="238" t="s">
        <v>34</v>
      </c>
      <c r="H77" s="572">
        <f>SUM(H76)</f>
        <v>550</v>
      </c>
      <c r="I77" s="573">
        <f>SUM(I76:I76)</f>
        <v>550</v>
      </c>
      <c r="J77" s="573">
        <f>SUM(J76:J76)</f>
        <v>0</v>
      </c>
      <c r="K77" s="26"/>
      <c r="L77" s="334"/>
      <c r="M77" s="21"/>
      <c r="N77" s="26"/>
      <c r="O77" s="334"/>
      <c r="P77" s="21"/>
      <c r="Q77" s="676"/>
      <c r="R77" s="244"/>
      <c r="S77" s="244"/>
      <c r="T77" s="245"/>
      <c r="U77" s="917"/>
      <c r="X77" s="13"/>
    </row>
    <row r="78" spans="1:29" s="1" customFormat="1" ht="254.25" customHeight="1" x14ac:dyDescent="0.2">
      <c r="A78" s="663" t="s">
        <v>16</v>
      </c>
      <c r="B78" s="665" t="s">
        <v>39</v>
      </c>
      <c r="C78" s="667" t="s">
        <v>201</v>
      </c>
      <c r="D78" s="884" t="s">
        <v>202</v>
      </c>
      <c r="E78" s="886"/>
      <c r="F78" s="888" t="s">
        <v>22</v>
      </c>
      <c r="G78" s="63" t="s">
        <v>168</v>
      </c>
      <c r="H78" s="570"/>
      <c r="I78" s="614">
        <v>10</v>
      </c>
      <c r="J78" s="615">
        <f>I78-H78</f>
        <v>10</v>
      </c>
      <c r="K78" s="42"/>
      <c r="L78" s="348"/>
      <c r="M78" s="342"/>
      <c r="N78" s="42"/>
      <c r="O78" s="348"/>
      <c r="P78" s="342"/>
      <c r="Q78" s="675" t="s">
        <v>203</v>
      </c>
      <c r="R78" s="528">
        <v>100</v>
      </c>
      <c r="S78" s="528"/>
      <c r="T78" s="529"/>
      <c r="U78" s="890" t="s">
        <v>207</v>
      </c>
      <c r="V78" s="13"/>
      <c r="W78" s="13"/>
    </row>
    <row r="79" spans="1:29" s="1" customFormat="1" ht="15.75" customHeight="1" thickBot="1" x14ac:dyDescent="0.25">
      <c r="A79" s="664"/>
      <c r="B79" s="666"/>
      <c r="C79" s="668"/>
      <c r="D79" s="885"/>
      <c r="E79" s="887"/>
      <c r="F79" s="889"/>
      <c r="G79" s="238" t="s">
        <v>34</v>
      </c>
      <c r="H79" s="572">
        <f>SUM(H78)</f>
        <v>0</v>
      </c>
      <c r="I79" s="573">
        <f>SUM(I78:I78)</f>
        <v>10</v>
      </c>
      <c r="J79" s="573">
        <f>SUM(J78:J78)</f>
        <v>10</v>
      </c>
      <c r="K79" s="26"/>
      <c r="L79" s="334"/>
      <c r="M79" s="21"/>
      <c r="N79" s="26"/>
      <c r="O79" s="334"/>
      <c r="P79" s="21"/>
      <c r="Q79" s="676"/>
      <c r="R79" s="244"/>
      <c r="S79" s="244"/>
      <c r="T79" s="245"/>
      <c r="U79" s="891"/>
      <c r="X79" s="13"/>
    </row>
    <row r="80" spans="1:29" s="1" customFormat="1" ht="15" customHeight="1" thickBot="1" x14ac:dyDescent="0.25">
      <c r="A80" s="79" t="s">
        <v>16</v>
      </c>
      <c r="B80" s="44" t="s">
        <v>39</v>
      </c>
      <c r="C80" s="712" t="s">
        <v>44</v>
      </c>
      <c r="D80" s="713"/>
      <c r="E80" s="713"/>
      <c r="F80" s="713"/>
      <c r="G80" s="714"/>
      <c r="H80" s="201">
        <f>H68+H60+H57+H66+H77+H50+H73+H63+H52+H75</f>
        <v>2089</v>
      </c>
      <c r="I80" s="582">
        <f>I68+I60+I57+I66+I77+I50+I73+I63+I52+I75+I79</f>
        <v>2129</v>
      </c>
      <c r="J80" s="581">
        <f>J68+J60+J57+J66+J77+J50+J73+J63+J52+J75+J79</f>
        <v>40</v>
      </c>
      <c r="K80" s="201">
        <f t="shared" ref="K80:P80" si="35">K68+K60+K57+K66+K77+K50+K73+K63+K52</f>
        <v>1633.1</v>
      </c>
      <c r="L80" s="201">
        <f t="shared" si="35"/>
        <v>1333.1</v>
      </c>
      <c r="M80" s="201">
        <f t="shared" si="35"/>
        <v>-300</v>
      </c>
      <c r="N80" s="201">
        <f t="shared" si="35"/>
        <v>1331</v>
      </c>
      <c r="O80" s="582">
        <f t="shared" si="35"/>
        <v>819</v>
      </c>
      <c r="P80" s="582">
        <f t="shared" si="35"/>
        <v>-512</v>
      </c>
      <c r="Q80" s="715"/>
      <c r="R80" s="716"/>
      <c r="S80" s="716"/>
      <c r="T80" s="716"/>
      <c r="U80" s="717"/>
    </row>
    <row r="81" spans="1:24" s="1" customFormat="1" ht="13.5" thickBot="1" x14ac:dyDescent="0.25">
      <c r="A81" s="299" t="s">
        <v>16</v>
      </c>
      <c r="B81" s="681" t="s">
        <v>64</v>
      </c>
      <c r="C81" s="682"/>
      <c r="D81" s="682"/>
      <c r="E81" s="682"/>
      <c r="F81" s="682"/>
      <c r="G81" s="683"/>
      <c r="H81" s="80">
        <f t="shared" ref="H81:M81" si="36">H80+H45+H30</f>
        <v>4155.8</v>
      </c>
      <c r="I81" s="364">
        <f t="shared" si="36"/>
        <v>4222.6000000000004</v>
      </c>
      <c r="J81" s="364">
        <f t="shared" si="36"/>
        <v>66.800000000000026</v>
      </c>
      <c r="K81" s="80">
        <f t="shared" si="36"/>
        <v>3661.8</v>
      </c>
      <c r="L81" s="364">
        <f t="shared" si="36"/>
        <v>3361.8</v>
      </c>
      <c r="M81" s="364">
        <f t="shared" si="36"/>
        <v>-300</v>
      </c>
      <c r="N81" s="80">
        <f t="shared" ref="N81:P81" si="37">N80+N45+N30</f>
        <v>3350.7</v>
      </c>
      <c r="O81" s="364">
        <f t="shared" si="37"/>
        <v>2838.7</v>
      </c>
      <c r="P81" s="364">
        <f t="shared" si="37"/>
        <v>-512</v>
      </c>
      <c r="Q81" s="684"/>
      <c r="R81" s="685"/>
      <c r="S81" s="685"/>
      <c r="T81" s="685"/>
      <c r="U81" s="686"/>
    </row>
    <row r="82" spans="1:24" s="1" customFormat="1" ht="13.5" thickBot="1" x14ac:dyDescent="0.25">
      <c r="A82" s="81" t="s">
        <v>65</v>
      </c>
      <c r="B82" s="687" t="s">
        <v>66</v>
      </c>
      <c r="C82" s="688"/>
      <c r="D82" s="688"/>
      <c r="E82" s="688"/>
      <c r="F82" s="688"/>
      <c r="G82" s="689"/>
      <c r="H82" s="82">
        <f t="shared" ref="H82:K82" si="38">H81</f>
        <v>4155.8</v>
      </c>
      <c r="I82" s="365">
        <f t="shared" ref="I82:J82" si="39">I81</f>
        <v>4222.6000000000004</v>
      </c>
      <c r="J82" s="365">
        <f t="shared" si="39"/>
        <v>66.800000000000026</v>
      </c>
      <c r="K82" s="82">
        <f t="shared" si="38"/>
        <v>3661.8</v>
      </c>
      <c r="L82" s="365">
        <f t="shared" ref="L82:N82" si="40">L81</f>
        <v>3361.8</v>
      </c>
      <c r="M82" s="365">
        <f t="shared" si="40"/>
        <v>-300</v>
      </c>
      <c r="N82" s="82">
        <f t="shared" si="40"/>
        <v>3350.7</v>
      </c>
      <c r="O82" s="365">
        <f t="shared" ref="O82:P82" si="41">O81</f>
        <v>2838.7</v>
      </c>
      <c r="P82" s="365">
        <f t="shared" si="41"/>
        <v>-512</v>
      </c>
      <c r="Q82" s="690"/>
      <c r="R82" s="691"/>
      <c r="S82" s="691"/>
      <c r="T82" s="691"/>
      <c r="U82" s="692"/>
    </row>
    <row r="83" spans="1:24" s="1" customFormat="1" ht="21.75" customHeight="1" thickBot="1" x14ac:dyDescent="0.25">
      <c r="A83" s="83"/>
      <c r="B83" s="729" t="s">
        <v>67</v>
      </c>
      <c r="C83" s="729"/>
      <c r="D83" s="729"/>
      <c r="E83" s="729"/>
      <c r="F83" s="729"/>
      <c r="G83" s="729"/>
      <c r="H83" s="729"/>
      <c r="I83" s="729"/>
      <c r="J83" s="729"/>
      <c r="K83" s="729"/>
      <c r="L83" s="729"/>
      <c r="M83" s="729"/>
      <c r="N83" s="729"/>
      <c r="O83" s="729"/>
      <c r="P83" s="729"/>
      <c r="Q83" s="84"/>
      <c r="R83" s="220"/>
      <c r="S83" s="220"/>
      <c r="T83" s="221"/>
      <c r="U83" s="220"/>
      <c r="V83" s="215"/>
    </row>
    <row r="84" spans="1:24" s="1" customFormat="1" ht="81.75" customHeight="1" x14ac:dyDescent="0.2">
      <c r="A84" s="85"/>
      <c r="B84" s="730" t="s">
        <v>68</v>
      </c>
      <c r="C84" s="731"/>
      <c r="D84" s="731"/>
      <c r="E84" s="731"/>
      <c r="F84" s="731"/>
      <c r="G84" s="732"/>
      <c r="H84" s="291" t="s">
        <v>160</v>
      </c>
      <c r="I84" s="378" t="s">
        <v>162</v>
      </c>
      <c r="J84" s="527" t="s">
        <v>100</v>
      </c>
      <c r="K84" s="413" t="s">
        <v>69</v>
      </c>
      <c r="L84" s="542" t="s">
        <v>197</v>
      </c>
      <c r="M84" s="527" t="s">
        <v>100</v>
      </c>
      <c r="N84" s="413" t="s">
        <v>108</v>
      </c>
      <c r="O84" s="542" t="s">
        <v>198</v>
      </c>
      <c r="P84" s="588" t="s">
        <v>100</v>
      </c>
      <c r="Q84" s="559"/>
      <c r="R84" s="733"/>
      <c r="S84" s="733"/>
      <c r="T84" s="221"/>
      <c r="U84" s="621"/>
    </row>
    <row r="85" spans="1:24" s="1" customFormat="1" ht="15" customHeight="1" x14ac:dyDescent="0.2">
      <c r="A85" s="85"/>
      <c r="B85" s="718" t="s">
        <v>70</v>
      </c>
      <c r="C85" s="719"/>
      <c r="D85" s="719"/>
      <c r="E85" s="719"/>
      <c r="F85" s="719"/>
      <c r="G85" s="720"/>
      <c r="H85" s="202">
        <f>SUM(H86:H92)</f>
        <v>3877.4</v>
      </c>
      <c r="I85" s="374">
        <f>SUM(I86:I92)</f>
        <v>3944.2000000000003</v>
      </c>
      <c r="J85" s="419">
        <f t="shared" ref="J85:M85" si="42">SUM(J86:J92)</f>
        <v>66.800000000000225</v>
      </c>
      <c r="K85" s="202">
        <f t="shared" si="42"/>
        <v>2575.1999999999998</v>
      </c>
      <c r="L85" s="374">
        <f t="shared" si="42"/>
        <v>2275.1999999999998</v>
      </c>
      <c r="M85" s="419">
        <f t="shared" si="42"/>
        <v>-300</v>
      </c>
      <c r="N85" s="202">
        <f>SUM(N86:N92)</f>
        <v>2810.1</v>
      </c>
      <c r="O85" s="374">
        <f t="shared" ref="O85" si="43">SUM(O86:O92)</f>
        <v>2298.1</v>
      </c>
      <c r="P85" s="589">
        <f>SUM(P86:P92)</f>
        <v>-512</v>
      </c>
      <c r="Q85" s="557"/>
      <c r="R85" s="721"/>
      <c r="S85" s="721"/>
      <c r="T85" s="221"/>
      <c r="U85" s="619"/>
    </row>
    <row r="86" spans="1:24" s="1" customFormat="1" ht="15" customHeight="1" x14ac:dyDescent="0.2">
      <c r="A86" s="85"/>
      <c r="B86" s="722" t="s">
        <v>71</v>
      </c>
      <c r="C86" s="723"/>
      <c r="D86" s="723"/>
      <c r="E86" s="723"/>
      <c r="F86" s="723"/>
      <c r="G86" s="724"/>
      <c r="H86" s="324">
        <f>SUMIF(G14:G76,"SB",H14:H76)</f>
        <v>1623.5</v>
      </c>
      <c r="I86" s="375">
        <f>SUMIF(G14:G76,"SB",I14:I76)</f>
        <v>1623.5</v>
      </c>
      <c r="J86" s="371">
        <f>I86-H86</f>
        <v>0</v>
      </c>
      <c r="K86" s="324">
        <f>SUMIF(G14:G72,G14,K14:K72)</f>
        <v>685.30000000000007</v>
      </c>
      <c r="L86" s="375">
        <f>SUMIF(G14:G72,"sb",L14:L72)</f>
        <v>685.30000000000007</v>
      </c>
      <c r="M86" s="420">
        <f>SUMIF(G14:G72,I14,M14:M72)</f>
        <v>0</v>
      </c>
      <c r="N86" s="324">
        <f>SUMIF(G14:G76,"sb",N14:N76)</f>
        <v>708.2</v>
      </c>
      <c r="O86" s="375">
        <f>SUMIF(G14:G76,"sb",O14:O76)</f>
        <v>708.2</v>
      </c>
      <c r="P86" s="590">
        <f>O86-N86</f>
        <v>0</v>
      </c>
      <c r="Q86" s="558"/>
      <c r="R86" s="725"/>
      <c r="S86" s="725"/>
      <c r="T86" s="221"/>
      <c r="U86" s="620"/>
    </row>
    <row r="87" spans="1:24" s="1" customFormat="1" ht="15" customHeight="1" x14ac:dyDescent="0.2">
      <c r="A87" s="85"/>
      <c r="B87" s="726" t="s">
        <v>169</v>
      </c>
      <c r="C87" s="727"/>
      <c r="D87" s="727"/>
      <c r="E87" s="727"/>
      <c r="F87" s="727"/>
      <c r="G87" s="728"/>
      <c r="H87" s="324">
        <f>SUMIF(G14:G76,"sb(l)",H14:H76)</f>
        <v>75</v>
      </c>
      <c r="I87" s="375">
        <f>SUMIF(G15:G78,"SB(L)",I15:I78)</f>
        <v>75</v>
      </c>
      <c r="J87" s="371">
        <f>I87-H87</f>
        <v>0</v>
      </c>
      <c r="K87" s="324"/>
      <c r="L87" s="375"/>
      <c r="M87" s="420"/>
      <c r="N87" s="324"/>
      <c r="O87" s="375"/>
      <c r="P87" s="590">
        <f t="shared" ref="P87:P92" si="44">O87-N87</f>
        <v>0</v>
      </c>
      <c r="Q87" s="558"/>
      <c r="R87" s="558"/>
      <c r="S87" s="558"/>
      <c r="T87" s="221"/>
      <c r="U87" s="620"/>
    </row>
    <row r="88" spans="1:24" s="1" customFormat="1" ht="30" customHeight="1" x14ac:dyDescent="0.2">
      <c r="A88" s="85"/>
      <c r="B88" s="726" t="s">
        <v>72</v>
      </c>
      <c r="C88" s="727"/>
      <c r="D88" s="727"/>
      <c r="E88" s="727"/>
      <c r="F88" s="727"/>
      <c r="G88" s="728"/>
      <c r="H88" s="324">
        <f>SUMIF(G14:G76,G15,H14:H76)</f>
        <v>109.1</v>
      </c>
      <c r="I88" s="375">
        <f>SUMIF(H14:H72,H15,I14:I72)</f>
        <v>109.1</v>
      </c>
      <c r="J88" s="371"/>
      <c r="K88" s="324">
        <f>SUMIF(G14:G67,G15,K14:K67)</f>
        <v>110</v>
      </c>
      <c r="L88" s="375">
        <f>SUMIF(H14:H67,H15,L14:L67)</f>
        <v>110</v>
      </c>
      <c r="M88" s="420">
        <f>SUMIF(G14:G67,I15,M14:M67)</f>
        <v>0</v>
      </c>
      <c r="N88" s="324">
        <f>SUMIF(G14:G76,G15,N14:N76)</f>
        <v>110</v>
      </c>
      <c r="O88" s="375">
        <f>SUMIF(G14:G76,G15,O14:O76)</f>
        <v>110</v>
      </c>
      <c r="P88" s="590">
        <f t="shared" si="44"/>
        <v>0</v>
      </c>
      <c r="Q88" s="558"/>
      <c r="R88" s="725"/>
      <c r="S88" s="725"/>
      <c r="T88" s="221"/>
      <c r="U88" s="620"/>
    </row>
    <row r="89" spans="1:24" s="1" customFormat="1" ht="30" customHeight="1" x14ac:dyDescent="0.2">
      <c r="A89" s="85"/>
      <c r="B89" s="726" t="s">
        <v>166</v>
      </c>
      <c r="C89" s="727"/>
      <c r="D89" s="727"/>
      <c r="E89" s="727"/>
      <c r="F89" s="727"/>
      <c r="G89" s="728"/>
      <c r="H89" s="324">
        <f>SUMIF(G14:G77,G16,H14:H77)</f>
        <v>39</v>
      </c>
      <c r="I89" s="375">
        <f>SUMIF(G14:G73,"sb(aal)",I14:I73)</f>
        <v>39</v>
      </c>
      <c r="J89" s="371">
        <f>I89-H89</f>
        <v>0</v>
      </c>
      <c r="K89" s="324"/>
      <c r="L89" s="375"/>
      <c r="M89" s="420"/>
      <c r="N89" s="324"/>
      <c r="O89" s="375"/>
      <c r="P89" s="590">
        <f t="shared" si="44"/>
        <v>0</v>
      </c>
      <c r="Q89" s="558"/>
      <c r="R89" s="558"/>
      <c r="S89" s="558"/>
      <c r="T89" s="221"/>
      <c r="U89" s="620"/>
    </row>
    <row r="90" spans="1:24" s="1" customFormat="1" ht="15" customHeight="1" x14ac:dyDescent="0.2">
      <c r="A90" s="85"/>
      <c r="B90" s="722" t="s">
        <v>73</v>
      </c>
      <c r="C90" s="723"/>
      <c r="D90" s="723"/>
      <c r="E90" s="723"/>
      <c r="F90" s="723"/>
      <c r="G90" s="724"/>
      <c r="H90" s="324">
        <f>SUMIF(G14:G76,"sb(sp)",H14:H76)</f>
        <v>18.2</v>
      </c>
      <c r="I90" s="375">
        <f>SUMIF(G14:G72,"sb(sp)",I14:I72)</f>
        <v>35</v>
      </c>
      <c r="J90" s="371">
        <f>I90-H90</f>
        <v>16.8</v>
      </c>
      <c r="K90" s="324">
        <f>SUMIF(G14:G67,"sb(sp)",K14:K67)</f>
        <v>17.5</v>
      </c>
      <c r="L90" s="375">
        <f>SUMIF(G14:G67,"sb(sp)",L14:L67)</f>
        <v>17.5</v>
      </c>
      <c r="M90" s="420">
        <f>SUMIF(G14:G67,"sb(sp)",M14:M67)</f>
        <v>0</v>
      </c>
      <c r="N90" s="324">
        <f>SUMIF(G14:G76,"sb(sp)",N14:N76)</f>
        <v>17.5</v>
      </c>
      <c r="O90" s="375">
        <f>SUMIF(G14:G76,"sb(sp)",O14:O76)</f>
        <v>17.5</v>
      </c>
      <c r="P90" s="590">
        <f t="shared" si="44"/>
        <v>0</v>
      </c>
      <c r="Q90" s="558"/>
      <c r="R90" s="725"/>
      <c r="S90" s="725"/>
      <c r="T90" s="221"/>
      <c r="U90" s="620"/>
    </row>
    <row r="91" spans="1:24" s="1" customFormat="1" ht="27" customHeight="1" x14ac:dyDescent="0.2">
      <c r="A91" s="85"/>
      <c r="B91" s="726" t="s">
        <v>163</v>
      </c>
      <c r="C91" s="727"/>
      <c r="D91" s="727"/>
      <c r="E91" s="727"/>
      <c r="F91" s="727"/>
      <c r="G91" s="728"/>
      <c r="H91" s="324">
        <f>SUMIF(G14:G77,"sb(spl)",H14:H77)</f>
        <v>4.9000000000000004</v>
      </c>
      <c r="I91" s="375">
        <f>SUMIF(G15:G73,"sb(spl)",I15:I73)</f>
        <v>4.9000000000000004</v>
      </c>
      <c r="J91" s="371">
        <f>I91-H91</f>
        <v>0</v>
      </c>
      <c r="K91" s="324"/>
      <c r="L91" s="375"/>
      <c r="M91" s="420"/>
      <c r="N91" s="324"/>
      <c r="O91" s="375"/>
      <c r="P91" s="590">
        <f t="shared" si="44"/>
        <v>0</v>
      </c>
      <c r="Q91" s="558"/>
      <c r="R91" s="558"/>
      <c r="S91" s="558"/>
      <c r="T91" s="221"/>
      <c r="U91" s="620"/>
    </row>
    <row r="92" spans="1:24" s="1" customFormat="1" ht="15" customHeight="1" x14ac:dyDescent="0.2">
      <c r="A92" s="85"/>
      <c r="B92" s="722" t="s">
        <v>74</v>
      </c>
      <c r="C92" s="723"/>
      <c r="D92" s="723"/>
      <c r="E92" s="723"/>
      <c r="F92" s="723"/>
      <c r="G92" s="724"/>
      <c r="H92" s="324">
        <f>SUMIF(G14:G76,G32,H14:H76)</f>
        <v>2007.7</v>
      </c>
      <c r="I92" s="375">
        <f>SUMIF(G14:G72,"sb(vb)",I14:I72)</f>
        <v>2057.7000000000003</v>
      </c>
      <c r="J92" s="371">
        <f>I92-H92</f>
        <v>50.000000000000227</v>
      </c>
      <c r="K92" s="324">
        <f>SUMIF(G14:G67,G32,K14:K67)</f>
        <v>1762.3999999999999</v>
      </c>
      <c r="L92" s="375">
        <f>SUMIF(G14:G67,"sb(vb)",L14:L67)</f>
        <v>1462.3999999999999</v>
      </c>
      <c r="M92" s="420">
        <f>L92-K92</f>
        <v>-300</v>
      </c>
      <c r="N92" s="324">
        <f>SUMIF(G14:G76,G32,N14:N76)</f>
        <v>1974.3999999999999</v>
      </c>
      <c r="O92" s="375">
        <f>SUMIF(G14:G76,G32,O14:O76)</f>
        <v>1462.3999999999999</v>
      </c>
      <c r="P92" s="590">
        <f t="shared" si="44"/>
        <v>-512</v>
      </c>
      <c r="Q92" s="558"/>
      <c r="R92" s="725"/>
      <c r="S92" s="725"/>
      <c r="T92" s="221"/>
      <c r="U92" s="620"/>
    </row>
    <row r="93" spans="1:24" s="1" customFormat="1" ht="15" customHeight="1" x14ac:dyDescent="0.2">
      <c r="A93" s="85"/>
      <c r="B93" s="718" t="s">
        <v>75</v>
      </c>
      <c r="C93" s="719"/>
      <c r="D93" s="719"/>
      <c r="E93" s="719"/>
      <c r="F93" s="719"/>
      <c r="G93" s="720"/>
      <c r="H93" s="325">
        <f>SUM(H94:H96)</f>
        <v>278.40000000000003</v>
      </c>
      <c r="I93" s="377">
        <f>SUM(I94:I96)</f>
        <v>278.40000000000003</v>
      </c>
      <c r="J93" s="373">
        <f t="shared" ref="J93:M93" si="45">SUM(J94:J96)</f>
        <v>0</v>
      </c>
      <c r="K93" s="325">
        <f t="shared" si="45"/>
        <v>1086.5999999999999</v>
      </c>
      <c r="L93" s="377">
        <f t="shared" si="45"/>
        <v>1086.5999999999999</v>
      </c>
      <c r="M93" s="373">
        <f t="shared" si="45"/>
        <v>0</v>
      </c>
      <c r="N93" s="325">
        <f>SUM(N94:N96)</f>
        <v>540.6</v>
      </c>
      <c r="O93" s="377">
        <f t="shared" ref="O93" si="46">SUM(O94:O96)</f>
        <v>540.6</v>
      </c>
      <c r="P93" s="591">
        <f>SUM(P94:P96)</f>
        <v>0</v>
      </c>
      <c r="Q93" s="557"/>
      <c r="R93" s="721"/>
      <c r="S93" s="721"/>
      <c r="T93" s="221"/>
      <c r="U93" s="619"/>
    </row>
    <row r="94" spans="1:24" s="1" customFormat="1" ht="15" customHeight="1" x14ac:dyDescent="0.2">
      <c r="A94" s="85"/>
      <c r="B94" s="726" t="s">
        <v>77</v>
      </c>
      <c r="C94" s="727"/>
      <c r="D94" s="727"/>
      <c r="E94" s="727"/>
      <c r="F94" s="727"/>
      <c r="G94" s="728"/>
      <c r="H94" s="203">
        <f>SUMIF(G14:G72,"es",H14:H72)</f>
        <v>0</v>
      </c>
      <c r="I94" s="376">
        <f>SUMIF(G14:G72,"es",I14:I72)</f>
        <v>0</v>
      </c>
      <c r="J94" s="372"/>
      <c r="K94" s="203">
        <f>SUMIF(G14:G72,"es",K14:K72)</f>
        <v>1000</v>
      </c>
      <c r="L94" s="376">
        <f>SUMIF(G14:G72,"es",L14:L72)</f>
        <v>1000</v>
      </c>
      <c r="M94" s="421">
        <f>SUMIF(I14:I72,"es",M14:M72)</f>
        <v>0</v>
      </c>
      <c r="N94" s="203">
        <f>SUMIF(G14:G76,"es",N14:N76)</f>
        <v>500</v>
      </c>
      <c r="O94" s="376">
        <f>SUMIF(G14:G76,"es",O14:O76)</f>
        <v>500</v>
      </c>
      <c r="P94" s="592">
        <f>O94-N94</f>
        <v>0</v>
      </c>
      <c r="Q94" s="558"/>
      <c r="R94" s="558"/>
      <c r="S94" s="558"/>
      <c r="T94" s="221"/>
      <c r="U94" s="620"/>
      <c r="X94" s="13"/>
    </row>
    <row r="95" spans="1:24" s="94" customFormat="1" ht="15" customHeight="1" x14ac:dyDescent="0.2">
      <c r="A95" s="90"/>
      <c r="B95" s="792" t="s">
        <v>76</v>
      </c>
      <c r="C95" s="793"/>
      <c r="D95" s="793"/>
      <c r="E95" s="793"/>
      <c r="F95" s="793"/>
      <c r="G95" s="794"/>
      <c r="H95" s="182">
        <f>SUMIF(G14:G72,"PSDF",H14:H72)</f>
        <v>16.600000000000001</v>
      </c>
      <c r="I95" s="360">
        <f>SUMIF(G14:G72,"PSDF",I14:I72)</f>
        <v>16.600000000000001</v>
      </c>
      <c r="J95" s="355"/>
      <c r="K95" s="182">
        <f>SUMIF(G14:G67,"PSDF",K14:K67)</f>
        <v>16.600000000000001</v>
      </c>
      <c r="L95" s="360">
        <f>SUMIF(G14:G67,"PSDF",L14:L67)</f>
        <v>16.600000000000001</v>
      </c>
      <c r="M95" s="422">
        <f>SUMIF(G14:G67,"PSDF",M14:M67)</f>
        <v>0</v>
      </c>
      <c r="N95" s="182">
        <f>SUMIF(G14:G76,"PSDF",N14:N76)</f>
        <v>16.600000000000001</v>
      </c>
      <c r="O95" s="360">
        <f>SUMIF(G14:G76,"PSDF",O14:O76)</f>
        <v>16.600000000000001</v>
      </c>
      <c r="P95" s="592">
        <f t="shared" ref="P95:P96" si="47">O95-N95</f>
        <v>0</v>
      </c>
      <c r="Q95" s="92"/>
      <c r="R95" s="222"/>
      <c r="S95" s="93"/>
      <c r="T95" s="223"/>
      <c r="U95" s="93"/>
    </row>
    <row r="96" spans="1:24" s="1" customFormat="1" ht="15" customHeight="1" x14ac:dyDescent="0.2">
      <c r="A96" s="85"/>
      <c r="B96" s="722" t="s">
        <v>78</v>
      </c>
      <c r="C96" s="723"/>
      <c r="D96" s="723"/>
      <c r="E96" s="723"/>
      <c r="F96" s="723"/>
      <c r="G96" s="724"/>
      <c r="H96" s="324">
        <f>SUMIF(G14:G72,"kt",H14:H72)</f>
        <v>261.8</v>
      </c>
      <c r="I96" s="375">
        <f>SUMIF(G14:G72,"kt",I14:I72)</f>
        <v>261.8</v>
      </c>
      <c r="J96" s="371">
        <f>I96-H96</f>
        <v>0</v>
      </c>
      <c r="K96" s="324">
        <f>SUMIF(G14:G67,"kt",K14:K67)</f>
        <v>70</v>
      </c>
      <c r="L96" s="375">
        <f>SUMIF(G14:G67,"kt",L14:L67)</f>
        <v>70</v>
      </c>
      <c r="M96" s="420">
        <f>SUMIF(G14:G67,"kt",M14:M67)</f>
        <v>0</v>
      </c>
      <c r="N96" s="324">
        <f>SUMIF(G14:G76,"kt",N14:N76)</f>
        <v>24</v>
      </c>
      <c r="O96" s="375">
        <f>SUMIF(G14:G76,"kt",O14:O76)</f>
        <v>24</v>
      </c>
      <c r="P96" s="592">
        <f t="shared" si="47"/>
        <v>0</v>
      </c>
      <c r="Q96" s="558"/>
      <c r="R96" s="725"/>
      <c r="S96" s="725"/>
      <c r="T96" s="221"/>
      <c r="U96" s="620"/>
    </row>
    <row r="97" spans="1:21" s="1" customFormat="1" ht="15" customHeight="1" thickBot="1" x14ac:dyDescent="0.25">
      <c r="A97" s="95"/>
      <c r="B97" s="789" t="s">
        <v>79</v>
      </c>
      <c r="C97" s="790"/>
      <c r="D97" s="790"/>
      <c r="E97" s="790"/>
      <c r="F97" s="790"/>
      <c r="G97" s="791"/>
      <c r="H97" s="169">
        <f>H85+H93</f>
        <v>4155.8</v>
      </c>
      <c r="I97" s="362">
        <f>I85+I93</f>
        <v>4222.6000000000004</v>
      </c>
      <c r="J97" s="362">
        <f>J85+J93</f>
        <v>66.800000000000225</v>
      </c>
      <c r="K97" s="169">
        <f t="shared" ref="K97:P97" si="48">K93+K85</f>
        <v>3661.7999999999997</v>
      </c>
      <c r="L97" s="362">
        <f t="shared" si="48"/>
        <v>3361.7999999999997</v>
      </c>
      <c r="M97" s="362">
        <f t="shared" si="48"/>
        <v>-300</v>
      </c>
      <c r="N97" s="169">
        <f t="shared" si="48"/>
        <v>3350.7</v>
      </c>
      <c r="O97" s="362">
        <f t="shared" si="48"/>
        <v>2838.7</v>
      </c>
      <c r="P97" s="616">
        <f t="shared" si="48"/>
        <v>-512</v>
      </c>
      <c r="Q97" s="557"/>
      <c r="R97" s="721"/>
      <c r="S97" s="721"/>
      <c r="T97" s="221"/>
      <c r="U97" s="619"/>
    </row>
    <row r="98" spans="1:21" s="1" customFormat="1" ht="12.75" x14ac:dyDescent="0.2">
      <c r="A98" s="96"/>
      <c r="B98" s="97"/>
      <c r="C98" s="97"/>
      <c r="D98" s="97"/>
      <c r="E98" s="146"/>
      <c r="F98" s="172"/>
      <c r="G98" s="98"/>
      <c r="H98" s="100"/>
      <c r="I98" s="100"/>
      <c r="J98" s="100"/>
      <c r="K98" s="99"/>
      <c r="L98" s="99"/>
      <c r="M98" s="99"/>
      <c r="N98" s="99"/>
      <c r="O98" s="99"/>
      <c r="P98" s="99"/>
      <c r="Q98" s="85"/>
      <c r="R98" s="106"/>
      <c r="S98" s="106"/>
      <c r="T98" s="221"/>
      <c r="U98" s="106"/>
    </row>
    <row r="99" spans="1:21" s="1" customFormat="1" ht="12.75" x14ac:dyDescent="0.2">
      <c r="A99" s="85"/>
      <c r="B99" s="85"/>
      <c r="C99" s="85"/>
      <c r="D99" s="101"/>
      <c r="E99" s="106"/>
      <c r="F99" s="172"/>
      <c r="G99" s="98"/>
      <c r="H99" s="138"/>
      <c r="I99" s="138"/>
      <c r="J99" s="138"/>
      <c r="K99" s="139"/>
      <c r="L99" s="139"/>
      <c r="M99" s="139"/>
      <c r="N99" s="139"/>
      <c r="O99" s="139"/>
      <c r="P99" s="139"/>
      <c r="Q99" s="101"/>
      <c r="R99" s="106"/>
      <c r="S99" s="106"/>
      <c r="T99" s="221"/>
      <c r="U99" s="106"/>
    </row>
    <row r="100" spans="1:21" s="1" customFormat="1" ht="12.75" x14ac:dyDescent="0.2">
      <c r="A100" s="85"/>
      <c r="B100" s="85"/>
      <c r="C100" s="85"/>
      <c r="D100" s="101"/>
      <c r="E100" s="106"/>
      <c r="F100" s="172"/>
      <c r="G100" s="98"/>
      <c r="H100" s="100"/>
      <c r="I100" s="100"/>
      <c r="J100" s="100"/>
      <c r="K100" s="99"/>
      <c r="L100" s="99"/>
      <c r="M100" s="99"/>
      <c r="N100" s="99"/>
      <c r="O100" s="99"/>
      <c r="P100" s="99"/>
      <c r="Q100" s="85"/>
      <c r="R100" s="106"/>
      <c r="S100" s="106"/>
      <c r="T100" s="221"/>
      <c r="U100" s="106"/>
    </row>
    <row r="101" spans="1:21" x14ac:dyDescent="0.25">
      <c r="I101" s="214"/>
    </row>
    <row r="102" spans="1:21" x14ac:dyDescent="0.25">
      <c r="G102" s="214"/>
    </row>
  </sheetData>
  <mergeCells count="178">
    <mergeCell ref="O7:O9"/>
    <mergeCell ref="Q28:Q29"/>
    <mergeCell ref="F21:F23"/>
    <mergeCell ref="Q36:Q37"/>
    <mergeCell ref="C21:C23"/>
    <mergeCell ref="D21:D23"/>
    <mergeCell ref="E21:E23"/>
    <mergeCell ref="M7:M9"/>
    <mergeCell ref="C30:G30"/>
    <mergeCell ref="Q30:U30"/>
    <mergeCell ref="C31:U31"/>
    <mergeCell ref="D7:D9"/>
    <mergeCell ref="E7:E9"/>
    <mergeCell ref="Q34:Q35"/>
    <mergeCell ref="D36:D38"/>
    <mergeCell ref="E36:E38"/>
    <mergeCell ref="U21:U25"/>
    <mergeCell ref="F36:F38"/>
    <mergeCell ref="B64:B66"/>
    <mergeCell ref="C64:C66"/>
    <mergeCell ref="D64:D66"/>
    <mergeCell ref="F64:F66"/>
    <mergeCell ref="E65:E66"/>
    <mergeCell ref="V58:V60"/>
    <mergeCell ref="A61:A63"/>
    <mergeCell ref="B61:B63"/>
    <mergeCell ref="C61:C63"/>
    <mergeCell ref="D61:D63"/>
    <mergeCell ref="F61:F63"/>
    <mergeCell ref="Q61:Q63"/>
    <mergeCell ref="A58:A60"/>
    <mergeCell ref="B58:B60"/>
    <mergeCell ref="C58:C60"/>
    <mergeCell ref="D58:D60"/>
    <mergeCell ref="E58:E60"/>
    <mergeCell ref="F58:F60"/>
    <mergeCell ref="V61:V63"/>
    <mergeCell ref="E62:E63"/>
    <mergeCell ref="B97:G97"/>
    <mergeCell ref="R97:S97"/>
    <mergeCell ref="I7:I9"/>
    <mergeCell ref="B90:G90"/>
    <mergeCell ref="R90:S90"/>
    <mergeCell ref="B92:G92"/>
    <mergeCell ref="R92:S92"/>
    <mergeCell ref="B94:G94"/>
    <mergeCell ref="B93:G93"/>
    <mergeCell ref="R93:S93"/>
    <mergeCell ref="B85:G85"/>
    <mergeCell ref="R85:S85"/>
    <mergeCell ref="B86:G86"/>
    <mergeCell ref="R86:S86"/>
    <mergeCell ref="B88:G88"/>
    <mergeCell ref="R88:S88"/>
    <mergeCell ref="B81:G81"/>
    <mergeCell ref="Q81:U81"/>
    <mergeCell ref="B82:G82"/>
    <mergeCell ref="Q82:U82"/>
    <mergeCell ref="B83:P83"/>
    <mergeCell ref="B84:G84"/>
    <mergeCell ref="R84:S84"/>
    <mergeCell ref="Q67:Q68"/>
    <mergeCell ref="Q43:Q44"/>
    <mergeCell ref="A76:A77"/>
    <mergeCell ref="A53:A57"/>
    <mergeCell ref="A74:A75"/>
    <mergeCell ref="B74:B75"/>
    <mergeCell ref="A67:A68"/>
    <mergeCell ref="B96:G96"/>
    <mergeCell ref="R96:S96"/>
    <mergeCell ref="R67:R68"/>
    <mergeCell ref="Q72:Q73"/>
    <mergeCell ref="C80:G80"/>
    <mergeCell ref="Q80:U80"/>
    <mergeCell ref="Q58:Q60"/>
    <mergeCell ref="S58:S60"/>
    <mergeCell ref="B91:G91"/>
    <mergeCell ref="B89:G89"/>
    <mergeCell ref="B87:G87"/>
    <mergeCell ref="B95:G95"/>
    <mergeCell ref="S61:S63"/>
    <mergeCell ref="R74:R75"/>
    <mergeCell ref="Q74:Q75"/>
    <mergeCell ref="F76:F77"/>
    <mergeCell ref="U61:U63"/>
    <mergeCell ref="A64:A66"/>
    <mergeCell ref="C47:C50"/>
    <mergeCell ref="D47:D50"/>
    <mergeCell ref="F47:F50"/>
    <mergeCell ref="F53:F57"/>
    <mergeCell ref="D51:D52"/>
    <mergeCell ref="F51:F52"/>
    <mergeCell ref="E76:E77"/>
    <mergeCell ref="U47:U52"/>
    <mergeCell ref="Q76:Q77"/>
    <mergeCell ref="U74:U75"/>
    <mergeCell ref="U76:U77"/>
    <mergeCell ref="D53:D57"/>
    <mergeCell ref="E67:E68"/>
    <mergeCell ref="F67:F68"/>
    <mergeCell ref="E53:E56"/>
    <mergeCell ref="D74:D75"/>
    <mergeCell ref="E74:E75"/>
    <mergeCell ref="F74:F75"/>
    <mergeCell ref="U53:U57"/>
    <mergeCell ref="U70:U73"/>
    <mergeCell ref="B76:B77"/>
    <mergeCell ref="C76:C77"/>
    <mergeCell ref="D76:D77"/>
    <mergeCell ref="C7:C9"/>
    <mergeCell ref="B67:B68"/>
    <mergeCell ref="C67:C68"/>
    <mergeCell ref="D67:D68"/>
    <mergeCell ref="E48:E50"/>
    <mergeCell ref="Q48:Q49"/>
    <mergeCell ref="L7:L9"/>
    <mergeCell ref="F7:F9"/>
    <mergeCell ref="G7:G9"/>
    <mergeCell ref="H7:H9"/>
    <mergeCell ref="K7:K9"/>
    <mergeCell ref="C74:C75"/>
    <mergeCell ref="B53:B57"/>
    <mergeCell ref="C53:C57"/>
    <mergeCell ref="N7:N9"/>
    <mergeCell ref="P7:P9"/>
    <mergeCell ref="D39:D40"/>
    <mergeCell ref="F39:F40"/>
    <mergeCell ref="D41:D42"/>
    <mergeCell ref="F41:F42"/>
    <mergeCell ref="D43:D44"/>
    <mergeCell ref="A51:A52"/>
    <mergeCell ref="B51:B52"/>
    <mergeCell ref="C51:C52"/>
    <mergeCell ref="R8:R9"/>
    <mergeCell ref="A10:U10"/>
    <mergeCell ref="A11:U11"/>
    <mergeCell ref="B12:U12"/>
    <mergeCell ref="C13:U13"/>
    <mergeCell ref="A14:A20"/>
    <mergeCell ref="A47:A50"/>
    <mergeCell ref="B47:B50"/>
    <mergeCell ref="Q8:Q9"/>
    <mergeCell ref="B14:B20"/>
    <mergeCell ref="C14:C20"/>
    <mergeCell ref="F14:F20"/>
    <mergeCell ref="Q14:Q20"/>
    <mergeCell ref="E15:E16"/>
    <mergeCell ref="Q21:Q23"/>
    <mergeCell ref="D24:D25"/>
    <mergeCell ref="C45:G45"/>
    <mergeCell ref="Q45:U45"/>
    <mergeCell ref="C46:U46"/>
    <mergeCell ref="D32:D33"/>
    <mergeCell ref="F32:F33"/>
    <mergeCell ref="A78:A79"/>
    <mergeCell ref="B78:B79"/>
    <mergeCell ref="C78:C79"/>
    <mergeCell ref="D78:D79"/>
    <mergeCell ref="E78:E79"/>
    <mergeCell ref="F78:F79"/>
    <mergeCell ref="Q78:Q79"/>
    <mergeCell ref="U78:U79"/>
    <mergeCell ref="T1:U1"/>
    <mergeCell ref="J7:J9"/>
    <mergeCell ref="T8:T9"/>
    <mergeCell ref="T58:T60"/>
    <mergeCell ref="T61:T63"/>
    <mergeCell ref="Q7:T7"/>
    <mergeCell ref="U7:U9"/>
    <mergeCell ref="E17:E18"/>
    <mergeCell ref="E19:E20"/>
    <mergeCell ref="S8:S9"/>
    <mergeCell ref="A3:U3"/>
    <mergeCell ref="A4:U4"/>
    <mergeCell ref="A5:U5"/>
    <mergeCell ref="A6:U6"/>
    <mergeCell ref="A7:A9"/>
    <mergeCell ref="B7:B9"/>
  </mergeCells>
  <printOptions horizontalCentered="1"/>
  <pageMargins left="0.11811023622047245" right="0.11811023622047245" top="0.74803149606299213" bottom="0.15748031496062992" header="0.31496062992125984" footer="0.31496062992125984"/>
  <pageSetup paperSize="9" scale="77" orientation="landscape" r:id="rId1"/>
  <rowBreaks count="3" manualBreakCount="3">
    <brk id="46" max="20" man="1"/>
    <brk id="73" max="20" man="1"/>
    <brk id="82"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5"/>
  <sheetViews>
    <sheetView zoomScaleNormal="100" zoomScaleSheetLayoutView="80" workbookViewId="0">
      <selection activeCell="L13" sqref="L13:L19"/>
    </sheetView>
  </sheetViews>
  <sheetFormatPr defaultColWidth="9.140625" defaultRowHeight="15" x14ac:dyDescent="0.25"/>
  <cols>
    <col min="1" max="3" width="3" style="140" customWidth="1"/>
    <col min="4" max="4" width="3" style="313" customWidth="1"/>
    <col min="5" max="5" width="32.85546875" style="140" customWidth="1"/>
    <col min="6" max="6" width="3.7109375" style="154" customWidth="1"/>
    <col min="7" max="7" width="3.7109375" style="314" customWidth="1"/>
    <col min="8" max="8" width="3.7109375" style="154" customWidth="1"/>
    <col min="9" max="9" width="12" style="379" customWidth="1"/>
    <col min="10" max="10" width="8.140625" style="140" customWidth="1"/>
    <col min="11" max="11" width="9.7109375" style="140" customWidth="1"/>
    <col min="12" max="12" width="24.140625" style="171" customWidth="1"/>
    <col min="13" max="13" width="4.42578125" style="154" customWidth="1"/>
    <col min="14" max="15" width="9.140625" style="463"/>
    <col min="16" max="16384" width="9.140625" style="140"/>
  </cols>
  <sheetData>
    <row r="1" spans="1:16" ht="69" customHeight="1" x14ac:dyDescent="0.25">
      <c r="L1" s="738" t="s">
        <v>178</v>
      </c>
      <c r="M1" s="992"/>
    </row>
    <row r="2" spans="1:16" s="110" customFormat="1" ht="15.75" x14ac:dyDescent="0.2">
      <c r="A2" s="851" t="s">
        <v>141</v>
      </c>
      <c r="B2" s="851"/>
      <c r="C2" s="851"/>
      <c r="D2" s="851"/>
      <c r="E2" s="851"/>
      <c r="F2" s="851"/>
      <c r="G2" s="851"/>
      <c r="H2" s="851"/>
      <c r="I2" s="851"/>
      <c r="J2" s="851"/>
      <c r="K2" s="851"/>
      <c r="L2" s="851"/>
      <c r="M2" s="851"/>
      <c r="N2" s="457"/>
      <c r="O2" s="457"/>
    </row>
    <row r="3" spans="1:16" s="110" customFormat="1" ht="12" customHeight="1" x14ac:dyDescent="0.2">
      <c r="A3" s="852" t="s">
        <v>0</v>
      </c>
      <c r="B3" s="852"/>
      <c r="C3" s="852"/>
      <c r="D3" s="852"/>
      <c r="E3" s="852"/>
      <c r="F3" s="852"/>
      <c r="G3" s="852"/>
      <c r="H3" s="852"/>
      <c r="I3" s="852"/>
      <c r="J3" s="852"/>
      <c r="K3" s="852"/>
      <c r="L3" s="852"/>
      <c r="M3" s="852"/>
      <c r="N3" s="457"/>
      <c r="O3" s="457"/>
    </row>
    <row r="4" spans="1:16" s="110" customFormat="1" ht="15.75" x14ac:dyDescent="0.2">
      <c r="A4" s="853" t="s">
        <v>1</v>
      </c>
      <c r="B4" s="853"/>
      <c r="C4" s="853"/>
      <c r="D4" s="853"/>
      <c r="E4" s="853"/>
      <c r="F4" s="853"/>
      <c r="G4" s="853"/>
      <c r="H4" s="853"/>
      <c r="I4" s="853"/>
      <c r="J4" s="853"/>
      <c r="K4" s="853"/>
      <c r="L4" s="853"/>
      <c r="M4" s="853"/>
      <c r="N4" s="457"/>
      <c r="O4" s="457"/>
    </row>
    <row r="5" spans="1:16" s="1" customFormat="1" ht="20.25" customHeight="1" thickBot="1" x14ac:dyDescent="0.25">
      <c r="A5" s="854" t="s">
        <v>2</v>
      </c>
      <c r="B5" s="854"/>
      <c r="C5" s="854"/>
      <c r="D5" s="854"/>
      <c r="E5" s="854"/>
      <c r="F5" s="854"/>
      <c r="G5" s="854"/>
      <c r="H5" s="854"/>
      <c r="I5" s="854"/>
      <c r="J5" s="854"/>
      <c r="K5" s="854"/>
      <c r="L5" s="854"/>
      <c r="M5" s="854"/>
      <c r="N5" s="458"/>
      <c r="O5" s="458"/>
    </row>
    <row r="6" spans="1:16" s="1" customFormat="1" ht="42" customHeight="1" x14ac:dyDescent="0.2">
      <c r="A6" s="855" t="s">
        <v>3</v>
      </c>
      <c r="B6" s="858" t="s">
        <v>4</v>
      </c>
      <c r="C6" s="858" t="s">
        <v>5</v>
      </c>
      <c r="D6" s="864" t="s">
        <v>143</v>
      </c>
      <c r="E6" s="861" t="s">
        <v>6</v>
      </c>
      <c r="F6" s="864" t="s">
        <v>7</v>
      </c>
      <c r="G6" s="1003" t="s">
        <v>144</v>
      </c>
      <c r="H6" s="867" t="s">
        <v>8</v>
      </c>
      <c r="I6" s="959" t="s">
        <v>89</v>
      </c>
      <c r="J6" s="880" t="s">
        <v>9</v>
      </c>
      <c r="K6" s="291" t="s">
        <v>142</v>
      </c>
      <c r="L6" s="873" t="s">
        <v>11</v>
      </c>
      <c r="M6" s="875"/>
      <c r="N6" s="458"/>
      <c r="O6" s="458"/>
    </row>
    <row r="7" spans="1:16" s="1" customFormat="1" ht="12" customHeight="1" x14ac:dyDescent="0.2">
      <c r="A7" s="856"/>
      <c r="B7" s="859"/>
      <c r="C7" s="859"/>
      <c r="D7" s="865"/>
      <c r="E7" s="862"/>
      <c r="F7" s="865"/>
      <c r="G7" s="1004"/>
      <c r="H7" s="868"/>
      <c r="I7" s="960"/>
      <c r="J7" s="881"/>
      <c r="K7" s="958" t="s">
        <v>90</v>
      </c>
      <c r="L7" s="876" t="s">
        <v>6</v>
      </c>
      <c r="M7" s="952" t="s">
        <v>12</v>
      </c>
      <c r="N7" s="458"/>
      <c r="O7" s="458"/>
    </row>
    <row r="8" spans="1:16" s="1" customFormat="1" ht="79.5" customHeight="1" thickBot="1" x14ac:dyDescent="0.25">
      <c r="A8" s="857"/>
      <c r="B8" s="860"/>
      <c r="C8" s="860"/>
      <c r="D8" s="866"/>
      <c r="E8" s="863"/>
      <c r="F8" s="866"/>
      <c r="G8" s="1005"/>
      <c r="H8" s="869"/>
      <c r="I8" s="961"/>
      <c r="J8" s="882"/>
      <c r="K8" s="911"/>
      <c r="L8" s="877"/>
      <c r="M8" s="953"/>
      <c r="N8" s="458"/>
      <c r="O8" s="458"/>
    </row>
    <row r="9" spans="1:16" s="1" customFormat="1" ht="13.5" thickBot="1" x14ac:dyDescent="0.25">
      <c r="A9" s="811" t="s">
        <v>14</v>
      </c>
      <c r="B9" s="812"/>
      <c r="C9" s="812"/>
      <c r="D9" s="812"/>
      <c r="E9" s="812"/>
      <c r="F9" s="812"/>
      <c r="G9" s="812"/>
      <c r="H9" s="812"/>
      <c r="I9" s="812"/>
      <c r="J9" s="812"/>
      <c r="K9" s="812"/>
      <c r="L9" s="812"/>
      <c r="M9" s="813"/>
      <c r="N9" s="458"/>
      <c r="O9" s="458"/>
    </row>
    <row r="10" spans="1:16" s="1" customFormat="1" ht="13.5" thickBot="1" x14ac:dyDescent="0.25">
      <c r="A10" s="814" t="s">
        <v>15</v>
      </c>
      <c r="B10" s="815"/>
      <c r="C10" s="815"/>
      <c r="D10" s="815"/>
      <c r="E10" s="815"/>
      <c r="F10" s="815"/>
      <c r="G10" s="815"/>
      <c r="H10" s="815"/>
      <c r="I10" s="815"/>
      <c r="J10" s="815"/>
      <c r="K10" s="815"/>
      <c r="L10" s="815"/>
      <c r="M10" s="816"/>
      <c r="N10" s="458"/>
      <c r="O10" s="458"/>
    </row>
    <row r="11" spans="1:16" s="1" customFormat="1" ht="13.5" customHeight="1" thickBot="1" x14ac:dyDescent="0.25">
      <c r="A11" s="111" t="s">
        <v>16</v>
      </c>
      <c r="B11" s="956" t="s">
        <v>17</v>
      </c>
      <c r="C11" s="818"/>
      <c r="D11" s="818"/>
      <c r="E11" s="818"/>
      <c r="F11" s="818"/>
      <c r="G11" s="818"/>
      <c r="H11" s="818"/>
      <c r="I11" s="818"/>
      <c r="J11" s="818"/>
      <c r="K11" s="818"/>
      <c r="L11" s="818"/>
      <c r="M11" s="819"/>
      <c r="N11" s="458"/>
      <c r="O11" s="458"/>
    </row>
    <row r="12" spans="1:16" s="1" customFormat="1" ht="13.5" thickBot="1" x14ac:dyDescent="0.25">
      <c r="A12" s="112" t="s">
        <v>16</v>
      </c>
      <c r="B12" s="113" t="s">
        <v>16</v>
      </c>
      <c r="C12" s="957" t="s">
        <v>18</v>
      </c>
      <c r="D12" s="821"/>
      <c r="E12" s="821"/>
      <c r="F12" s="821"/>
      <c r="G12" s="821"/>
      <c r="H12" s="821"/>
      <c r="I12" s="821"/>
      <c r="J12" s="821"/>
      <c r="K12" s="821"/>
      <c r="L12" s="821"/>
      <c r="M12" s="822"/>
      <c r="N12" s="458"/>
      <c r="O12" s="458"/>
    </row>
    <row r="13" spans="1:16" s="1" customFormat="1" ht="54.75" customHeight="1" x14ac:dyDescent="0.2">
      <c r="A13" s="823" t="s">
        <v>16</v>
      </c>
      <c r="B13" s="827" t="s">
        <v>16</v>
      </c>
      <c r="C13" s="831" t="s">
        <v>16</v>
      </c>
      <c r="D13" s="307"/>
      <c r="E13" s="3" t="s">
        <v>19</v>
      </c>
      <c r="F13" s="453" t="s">
        <v>20</v>
      </c>
      <c r="G13" s="315" t="s">
        <v>145</v>
      </c>
      <c r="H13" s="765" t="s">
        <v>22</v>
      </c>
      <c r="I13" s="380" t="s">
        <v>91</v>
      </c>
      <c r="J13" s="4" t="s">
        <v>23</v>
      </c>
      <c r="K13" s="73">
        <v>11</v>
      </c>
      <c r="L13" s="834" t="s">
        <v>24</v>
      </c>
      <c r="M13" s="7">
        <v>100</v>
      </c>
      <c r="N13" s="458"/>
      <c r="O13" s="458"/>
      <c r="P13" s="13"/>
    </row>
    <row r="14" spans="1:16" s="1" customFormat="1" ht="18" customHeight="1" x14ac:dyDescent="0.2">
      <c r="A14" s="824"/>
      <c r="B14" s="828"/>
      <c r="C14" s="809"/>
      <c r="D14" s="308" t="s">
        <v>16</v>
      </c>
      <c r="E14" s="8" t="s">
        <v>25</v>
      </c>
      <c r="F14" s="837" t="s">
        <v>26</v>
      </c>
      <c r="G14" s="316"/>
      <c r="H14" s="766"/>
      <c r="I14" s="381"/>
      <c r="J14" s="9" t="s">
        <v>27</v>
      </c>
      <c r="K14" s="148">
        <v>109.1</v>
      </c>
      <c r="L14" s="835"/>
      <c r="M14" s="12"/>
      <c r="N14" s="458"/>
      <c r="O14" s="460"/>
    </row>
    <row r="15" spans="1:16" s="1" customFormat="1" ht="18" customHeight="1" x14ac:dyDescent="0.2">
      <c r="A15" s="825"/>
      <c r="B15" s="829"/>
      <c r="C15" s="832"/>
      <c r="D15" s="308" t="s">
        <v>35</v>
      </c>
      <c r="E15" s="14" t="s">
        <v>28</v>
      </c>
      <c r="F15" s="838"/>
      <c r="G15" s="316"/>
      <c r="H15" s="766"/>
      <c r="I15" s="381"/>
      <c r="J15" s="150" t="s">
        <v>92</v>
      </c>
      <c r="K15" s="148">
        <v>39</v>
      </c>
      <c r="L15" s="835"/>
      <c r="M15" s="12"/>
      <c r="N15" s="458"/>
      <c r="O15" s="458"/>
    </row>
    <row r="16" spans="1:16" s="1" customFormat="1" ht="27.75" customHeight="1" x14ac:dyDescent="0.2">
      <c r="A16" s="825"/>
      <c r="B16" s="829"/>
      <c r="C16" s="832"/>
      <c r="D16" s="308" t="s">
        <v>39</v>
      </c>
      <c r="E16" s="14" t="s">
        <v>29</v>
      </c>
      <c r="F16" s="837" t="s">
        <v>30</v>
      </c>
      <c r="G16" s="316"/>
      <c r="H16" s="766"/>
      <c r="I16" s="381"/>
      <c r="J16" s="16"/>
      <c r="K16" s="25"/>
      <c r="L16" s="835"/>
      <c r="M16" s="12"/>
      <c r="N16" s="458"/>
      <c r="O16" s="458"/>
    </row>
    <row r="17" spans="1:20" s="1" customFormat="1" ht="29.25" customHeight="1" x14ac:dyDescent="0.2">
      <c r="A17" s="825"/>
      <c r="B17" s="829"/>
      <c r="C17" s="832"/>
      <c r="D17" s="308" t="s">
        <v>43</v>
      </c>
      <c r="E17" s="14" t="s">
        <v>31</v>
      </c>
      <c r="F17" s="839"/>
      <c r="G17" s="316"/>
      <c r="H17" s="766"/>
      <c r="I17" s="381"/>
      <c r="J17" s="16"/>
      <c r="K17" s="25"/>
      <c r="L17" s="835"/>
      <c r="M17" s="12"/>
      <c r="N17" s="458"/>
      <c r="O17" s="458"/>
    </row>
    <row r="18" spans="1:20" s="1" customFormat="1" ht="30" customHeight="1" x14ac:dyDescent="0.2">
      <c r="A18" s="825"/>
      <c r="B18" s="829"/>
      <c r="C18" s="832"/>
      <c r="D18" s="308" t="s">
        <v>57</v>
      </c>
      <c r="E18" s="14" t="s">
        <v>32</v>
      </c>
      <c r="F18" s="839"/>
      <c r="G18" s="316"/>
      <c r="H18" s="766"/>
      <c r="I18" s="381"/>
      <c r="J18" s="17"/>
      <c r="K18" s="25"/>
      <c r="L18" s="835"/>
      <c r="M18" s="19"/>
      <c r="N18" s="458"/>
      <c r="O18" s="458"/>
    </row>
    <row r="19" spans="1:20" s="1" customFormat="1" ht="18.75" customHeight="1" thickBot="1" x14ac:dyDescent="0.25">
      <c r="A19" s="826"/>
      <c r="B19" s="830"/>
      <c r="C19" s="833"/>
      <c r="D19" s="308" t="s">
        <v>58</v>
      </c>
      <c r="E19" s="14" t="s">
        <v>33</v>
      </c>
      <c r="F19" s="840"/>
      <c r="G19" s="317"/>
      <c r="H19" s="767"/>
      <c r="I19" s="382"/>
      <c r="J19" s="20" t="s">
        <v>34</v>
      </c>
      <c r="K19" s="26">
        <f>SUM(K13:K18)</f>
        <v>159.1</v>
      </c>
      <c r="L19" s="836"/>
      <c r="M19" s="24"/>
      <c r="N19" s="458"/>
      <c r="O19" s="458"/>
      <c r="Q19" s="13"/>
    </row>
    <row r="20" spans="1:20" s="1" customFormat="1" ht="26.25" customHeight="1" x14ac:dyDescent="0.2">
      <c r="A20" s="114" t="s">
        <v>16</v>
      </c>
      <c r="B20" s="115" t="s">
        <v>16</v>
      </c>
      <c r="C20" s="808" t="s">
        <v>35</v>
      </c>
      <c r="D20" s="307"/>
      <c r="E20" s="847" t="s">
        <v>36</v>
      </c>
      <c r="F20" s="850" t="s">
        <v>30</v>
      </c>
      <c r="G20" s="987" t="s">
        <v>146</v>
      </c>
      <c r="H20" s="765" t="s">
        <v>22</v>
      </c>
      <c r="I20" s="954" t="s">
        <v>91</v>
      </c>
      <c r="J20" s="141" t="s">
        <v>37</v>
      </c>
      <c r="K20" s="181">
        <v>345</v>
      </c>
      <c r="L20" s="841" t="s">
        <v>38</v>
      </c>
      <c r="M20" s="103">
        <v>108</v>
      </c>
      <c r="N20" s="458"/>
      <c r="O20" s="460"/>
    </row>
    <row r="21" spans="1:20" s="1" customFormat="1" ht="26.25" customHeight="1" x14ac:dyDescent="0.2">
      <c r="A21" s="450"/>
      <c r="B21" s="451"/>
      <c r="C21" s="809"/>
      <c r="D21" s="308"/>
      <c r="E21" s="848"/>
      <c r="F21" s="839"/>
      <c r="G21" s="988"/>
      <c r="H21" s="766"/>
      <c r="I21" s="955"/>
      <c r="J21" s="180" t="s">
        <v>23</v>
      </c>
      <c r="K21" s="257">
        <v>303.10000000000002</v>
      </c>
      <c r="L21" s="805"/>
      <c r="M21" s="103"/>
      <c r="N21" s="458"/>
      <c r="O21" s="458"/>
    </row>
    <row r="22" spans="1:20" s="1" customFormat="1" ht="14.25" customHeight="1" thickBot="1" x14ac:dyDescent="0.25">
      <c r="A22" s="116"/>
      <c r="B22" s="113"/>
      <c r="C22" s="810"/>
      <c r="D22" s="309"/>
      <c r="E22" s="849"/>
      <c r="F22" s="840"/>
      <c r="G22" s="989"/>
      <c r="H22" s="767"/>
      <c r="I22" s="382"/>
      <c r="J22" s="20" t="s">
        <v>34</v>
      </c>
      <c r="K22" s="26">
        <f>SUM(K20:K21)</f>
        <v>648.1</v>
      </c>
      <c r="L22" s="805"/>
      <c r="M22" s="103"/>
      <c r="N22" s="458"/>
      <c r="O22" s="458"/>
    </row>
    <row r="23" spans="1:20" s="1" customFormat="1" ht="26.25" customHeight="1" x14ac:dyDescent="0.2">
      <c r="A23" s="114" t="s">
        <v>16</v>
      </c>
      <c r="B23" s="207" t="s">
        <v>16</v>
      </c>
      <c r="C23" s="208" t="s">
        <v>39</v>
      </c>
      <c r="D23" s="307"/>
      <c r="E23" s="842" t="s">
        <v>40</v>
      </c>
      <c r="F23" s="301"/>
      <c r="G23" s="987" t="s">
        <v>147</v>
      </c>
      <c r="H23" s="444" t="s">
        <v>22</v>
      </c>
      <c r="I23" s="954" t="s">
        <v>91</v>
      </c>
      <c r="J23" s="27" t="s">
        <v>37</v>
      </c>
      <c r="K23" s="181">
        <v>177.8</v>
      </c>
      <c r="L23" s="67" t="s">
        <v>80</v>
      </c>
      <c r="M23" s="29">
        <v>387</v>
      </c>
      <c r="N23" s="458"/>
      <c r="O23" s="458"/>
    </row>
    <row r="24" spans="1:20" s="1" customFormat="1" ht="66.75" customHeight="1" x14ac:dyDescent="0.2">
      <c r="A24" s="132"/>
      <c r="B24" s="204"/>
      <c r="C24" s="134"/>
      <c r="D24" s="310"/>
      <c r="E24" s="843"/>
      <c r="F24" s="205"/>
      <c r="G24" s="988"/>
      <c r="H24" s="445"/>
      <c r="I24" s="955"/>
      <c r="J24" s="211" t="s">
        <v>41</v>
      </c>
      <c r="K24" s="196">
        <v>3.5</v>
      </c>
      <c r="L24" s="69" t="s">
        <v>42</v>
      </c>
      <c r="M24" s="33">
        <v>10</v>
      </c>
      <c r="N24" s="458"/>
      <c r="O24" s="458"/>
      <c r="T24" s="13"/>
    </row>
    <row r="25" spans="1:20" s="1" customFormat="1" ht="93" customHeight="1" x14ac:dyDescent="0.2">
      <c r="A25" s="450"/>
      <c r="B25" s="306"/>
      <c r="C25" s="449"/>
      <c r="D25" s="308"/>
      <c r="E25" s="142"/>
      <c r="F25" s="205"/>
      <c r="G25" s="318"/>
      <c r="H25" s="445"/>
      <c r="I25" s="383"/>
      <c r="J25" s="30" t="s">
        <v>23</v>
      </c>
      <c r="K25" s="210">
        <v>7.6</v>
      </c>
      <c r="L25" s="263" t="s">
        <v>81</v>
      </c>
      <c r="M25" s="149">
        <v>1</v>
      </c>
      <c r="N25" s="459">
        <f>K25+K26</f>
        <v>50.2</v>
      </c>
      <c r="O25" s="460"/>
      <c r="P25" s="13"/>
    </row>
    <row r="26" spans="1:20" s="1" customFormat="1" ht="19.5" customHeight="1" x14ac:dyDescent="0.2">
      <c r="A26" s="450"/>
      <c r="B26" s="306"/>
      <c r="C26" s="449"/>
      <c r="D26" s="308"/>
      <c r="E26" s="142"/>
      <c r="F26" s="205"/>
      <c r="G26" s="318"/>
      <c r="H26" s="445"/>
      <c r="I26" s="383"/>
      <c r="J26" s="34" t="s">
        <v>23</v>
      </c>
      <c r="K26" s="91">
        <v>42.6</v>
      </c>
      <c r="L26" s="844" t="s">
        <v>126</v>
      </c>
      <c r="M26" s="118">
        <v>6</v>
      </c>
      <c r="N26" s="458"/>
      <c r="O26" s="460"/>
      <c r="P26" s="13"/>
      <c r="Q26" s="13"/>
    </row>
    <row r="27" spans="1:20" s="1" customFormat="1" ht="17.25" customHeight="1" x14ac:dyDescent="0.2">
      <c r="A27" s="450"/>
      <c r="B27" s="306"/>
      <c r="C27" s="449"/>
      <c r="D27" s="308"/>
      <c r="E27" s="142"/>
      <c r="F27" s="205"/>
      <c r="G27" s="318"/>
      <c r="H27" s="445"/>
      <c r="I27" s="383"/>
      <c r="J27" s="34" t="s">
        <v>96</v>
      </c>
      <c r="K27" s="151">
        <v>0.7</v>
      </c>
      <c r="L27" s="845"/>
      <c r="M27" s="149"/>
      <c r="N27" s="458"/>
      <c r="O27" s="460"/>
      <c r="P27" s="13"/>
    </row>
    <row r="28" spans="1:20" s="1" customFormat="1" ht="16.5" customHeight="1" thickBot="1" x14ac:dyDescent="0.25">
      <c r="A28" s="119"/>
      <c r="B28" s="120"/>
      <c r="C28" s="121"/>
      <c r="D28" s="311"/>
      <c r="E28" s="143"/>
      <c r="F28" s="206"/>
      <c r="G28" s="319"/>
      <c r="H28" s="446"/>
      <c r="I28" s="384"/>
      <c r="J28" s="39" t="s">
        <v>34</v>
      </c>
      <c r="K28" s="26">
        <f>SUM(K23:K27)</f>
        <v>232.2</v>
      </c>
      <c r="L28" s="846"/>
      <c r="M28" s="71"/>
      <c r="N28" s="458"/>
      <c r="O28" s="458"/>
    </row>
    <row r="29" spans="1:20" s="1" customFormat="1" ht="14.25" customHeight="1" thickBot="1" x14ac:dyDescent="0.25">
      <c r="A29" s="122" t="s">
        <v>16</v>
      </c>
      <c r="B29" s="123" t="s">
        <v>16</v>
      </c>
      <c r="C29" s="771" t="s">
        <v>44</v>
      </c>
      <c r="D29" s="772"/>
      <c r="E29" s="772"/>
      <c r="F29" s="772"/>
      <c r="G29" s="772"/>
      <c r="H29" s="772"/>
      <c r="I29" s="772"/>
      <c r="J29" s="773"/>
      <c r="K29" s="45">
        <f>K28+K22+K19</f>
        <v>1039.3999999999999</v>
      </c>
      <c r="L29" s="774"/>
      <c r="M29" s="776"/>
      <c r="N29" s="460"/>
      <c r="O29" s="458"/>
    </row>
    <row r="30" spans="1:20" s="1" customFormat="1" ht="14.25" customHeight="1" thickBot="1" x14ac:dyDescent="0.25">
      <c r="A30" s="112" t="s">
        <v>16</v>
      </c>
      <c r="B30" s="124" t="s">
        <v>35</v>
      </c>
      <c r="C30" s="967" t="s">
        <v>45</v>
      </c>
      <c r="D30" s="803"/>
      <c r="E30" s="803"/>
      <c r="F30" s="803"/>
      <c r="G30" s="803"/>
      <c r="H30" s="803"/>
      <c r="I30" s="803"/>
      <c r="J30" s="803"/>
      <c r="K30" s="803"/>
      <c r="L30" s="803"/>
      <c r="M30" s="804"/>
      <c r="N30" s="458"/>
      <c r="O30" s="460"/>
      <c r="R30" s="13"/>
    </row>
    <row r="31" spans="1:20" s="1" customFormat="1" ht="16.5" customHeight="1" x14ac:dyDescent="0.2">
      <c r="A31" s="125" t="s">
        <v>16</v>
      </c>
      <c r="B31" s="126" t="s">
        <v>35</v>
      </c>
      <c r="C31" s="127" t="s">
        <v>16</v>
      </c>
      <c r="D31" s="312"/>
      <c r="E31" s="739" t="s">
        <v>46</v>
      </c>
      <c r="F31" s="159"/>
      <c r="G31" s="981" t="s">
        <v>148</v>
      </c>
      <c r="H31" s="765" t="s">
        <v>22</v>
      </c>
      <c r="I31" s="954" t="s">
        <v>91</v>
      </c>
      <c r="J31" s="49" t="s">
        <v>37</v>
      </c>
      <c r="K31" s="42">
        <v>921</v>
      </c>
      <c r="L31" s="128" t="s">
        <v>83</v>
      </c>
      <c r="M31" s="160">
        <v>55</v>
      </c>
      <c r="N31" s="458"/>
      <c r="O31" s="458"/>
    </row>
    <row r="32" spans="1:20" s="1" customFormat="1" ht="57" customHeight="1" x14ac:dyDescent="0.2">
      <c r="A32" s="132"/>
      <c r="B32" s="133"/>
      <c r="C32" s="134"/>
      <c r="D32" s="310"/>
      <c r="E32" s="740"/>
      <c r="F32" s="161"/>
      <c r="G32" s="983"/>
      <c r="H32" s="766"/>
      <c r="I32" s="955"/>
      <c r="J32" s="285" t="s">
        <v>50</v>
      </c>
      <c r="K32" s="286">
        <v>16.600000000000001</v>
      </c>
      <c r="L32" s="135" t="s">
        <v>48</v>
      </c>
      <c r="M32" s="162" t="s">
        <v>49</v>
      </c>
      <c r="N32" s="458"/>
      <c r="O32" s="460"/>
    </row>
    <row r="33" spans="1:20" s="1" customFormat="1" ht="43.5" customHeight="1" x14ac:dyDescent="0.2">
      <c r="A33" s="500"/>
      <c r="B33" s="506"/>
      <c r="C33" s="501"/>
      <c r="D33" s="507"/>
      <c r="E33" s="508"/>
      <c r="F33" s="509"/>
      <c r="G33" s="510"/>
      <c r="H33" s="502"/>
      <c r="I33" s="511"/>
      <c r="J33" s="173"/>
      <c r="K33" s="194"/>
      <c r="L33" s="512" t="s">
        <v>82</v>
      </c>
      <c r="M33" s="162" t="s">
        <v>180</v>
      </c>
      <c r="N33" s="458"/>
      <c r="O33" s="458"/>
      <c r="P33" s="13"/>
    </row>
    <row r="34" spans="1:20" s="1" customFormat="1" ht="26.25" customHeight="1" x14ac:dyDescent="0.2">
      <c r="A34" s="132"/>
      <c r="B34" s="133"/>
      <c r="C34" s="134"/>
      <c r="D34" s="310"/>
      <c r="E34" s="963" t="s">
        <v>170</v>
      </c>
      <c r="F34" s="161"/>
      <c r="G34" s="320"/>
      <c r="H34" s="465"/>
      <c r="I34" s="385"/>
      <c r="J34" s="466"/>
      <c r="K34" s="467"/>
      <c r="L34" s="504" t="s">
        <v>171</v>
      </c>
      <c r="M34" s="505" t="s">
        <v>52</v>
      </c>
      <c r="N34" s="458"/>
      <c r="O34" s="458"/>
      <c r="P34" s="13"/>
    </row>
    <row r="35" spans="1:20" s="1" customFormat="1" ht="16.5" customHeight="1" thickBot="1" x14ac:dyDescent="0.25">
      <c r="A35" s="119"/>
      <c r="B35" s="120"/>
      <c r="C35" s="121"/>
      <c r="D35" s="311"/>
      <c r="E35" s="964"/>
      <c r="F35" s="164"/>
      <c r="G35" s="321"/>
      <c r="H35" s="446"/>
      <c r="I35" s="386"/>
      <c r="J35" s="52" t="s">
        <v>34</v>
      </c>
      <c r="K35" s="26">
        <f>SUM(K31:K33)</f>
        <v>937.6</v>
      </c>
      <c r="L35" s="468"/>
      <c r="M35" s="165"/>
      <c r="N35" s="458"/>
      <c r="O35" s="458"/>
      <c r="P35" s="13"/>
    </row>
    <row r="36" spans="1:20" s="1" customFormat="1" ht="21.75" customHeight="1" x14ac:dyDescent="0.2">
      <c r="A36" s="47" t="s">
        <v>16</v>
      </c>
      <c r="B36" s="48" t="s">
        <v>35</v>
      </c>
      <c r="C36" s="108" t="s">
        <v>35</v>
      </c>
      <c r="D36" s="312"/>
      <c r="E36" s="759" t="s">
        <v>84</v>
      </c>
      <c r="F36" s="762" t="s">
        <v>101</v>
      </c>
      <c r="G36" s="981" t="s">
        <v>149</v>
      </c>
      <c r="H36" s="765" t="s">
        <v>22</v>
      </c>
      <c r="I36" s="954" t="s">
        <v>91</v>
      </c>
      <c r="J36" s="49" t="s">
        <v>41</v>
      </c>
      <c r="K36" s="73">
        <v>14.7</v>
      </c>
      <c r="L36" s="675" t="s">
        <v>87</v>
      </c>
      <c r="M36" s="166">
        <v>8</v>
      </c>
      <c r="N36" s="458"/>
      <c r="O36" s="458"/>
    </row>
    <row r="37" spans="1:20" s="1" customFormat="1" ht="21.75" customHeight="1" x14ac:dyDescent="0.2">
      <c r="A37" s="107"/>
      <c r="B37" s="50"/>
      <c r="C37" s="390"/>
      <c r="D37" s="310"/>
      <c r="E37" s="760"/>
      <c r="F37" s="763"/>
      <c r="G37" s="983"/>
      <c r="H37" s="766"/>
      <c r="I37" s="955"/>
      <c r="J37" s="51" t="s">
        <v>96</v>
      </c>
      <c r="K37" s="25">
        <v>4.2</v>
      </c>
      <c r="L37" s="807"/>
      <c r="M37" s="397"/>
      <c r="N37" s="458"/>
      <c r="O37" s="458"/>
    </row>
    <row r="38" spans="1:20" s="1" customFormat="1" ht="15" customHeight="1" thickBot="1" x14ac:dyDescent="0.25">
      <c r="A38" s="37"/>
      <c r="B38" s="38"/>
      <c r="C38" s="109"/>
      <c r="D38" s="311"/>
      <c r="E38" s="761"/>
      <c r="F38" s="764"/>
      <c r="G38" s="982"/>
      <c r="H38" s="767"/>
      <c r="I38" s="382"/>
      <c r="J38" s="52" t="s">
        <v>34</v>
      </c>
      <c r="K38" s="26">
        <f>SUM(K36:K37)</f>
        <v>18.899999999999999</v>
      </c>
      <c r="L38" s="56"/>
      <c r="M38" s="58"/>
      <c r="N38" s="458"/>
      <c r="O38" s="458"/>
    </row>
    <row r="39" spans="1:20" s="1" customFormat="1" ht="27.75" customHeight="1" x14ac:dyDescent="0.2">
      <c r="A39" s="47" t="s">
        <v>16</v>
      </c>
      <c r="B39" s="48" t="s">
        <v>35</v>
      </c>
      <c r="C39" s="108" t="s">
        <v>39</v>
      </c>
      <c r="D39" s="312"/>
      <c r="E39" s="768" t="s">
        <v>104</v>
      </c>
      <c r="F39" s="156"/>
      <c r="G39" s="981" t="s">
        <v>150</v>
      </c>
      <c r="H39" s="765" t="s">
        <v>22</v>
      </c>
      <c r="I39" s="954" t="s">
        <v>91</v>
      </c>
      <c r="J39" s="59" t="s">
        <v>23</v>
      </c>
      <c r="K39" s="193">
        <v>9</v>
      </c>
      <c r="L39" s="65" t="s">
        <v>105</v>
      </c>
      <c r="M39" s="219" t="s">
        <v>106</v>
      </c>
      <c r="N39" s="460"/>
      <c r="O39" s="458"/>
      <c r="P39" s="13"/>
    </row>
    <row r="40" spans="1:20" s="1" customFormat="1" ht="17.25" customHeight="1" thickBot="1" x14ac:dyDescent="0.25">
      <c r="A40" s="37"/>
      <c r="B40" s="38"/>
      <c r="C40" s="109"/>
      <c r="D40" s="311"/>
      <c r="E40" s="769"/>
      <c r="F40" s="224"/>
      <c r="G40" s="982"/>
      <c r="H40" s="767"/>
      <c r="I40" s="962"/>
      <c r="J40" s="52" t="s">
        <v>34</v>
      </c>
      <c r="K40" s="218">
        <f t="shared" ref="K40" si="0">SUM(K39)</f>
        <v>9</v>
      </c>
      <c r="L40" s="168" t="s">
        <v>127</v>
      </c>
      <c r="M40" s="58" t="s">
        <v>52</v>
      </c>
      <c r="N40" s="458"/>
      <c r="O40" s="458"/>
    </row>
    <row r="41" spans="1:20" s="1" customFormat="1" ht="35.25" customHeight="1" x14ac:dyDescent="0.2">
      <c r="A41" s="47" t="s">
        <v>16</v>
      </c>
      <c r="B41" s="48" t="s">
        <v>35</v>
      </c>
      <c r="C41" s="108" t="s">
        <v>43</v>
      </c>
      <c r="D41" s="312"/>
      <c r="E41" s="739" t="s">
        <v>111</v>
      </c>
      <c r="F41" s="156"/>
      <c r="G41" s="981" t="s">
        <v>151</v>
      </c>
      <c r="H41" s="765" t="s">
        <v>22</v>
      </c>
      <c r="I41" s="954" t="s">
        <v>91</v>
      </c>
      <c r="J41" s="209" t="s">
        <v>37</v>
      </c>
      <c r="K41" s="213">
        <v>11.9</v>
      </c>
      <c r="L41" s="65" t="s">
        <v>112</v>
      </c>
      <c r="M41" s="219" t="s">
        <v>113</v>
      </c>
      <c r="N41" s="460"/>
      <c r="O41" s="458"/>
      <c r="P41" s="13"/>
    </row>
    <row r="42" spans="1:20" s="1" customFormat="1" ht="15" customHeight="1" thickBot="1" x14ac:dyDescent="0.25">
      <c r="A42" s="37"/>
      <c r="B42" s="38"/>
      <c r="C42" s="109"/>
      <c r="D42" s="311"/>
      <c r="E42" s="770"/>
      <c r="F42" s="224"/>
      <c r="G42" s="982"/>
      <c r="H42" s="767"/>
      <c r="I42" s="962"/>
      <c r="J42" s="52" t="s">
        <v>34</v>
      </c>
      <c r="K42" s="197">
        <f t="shared" ref="K42" si="1">K41</f>
        <v>11.9</v>
      </c>
      <c r="L42" s="168"/>
      <c r="M42" s="58"/>
      <c r="N42" s="458"/>
      <c r="O42" s="458"/>
    </row>
    <row r="43" spans="1:20" s="1" customFormat="1" ht="32.25" customHeight="1" x14ac:dyDescent="0.2">
      <c r="A43" s="47" t="s">
        <v>16</v>
      </c>
      <c r="B43" s="48" t="s">
        <v>35</v>
      </c>
      <c r="C43" s="108" t="s">
        <v>57</v>
      </c>
      <c r="D43" s="312"/>
      <c r="E43" s="739" t="s">
        <v>115</v>
      </c>
      <c r="F43" s="156"/>
      <c r="G43" s="981" t="s">
        <v>152</v>
      </c>
      <c r="H43" s="444" t="s">
        <v>22</v>
      </c>
      <c r="I43" s="954" t="s">
        <v>91</v>
      </c>
      <c r="J43" s="4" t="s">
        <v>23</v>
      </c>
      <c r="K43" s="213">
        <v>50</v>
      </c>
      <c r="L43" s="709" t="s">
        <v>116</v>
      </c>
      <c r="M43" s="219" t="s">
        <v>117</v>
      </c>
      <c r="N43" s="460"/>
      <c r="O43" s="458"/>
      <c r="P43" s="13"/>
    </row>
    <row r="44" spans="1:20" s="1" customFormat="1" ht="17.25" customHeight="1" thickBot="1" x14ac:dyDescent="0.25">
      <c r="A44" s="107"/>
      <c r="B44" s="50"/>
      <c r="C44" s="175"/>
      <c r="D44" s="310"/>
      <c r="E44" s="740"/>
      <c r="F44" s="157"/>
      <c r="G44" s="983"/>
      <c r="H44" s="465"/>
      <c r="I44" s="955"/>
      <c r="J44" s="177" t="s">
        <v>34</v>
      </c>
      <c r="K44" s="199">
        <f t="shared" ref="K44" si="2">K43</f>
        <v>50</v>
      </c>
      <c r="L44" s="741"/>
      <c r="M44" s="153"/>
      <c r="N44" s="458"/>
      <c r="O44" s="458"/>
    </row>
    <row r="45" spans="1:20" s="1" customFormat="1" ht="28.5" customHeight="1" x14ac:dyDescent="0.2">
      <c r="A45" s="47" t="s">
        <v>16</v>
      </c>
      <c r="B45" s="48" t="s">
        <v>35</v>
      </c>
      <c r="C45" s="474" t="s">
        <v>58</v>
      </c>
      <c r="D45" s="475"/>
      <c r="E45" s="492" t="s">
        <v>172</v>
      </c>
      <c r="F45" s="479"/>
      <c r="G45" s="476"/>
      <c r="H45" s="480"/>
      <c r="I45" s="965" t="s">
        <v>91</v>
      </c>
      <c r="J45" s="485"/>
      <c r="K45" s="488"/>
      <c r="L45" s="491"/>
      <c r="M45" s="367"/>
      <c r="N45" s="458"/>
      <c r="O45" s="458"/>
    </row>
    <row r="46" spans="1:20" s="1" customFormat="1" ht="31.5" customHeight="1" x14ac:dyDescent="0.2">
      <c r="A46" s="107"/>
      <c r="B46" s="50"/>
      <c r="C46" s="175"/>
      <c r="D46" s="472"/>
      <c r="E46" s="493" t="s">
        <v>173</v>
      </c>
      <c r="F46" s="481"/>
      <c r="G46" s="471"/>
      <c r="H46" s="482"/>
      <c r="I46" s="966"/>
      <c r="J46" s="486"/>
      <c r="K46" s="489"/>
      <c r="L46" s="495" t="s">
        <v>176</v>
      </c>
      <c r="M46" s="496" t="s">
        <v>52</v>
      </c>
      <c r="N46" s="458"/>
      <c r="O46" s="458"/>
      <c r="T46" s="13"/>
    </row>
    <row r="47" spans="1:20" s="1" customFormat="1" ht="31.5" customHeight="1" x14ac:dyDescent="0.2">
      <c r="A47" s="107"/>
      <c r="B47" s="50"/>
      <c r="C47" s="175"/>
      <c r="D47" s="472"/>
      <c r="E47" s="493" t="s">
        <v>174</v>
      </c>
      <c r="F47" s="481"/>
      <c r="G47" s="471"/>
      <c r="H47" s="482"/>
      <c r="I47" s="383"/>
      <c r="J47" s="486"/>
      <c r="K47" s="489"/>
      <c r="L47" s="495" t="s">
        <v>176</v>
      </c>
      <c r="M47" s="496" t="s">
        <v>52</v>
      </c>
      <c r="N47" s="458"/>
      <c r="O47" s="458"/>
      <c r="T47" s="13"/>
    </row>
    <row r="48" spans="1:20" s="1" customFormat="1" ht="54" customHeight="1" thickBot="1" x14ac:dyDescent="0.25">
      <c r="A48" s="37"/>
      <c r="B48" s="38"/>
      <c r="C48" s="290"/>
      <c r="D48" s="477"/>
      <c r="E48" s="494" t="s">
        <v>175</v>
      </c>
      <c r="F48" s="483"/>
      <c r="G48" s="478"/>
      <c r="H48" s="484"/>
      <c r="I48" s="384"/>
      <c r="J48" s="487"/>
      <c r="K48" s="490"/>
      <c r="L48" s="497" t="s">
        <v>177</v>
      </c>
      <c r="M48" s="498" t="s">
        <v>52</v>
      </c>
      <c r="N48" s="458"/>
      <c r="O48" s="458"/>
    </row>
    <row r="49" spans="1:22" s="1" customFormat="1" ht="15.75" customHeight="1" thickBot="1" x14ac:dyDescent="0.25">
      <c r="A49" s="473" t="s">
        <v>16</v>
      </c>
      <c r="B49" s="469" t="s">
        <v>35</v>
      </c>
      <c r="C49" s="977" t="s">
        <v>44</v>
      </c>
      <c r="D49" s="978"/>
      <c r="E49" s="978"/>
      <c r="F49" s="978"/>
      <c r="G49" s="978"/>
      <c r="H49" s="978"/>
      <c r="I49" s="978"/>
      <c r="J49" s="979"/>
      <c r="K49" s="470">
        <f>K38+K35+K40+K42+K44</f>
        <v>1027.4000000000001</v>
      </c>
      <c r="L49" s="971"/>
      <c r="M49" s="972"/>
      <c r="N49" s="460"/>
      <c r="O49" s="459"/>
      <c r="P49" s="215"/>
    </row>
    <row r="50" spans="1:22" s="1" customFormat="1" ht="13.5" thickBot="1" x14ac:dyDescent="0.25">
      <c r="A50" s="2" t="s">
        <v>16</v>
      </c>
      <c r="B50" s="46" t="s">
        <v>39</v>
      </c>
      <c r="C50" s="980" t="s">
        <v>54</v>
      </c>
      <c r="D50" s="698"/>
      <c r="E50" s="698"/>
      <c r="F50" s="698"/>
      <c r="G50" s="698"/>
      <c r="H50" s="698"/>
      <c r="I50" s="698"/>
      <c r="J50" s="698"/>
      <c r="K50" s="698"/>
      <c r="L50" s="698"/>
      <c r="M50" s="699"/>
      <c r="N50" s="460"/>
      <c r="O50" s="459"/>
      <c r="R50" s="1" t="s">
        <v>167</v>
      </c>
    </row>
    <row r="51" spans="1:22" s="1" customFormat="1" ht="15.75" customHeight="1" x14ac:dyDescent="0.2">
      <c r="A51" s="663" t="s">
        <v>16</v>
      </c>
      <c r="B51" s="665" t="s">
        <v>39</v>
      </c>
      <c r="C51" s="750" t="s">
        <v>16</v>
      </c>
      <c r="D51" s="944"/>
      <c r="E51" s="753" t="s">
        <v>85</v>
      </c>
      <c r="F51" s="302" t="s">
        <v>55</v>
      </c>
      <c r="G51" s="984" t="s">
        <v>153</v>
      </c>
      <c r="H51" s="736" t="s">
        <v>53</v>
      </c>
      <c r="I51" s="454" t="s">
        <v>124</v>
      </c>
      <c r="J51" s="209" t="s">
        <v>37</v>
      </c>
      <c r="K51" s="229">
        <v>252</v>
      </c>
      <c r="L51" s="427" t="s">
        <v>102</v>
      </c>
      <c r="M51" s="293">
        <v>100</v>
      </c>
      <c r="N51" s="458"/>
      <c r="O51" s="460"/>
      <c r="Q51" s="13"/>
    </row>
    <row r="52" spans="1:22" s="1" customFormat="1" ht="18.75" customHeight="1" x14ac:dyDescent="0.2">
      <c r="A52" s="748"/>
      <c r="B52" s="749"/>
      <c r="C52" s="751"/>
      <c r="D52" s="990"/>
      <c r="E52" s="754"/>
      <c r="F52" s="700" t="s">
        <v>97</v>
      </c>
      <c r="G52" s="985"/>
      <c r="H52" s="757"/>
      <c r="I52" s="968" t="s">
        <v>94</v>
      </c>
      <c r="J52" s="232" t="s">
        <v>23</v>
      </c>
      <c r="K52" s="182">
        <v>20</v>
      </c>
      <c r="L52" s="703" t="s">
        <v>122</v>
      </c>
      <c r="M52" s="293">
        <v>1</v>
      </c>
      <c r="N52" s="458"/>
      <c r="O52" s="460"/>
      <c r="Q52" s="13"/>
      <c r="V52" s="13"/>
    </row>
    <row r="53" spans="1:22" s="1" customFormat="1" ht="18.75" customHeight="1" x14ac:dyDescent="0.2">
      <c r="A53" s="748"/>
      <c r="B53" s="749"/>
      <c r="C53" s="751"/>
      <c r="D53" s="990"/>
      <c r="E53" s="755"/>
      <c r="F53" s="701"/>
      <c r="G53" s="985"/>
      <c r="H53" s="758"/>
      <c r="I53" s="969"/>
      <c r="J53" s="232" t="s">
        <v>56</v>
      </c>
      <c r="K53" s="151">
        <v>11.8</v>
      </c>
      <c r="L53" s="704"/>
      <c r="M53" s="294"/>
      <c r="N53" s="458"/>
      <c r="O53" s="459"/>
      <c r="Q53" s="13"/>
    </row>
    <row r="54" spans="1:22" s="1" customFormat="1" ht="15.75" customHeight="1" thickBot="1" x14ac:dyDescent="0.25">
      <c r="A54" s="664"/>
      <c r="B54" s="666"/>
      <c r="C54" s="752"/>
      <c r="D54" s="945"/>
      <c r="E54" s="756"/>
      <c r="F54" s="702"/>
      <c r="G54" s="986"/>
      <c r="H54" s="737"/>
      <c r="I54" s="970"/>
      <c r="J54" s="238" t="s">
        <v>34</v>
      </c>
      <c r="K54" s="261">
        <f t="shared" ref="K54" si="3">SUM(K51:K53)</f>
        <v>283.8</v>
      </c>
      <c r="L54" s="428"/>
      <c r="M54" s="294"/>
      <c r="N54" s="458"/>
      <c r="O54" s="460"/>
    </row>
    <row r="55" spans="1:22" s="1" customFormat="1" ht="39.75" hidden="1" customHeight="1" x14ac:dyDescent="0.2">
      <c r="A55" s="993" t="s">
        <v>16</v>
      </c>
      <c r="B55" s="995" t="s">
        <v>39</v>
      </c>
      <c r="C55" s="997" t="s">
        <v>35</v>
      </c>
      <c r="D55" s="944"/>
      <c r="E55" s="999" t="s">
        <v>88</v>
      </c>
      <c r="F55" s="158" t="s">
        <v>97</v>
      </c>
      <c r="G55" s="987" t="s">
        <v>157</v>
      </c>
      <c r="H55" s="1001" t="s">
        <v>53</v>
      </c>
      <c r="I55" s="241" t="s">
        <v>123</v>
      </c>
      <c r="J55" s="63" t="s">
        <v>37</v>
      </c>
      <c r="K55" s="42">
        <v>0</v>
      </c>
      <c r="L55" s="437" t="s">
        <v>102</v>
      </c>
      <c r="M55" s="431">
        <v>0</v>
      </c>
      <c r="N55" s="460"/>
      <c r="O55" s="460"/>
    </row>
    <row r="56" spans="1:22" s="1" customFormat="1" ht="18" hidden="1" customHeight="1" thickBot="1" x14ac:dyDescent="0.25">
      <c r="A56" s="994"/>
      <c r="B56" s="996"/>
      <c r="C56" s="998"/>
      <c r="D56" s="945"/>
      <c r="E56" s="1000"/>
      <c r="F56" s="303" t="s">
        <v>55</v>
      </c>
      <c r="G56" s="989"/>
      <c r="H56" s="1002"/>
      <c r="I56" s="242"/>
      <c r="J56" s="238" t="s">
        <v>34</v>
      </c>
      <c r="K56" s="26">
        <f>SUM(K55:K55)</f>
        <v>0</v>
      </c>
      <c r="L56" s="243"/>
      <c r="M56" s="245"/>
      <c r="N56" s="458"/>
      <c r="O56" s="458"/>
      <c r="P56" s="13"/>
    </row>
    <row r="57" spans="1:22" s="1" customFormat="1" ht="18" customHeight="1" x14ac:dyDescent="0.2">
      <c r="A57" s="663" t="s">
        <v>16</v>
      </c>
      <c r="B57" s="665" t="s">
        <v>39</v>
      </c>
      <c r="C57" s="667" t="s">
        <v>39</v>
      </c>
      <c r="D57" s="944"/>
      <c r="E57" s="797" t="s">
        <v>129</v>
      </c>
      <c r="F57" s="693" t="s">
        <v>98</v>
      </c>
      <c r="G57" s="987" t="s">
        <v>155</v>
      </c>
      <c r="H57" s="736" t="s">
        <v>53</v>
      </c>
      <c r="I57" s="991" t="s">
        <v>123</v>
      </c>
      <c r="J57" s="72" t="s">
        <v>168</v>
      </c>
      <c r="K57" s="42">
        <v>40</v>
      </c>
      <c r="L57" s="675" t="s">
        <v>119</v>
      </c>
      <c r="M57" s="431">
        <v>1</v>
      </c>
      <c r="N57" s="458"/>
      <c r="O57" s="460"/>
    </row>
    <row r="58" spans="1:22" s="1" customFormat="1" ht="18" customHeight="1" x14ac:dyDescent="0.2">
      <c r="A58" s="748"/>
      <c r="B58" s="749"/>
      <c r="C58" s="778"/>
      <c r="D58" s="990"/>
      <c r="E58" s="798"/>
      <c r="F58" s="694"/>
      <c r="G58" s="988"/>
      <c r="H58" s="801"/>
      <c r="I58" s="969"/>
      <c r="J58" s="256" t="s">
        <v>93</v>
      </c>
      <c r="K58" s="35"/>
      <c r="L58" s="807"/>
      <c r="M58" s="432"/>
      <c r="N58" s="458"/>
      <c r="O58" s="460"/>
    </row>
    <row r="59" spans="1:22" s="1" customFormat="1" ht="15.75" customHeight="1" thickBot="1" x14ac:dyDescent="0.25">
      <c r="A59" s="664"/>
      <c r="B59" s="666"/>
      <c r="C59" s="668"/>
      <c r="D59" s="945"/>
      <c r="E59" s="799"/>
      <c r="F59" s="155" t="s">
        <v>55</v>
      </c>
      <c r="G59" s="989"/>
      <c r="H59" s="737"/>
      <c r="I59" s="455"/>
      <c r="J59" s="440" t="s">
        <v>34</v>
      </c>
      <c r="K59" s="218">
        <f>SUM(K57:K58)</f>
        <v>40</v>
      </c>
      <c r="L59" s="388"/>
      <c r="M59" s="41"/>
      <c r="N59" s="458"/>
      <c r="O59" s="458"/>
    </row>
    <row r="60" spans="1:22" s="1" customFormat="1" ht="19.5" customHeight="1" x14ac:dyDescent="0.2">
      <c r="A60" s="663" t="s">
        <v>16</v>
      </c>
      <c r="B60" s="665" t="s">
        <v>39</v>
      </c>
      <c r="C60" s="667" t="s">
        <v>43</v>
      </c>
      <c r="D60" s="944"/>
      <c r="E60" s="669" t="s">
        <v>183</v>
      </c>
      <c r="F60" s="950" t="s">
        <v>55</v>
      </c>
      <c r="G60" s="946"/>
      <c r="H60" s="707" t="s">
        <v>52</v>
      </c>
      <c r="I60" s="948" t="s">
        <v>185</v>
      </c>
      <c r="J60" s="289" t="s">
        <v>23</v>
      </c>
      <c r="K60" s="74">
        <v>1000</v>
      </c>
      <c r="L60" s="781" t="s">
        <v>184</v>
      </c>
      <c r="M60" s="295"/>
      <c r="N60" s="795"/>
      <c r="O60" s="458"/>
    </row>
    <row r="61" spans="1:22" s="1" customFormat="1" ht="19.5" customHeight="1" thickBot="1" x14ac:dyDescent="0.25">
      <c r="A61" s="664"/>
      <c r="B61" s="666"/>
      <c r="C61" s="668"/>
      <c r="D61" s="945"/>
      <c r="E61" s="670"/>
      <c r="F61" s="951"/>
      <c r="G61" s="947"/>
      <c r="H61" s="708"/>
      <c r="I61" s="949"/>
      <c r="J61" s="440" t="s">
        <v>34</v>
      </c>
      <c r="K61" s="169">
        <f>SUM(K60:K60)</f>
        <v>1000</v>
      </c>
      <c r="L61" s="783"/>
      <c r="M61" s="297"/>
      <c r="N61" s="796"/>
      <c r="O61" s="458"/>
    </row>
    <row r="62" spans="1:22" s="1" customFormat="1" ht="19.5" customHeight="1" x14ac:dyDescent="0.2">
      <c r="A62" s="663" t="s">
        <v>16</v>
      </c>
      <c r="B62" s="665" t="s">
        <v>39</v>
      </c>
      <c r="C62" s="667" t="s">
        <v>57</v>
      </c>
      <c r="D62" s="944"/>
      <c r="E62" s="734" t="s">
        <v>86</v>
      </c>
      <c r="F62" s="304" t="s">
        <v>55</v>
      </c>
      <c r="G62" s="946" t="s">
        <v>154</v>
      </c>
      <c r="H62" s="736" t="s">
        <v>53</v>
      </c>
      <c r="I62" s="991" t="s">
        <v>94</v>
      </c>
      <c r="J62" s="72" t="s">
        <v>168</v>
      </c>
      <c r="K62" s="42">
        <v>35</v>
      </c>
      <c r="L62" s="781" t="s">
        <v>61</v>
      </c>
      <c r="M62" s="295">
        <v>100</v>
      </c>
      <c r="N62" s="460"/>
      <c r="O62" s="460"/>
    </row>
    <row r="63" spans="1:22" s="1" customFormat="1" ht="22.5" customHeight="1" x14ac:dyDescent="0.2">
      <c r="A63" s="748"/>
      <c r="B63" s="749"/>
      <c r="C63" s="778"/>
      <c r="D63" s="990"/>
      <c r="E63" s="779"/>
      <c r="F63" s="785" t="s">
        <v>97</v>
      </c>
      <c r="G63" s="1007"/>
      <c r="H63" s="801"/>
      <c r="I63" s="969"/>
      <c r="J63" s="75" t="s">
        <v>56</v>
      </c>
      <c r="K63" s="170"/>
      <c r="L63" s="782"/>
      <c r="M63" s="296"/>
      <c r="N63" s="458"/>
      <c r="O63" s="460"/>
      <c r="P63" s="13"/>
    </row>
    <row r="64" spans="1:22" s="1" customFormat="1" ht="15.75" customHeight="1" thickBot="1" x14ac:dyDescent="0.25">
      <c r="A64" s="664"/>
      <c r="B64" s="666"/>
      <c r="C64" s="668"/>
      <c r="D64" s="945"/>
      <c r="E64" s="735"/>
      <c r="F64" s="786"/>
      <c r="G64" s="947"/>
      <c r="H64" s="737"/>
      <c r="I64" s="970"/>
      <c r="J64" s="440" t="s">
        <v>34</v>
      </c>
      <c r="K64" s="26">
        <f t="shared" ref="K64" si="4">SUM(K62:K63)</f>
        <v>35</v>
      </c>
      <c r="L64" s="783"/>
      <c r="M64" s="297"/>
      <c r="N64" s="458"/>
      <c r="O64" s="458"/>
    </row>
    <row r="65" spans="1:23" s="1" customFormat="1" ht="36" customHeight="1" x14ac:dyDescent="0.2">
      <c r="A65" s="433" t="s">
        <v>16</v>
      </c>
      <c r="B65" s="434" t="s">
        <v>39</v>
      </c>
      <c r="C65" s="435" t="s">
        <v>59</v>
      </c>
      <c r="D65" s="308"/>
      <c r="E65" s="520" t="s">
        <v>134</v>
      </c>
      <c r="F65" s="693" t="s">
        <v>97</v>
      </c>
      <c r="G65" s="987" t="s">
        <v>156</v>
      </c>
      <c r="H65" s="441" t="s">
        <v>103</v>
      </c>
      <c r="I65" s="991" t="s">
        <v>131</v>
      </c>
      <c r="J65" s="145"/>
      <c r="K65" s="25"/>
      <c r="L65" s="503"/>
      <c r="M65" s="518"/>
      <c r="N65" s="458"/>
      <c r="O65" s="458"/>
    </row>
    <row r="66" spans="1:23" s="1" customFormat="1" ht="43.5" customHeight="1" x14ac:dyDescent="0.2">
      <c r="A66" s="513"/>
      <c r="B66" s="514"/>
      <c r="C66" s="515"/>
      <c r="D66" s="308"/>
      <c r="E66" s="524" t="s">
        <v>139</v>
      </c>
      <c r="F66" s="694"/>
      <c r="G66" s="988"/>
      <c r="H66" s="517"/>
      <c r="I66" s="969"/>
      <c r="J66" s="75" t="s">
        <v>23</v>
      </c>
      <c r="K66" s="170">
        <v>60.2</v>
      </c>
      <c r="L66" s="277" t="s">
        <v>132</v>
      </c>
      <c r="M66" s="526">
        <v>162.66999999999999</v>
      </c>
      <c r="N66" s="458"/>
      <c r="O66" s="458"/>
    </row>
    <row r="67" spans="1:23" s="1" customFormat="1" ht="17.25" customHeight="1" x14ac:dyDescent="0.2">
      <c r="A67" s="513"/>
      <c r="B67" s="514"/>
      <c r="C67" s="515"/>
      <c r="D67" s="308"/>
      <c r="E67" s="522" t="s">
        <v>135</v>
      </c>
      <c r="F67" s="694"/>
      <c r="G67" s="988"/>
      <c r="H67" s="517"/>
      <c r="I67" s="969"/>
      <c r="J67" s="525" t="s">
        <v>23</v>
      </c>
      <c r="K67" s="148">
        <v>80</v>
      </c>
      <c r="L67" s="741" t="s">
        <v>130</v>
      </c>
      <c r="M67" s="523">
        <v>100</v>
      </c>
      <c r="N67" s="458"/>
      <c r="O67" s="458"/>
    </row>
    <row r="68" spans="1:23" s="1" customFormat="1" ht="16.5" customHeight="1" thickBot="1" x14ac:dyDescent="0.25">
      <c r="A68" s="433"/>
      <c r="B68" s="434"/>
      <c r="C68" s="435"/>
      <c r="D68" s="308"/>
      <c r="E68" s="521"/>
      <c r="F68" s="1006"/>
      <c r="G68" s="989"/>
      <c r="H68" s="441"/>
      <c r="I68" s="970"/>
      <c r="J68" s="440" t="s">
        <v>34</v>
      </c>
      <c r="K68" s="169">
        <f>SUM(K66:K67)</f>
        <v>140.19999999999999</v>
      </c>
      <c r="L68" s="696"/>
      <c r="M68" s="519"/>
      <c r="N68" s="458"/>
      <c r="O68" s="458"/>
    </row>
    <row r="69" spans="1:23" s="1" customFormat="1" ht="27.75" customHeight="1" x14ac:dyDescent="0.2">
      <c r="A69" s="663" t="s">
        <v>16</v>
      </c>
      <c r="B69" s="665" t="s">
        <v>39</v>
      </c>
      <c r="C69" s="667" t="s">
        <v>60</v>
      </c>
      <c r="D69" s="944"/>
      <c r="E69" s="669" t="s">
        <v>186</v>
      </c>
      <c r="F69" s="705"/>
      <c r="G69" s="946"/>
      <c r="H69" s="707" t="s">
        <v>103</v>
      </c>
      <c r="I69" s="948" t="s">
        <v>128</v>
      </c>
      <c r="J69" s="78" t="s">
        <v>23</v>
      </c>
      <c r="K69" s="264">
        <v>40</v>
      </c>
      <c r="L69" s="709" t="s">
        <v>187</v>
      </c>
      <c r="M69" s="942">
        <v>100</v>
      </c>
      <c r="N69" s="458"/>
      <c r="O69" s="458"/>
    </row>
    <row r="70" spans="1:23" s="1" customFormat="1" ht="15.75" customHeight="1" thickBot="1" x14ac:dyDescent="0.25">
      <c r="A70" s="664"/>
      <c r="B70" s="666"/>
      <c r="C70" s="668"/>
      <c r="D70" s="945"/>
      <c r="E70" s="670"/>
      <c r="F70" s="706"/>
      <c r="G70" s="947"/>
      <c r="H70" s="708"/>
      <c r="I70" s="949"/>
      <c r="J70" s="516" t="s">
        <v>34</v>
      </c>
      <c r="K70" s="169">
        <f>SUM(K69)</f>
        <v>40</v>
      </c>
      <c r="L70" s="696"/>
      <c r="M70" s="943"/>
      <c r="N70" s="458"/>
      <c r="O70" s="458"/>
    </row>
    <row r="71" spans="1:23" s="1" customFormat="1" ht="15" customHeight="1" thickBot="1" x14ac:dyDescent="0.25">
      <c r="A71" s="79" t="s">
        <v>16</v>
      </c>
      <c r="B71" s="44" t="s">
        <v>39</v>
      </c>
      <c r="C71" s="712" t="s">
        <v>44</v>
      </c>
      <c r="D71" s="713"/>
      <c r="E71" s="713"/>
      <c r="F71" s="713"/>
      <c r="G71" s="713"/>
      <c r="H71" s="713"/>
      <c r="I71" s="713"/>
      <c r="J71" s="714"/>
      <c r="K71" s="201">
        <f>K61+K59+K56+K54+K64+K68+K70</f>
        <v>1539</v>
      </c>
      <c r="L71" s="715"/>
      <c r="M71" s="717"/>
      <c r="N71" s="458"/>
      <c r="O71" s="458"/>
    </row>
    <row r="72" spans="1:23" s="1" customFormat="1" ht="13.5" thickBot="1" x14ac:dyDescent="0.25">
      <c r="A72" s="299" t="s">
        <v>16</v>
      </c>
      <c r="B72" s="681" t="s">
        <v>64</v>
      </c>
      <c r="C72" s="682"/>
      <c r="D72" s="682"/>
      <c r="E72" s="682"/>
      <c r="F72" s="682"/>
      <c r="G72" s="682"/>
      <c r="H72" s="682"/>
      <c r="I72" s="682"/>
      <c r="J72" s="683"/>
      <c r="K72" s="287">
        <f>K71+K49+K29</f>
        <v>3605.8</v>
      </c>
      <c r="L72" s="684"/>
      <c r="M72" s="686"/>
      <c r="N72" s="458"/>
      <c r="O72" s="458"/>
    </row>
    <row r="73" spans="1:23" s="1" customFormat="1" ht="13.5" thickBot="1" x14ac:dyDescent="0.25">
      <c r="A73" s="81" t="s">
        <v>65</v>
      </c>
      <c r="B73" s="687" t="s">
        <v>66</v>
      </c>
      <c r="C73" s="688"/>
      <c r="D73" s="688"/>
      <c r="E73" s="688"/>
      <c r="F73" s="688"/>
      <c r="G73" s="688"/>
      <c r="H73" s="688"/>
      <c r="I73" s="688"/>
      <c r="J73" s="689"/>
      <c r="K73" s="288">
        <f t="shared" ref="K73" si="5">K72</f>
        <v>3605.8</v>
      </c>
      <c r="L73" s="690"/>
      <c r="M73" s="692"/>
      <c r="N73" s="458"/>
      <c r="O73" s="458"/>
    </row>
    <row r="74" spans="1:23" s="189" customFormat="1" ht="15" customHeight="1" x14ac:dyDescent="0.2">
      <c r="A74" s="976" t="s">
        <v>179</v>
      </c>
      <c r="B74" s="976"/>
      <c r="C74" s="976"/>
      <c r="D74" s="976"/>
      <c r="E74" s="976"/>
      <c r="F74" s="976"/>
      <c r="G74" s="976"/>
      <c r="H74" s="976"/>
      <c r="I74" s="976"/>
      <c r="J74" s="976"/>
      <c r="K74" s="976"/>
      <c r="L74" s="976"/>
      <c r="M74" s="976"/>
      <c r="N74" s="976"/>
      <c r="O74" s="976"/>
      <c r="P74" s="976"/>
      <c r="Q74" s="976"/>
      <c r="R74" s="976"/>
      <c r="S74" s="976"/>
      <c r="T74" s="976"/>
      <c r="U74" s="976"/>
      <c r="V74" s="976"/>
      <c r="W74" s="976"/>
    </row>
    <row r="75" spans="1:23" s="1" customFormat="1" ht="15.75" customHeight="1" thickBot="1" x14ac:dyDescent="0.25">
      <c r="A75" s="83"/>
      <c r="B75" s="729" t="s">
        <v>67</v>
      </c>
      <c r="C75" s="729"/>
      <c r="D75" s="729"/>
      <c r="E75" s="729"/>
      <c r="F75" s="729"/>
      <c r="G75" s="729"/>
      <c r="H75" s="729"/>
      <c r="I75" s="729"/>
      <c r="J75" s="729"/>
      <c r="K75" s="729"/>
      <c r="L75" s="84"/>
      <c r="M75" s="220"/>
      <c r="N75" s="459"/>
      <c r="O75" s="458"/>
    </row>
    <row r="76" spans="1:23" s="1" customFormat="1" ht="42.75" customHeight="1" x14ac:dyDescent="0.2">
      <c r="A76" s="85"/>
      <c r="B76" s="730" t="s">
        <v>68</v>
      </c>
      <c r="C76" s="731"/>
      <c r="D76" s="731"/>
      <c r="E76" s="731"/>
      <c r="F76" s="731"/>
      <c r="G76" s="731"/>
      <c r="H76" s="731"/>
      <c r="I76" s="975"/>
      <c r="J76" s="732"/>
      <c r="K76" s="292" t="s">
        <v>142</v>
      </c>
      <c r="L76" s="426"/>
      <c r="M76" s="426"/>
      <c r="N76" s="458"/>
      <c r="O76" s="458"/>
    </row>
    <row r="77" spans="1:23" s="1" customFormat="1" ht="15" customHeight="1" x14ac:dyDescent="0.2">
      <c r="A77" s="85"/>
      <c r="B77" s="718" t="s">
        <v>70</v>
      </c>
      <c r="C77" s="719"/>
      <c r="D77" s="719"/>
      <c r="E77" s="719"/>
      <c r="F77" s="719"/>
      <c r="G77" s="719"/>
      <c r="H77" s="719"/>
      <c r="I77" s="974"/>
      <c r="J77" s="720"/>
      <c r="K77" s="225">
        <f>SUM(K78:K84)</f>
        <v>3577.4000000000005</v>
      </c>
      <c r="L77" s="424"/>
      <c r="M77" s="424"/>
      <c r="N77" s="458"/>
      <c r="O77" s="458"/>
    </row>
    <row r="78" spans="1:23" s="1" customFormat="1" ht="15" customHeight="1" x14ac:dyDescent="0.2">
      <c r="A78" s="85"/>
      <c r="B78" s="722" t="s">
        <v>71</v>
      </c>
      <c r="C78" s="723"/>
      <c r="D78" s="723"/>
      <c r="E78" s="723"/>
      <c r="F78" s="723"/>
      <c r="G78" s="723"/>
      <c r="H78" s="723"/>
      <c r="I78" s="973"/>
      <c r="J78" s="724"/>
      <c r="K78" s="89">
        <f>SUMIF(J13:J69,"SB",K13:K69)</f>
        <v>1623.5000000000002</v>
      </c>
      <c r="L78" s="425"/>
      <c r="M78" s="425"/>
      <c r="N78" s="458"/>
      <c r="O78" s="458"/>
    </row>
    <row r="79" spans="1:23" s="1" customFormat="1" ht="15" customHeight="1" x14ac:dyDescent="0.2">
      <c r="A79" s="85"/>
      <c r="B79" s="726" t="s">
        <v>169</v>
      </c>
      <c r="C79" s="727"/>
      <c r="D79" s="727"/>
      <c r="E79" s="727"/>
      <c r="F79" s="727"/>
      <c r="G79" s="727"/>
      <c r="H79" s="727"/>
      <c r="I79" s="727"/>
      <c r="J79" s="728"/>
      <c r="K79" s="89">
        <f>SUMIF(J14:J71,"SB(L)",K14:K71)</f>
        <v>75</v>
      </c>
      <c r="L79" s="425"/>
      <c r="M79" s="425"/>
      <c r="N79" s="458"/>
      <c r="O79" s="458"/>
    </row>
    <row r="80" spans="1:23" s="1" customFormat="1" ht="15" customHeight="1" x14ac:dyDescent="0.2">
      <c r="A80" s="85"/>
      <c r="B80" s="726" t="s">
        <v>72</v>
      </c>
      <c r="C80" s="727"/>
      <c r="D80" s="727"/>
      <c r="E80" s="727"/>
      <c r="F80" s="727"/>
      <c r="G80" s="727"/>
      <c r="H80" s="727"/>
      <c r="I80" s="727"/>
      <c r="J80" s="728"/>
      <c r="K80" s="89">
        <f>SUMIF(J13:J68,J14,K13:K68)</f>
        <v>109.1</v>
      </c>
      <c r="L80" s="425"/>
      <c r="M80" s="425"/>
      <c r="N80" s="458"/>
      <c r="O80" s="458"/>
    </row>
    <row r="81" spans="1:15" s="1" customFormat="1" ht="15" customHeight="1" x14ac:dyDescent="0.2">
      <c r="A81" s="85"/>
      <c r="B81" s="726" t="s">
        <v>107</v>
      </c>
      <c r="C81" s="727"/>
      <c r="D81" s="727"/>
      <c r="E81" s="727"/>
      <c r="F81" s="727"/>
      <c r="G81" s="727"/>
      <c r="H81" s="727"/>
      <c r="I81" s="727"/>
      <c r="J81" s="728"/>
      <c r="K81" s="89">
        <f>SUMIF(J13:J64,"SB(AAL)",K13:K64)</f>
        <v>39</v>
      </c>
      <c r="L81" s="425"/>
      <c r="M81" s="425"/>
      <c r="N81" s="458"/>
      <c r="O81" s="458"/>
    </row>
    <row r="82" spans="1:15" s="1" customFormat="1" ht="15" customHeight="1" x14ac:dyDescent="0.2">
      <c r="A82" s="85"/>
      <c r="B82" s="722" t="s">
        <v>73</v>
      </c>
      <c r="C82" s="723"/>
      <c r="D82" s="723"/>
      <c r="E82" s="723"/>
      <c r="F82" s="723"/>
      <c r="G82" s="723"/>
      <c r="H82" s="723"/>
      <c r="I82" s="973"/>
      <c r="J82" s="724"/>
      <c r="K82" s="89">
        <f>SUMIF(J13:J68,"sb(sp)",K13:K68)</f>
        <v>18.2</v>
      </c>
      <c r="L82" s="425"/>
      <c r="M82" s="425"/>
      <c r="N82" s="458"/>
      <c r="O82" s="458"/>
    </row>
    <row r="83" spans="1:15" s="1" customFormat="1" ht="15" customHeight="1" x14ac:dyDescent="0.2">
      <c r="A83" s="85"/>
      <c r="B83" s="726" t="s">
        <v>163</v>
      </c>
      <c r="C83" s="727"/>
      <c r="D83" s="727"/>
      <c r="E83" s="727"/>
      <c r="F83" s="727"/>
      <c r="G83" s="727"/>
      <c r="H83" s="727"/>
      <c r="I83" s="727"/>
      <c r="J83" s="728"/>
      <c r="K83" s="89">
        <f>SUMIF(J13:J64,"SB(SPL)",K13:K64)</f>
        <v>4.9000000000000004</v>
      </c>
      <c r="L83" s="425"/>
      <c r="M83" s="425"/>
      <c r="N83" s="458"/>
      <c r="O83" s="458"/>
    </row>
    <row r="84" spans="1:15" s="1" customFormat="1" ht="15" customHeight="1" x14ac:dyDescent="0.2">
      <c r="A84" s="85"/>
      <c r="B84" s="722" t="s">
        <v>74</v>
      </c>
      <c r="C84" s="723"/>
      <c r="D84" s="723"/>
      <c r="E84" s="723"/>
      <c r="F84" s="723"/>
      <c r="G84" s="723"/>
      <c r="H84" s="723"/>
      <c r="I84" s="973"/>
      <c r="J84" s="724"/>
      <c r="K84" s="89">
        <f>SUMIF(J13:J68,J31,K13:K68)</f>
        <v>1707.7</v>
      </c>
      <c r="L84" s="425"/>
      <c r="M84" s="425"/>
      <c r="N84" s="458"/>
      <c r="O84" s="458"/>
    </row>
    <row r="85" spans="1:15" s="1" customFormat="1" ht="15" customHeight="1" x14ac:dyDescent="0.2">
      <c r="A85" s="85"/>
      <c r="B85" s="718" t="s">
        <v>75</v>
      </c>
      <c r="C85" s="719"/>
      <c r="D85" s="719"/>
      <c r="E85" s="719"/>
      <c r="F85" s="719"/>
      <c r="G85" s="719"/>
      <c r="H85" s="719"/>
      <c r="I85" s="974"/>
      <c r="J85" s="720"/>
      <c r="K85" s="87">
        <f>SUM(K86:K89)</f>
        <v>28.400000000000002</v>
      </c>
      <c r="L85" s="424"/>
      <c r="M85" s="424"/>
      <c r="N85" s="458"/>
      <c r="O85" s="458"/>
    </row>
    <row r="86" spans="1:15" s="1" customFormat="1" ht="15" customHeight="1" x14ac:dyDescent="0.2">
      <c r="A86" s="85"/>
      <c r="B86" s="726" t="s">
        <v>77</v>
      </c>
      <c r="C86" s="727"/>
      <c r="D86" s="727"/>
      <c r="E86" s="727"/>
      <c r="F86" s="727"/>
      <c r="G86" s="727"/>
      <c r="H86" s="727"/>
      <c r="I86" s="727"/>
      <c r="J86" s="728"/>
      <c r="K86" s="226">
        <f>SUMIF(J13:J68,"es",K13:K68)</f>
        <v>0</v>
      </c>
      <c r="L86" s="425"/>
      <c r="M86" s="425"/>
      <c r="N86" s="458"/>
      <c r="O86" s="458"/>
    </row>
    <row r="87" spans="1:15" s="94" customFormat="1" ht="15" customHeight="1" x14ac:dyDescent="0.2">
      <c r="A87" s="90"/>
      <c r="B87" s="792" t="s">
        <v>76</v>
      </c>
      <c r="C87" s="793"/>
      <c r="D87" s="793"/>
      <c r="E87" s="793"/>
      <c r="F87" s="793"/>
      <c r="G87" s="793"/>
      <c r="H87" s="793"/>
      <c r="I87" s="793"/>
      <c r="J87" s="794"/>
      <c r="K87" s="36">
        <f>SUMIF(J13:J68,"PSDF",K13:K68)</f>
        <v>16.600000000000001</v>
      </c>
      <c r="L87" s="92"/>
      <c r="M87" s="222"/>
      <c r="N87" s="462"/>
      <c r="O87" s="462"/>
    </row>
    <row r="88" spans="1:15" s="1" customFormat="1" ht="15" customHeight="1" x14ac:dyDescent="0.2">
      <c r="A88" s="85"/>
      <c r="B88" s="726" t="s">
        <v>95</v>
      </c>
      <c r="C88" s="727"/>
      <c r="D88" s="727"/>
      <c r="E88" s="727"/>
      <c r="F88" s="727"/>
      <c r="G88" s="727"/>
      <c r="H88" s="727"/>
      <c r="I88" s="727"/>
      <c r="J88" s="728"/>
      <c r="K88" s="89">
        <f>SUMIF(J13:J68,"lrvb",K13:K68)</f>
        <v>0</v>
      </c>
      <c r="L88" s="425"/>
      <c r="M88" s="425"/>
      <c r="N88" s="458"/>
      <c r="O88" s="458"/>
    </row>
    <row r="89" spans="1:15" s="1" customFormat="1" ht="15" customHeight="1" x14ac:dyDescent="0.2">
      <c r="A89" s="85"/>
      <c r="B89" s="722" t="s">
        <v>78</v>
      </c>
      <c r="C89" s="723"/>
      <c r="D89" s="723"/>
      <c r="E89" s="723"/>
      <c r="F89" s="723"/>
      <c r="G89" s="723"/>
      <c r="H89" s="723"/>
      <c r="I89" s="973"/>
      <c r="J89" s="724"/>
      <c r="K89" s="89">
        <f>SUMIF(J13:J68,"kt",K13:K68)</f>
        <v>11.8</v>
      </c>
      <c r="L89" s="425"/>
      <c r="M89" s="425"/>
      <c r="N89" s="458"/>
      <c r="O89" s="458"/>
    </row>
    <row r="90" spans="1:15" s="1" customFormat="1" ht="15" customHeight="1" thickBot="1" x14ac:dyDescent="0.25">
      <c r="A90" s="95"/>
      <c r="B90" s="789" t="s">
        <v>79</v>
      </c>
      <c r="C90" s="790"/>
      <c r="D90" s="790"/>
      <c r="E90" s="790"/>
      <c r="F90" s="790"/>
      <c r="G90" s="790"/>
      <c r="H90" s="790"/>
      <c r="I90" s="790"/>
      <c r="J90" s="791"/>
      <c r="K90" s="62">
        <f>K77+K85</f>
        <v>3605.8000000000006</v>
      </c>
      <c r="L90" s="424"/>
      <c r="M90" s="424"/>
      <c r="N90" s="458"/>
      <c r="O90" s="458"/>
    </row>
    <row r="91" spans="1:15" s="1" customFormat="1" ht="12.75" x14ac:dyDescent="0.2">
      <c r="A91" s="96"/>
      <c r="B91" s="97"/>
      <c r="C91" s="97"/>
      <c r="D91" s="97"/>
      <c r="E91" s="97"/>
      <c r="F91" s="146"/>
      <c r="G91" s="322"/>
      <c r="H91" s="172"/>
      <c r="I91" s="387"/>
      <c r="J91" s="98"/>
      <c r="K91" s="100"/>
      <c r="L91" s="85"/>
      <c r="M91" s="106"/>
      <c r="N91" s="458"/>
      <c r="O91" s="458"/>
    </row>
    <row r="92" spans="1:15" s="1" customFormat="1" ht="12.75" x14ac:dyDescent="0.2">
      <c r="A92" s="85"/>
      <c r="B92" s="85"/>
      <c r="C92" s="85"/>
      <c r="D92" s="101"/>
      <c r="E92" s="101"/>
      <c r="F92" s="106"/>
      <c r="G92" s="314"/>
      <c r="H92" s="172"/>
      <c r="I92" s="387"/>
      <c r="J92" s="98"/>
      <c r="K92" s="138"/>
      <c r="L92" s="101"/>
      <c r="M92" s="106"/>
      <c r="N92" s="458"/>
      <c r="O92" s="458"/>
    </row>
    <row r="93" spans="1:15" s="1" customFormat="1" ht="12.75" x14ac:dyDescent="0.2">
      <c r="A93" s="85"/>
      <c r="B93" s="85"/>
      <c r="C93" s="85"/>
      <c r="D93" s="101"/>
      <c r="E93" s="101"/>
      <c r="F93" s="106"/>
      <c r="G93" s="314"/>
      <c r="H93" s="172"/>
      <c r="I93" s="387"/>
      <c r="J93" s="98"/>
      <c r="K93" s="100"/>
      <c r="L93" s="85"/>
      <c r="M93" s="106"/>
      <c r="N93" s="458"/>
      <c r="O93" s="458"/>
    </row>
    <row r="95" spans="1:15" x14ac:dyDescent="0.25">
      <c r="J95" s="214"/>
    </row>
  </sheetData>
  <mergeCells count="158">
    <mergeCell ref="A57:A59"/>
    <mergeCell ref="B57:B59"/>
    <mergeCell ref="A60:A61"/>
    <mergeCell ref="B60:B61"/>
    <mergeCell ref="C60:C61"/>
    <mergeCell ref="F65:F68"/>
    <mergeCell ref="I65:I68"/>
    <mergeCell ref="A62:A64"/>
    <mergeCell ref="B62:B64"/>
    <mergeCell ref="D60:D61"/>
    <mergeCell ref="D62:D64"/>
    <mergeCell ref="G62:G64"/>
    <mergeCell ref="G65:G68"/>
    <mergeCell ref="G60:G61"/>
    <mergeCell ref="E62:E64"/>
    <mergeCell ref="H62:H64"/>
    <mergeCell ref="I62:I64"/>
    <mergeCell ref="L1:M1"/>
    <mergeCell ref="A55:A56"/>
    <mergeCell ref="B55:B56"/>
    <mergeCell ref="A51:A54"/>
    <mergeCell ref="B51:B54"/>
    <mergeCell ref="C55:C56"/>
    <mergeCell ref="E55:E56"/>
    <mergeCell ref="H55:H56"/>
    <mergeCell ref="D6:D8"/>
    <mergeCell ref="D51:D54"/>
    <mergeCell ref="D55:D56"/>
    <mergeCell ref="G6:G8"/>
    <mergeCell ref="G20:G22"/>
    <mergeCell ref="G23:G24"/>
    <mergeCell ref="G31:G32"/>
    <mergeCell ref="G36:G38"/>
    <mergeCell ref="L29:M29"/>
    <mergeCell ref="L36:L37"/>
    <mergeCell ref="E43:E44"/>
    <mergeCell ref="H31:H32"/>
    <mergeCell ref="E41:E42"/>
    <mergeCell ref="E23:E24"/>
    <mergeCell ref="H20:H22"/>
    <mergeCell ref="L20:L22"/>
    <mergeCell ref="L62:L64"/>
    <mergeCell ref="F63:F64"/>
    <mergeCell ref="H39:H40"/>
    <mergeCell ref="C49:J49"/>
    <mergeCell ref="C50:M50"/>
    <mergeCell ref="C51:C54"/>
    <mergeCell ref="C62:C64"/>
    <mergeCell ref="G39:G40"/>
    <mergeCell ref="G41:G42"/>
    <mergeCell ref="G43:G44"/>
    <mergeCell ref="G51:G54"/>
    <mergeCell ref="G57:G59"/>
    <mergeCell ref="G55:G56"/>
    <mergeCell ref="L57:L58"/>
    <mergeCell ref="C57:C59"/>
    <mergeCell ref="E57:E59"/>
    <mergeCell ref="H57:H59"/>
    <mergeCell ref="E60:E61"/>
    <mergeCell ref="F57:F58"/>
    <mergeCell ref="D57:D59"/>
    <mergeCell ref="I57:I58"/>
    <mergeCell ref="L71:M71"/>
    <mergeCell ref="B72:J72"/>
    <mergeCell ref="L72:M72"/>
    <mergeCell ref="B73:J73"/>
    <mergeCell ref="B82:J82"/>
    <mergeCell ref="B75:K75"/>
    <mergeCell ref="B76:J76"/>
    <mergeCell ref="B81:J81"/>
    <mergeCell ref="B80:J80"/>
    <mergeCell ref="B77:J77"/>
    <mergeCell ref="L73:M73"/>
    <mergeCell ref="A74:W74"/>
    <mergeCell ref="C71:J71"/>
    <mergeCell ref="B90:J90"/>
    <mergeCell ref="B84:J84"/>
    <mergeCell ref="B85:J85"/>
    <mergeCell ref="B87:J87"/>
    <mergeCell ref="B88:J88"/>
    <mergeCell ref="B86:J86"/>
    <mergeCell ref="B83:J83"/>
    <mergeCell ref="B89:J89"/>
    <mergeCell ref="B78:J78"/>
    <mergeCell ref="B79:J79"/>
    <mergeCell ref="C29:J29"/>
    <mergeCell ref="E36:E38"/>
    <mergeCell ref="F36:F38"/>
    <mergeCell ref="H36:H38"/>
    <mergeCell ref="E51:E54"/>
    <mergeCell ref="H51:H54"/>
    <mergeCell ref="E39:E40"/>
    <mergeCell ref="I31:I32"/>
    <mergeCell ref="I39:I40"/>
    <mergeCell ref="I41:I42"/>
    <mergeCell ref="I43:I44"/>
    <mergeCell ref="I36:I37"/>
    <mergeCell ref="E34:E35"/>
    <mergeCell ref="I45:I46"/>
    <mergeCell ref="C30:M30"/>
    <mergeCell ref="L52:L53"/>
    <mergeCell ref="I52:I54"/>
    <mergeCell ref="H41:H42"/>
    <mergeCell ref="L49:M49"/>
    <mergeCell ref="L43:L44"/>
    <mergeCell ref="F52:F54"/>
    <mergeCell ref="E31:E32"/>
    <mergeCell ref="L26:L28"/>
    <mergeCell ref="B11:M11"/>
    <mergeCell ref="C12:M12"/>
    <mergeCell ref="K7:K8"/>
    <mergeCell ref="A9:M9"/>
    <mergeCell ref="A10:M10"/>
    <mergeCell ref="A13:A19"/>
    <mergeCell ref="B13:B19"/>
    <mergeCell ref="C13:C19"/>
    <mergeCell ref="H13:H19"/>
    <mergeCell ref="L13:L19"/>
    <mergeCell ref="F14:F15"/>
    <mergeCell ref="F16:F17"/>
    <mergeCell ref="F18:F19"/>
    <mergeCell ref="I6:I8"/>
    <mergeCell ref="N60:N61"/>
    <mergeCell ref="F60:F61"/>
    <mergeCell ref="H60:H61"/>
    <mergeCell ref="L60:L61"/>
    <mergeCell ref="I60:I61"/>
    <mergeCell ref="A2:M2"/>
    <mergeCell ref="A3:M3"/>
    <mergeCell ref="A4:M4"/>
    <mergeCell ref="A5:M5"/>
    <mergeCell ref="A6:A8"/>
    <mergeCell ref="B6:B8"/>
    <mergeCell ref="C6:C8"/>
    <mergeCell ref="E6:E8"/>
    <mergeCell ref="F6:F8"/>
    <mergeCell ref="H6:H8"/>
    <mergeCell ref="J6:J8"/>
    <mergeCell ref="L6:M6"/>
    <mergeCell ref="L7:L8"/>
    <mergeCell ref="M7:M8"/>
    <mergeCell ref="C20:C22"/>
    <mergeCell ref="E20:E22"/>
    <mergeCell ref="F20:F22"/>
    <mergeCell ref="I20:I21"/>
    <mergeCell ref="I23:I24"/>
    <mergeCell ref="L69:L70"/>
    <mergeCell ref="M69:M70"/>
    <mergeCell ref="L67:L68"/>
    <mergeCell ref="A69:A70"/>
    <mergeCell ref="B69:B70"/>
    <mergeCell ref="C69:C70"/>
    <mergeCell ref="D69:D70"/>
    <mergeCell ref="E69:E70"/>
    <mergeCell ref="F69:F70"/>
    <mergeCell ref="G69:G70"/>
    <mergeCell ref="H69:H70"/>
    <mergeCell ref="I69:I70"/>
  </mergeCells>
  <printOptions horizontalCentered="1"/>
  <pageMargins left="0.78740157480314965" right="0" top="0.55118110236220474" bottom="0.55118110236220474" header="0.31496062992125984" footer="0.31496062992125984"/>
  <pageSetup paperSize="9" scale="81" fitToHeight="0" orientation="portrait" r:id="rId1"/>
  <rowBreaks count="2" manualBreakCount="2">
    <brk id="33" max="12" man="1"/>
    <brk id="73"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13 programa</vt:lpstr>
      <vt:lpstr>Lyginamasis variantas</vt:lpstr>
      <vt:lpstr>MVP 2017</vt:lpstr>
      <vt:lpstr>'13 programa'!Print_Area</vt:lpstr>
      <vt:lpstr>'Lyginamasis variantas'!Print_Area</vt:lpstr>
      <vt:lpstr>'MVP 2017'!Print_Area</vt:lpstr>
      <vt:lpstr>'13 programa'!Print_Titles</vt:lpstr>
      <vt:lpstr>'Lyginamasis variantas'!Print_Titles</vt:lpstr>
      <vt:lpstr>'MVP 2017'!Print_Titles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2017-07-10T07:14:30Z</cp:lastPrinted>
  <dcterms:created xsi:type="dcterms:W3CDTF">2015-11-25T11:03:52Z</dcterms:created>
  <dcterms:modified xsi:type="dcterms:W3CDTF">2017-07-17T14:26:30Z</dcterms:modified>
</cp:coreProperties>
</file>