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Palaimiene\Desktop\2017-09-14 SPRENDIMAI\"/>
    </mc:Choice>
  </mc:AlternateContent>
  <bookViews>
    <workbookView xWindow="480" yWindow="1395" windowWidth="19425" windowHeight="10440"/>
  </bookViews>
  <sheets>
    <sheet name="1 pr. pajamos " sheetId="9" r:id="rId1"/>
    <sheet name="1 pr. asignavimai" sheetId="10" r:id="rId2"/>
    <sheet name="2 pr." sheetId="5" r:id="rId3"/>
    <sheet name="3 pr." sheetId="12" r:id="rId4"/>
    <sheet name="4 pr." sheetId="13" r:id="rId5"/>
  </sheets>
  <definedNames>
    <definedName name="_xlnm._FilterDatabase" localSheetId="1" hidden="1">'1 pr. asignavimai'!$B$1:$B$10</definedName>
    <definedName name="_xlnm._FilterDatabase" localSheetId="2" hidden="1">'2 pr.'!$C$1:$C$63</definedName>
    <definedName name="_xlnm.Print_Titles" localSheetId="1">'1 pr. asignavimai'!$3:$7</definedName>
    <definedName name="_xlnm.Print_Titles" localSheetId="0">'1 pr. pajamos '!$8:$9</definedName>
    <definedName name="_xlnm.Print_Titles" localSheetId="2">'2 pr.'!$9:$13</definedName>
    <definedName name="_xlnm.Print_Titles" localSheetId="3">'3 pr.'!$8:$12</definedName>
  </definedNames>
  <calcPr calcId="162913" fullPrecision="0"/>
</workbook>
</file>

<file path=xl/calcChain.xml><?xml version="1.0" encoding="utf-8"?>
<calcChain xmlns="http://schemas.openxmlformats.org/spreadsheetml/2006/main">
  <c r="H15" i="5" l="1"/>
  <c r="I15" i="5"/>
  <c r="J15" i="5"/>
  <c r="K15" i="5"/>
  <c r="L15" i="5"/>
  <c r="M15" i="5"/>
  <c r="H49" i="5"/>
  <c r="I49" i="5"/>
  <c r="J49" i="5"/>
  <c r="K49" i="5"/>
  <c r="L49" i="5"/>
  <c r="M49" i="5"/>
  <c r="H59" i="5"/>
  <c r="I59" i="5"/>
  <c r="J59" i="5"/>
  <c r="K59" i="5"/>
  <c r="L59" i="5"/>
  <c r="M59" i="5"/>
  <c r="H52" i="5"/>
  <c r="I52" i="5"/>
  <c r="J52" i="5"/>
  <c r="K52" i="5"/>
  <c r="L52" i="5"/>
  <c r="M52" i="5"/>
  <c r="H54" i="5"/>
  <c r="I54" i="5"/>
  <c r="J54" i="5"/>
  <c r="K54" i="5"/>
  <c r="L54" i="5"/>
  <c r="M54" i="5"/>
  <c r="H47" i="5"/>
  <c r="I47" i="5"/>
  <c r="J47" i="5"/>
  <c r="K47" i="5"/>
  <c r="L47" i="5"/>
  <c r="M47" i="5"/>
  <c r="H48" i="5"/>
  <c r="I48" i="5"/>
  <c r="J48" i="5"/>
  <c r="K48" i="5"/>
  <c r="L48" i="5"/>
  <c r="M48" i="5"/>
  <c r="H44" i="5"/>
  <c r="I44" i="5"/>
  <c r="J44" i="5"/>
  <c r="K44" i="5"/>
  <c r="L44" i="5"/>
  <c r="M44" i="5"/>
  <c r="H39" i="5"/>
  <c r="I39" i="5"/>
  <c r="J39" i="5"/>
  <c r="K39" i="5"/>
  <c r="L39" i="5"/>
  <c r="M39" i="5"/>
  <c r="M38" i="5"/>
  <c r="H38" i="5"/>
  <c r="I38" i="5"/>
  <c r="J38" i="5"/>
  <c r="K38" i="5"/>
  <c r="L38" i="5"/>
  <c r="H35" i="5"/>
  <c r="I35" i="5"/>
  <c r="J35" i="5"/>
  <c r="K35" i="5"/>
  <c r="L35" i="5"/>
  <c r="M35" i="5"/>
  <c r="H31" i="5"/>
  <c r="I31" i="5"/>
  <c r="J31" i="5"/>
  <c r="K31" i="5"/>
  <c r="L31" i="5"/>
  <c r="M31" i="5"/>
  <c r="H27" i="5"/>
  <c r="I27" i="5"/>
  <c r="J27" i="5"/>
  <c r="K27" i="5"/>
  <c r="L27" i="5"/>
  <c r="M27" i="5"/>
  <c r="H24" i="5"/>
  <c r="I24" i="5"/>
  <c r="J24" i="5"/>
  <c r="K24" i="5"/>
  <c r="L24" i="5"/>
  <c r="M24" i="5"/>
  <c r="H22" i="5"/>
  <c r="I22" i="5"/>
  <c r="J22" i="5"/>
  <c r="K22" i="5"/>
  <c r="L22" i="5"/>
  <c r="M22" i="5"/>
  <c r="H17" i="5"/>
  <c r="I17" i="5"/>
  <c r="J17" i="5"/>
  <c r="K17" i="5"/>
  <c r="L17" i="5"/>
  <c r="M17" i="5"/>
  <c r="H14" i="5"/>
  <c r="J14" i="5"/>
  <c r="J16" i="5" s="1"/>
  <c r="K14" i="5"/>
  <c r="L14" i="5"/>
  <c r="L16" i="5" s="1"/>
  <c r="M14" i="5"/>
  <c r="M16" i="5" s="1"/>
  <c r="K16" i="5" l="1"/>
  <c r="H16" i="5"/>
  <c r="G146" i="10" l="1"/>
  <c r="G139" i="10" s="1"/>
  <c r="H146" i="10"/>
  <c r="I146" i="10"/>
  <c r="I139" i="10" s="1"/>
  <c r="J146" i="10"/>
  <c r="J139" i="10" s="1"/>
  <c r="K146" i="10"/>
  <c r="K139" i="10" s="1"/>
  <c r="L146" i="10"/>
  <c r="L139" i="10" s="1"/>
  <c r="H143" i="10"/>
  <c r="H139" i="10" l="1"/>
  <c r="I50" i="5" s="1"/>
  <c r="I51" i="5" s="1"/>
  <c r="L50" i="5"/>
  <c r="L51" i="5" s="1"/>
  <c r="H50" i="5"/>
  <c r="J50" i="5"/>
  <c r="J51" i="5" s="1"/>
  <c r="M50" i="5"/>
  <c r="M51" i="5" s="1"/>
  <c r="K50" i="5"/>
  <c r="K51" i="5" s="1"/>
  <c r="H137" i="10"/>
  <c r="H133" i="10" s="1"/>
  <c r="I45" i="5" s="1"/>
  <c r="H122" i="10"/>
  <c r="L133" i="10"/>
  <c r="M45" i="5" s="1"/>
  <c r="K133" i="10"/>
  <c r="L45" i="5" s="1"/>
  <c r="J133" i="10"/>
  <c r="K45" i="5" s="1"/>
  <c r="I133" i="10"/>
  <c r="J45" i="5" s="1"/>
  <c r="G135" i="10"/>
  <c r="G133" i="10" s="1"/>
  <c r="H45" i="5" s="1"/>
  <c r="H51" i="5" l="1"/>
  <c r="G123" i="10"/>
  <c r="H123" i="10"/>
  <c r="I41" i="5" s="1"/>
  <c r="I123" i="10"/>
  <c r="J123" i="10"/>
  <c r="K41" i="5" s="1"/>
  <c r="K123" i="10"/>
  <c r="L123" i="10"/>
  <c r="M41" i="5" s="1"/>
  <c r="L117" i="10"/>
  <c r="M36" i="5" s="1"/>
  <c r="M37" i="5" s="1"/>
  <c r="J117" i="10"/>
  <c r="K36" i="5" s="1"/>
  <c r="K37" i="5" s="1"/>
  <c r="I117" i="10"/>
  <c r="J36" i="5" s="1"/>
  <c r="J37" i="5" s="1"/>
  <c r="H119" i="10"/>
  <c r="H117" i="10" s="1"/>
  <c r="G119" i="10"/>
  <c r="G117" i="10" s="1"/>
  <c r="H36" i="5" s="1"/>
  <c r="K119" i="10"/>
  <c r="K122" i="10"/>
  <c r="K117" i="10" l="1"/>
  <c r="L36" i="5" s="1"/>
  <c r="L37" i="5" s="1"/>
  <c r="H116" i="10"/>
  <c r="I36" i="5"/>
  <c r="J116" i="10"/>
  <c r="L116" i="10"/>
  <c r="L41" i="5"/>
  <c r="G116" i="10"/>
  <c r="H41" i="5"/>
  <c r="H37" i="5"/>
  <c r="I116" i="10"/>
  <c r="J41" i="5"/>
  <c r="L103" i="10"/>
  <c r="M33" i="5" s="1"/>
  <c r="K103" i="10"/>
  <c r="L33" i="5" s="1"/>
  <c r="J103" i="10"/>
  <c r="I103" i="10"/>
  <c r="J33" i="5" s="1"/>
  <c r="G103" i="10"/>
  <c r="H33" i="5" s="1"/>
  <c r="H105" i="10"/>
  <c r="H103" i="10" s="1"/>
  <c r="I33" i="5" s="1"/>
  <c r="K99" i="10"/>
  <c r="L29" i="5" s="1"/>
  <c r="J99" i="10"/>
  <c r="K29" i="5" s="1"/>
  <c r="I99" i="10"/>
  <c r="J29" i="5" s="1"/>
  <c r="G99" i="10"/>
  <c r="H29" i="5" s="1"/>
  <c r="H98" i="10"/>
  <c r="H93" i="10" s="1"/>
  <c r="L93" i="10"/>
  <c r="K93" i="10"/>
  <c r="J93" i="10"/>
  <c r="K25" i="5" s="1"/>
  <c r="I93" i="10"/>
  <c r="G93" i="10"/>
  <c r="L87" i="10"/>
  <c r="K87" i="10"/>
  <c r="J87" i="10"/>
  <c r="I87" i="10"/>
  <c r="G87" i="10"/>
  <c r="H88" i="10"/>
  <c r="I14" i="5" s="1"/>
  <c r="G40" i="10"/>
  <c r="H40" i="10"/>
  <c r="I40" i="10"/>
  <c r="J40" i="10"/>
  <c r="K40" i="10"/>
  <c r="L40" i="10"/>
  <c r="L19" i="10"/>
  <c r="K19" i="10"/>
  <c r="J19" i="10"/>
  <c r="I19" i="10"/>
  <c r="H19" i="10"/>
  <c r="G19" i="10"/>
  <c r="L8" i="10"/>
  <c r="M20" i="5" s="1"/>
  <c r="K8" i="10"/>
  <c r="L20" i="5" s="1"/>
  <c r="J8" i="10"/>
  <c r="K20" i="5" s="1"/>
  <c r="I8" i="10"/>
  <c r="J20" i="5" s="1"/>
  <c r="H8" i="10"/>
  <c r="I20" i="5" s="1"/>
  <c r="G9" i="10"/>
  <c r="G8" i="10" s="1"/>
  <c r="H20" i="5" s="1"/>
  <c r="K12" i="10" l="1"/>
  <c r="L18" i="5" s="1"/>
  <c r="G12" i="10"/>
  <c r="H18" i="5" s="1"/>
  <c r="H12" i="10"/>
  <c r="I18" i="5" s="1"/>
  <c r="L12" i="10"/>
  <c r="M18" i="5" s="1"/>
  <c r="I12" i="10"/>
  <c r="J18" i="5" s="1"/>
  <c r="J12" i="10"/>
  <c r="K18" i="5" s="1"/>
  <c r="K116" i="10"/>
  <c r="I25" i="5"/>
  <c r="L10" i="10"/>
  <c r="H87" i="10"/>
  <c r="I10" i="10"/>
  <c r="K33" i="5"/>
  <c r="H25" i="5"/>
  <c r="L25" i="5"/>
  <c r="I16" i="5"/>
  <c r="M25" i="5"/>
  <c r="I37" i="5"/>
  <c r="J25" i="5"/>
  <c r="L86" i="10"/>
  <c r="G78" i="10"/>
  <c r="H43" i="5" s="1"/>
  <c r="H78" i="10"/>
  <c r="I43" i="5" s="1"/>
  <c r="I78" i="10"/>
  <c r="J43" i="5" s="1"/>
  <c r="J46" i="5" s="1"/>
  <c r="J78" i="10"/>
  <c r="K43" i="5" s="1"/>
  <c r="K46" i="5" s="1"/>
  <c r="K78" i="10"/>
  <c r="L43" i="5" s="1"/>
  <c r="L46" i="5" s="1"/>
  <c r="L78" i="10"/>
  <c r="M43" i="5" s="1"/>
  <c r="M46" i="5" s="1"/>
  <c r="L71" i="10"/>
  <c r="M32" i="5" s="1"/>
  <c r="M34" i="5" s="1"/>
  <c r="K71" i="10"/>
  <c r="L32" i="5" s="1"/>
  <c r="L34" i="5" s="1"/>
  <c r="J71" i="10"/>
  <c r="K32" i="5" s="1"/>
  <c r="I71" i="10"/>
  <c r="J32" i="5" s="1"/>
  <c r="J34" i="5" s="1"/>
  <c r="H71" i="10"/>
  <c r="I32" i="5" s="1"/>
  <c r="G71" i="10"/>
  <c r="H32" i="5" s="1"/>
  <c r="L67" i="10"/>
  <c r="M28" i="5" s="1"/>
  <c r="K67" i="10"/>
  <c r="L28" i="5" s="1"/>
  <c r="L30" i="5" s="1"/>
  <c r="J67" i="10"/>
  <c r="K28" i="5" s="1"/>
  <c r="K30" i="5" s="1"/>
  <c r="I67" i="10"/>
  <c r="J28" i="5" s="1"/>
  <c r="J30" i="5" s="1"/>
  <c r="H67" i="10"/>
  <c r="I28" i="5" s="1"/>
  <c r="G67" i="10"/>
  <c r="H28" i="5" s="1"/>
  <c r="L62" i="10"/>
  <c r="K62" i="10"/>
  <c r="L23" i="5" s="1"/>
  <c r="J62" i="10"/>
  <c r="K23" i="5" s="1"/>
  <c r="K26" i="5" s="1"/>
  <c r="I62" i="10"/>
  <c r="J23" i="5" s="1"/>
  <c r="H62" i="10"/>
  <c r="I23" i="5" s="1"/>
  <c r="G62" i="10"/>
  <c r="H23" i="5" s="1"/>
  <c r="H20" i="12"/>
  <c r="H19" i="12" s="1"/>
  <c r="G19" i="12"/>
  <c r="I19" i="12"/>
  <c r="J19" i="12"/>
  <c r="K19" i="12"/>
  <c r="L19" i="12"/>
  <c r="L23" i="12"/>
  <c r="K23" i="12"/>
  <c r="J23" i="12"/>
  <c r="I23" i="12"/>
  <c r="G23" i="12"/>
  <c r="L48" i="12"/>
  <c r="K48" i="12"/>
  <c r="J48" i="12"/>
  <c r="I48" i="12"/>
  <c r="H48" i="12"/>
  <c r="G48" i="12"/>
  <c r="L40" i="12"/>
  <c r="L39" i="12" s="1"/>
  <c r="K40" i="12"/>
  <c r="K39" i="12" s="1"/>
  <c r="J40" i="12"/>
  <c r="J39" i="12" s="1"/>
  <c r="I40" i="12"/>
  <c r="I39" i="12" s="1"/>
  <c r="H40" i="12"/>
  <c r="H39" i="12" s="1"/>
  <c r="G40" i="12"/>
  <c r="G39" i="12" s="1"/>
  <c r="L34" i="12"/>
  <c r="L28" i="12" s="1"/>
  <c r="K34" i="12"/>
  <c r="K28" i="12" s="1"/>
  <c r="J34" i="12"/>
  <c r="J28" i="12" s="1"/>
  <c r="I34" i="12"/>
  <c r="I28" i="12" s="1"/>
  <c r="H34" i="12"/>
  <c r="H28" i="12" s="1"/>
  <c r="G34" i="12"/>
  <c r="G28" i="12" s="1"/>
  <c r="L15" i="12"/>
  <c r="K15" i="12"/>
  <c r="J15" i="12"/>
  <c r="I15" i="12"/>
  <c r="H15" i="12"/>
  <c r="G15" i="12"/>
  <c r="L55" i="12"/>
  <c r="L54" i="12" s="1"/>
  <c r="K55" i="12"/>
  <c r="K54" i="12" s="1"/>
  <c r="J55" i="12"/>
  <c r="J54" i="12" s="1"/>
  <c r="I55" i="12"/>
  <c r="I54" i="12" s="1"/>
  <c r="H55" i="12"/>
  <c r="H54" i="12" s="1"/>
  <c r="G55" i="12"/>
  <c r="G54" i="12" s="1"/>
  <c r="L46" i="12"/>
  <c r="K46" i="12"/>
  <c r="J46" i="12"/>
  <c r="I46" i="12"/>
  <c r="H46" i="12"/>
  <c r="G46" i="12"/>
  <c r="L44" i="12"/>
  <c r="K44" i="12"/>
  <c r="J44" i="12"/>
  <c r="I44" i="12"/>
  <c r="H44" i="12"/>
  <c r="G42" i="12" l="1"/>
  <c r="H42" i="12"/>
  <c r="L42" i="12"/>
  <c r="I42" i="12"/>
  <c r="K42" i="12"/>
  <c r="J42" i="12"/>
  <c r="K10" i="10"/>
  <c r="J10" i="10"/>
  <c r="J26" i="5"/>
  <c r="G10" i="10"/>
  <c r="H10" i="10"/>
  <c r="L26" i="5"/>
  <c r="K34" i="5"/>
  <c r="H26" i="5"/>
  <c r="H34" i="5"/>
  <c r="H46" i="5"/>
  <c r="H30" i="5"/>
  <c r="M23" i="5"/>
  <c r="M26" i="5" s="1"/>
  <c r="I34" i="5"/>
  <c r="I46" i="5"/>
  <c r="I26" i="5"/>
  <c r="L101" i="10"/>
  <c r="L99" i="10" s="1"/>
  <c r="M29" i="5" s="1"/>
  <c r="M30" i="5" s="1"/>
  <c r="H101" i="10"/>
  <c r="H99" i="10" s="1"/>
  <c r="I29" i="5" s="1"/>
  <c r="I30" i="5" l="1"/>
  <c r="G83" i="10"/>
  <c r="H53" i="5" s="1"/>
  <c r="H83" i="10"/>
  <c r="I53" i="5" s="1"/>
  <c r="I83" i="10"/>
  <c r="J53" i="5" s="1"/>
  <c r="J83" i="10"/>
  <c r="K53" i="5" s="1"/>
  <c r="L83" i="10"/>
  <c r="M53" i="5" s="1"/>
  <c r="K86" i="10"/>
  <c r="K83" i="10" s="1"/>
  <c r="L53" i="5" s="1"/>
  <c r="H156" i="10"/>
  <c r="G161" i="10"/>
  <c r="G154" i="10" s="1"/>
  <c r="H161" i="10"/>
  <c r="I161" i="10"/>
  <c r="I154" i="10" s="1"/>
  <c r="J161" i="10"/>
  <c r="K161" i="10"/>
  <c r="K154" i="10" s="1"/>
  <c r="L161" i="10"/>
  <c r="L154" i="10" s="1"/>
  <c r="H25" i="12"/>
  <c r="H23" i="12" s="1"/>
  <c r="J157" i="10"/>
  <c r="J154" i="10" s="1"/>
  <c r="H157" i="10"/>
  <c r="L37" i="12"/>
  <c r="L36" i="12" s="1"/>
  <c r="K37" i="12"/>
  <c r="J37" i="12"/>
  <c r="J36" i="12" s="1"/>
  <c r="I37" i="12"/>
  <c r="I36" i="12" s="1"/>
  <c r="H37" i="12"/>
  <c r="H36" i="12" s="1"/>
  <c r="K36" i="12"/>
  <c r="G36" i="12"/>
  <c r="M55" i="5" l="1"/>
  <c r="M56" i="5" s="1"/>
  <c r="L138" i="10"/>
  <c r="J55" i="5"/>
  <c r="I138" i="10"/>
  <c r="H55" i="5"/>
  <c r="G138" i="10"/>
  <c r="L55" i="5"/>
  <c r="L56" i="5" s="1"/>
  <c r="K138" i="10"/>
  <c r="K55" i="5"/>
  <c r="K56" i="5" s="1"/>
  <c r="J138" i="10"/>
  <c r="J56" i="5"/>
  <c r="H154" i="10"/>
  <c r="F23" i="13"/>
  <c r="G23" i="13"/>
  <c r="I23" i="13"/>
  <c r="J23" i="13"/>
  <c r="L23" i="13"/>
  <c r="M23" i="13"/>
  <c r="F18" i="13"/>
  <c r="G18" i="13"/>
  <c r="I18" i="13"/>
  <c r="J18" i="13"/>
  <c r="L18" i="13"/>
  <c r="M18" i="13"/>
  <c r="M14" i="13"/>
  <c r="N15" i="13"/>
  <c r="N16" i="13"/>
  <c r="N17" i="13"/>
  <c r="N19" i="13"/>
  <c r="N20" i="13"/>
  <c r="N21" i="13"/>
  <c r="N22" i="13"/>
  <c r="N24" i="13"/>
  <c r="N25" i="13"/>
  <c r="N26" i="13"/>
  <c r="N27" i="13"/>
  <c r="N13" i="13"/>
  <c r="K15" i="13"/>
  <c r="K16" i="13"/>
  <c r="K17" i="13"/>
  <c r="K19" i="13"/>
  <c r="K20" i="13"/>
  <c r="K21" i="13"/>
  <c r="K22" i="13"/>
  <c r="K24" i="13"/>
  <c r="K25" i="13"/>
  <c r="K26" i="13"/>
  <c r="K27" i="13"/>
  <c r="K13" i="13"/>
  <c r="F14" i="13"/>
  <c r="G14" i="13"/>
  <c r="I14" i="13"/>
  <c r="J14" i="13"/>
  <c r="L14" i="13"/>
  <c r="H15" i="13"/>
  <c r="H16" i="13"/>
  <c r="H14" i="13" s="1"/>
  <c r="H17" i="13"/>
  <c r="H19" i="13"/>
  <c r="H20" i="13"/>
  <c r="H21" i="13"/>
  <c r="H22" i="13"/>
  <c r="H24" i="13"/>
  <c r="H25" i="13"/>
  <c r="H26" i="13"/>
  <c r="H27" i="13"/>
  <c r="H13" i="13"/>
  <c r="N14" i="13" l="1"/>
  <c r="F28" i="13"/>
  <c r="I28" i="13"/>
  <c r="K23" i="13"/>
  <c r="K14" i="13"/>
  <c r="L28" i="13"/>
  <c r="H138" i="10"/>
  <c r="I55" i="5"/>
  <c r="H56" i="5"/>
  <c r="H23" i="13"/>
  <c r="N23" i="13"/>
  <c r="M28" i="13"/>
  <c r="G28" i="13"/>
  <c r="K18" i="13"/>
  <c r="H18" i="13"/>
  <c r="N18" i="13"/>
  <c r="J28" i="13"/>
  <c r="G17" i="12"/>
  <c r="G13" i="12" s="1"/>
  <c r="H17" i="12"/>
  <c r="H13" i="12" s="1"/>
  <c r="I17" i="12"/>
  <c r="I13" i="12" s="1"/>
  <c r="J17" i="12"/>
  <c r="J13" i="12" s="1"/>
  <c r="K17" i="12"/>
  <c r="K13" i="12" s="1"/>
  <c r="L17" i="12"/>
  <c r="L13" i="12" s="1"/>
  <c r="G51" i="12"/>
  <c r="G50" i="12" s="1"/>
  <c r="G26" i="12" s="1"/>
  <c r="H51" i="12"/>
  <c r="H50" i="12" s="1"/>
  <c r="H26" i="12" s="1"/>
  <c r="I51" i="12"/>
  <c r="I50" i="12" s="1"/>
  <c r="I26" i="12" s="1"/>
  <c r="J51" i="12"/>
  <c r="J50" i="12" s="1"/>
  <c r="J26" i="12" s="1"/>
  <c r="K51" i="12"/>
  <c r="K50" i="12" s="1"/>
  <c r="K26" i="12" s="1"/>
  <c r="L51" i="12"/>
  <c r="L50" i="12" s="1"/>
  <c r="L26" i="12" s="1"/>
  <c r="I57" i="12" l="1"/>
  <c r="I60" i="12" s="1"/>
  <c r="L57" i="12"/>
  <c r="L60" i="12" s="1"/>
  <c r="H57" i="12"/>
  <c r="H60" i="12" s="1"/>
  <c r="K57" i="12"/>
  <c r="K60" i="12" s="1"/>
  <c r="G57" i="12"/>
  <c r="G60" i="12" s="1"/>
  <c r="J57" i="12"/>
  <c r="J60" i="12" s="1"/>
  <c r="K28" i="13"/>
  <c r="N28" i="13"/>
  <c r="I56" i="5"/>
  <c r="H28" i="13"/>
  <c r="G57" i="10"/>
  <c r="G54" i="10" s="1"/>
  <c r="H57" i="10"/>
  <c r="H54" i="10" s="1"/>
  <c r="I57" i="10"/>
  <c r="J57" i="10"/>
  <c r="K57" i="10"/>
  <c r="K54" i="10" s="1"/>
  <c r="L57" i="10"/>
  <c r="L54" i="10" s="1"/>
  <c r="I54" i="10"/>
  <c r="J54" i="10"/>
  <c r="L19" i="5" l="1"/>
  <c r="L21" i="5" s="1"/>
  <c r="K52" i="10"/>
  <c r="H19" i="5"/>
  <c r="G52" i="10"/>
  <c r="K19" i="5"/>
  <c r="K21" i="5" s="1"/>
  <c r="J52" i="10"/>
  <c r="J19" i="5"/>
  <c r="J21" i="5" s="1"/>
  <c r="I52" i="10"/>
  <c r="M19" i="5"/>
  <c r="M21" i="5" s="1"/>
  <c r="L52" i="10"/>
  <c r="I19" i="5"/>
  <c r="H52" i="10"/>
  <c r="L108" i="10"/>
  <c r="K108" i="10"/>
  <c r="J108" i="10"/>
  <c r="I108" i="10"/>
  <c r="H108" i="10"/>
  <c r="G108" i="10"/>
  <c r="C14" i="12"/>
  <c r="D14" i="12"/>
  <c r="C16" i="12"/>
  <c r="C15" i="12" s="1"/>
  <c r="D16" i="12"/>
  <c r="C18" i="12"/>
  <c r="C17" i="12" s="1"/>
  <c r="D18" i="12"/>
  <c r="C20" i="12"/>
  <c r="D20" i="12"/>
  <c r="C21" i="12"/>
  <c r="D21" i="12"/>
  <c r="E21" i="12" s="1"/>
  <c r="C22" i="12"/>
  <c r="D22" i="12"/>
  <c r="C24" i="12"/>
  <c r="D24" i="12"/>
  <c r="C25" i="12"/>
  <c r="D25" i="12"/>
  <c r="C27" i="12"/>
  <c r="D27" i="12"/>
  <c r="E27" i="12" s="1"/>
  <c r="C29" i="12"/>
  <c r="D29" i="12"/>
  <c r="C30" i="12"/>
  <c r="D30" i="12"/>
  <c r="F30" i="12" s="1"/>
  <c r="C31" i="12"/>
  <c r="D31" i="12"/>
  <c r="C32" i="12"/>
  <c r="D32" i="12"/>
  <c r="C33" i="12"/>
  <c r="F33" i="12" s="1"/>
  <c r="D33" i="12"/>
  <c r="C35" i="12"/>
  <c r="C34" i="12" s="1"/>
  <c r="D35" i="12"/>
  <c r="C38" i="12"/>
  <c r="C37" i="12" s="1"/>
  <c r="C36" i="12" s="1"/>
  <c r="D38" i="12"/>
  <c r="C41" i="12"/>
  <c r="C40" i="12" s="1"/>
  <c r="C39" i="12" s="1"/>
  <c r="D41" i="12"/>
  <c r="C43" i="12"/>
  <c r="D43" i="12"/>
  <c r="C45" i="12"/>
  <c r="C44" i="12" s="1"/>
  <c r="D45" i="12"/>
  <c r="C47" i="12"/>
  <c r="C46" i="12" s="1"/>
  <c r="D47" i="12"/>
  <c r="C49" i="12"/>
  <c r="C48" i="12" s="1"/>
  <c r="D49" i="12"/>
  <c r="C52" i="12"/>
  <c r="D52" i="12"/>
  <c r="C53" i="12"/>
  <c r="D53" i="12"/>
  <c r="C54" i="12"/>
  <c r="C55" i="12"/>
  <c r="C56" i="12"/>
  <c r="D56" i="12"/>
  <c r="C58" i="12"/>
  <c r="D58" i="12"/>
  <c r="C59" i="12"/>
  <c r="D59" i="12"/>
  <c r="C15" i="13"/>
  <c r="D15" i="13"/>
  <c r="E15" i="13" s="1"/>
  <c r="C16" i="13"/>
  <c r="D16" i="13"/>
  <c r="C17" i="13"/>
  <c r="D17" i="13"/>
  <c r="C19" i="13"/>
  <c r="D19" i="13"/>
  <c r="C20" i="13"/>
  <c r="D20" i="13"/>
  <c r="E20" i="13" s="1"/>
  <c r="C21" i="13"/>
  <c r="D21" i="13"/>
  <c r="C22" i="13"/>
  <c r="D22" i="13"/>
  <c r="C24" i="13"/>
  <c r="E24" i="13" s="1"/>
  <c r="D24" i="13"/>
  <c r="C25" i="13"/>
  <c r="D25" i="13"/>
  <c r="C26" i="13"/>
  <c r="D26" i="13"/>
  <c r="C27" i="13"/>
  <c r="D27" i="13"/>
  <c r="E27" i="13" s="1"/>
  <c r="D13" i="13"/>
  <c r="C13" i="13"/>
  <c r="C9" i="10"/>
  <c r="C8" i="10" s="1"/>
  <c r="D20" i="5" s="1"/>
  <c r="D9" i="10"/>
  <c r="C11" i="10"/>
  <c r="D15" i="5" s="1"/>
  <c r="D11" i="10"/>
  <c r="C13" i="10"/>
  <c r="D13" i="10"/>
  <c r="C14" i="10"/>
  <c r="D14" i="10"/>
  <c r="C15" i="10"/>
  <c r="D15" i="10"/>
  <c r="C16" i="10"/>
  <c r="D16" i="10"/>
  <c r="C17" i="10"/>
  <c r="D17" i="10"/>
  <c r="C18" i="10"/>
  <c r="D18" i="10"/>
  <c r="C20" i="10"/>
  <c r="D20" i="10"/>
  <c r="C21" i="10"/>
  <c r="D21" i="10"/>
  <c r="C22" i="10"/>
  <c r="D22" i="10"/>
  <c r="C23" i="10"/>
  <c r="D23" i="10"/>
  <c r="C24" i="10"/>
  <c r="D24" i="10"/>
  <c r="C25" i="10"/>
  <c r="D25" i="10"/>
  <c r="C26" i="10"/>
  <c r="D26" i="10"/>
  <c r="C27" i="10"/>
  <c r="D27" i="10"/>
  <c r="C28" i="10"/>
  <c r="D28" i="10"/>
  <c r="C29" i="10"/>
  <c r="D29" i="10"/>
  <c r="C30" i="10"/>
  <c r="D30" i="10"/>
  <c r="C31" i="10"/>
  <c r="D31" i="10"/>
  <c r="C32" i="10"/>
  <c r="D32" i="10"/>
  <c r="C33" i="10"/>
  <c r="D33" i="10"/>
  <c r="C34" i="10"/>
  <c r="D34" i="10"/>
  <c r="C35" i="10"/>
  <c r="D35" i="10"/>
  <c r="C36" i="10"/>
  <c r="D36" i="10"/>
  <c r="C37" i="10"/>
  <c r="D37" i="10"/>
  <c r="C38" i="10"/>
  <c r="D38" i="10"/>
  <c r="C39" i="10"/>
  <c r="D39" i="10"/>
  <c r="C41" i="10"/>
  <c r="D41" i="10"/>
  <c r="C42" i="10"/>
  <c r="D42" i="10"/>
  <c r="C43" i="10"/>
  <c r="D43" i="10"/>
  <c r="C44" i="10"/>
  <c r="D44" i="10"/>
  <c r="C45" i="10"/>
  <c r="D45" i="10"/>
  <c r="C46" i="10"/>
  <c r="D46" i="10"/>
  <c r="C47" i="10"/>
  <c r="D47" i="10"/>
  <c r="E27" i="5" s="1"/>
  <c r="C48" i="10"/>
  <c r="D31" i="5" s="1"/>
  <c r="D48" i="10"/>
  <c r="E31" i="5" s="1"/>
  <c r="C49" i="10"/>
  <c r="D38" i="5" s="1"/>
  <c r="D49" i="10"/>
  <c r="C50" i="10"/>
  <c r="D47" i="5" s="1"/>
  <c r="D50" i="10"/>
  <c r="E47" i="5" s="1"/>
  <c r="C51" i="10"/>
  <c r="D52" i="5" s="1"/>
  <c r="D51" i="10"/>
  <c r="C53" i="10"/>
  <c r="D17" i="5" s="1"/>
  <c r="D53" i="10"/>
  <c r="C54" i="10"/>
  <c r="D19" i="5" s="1"/>
  <c r="D54" i="10"/>
  <c r="E19" i="5" s="1"/>
  <c r="C55" i="10"/>
  <c r="D55" i="10"/>
  <c r="C56" i="10"/>
  <c r="D56" i="10"/>
  <c r="C58" i="10"/>
  <c r="D58" i="10"/>
  <c r="C59" i="10"/>
  <c r="D59" i="10"/>
  <c r="C60" i="10"/>
  <c r="D60" i="10"/>
  <c r="C61" i="10"/>
  <c r="D22" i="5" s="1"/>
  <c r="D61" i="10"/>
  <c r="C63" i="10"/>
  <c r="D63" i="10"/>
  <c r="C64" i="10"/>
  <c r="D64" i="10"/>
  <c r="C65" i="10"/>
  <c r="D65" i="10"/>
  <c r="C66" i="10"/>
  <c r="D66" i="10"/>
  <c r="C68" i="10"/>
  <c r="D68" i="10"/>
  <c r="C69" i="10"/>
  <c r="D69" i="10"/>
  <c r="C70" i="10"/>
  <c r="D70" i="10"/>
  <c r="C72" i="10"/>
  <c r="D72" i="10"/>
  <c r="C73" i="10"/>
  <c r="D73" i="10"/>
  <c r="C74" i="10"/>
  <c r="D74" i="10"/>
  <c r="C75" i="10"/>
  <c r="D75" i="10"/>
  <c r="C76" i="10"/>
  <c r="D35" i="5" s="1"/>
  <c r="D76" i="10"/>
  <c r="C77" i="10"/>
  <c r="D39" i="5" s="1"/>
  <c r="D77" i="10"/>
  <c r="C79" i="10"/>
  <c r="D79" i="10"/>
  <c r="C80" i="10"/>
  <c r="D80" i="10"/>
  <c r="C81" i="10"/>
  <c r="D81" i="10"/>
  <c r="C82" i="10"/>
  <c r="D48" i="5" s="1"/>
  <c r="D82" i="10"/>
  <c r="C84" i="10"/>
  <c r="D84" i="10"/>
  <c r="C85" i="10"/>
  <c r="D85" i="10"/>
  <c r="C86" i="10"/>
  <c r="D86" i="10"/>
  <c r="C88" i="10"/>
  <c r="D88" i="10"/>
  <c r="C89" i="10"/>
  <c r="D24" i="5" s="1"/>
  <c r="D89" i="10"/>
  <c r="C90" i="10"/>
  <c r="D90" i="10"/>
  <c r="C91" i="10"/>
  <c r="D91" i="10"/>
  <c r="C94" i="10"/>
  <c r="D94" i="10"/>
  <c r="C95" i="10"/>
  <c r="D95" i="10"/>
  <c r="C96" i="10"/>
  <c r="D96" i="10"/>
  <c r="C97" i="10"/>
  <c r="D97" i="10"/>
  <c r="C98" i="10"/>
  <c r="D98" i="10"/>
  <c r="C100" i="10"/>
  <c r="D100" i="10"/>
  <c r="C101" i="10"/>
  <c r="D101" i="10"/>
  <c r="C102" i="10"/>
  <c r="D102" i="10"/>
  <c r="C104" i="10"/>
  <c r="D104" i="10"/>
  <c r="C105" i="10"/>
  <c r="D105" i="10"/>
  <c r="C106" i="10"/>
  <c r="D106" i="10"/>
  <c r="C107" i="10"/>
  <c r="D107" i="10"/>
  <c r="C109" i="10"/>
  <c r="D109" i="10"/>
  <c r="C110" i="10"/>
  <c r="D110" i="10"/>
  <c r="C111" i="10"/>
  <c r="D111" i="10"/>
  <c r="C112" i="10"/>
  <c r="D112" i="10"/>
  <c r="C113" i="10"/>
  <c r="D44" i="5" s="1"/>
  <c r="D113" i="10"/>
  <c r="C114" i="10"/>
  <c r="D49" i="5" s="1"/>
  <c r="D114" i="10"/>
  <c r="C115" i="10"/>
  <c r="D54" i="5" s="1"/>
  <c r="D115" i="10"/>
  <c r="C118" i="10"/>
  <c r="D118" i="10"/>
  <c r="C119" i="10"/>
  <c r="D119" i="10"/>
  <c r="C120" i="10"/>
  <c r="D120" i="10"/>
  <c r="C121" i="10"/>
  <c r="D121" i="10"/>
  <c r="C122" i="10"/>
  <c r="D122" i="10"/>
  <c r="C124" i="10"/>
  <c r="D124" i="10"/>
  <c r="C125" i="10"/>
  <c r="D125" i="10"/>
  <c r="C126" i="10"/>
  <c r="D126" i="10"/>
  <c r="C127" i="10"/>
  <c r="D127" i="10"/>
  <c r="C128" i="10"/>
  <c r="D128" i="10"/>
  <c r="C129" i="10"/>
  <c r="D129" i="10"/>
  <c r="C130" i="10"/>
  <c r="D130" i="10"/>
  <c r="C131" i="10"/>
  <c r="D131" i="10"/>
  <c r="C132" i="10"/>
  <c r="D132" i="10"/>
  <c r="C134" i="10"/>
  <c r="D134" i="10"/>
  <c r="C135" i="10"/>
  <c r="D135" i="10"/>
  <c r="C136" i="10"/>
  <c r="D136" i="10"/>
  <c r="C137" i="10"/>
  <c r="D137" i="10"/>
  <c r="C140" i="10"/>
  <c r="D140" i="10"/>
  <c r="C141" i="10"/>
  <c r="D141" i="10"/>
  <c r="C142" i="10"/>
  <c r="D142" i="10"/>
  <c r="C143" i="10"/>
  <c r="D143" i="10"/>
  <c r="C144" i="10"/>
  <c r="D144" i="10"/>
  <c r="C145" i="10"/>
  <c r="D145" i="10"/>
  <c r="C147" i="10"/>
  <c r="D147" i="10"/>
  <c r="C148" i="10"/>
  <c r="D148" i="10"/>
  <c r="C149" i="10"/>
  <c r="D149" i="10"/>
  <c r="C150" i="10"/>
  <c r="D150" i="10"/>
  <c r="C151" i="10"/>
  <c r="D151" i="10"/>
  <c r="C152" i="10"/>
  <c r="D152" i="10"/>
  <c r="C153" i="10"/>
  <c r="D153" i="10"/>
  <c r="C155" i="10"/>
  <c r="D155" i="10"/>
  <c r="C156" i="10"/>
  <c r="D156" i="10"/>
  <c r="C157" i="10"/>
  <c r="D157" i="10"/>
  <c r="C158" i="10"/>
  <c r="D158" i="10"/>
  <c r="C159" i="10"/>
  <c r="D159" i="10"/>
  <c r="C160" i="10"/>
  <c r="D160" i="10"/>
  <c r="C162" i="10"/>
  <c r="D162" i="10"/>
  <c r="C163" i="10"/>
  <c r="D163" i="10"/>
  <c r="C164" i="10"/>
  <c r="D164" i="10"/>
  <c r="C166" i="10"/>
  <c r="D166" i="10"/>
  <c r="C167" i="10"/>
  <c r="D59" i="5" s="1"/>
  <c r="D167" i="10"/>
  <c r="F53" i="12" l="1"/>
  <c r="F56" i="12"/>
  <c r="E58" i="12"/>
  <c r="E32" i="12"/>
  <c r="E31" i="12"/>
  <c r="E14" i="12"/>
  <c r="F18" i="12"/>
  <c r="F17" i="12" s="1"/>
  <c r="C23" i="12"/>
  <c r="E59" i="12"/>
  <c r="E22" i="12"/>
  <c r="F20" i="12"/>
  <c r="C42" i="12"/>
  <c r="C51" i="12"/>
  <c r="C50" i="12" s="1"/>
  <c r="E45" i="12"/>
  <c r="E44" i="12" s="1"/>
  <c r="D44" i="12"/>
  <c r="C28" i="12"/>
  <c r="F59" i="12"/>
  <c r="E56" i="12"/>
  <c r="E55" i="12" s="1"/>
  <c r="E54" i="12" s="1"/>
  <c r="D55" i="12"/>
  <c r="D54" i="12" s="1"/>
  <c r="F54" i="12" s="1"/>
  <c r="E53" i="12"/>
  <c r="E49" i="12"/>
  <c r="E48" i="12" s="1"/>
  <c r="D48" i="12"/>
  <c r="F48" i="12" s="1"/>
  <c r="E47" i="12"/>
  <c r="E46" i="12" s="1"/>
  <c r="D46" i="12"/>
  <c r="F46" i="12" s="1"/>
  <c r="F32" i="12"/>
  <c r="E29" i="12"/>
  <c r="E24" i="12"/>
  <c r="D23" i="12"/>
  <c r="F23" i="12" s="1"/>
  <c r="C19" i="12"/>
  <c r="E16" i="12"/>
  <c r="E15" i="12" s="1"/>
  <c r="D15" i="12"/>
  <c r="E41" i="12"/>
  <c r="E40" i="12" s="1"/>
  <c r="E39" i="12" s="1"/>
  <c r="D40" i="12"/>
  <c r="E43" i="12"/>
  <c r="E35" i="12"/>
  <c r="E34" i="12" s="1"/>
  <c r="D34" i="12"/>
  <c r="F34" i="12" s="1"/>
  <c r="E33" i="12"/>
  <c r="E30" i="12"/>
  <c r="E25" i="12"/>
  <c r="E18" i="12"/>
  <c r="E17" i="12" s="1"/>
  <c r="D17" i="12"/>
  <c r="E16" i="13"/>
  <c r="C23" i="13"/>
  <c r="E19" i="13"/>
  <c r="F153" i="10"/>
  <c r="F142" i="10"/>
  <c r="E129" i="10"/>
  <c r="E114" i="10"/>
  <c r="F49" i="5" s="1"/>
  <c r="E112" i="10"/>
  <c r="F110" i="10"/>
  <c r="E107" i="10"/>
  <c r="E100" i="10"/>
  <c r="E95" i="10"/>
  <c r="F167" i="10"/>
  <c r="E152" i="10"/>
  <c r="E150" i="10"/>
  <c r="E145" i="10"/>
  <c r="E141" i="10"/>
  <c r="E124" i="10"/>
  <c r="E121" i="10"/>
  <c r="F111" i="10"/>
  <c r="F106" i="10"/>
  <c r="E94" i="10"/>
  <c r="E90" i="10"/>
  <c r="E85" i="10"/>
  <c r="E75" i="10"/>
  <c r="E70" i="10"/>
  <c r="E68" i="10"/>
  <c r="E63" i="10"/>
  <c r="E60" i="10"/>
  <c r="E58" i="10"/>
  <c r="E55" i="10"/>
  <c r="E46" i="10"/>
  <c r="E44" i="10"/>
  <c r="E39" i="10"/>
  <c r="E18" i="10"/>
  <c r="E14" i="10"/>
  <c r="C67" i="10"/>
  <c r="D28" i="5" s="1"/>
  <c r="E96" i="10"/>
  <c r="C161" i="10"/>
  <c r="C154" i="10" s="1"/>
  <c r="D55" i="5" s="1"/>
  <c r="D93" i="10"/>
  <c r="E25" i="5" s="1"/>
  <c r="F130" i="10"/>
  <c r="F95" i="10"/>
  <c r="E162" i="10"/>
  <c r="F157" i="10"/>
  <c r="F149" i="10"/>
  <c r="E134" i="10"/>
  <c r="E131" i="10"/>
  <c r="F129" i="10"/>
  <c r="E109" i="10"/>
  <c r="E160" i="10"/>
  <c r="E158" i="10"/>
  <c r="E156" i="10"/>
  <c r="E120" i="10"/>
  <c r="E97" i="10"/>
  <c r="C57" i="10"/>
  <c r="G19" i="5"/>
  <c r="E159" i="10"/>
  <c r="E151" i="10"/>
  <c r="E144" i="10"/>
  <c r="E132" i="10"/>
  <c r="E130" i="10"/>
  <c r="F122" i="10"/>
  <c r="E118" i="10"/>
  <c r="C108" i="10"/>
  <c r="E102" i="10"/>
  <c r="F96" i="10"/>
  <c r="F143" i="10"/>
  <c r="E104" i="10"/>
  <c r="E166" i="10"/>
  <c r="E163" i="10"/>
  <c r="F160" i="10"/>
  <c r="E157" i="10"/>
  <c r="E155" i="10"/>
  <c r="E142" i="10"/>
  <c r="E140" i="10"/>
  <c r="E136" i="10"/>
  <c r="F128" i="10"/>
  <c r="E126" i="10"/>
  <c r="F112" i="10"/>
  <c r="E111" i="10"/>
  <c r="E106" i="10"/>
  <c r="C103" i="10"/>
  <c r="D33" i="5" s="1"/>
  <c r="E17" i="10"/>
  <c r="E15" i="10"/>
  <c r="E13" i="10"/>
  <c r="C62" i="10"/>
  <c r="D23" i="5" s="1"/>
  <c r="J40" i="5"/>
  <c r="J42" i="5" s="1"/>
  <c r="J57" i="5" s="1"/>
  <c r="J60" i="5" s="1"/>
  <c r="I92" i="10"/>
  <c r="I165" i="10" s="1"/>
  <c r="I168" i="10" s="1"/>
  <c r="E148" i="10"/>
  <c r="D146" i="10"/>
  <c r="D139" i="10" s="1"/>
  <c r="C133" i="10"/>
  <c r="D45" i="5" s="1"/>
  <c r="F132" i="10"/>
  <c r="F131" i="10"/>
  <c r="F114" i="10"/>
  <c r="E49" i="5"/>
  <c r="E88" i="10"/>
  <c r="E14" i="5"/>
  <c r="D87" i="10"/>
  <c r="E82" i="10"/>
  <c r="F48" i="5" s="1"/>
  <c r="E48" i="5"/>
  <c r="E80" i="10"/>
  <c r="D78" i="10"/>
  <c r="E77" i="10"/>
  <c r="F39" i="5" s="1"/>
  <c r="E39" i="5"/>
  <c r="G39" i="5" s="1"/>
  <c r="E73" i="10"/>
  <c r="D71" i="10"/>
  <c r="E32" i="5" s="1"/>
  <c r="E53" i="10"/>
  <c r="F17" i="5" s="1"/>
  <c r="E17" i="5"/>
  <c r="E42" i="10"/>
  <c r="D40" i="10"/>
  <c r="E37" i="10"/>
  <c r="E35" i="10"/>
  <c r="E33" i="10"/>
  <c r="E31" i="10"/>
  <c r="E29" i="10"/>
  <c r="E27" i="10"/>
  <c r="E25" i="10"/>
  <c r="E23" i="10"/>
  <c r="E21" i="10"/>
  <c r="D19" i="10"/>
  <c r="F17" i="10"/>
  <c r="D108" i="10"/>
  <c r="K40" i="5"/>
  <c r="K42" i="5" s="1"/>
  <c r="K57" i="5" s="1"/>
  <c r="K60" i="5" s="1"/>
  <c r="J92" i="10"/>
  <c r="J165" i="10" s="1"/>
  <c r="J168" i="10" s="1"/>
  <c r="H21" i="5"/>
  <c r="E105" i="10"/>
  <c r="D103" i="10"/>
  <c r="E167" i="10"/>
  <c r="F59" i="5" s="1"/>
  <c r="E59" i="5"/>
  <c r="C146" i="10"/>
  <c r="C139" i="10" s="1"/>
  <c r="D123" i="10"/>
  <c r="E41" i="5" s="1"/>
  <c r="F121" i="10"/>
  <c r="C117" i="10"/>
  <c r="D36" i="5" s="1"/>
  <c r="D37" i="5" s="1"/>
  <c r="E115" i="10"/>
  <c r="F54" i="5" s="1"/>
  <c r="E54" i="5"/>
  <c r="F102" i="10"/>
  <c r="E101" i="10"/>
  <c r="D99" i="10"/>
  <c r="C87" i="10"/>
  <c r="C83" i="10"/>
  <c r="D53" i="5" s="1"/>
  <c r="C78" i="10"/>
  <c r="D43" i="5" s="1"/>
  <c r="C71" i="10"/>
  <c r="D32" i="5" s="1"/>
  <c r="C40" i="10"/>
  <c r="F21" i="10"/>
  <c r="C19" i="10"/>
  <c r="E11" i="10"/>
  <c r="F15" i="5" s="1"/>
  <c r="E15" i="5"/>
  <c r="D14" i="5"/>
  <c r="H40" i="5"/>
  <c r="G92" i="10"/>
  <c r="G165" i="10" s="1"/>
  <c r="G168" i="10" s="1"/>
  <c r="L40" i="5"/>
  <c r="L42" i="5" s="1"/>
  <c r="L57" i="5" s="1"/>
  <c r="L60" i="5" s="1"/>
  <c r="K92" i="10"/>
  <c r="K165" i="10" s="1"/>
  <c r="K168" i="10" s="1"/>
  <c r="E9" i="10"/>
  <c r="E8" i="10" s="1"/>
  <c r="F20" i="5" s="1"/>
  <c r="D8" i="10"/>
  <c r="I21" i="5"/>
  <c r="F159" i="10"/>
  <c r="F156" i="10"/>
  <c r="F152" i="10"/>
  <c r="E149" i="10"/>
  <c r="E147" i="10"/>
  <c r="F144" i="10"/>
  <c r="E143" i="10"/>
  <c r="E128" i="10"/>
  <c r="E122" i="10"/>
  <c r="E113" i="10"/>
  <c r="F44" i="5" s="1"/>
  <c r="E44" i="5"/>
  <c r="E110" i="10"/>
  <c r="F105" i="10"/>
  <c r="C99" i="10"/>
  <c r="D29" i="5" s="1"/>
  <c r="F97" i="10"/>
  <c r="C93" i="10"/>
  <c r="E91" i="10"/>
  <c r="E89" i="10"/>
  <c r="F24" i="5" s="1"/>
  <c r="E24" i="5"/>
  <c r="E84" i="10"/>
  <c r="E81" i="10"/>
  <c r="E79" i="10"/>
  <c r="E76" i="10"/>
  <c r="F35" i="5" s="1"/>
  <c r="E35" i="5"/>
  <c r="E74" i="10"/>
  <c r="E72" i="10"/>
  <c r="E66" i="10"/>
  <c r="E64" i="10"/>
  <c r="E61" i="10"/>
  <c r="F22" i="5" s="1"/>
  <c r="E22" i="5"/>
  <c r="E59" i="10"/>
  <c r="E57" i="10" s="1"/>
  <c r="D57" i="10"/>
  <c r="F57" i="10" s="1"/>
  <c r="E56" i="10"/>
  <c r="E51" i="10"/>
  <c r="F52" i="5" s="1"/>
  <c r="E52" i="5"/>
  <c r="G52" i="5" s="1"/>
  <c r="E49" i="10"/>
  <c r="F38" i="5" s="1"/>
  <c r="E38" i="5"/>
  <c r="E45" i="10"/>
  <c r="E43" i="10"/>
  <c r="E41" i="10"/>
  <c r="E38" i="10"/>
  <c r="E36" i="10"/>
  <c r="E34" i="10"/>
  <c r="E32" i="10"/>
  <c r="E30" i="10"/>
  <c r="E28" i="10"/>
  <c r="E26" i="10"/>
  <c r="E24" i="10"/>
  <c r="E22" i="10"/>
  <c r="E20" i="10"/>
  <c r="I40" i="5"/>
  <c r="H92" i="10"/>
  <c r="H165" i="10" s="1"/>
  <c r="H168" i="10" s="1"/>
  <c r="M40" i="5"/>
  <c r="M42" i="5" s="1"/>
  <c r="M57" i="5" s="1"/>
  <c r="M60" i="5" s="1"/>
  <c r="L92" i="10"/>
  <c r="L165" i="10" s="1"/>
  <c r="L168" i="10" s="1"/>
  <c r="G35" i="5"/>
  <c r="G47" i="5"/>
  <c r="D16" i="5"/>
  <c r="G31" i="5"/>
  <c r="E16" i="10"/>
  <c r="F125" i="10"/>
  <c r="C123" i="10"/>
  <c r="E65" i="10"/>
  <c r="D62" i="10"/>
  <c r="E164" i="10"/>
  <c r="D161" i="10"/>
  <c r="E153" i="10"/>
  <c r="F141" i="10"/>
  <c r="F151" i="10"/>
  <c r="F150" i="10"/>
  <c r="F148" i="10"/>
  <c r="F145" i="10"/>
  <c r="E137" i="10"/>
  <c r="D133" i="10"/>
  <c r="F120" i="10"/>
  <c r="D117" i="10"/>
  <c r="E36" i="5" s="1"/>
  <c r="F137" i="10"/>
  <c r="E135" i="10"/>
  <c r="F135" i="10"/>
  <c r="F136" i="10"/>
  <c r="E119" i="10"/>
  <c r="F107" i="10"/>
  <c r="F98" i="10"/>
  <c r="E98" i="10"/>
  <c r="D27" i="5"/>
  <c r="E50" i="10"/>
  <c r="F47" i="5" s="1"/>
  <c r="E48" i="10"/>
  <c r="F31" i="5" s="1"/>
  <c r="E47" i="10"/>
  <c r="F27" i="5" s="1"/>
  <c r="F16" i="10"/>
  <c r="F15" i="10"/>
  <c r="F14" i="10"/>
  <c r="F18" i="10"/>
  <c r="F11" i="10"/>
  <c r="E86" i="10"/>
  <c r="D83" i="10"/>
  <c r="E69" i="10"/>
  <c r="E67" i="10" s="1"/>
  <c r="F28" i="5" s="1"/>
  <c r="D67" i="10"/>
  <c r="E28" i="5" s="1"/>
  <c r="E20" i="12"/>
  <c r="E19" i="12" s="1"/>
  <c r="D19" i="12"/>
  <c r="F19" i="12" s="1"/>
  <c r="F24" i="12"/>
  <c r="F22" i="12"/>
  <c r="F49" i="12"/>
  <c r="E38" i="12"/>
  <c r="E37" i="12" s="1"/>
  <c r="E36" i="12" s="1"/>
  <c r="D37" i="12"/>
  <c r="F35" i="12"/>
  <c r="F16" i="12"/>
  <c r="F45" i="12"/>
  <c r="F47" i="12"/>
  <c r="F31" i="12"/>
  <c r="F119" i="10"/>
  <c r="F113" i="10"/>
  <c r="E52" i="12"/>
  <c r="D51" i="12"/>
  <c r="F52" i="12"/>
  <c r="F101" i="10"/>
  <c r="F115" i="10"/>
  <c r="F25" i="12"/>
  <c r="F164" i="10"/>
  <c r="F163" i="10"/>
  <c r="F38" i="12"/>
  <c r="F158" i="10"/>
  <c r="C18" i="13"/>
  <c r="D14" i="13"/>
  <c r="C14" i="13"/>
  <c r="E13" i="13"/>
  <c r="E25" i="13"/>
  <c r="E26" i="13"/>
  <c r="D23" i="13"/>
  <c r="E21" i="13"/>
  <c r="E22" i="13"/>
  <c r="D18" i="13"/>
  <c r="E17" i="13"/>
  <c r="F41" i="12"/>
  <c r="E54" i="10"/>
  <c r="F19" i="5" s="1"/>
  <c r="F21" i="12"/>
  <c r="F126" i="10"/>
  <c r="E127" i="10"/>
  <c r="F127" i="10"/>
  <c r="E125" i="10"/>
  <c r="F93" i="10"/>
  <c r="F91" i="10"/>
  <c r="F89" i="10"/>
  <c r="F88" i="10"/>
  <c r="F86" i="10"/>
  <c r="F85" i="10"/>
  <c r="F82" i="10"/>
  <c r="F81" i="10"/>
  <c r="F80" i="10"/>
  <c r="F77" i="10"/>
  <c r="F76" i="10"/>
  <c r="F75" i="10"/>
  <c r="F74" i="10"/>
  <c r="F73" i="10"/>
  <c r="F70" i="10"/>
  <c r="F69" i="10"/>
  <c r="F66" i="10"/>
  <c r="F65" i="10"/>
  <c r="F64" i="10"/>
  <c r="F61" i="10"/>
  <c r="F60" i="10"/>
  <c r="F59" i="10"/>
  <c r="F56" i="10"/>
  <c r="F54" i="10"/>
  <c r="F53" i="10"/>
  <c r="F51" i="10"/>
  <c r="F50" i="10"/>
  <c r="F49" i="10"/>
  <c r="F48" i="10"/>
  <c r="F47" i="10"/>
  <c r="F46" i="10"/>
  <c r="F45" i="10"/>
  <c r="F44" i="10"/>
  <c r="F43" i="10"/>
  <c r="F42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27" i="10"/>
  <c r="F26" i="10"/>
  <c r="F25" i="10"/>
  <c r="F24" i="10"/>
  <c r="F23" i="10"/>
  <c r="F22" i="10"/>
  <c r="F9" i="10"/>
  <c r="C13" i="12" l="1"/>
  <c r="D50" i="12"/>
  <c r="F50" i="12" s="1"/>
  <c r="F51" i="12"/>
  <c r="F55" i="12"/>
  <c r="D28" i="12"/>
  <c r="E51" i="12"/>
  <c r="E50" i="12" s="1"/>
  <c r="E28" i="12"/>
  <c r="D13" i="12"/>
  <c r="F15" i="12"/>
  <c r="E23" i="12"/>
  <c r="E13" i="12" s="1"/>
  <c r="C26" i="12"/>
  <c r="D39" i="12"/>
  <c r="F40" i="12"/>
  <c r="F39" i="12" s="1"/>
  <c r="E42" i="12"/>
  <c r="D42" i="12"/>
  <c r="F42" i="12" s="1"/>
  <c r="F44" i="12"/>
  <c r="E14" i="13"/>
  <c r="C28" i="13"/>
  <c r="E83" i="10"/>
  <c r="F53" i="5" s="1"/>
  <c r="E103" i="10"/>
  <c r="F33" i="5" s="1"/>
  <c r="E93" i="10"/>
  <c r="F25" i="5" s="1"/>
  <c r="C12" i="10"/>
  <c r="D18" i="5" s="1"/>
  <c r="E99" i="10"/>
  <c r="F29" i="5" s="1"/>
  <c r="F30" i="5" s="1"/>
  <c r="E43" i="5"/>
  <c r="F78" i="10"/>
  <c r="D56" i="5"/>
  <c r="F62" i="10"/>
  <c r="F19" i="10"/>
  <c r="E117" i="10"/>
  <c r="F36" i="5" s="1"/>
  <c r="F37" i="5" s="1"/>
  <c r="D34" i="5"/>
  <c r="F87" i="10"/>
  <c r="D40" i="5"/>
  <c r="F67" i="10"/>
  <c r="E133" i="10"/>
  <c r="F45" i="5" s="1"/>
  <c r="F40" i="10"/>
  <c r="E123" i="10"/>
  <c r="E108" i="10"/>
  <c r="F40" i="5" s="1"/>
  <c r="G54" i="5"/>
  <c r="D154" i="10"/>
  <c r="E55" i="5" s="1"/>
  <c r="F161" i="10"/>
  <c r="D50" i="5"/>
  <c r="C138" i="10"/>
  <c r="E37" i="5"/>
  <c r="C92" i="10"/>
  <c r="D25" i="5"/>
  <c r="G15" i="5"/>
  <c r="G17" i="5"/>
  <c r="E40" i="10"/>
  <c r="E71" i="10"/>
  <c r="F32" i="5" s="1"/>
  <c r="E78" i="10"/>
  <c r="F43" i="5" s="1"/>
  <c r="E16" i="5"/>
  <c r="G16" i="5" s="1"/>
  <c r="F146" i="10"/>
  <c r="G48" i="5"/>
  <c r="G44" i="5"/>
  <c r="G28" i="5"/>
  <c r="E53" i="5"/>
  <c r="F83" i="10"/>
  <c r="G59" i="5"/>
  <c r="E33" i="5"/>
  <c r="F103" i="10"/>
  <c r="F139" i="10"/>
  <c r="E50" i="5"/>
  <c r="D12" i="10"/>
  <c r="C52" i="10"/>
  <c r="F14" i="5"/>
  <c r="F16" i="5" s="1"/>
  <c r="E87" i="10"/>
  <c r="E146" i="10"/>
  <c r="E139" i="10" s="1"/>
  <c r="F50" i="5" s="1"/>
  <c r="F51" i="5" s="1"/>
  <c r="G36" i="5"/>
  <c r="F108" i="10"/>
  <c r="E40" i="5"/>
  <c r="E42" i="5" s="1"/>
  <c r="D52" i="10"/>
  <c r="E23" i="5"/>
  <c r="F71" i="10"/>
  <c r="F133" i="10"/>
  <c r="E45" i="5"/>
  <c r="E62" i="10"/>
  <c r="D46" i="5"/>
  <c r="G14" i="5"/>
  <c r="I42" i="5"/>
  <c r="E20" i="5"/>
  <c r="F8" i="10"/>
  <c r="H42" i="5"/>
  <c r="G32" i="5"/>
  <c r="E29" i="5"/>
  <c r="F99" i="10"/>
  <c r="G38" i="5"/>
  <c r="E19" i="10"/>
  <c r="G49" i="5"/>
  <c r="D92" i="10"/>
  <c r="G22" i="5"/>
  <c r="G24" i="5"/>
  <c r="D30" i="5"/>
  <c r="G27" i="5"/>
  <c r="F123" i="10"/>
  <c r="C116" i="10"/>
  <c r="D41" i="5"/>
  <c r="E161" i="10"/>
  <c r="E154" i="10" s="1"/>
  <c r="D116" i="10"/>
  <c r="F117" i="10"/>
  <c r="D36" i="12"/>
  <c r="F36" i="12" s="1"/>
  <c r="F37" i="12"/>
  <c r="E23" i="13"/>
  <c r="D28" i="13"/>
  <c r="E18" i="13"/>
  <c r="E19" i="9"/>
  <c r="F19" i="9"/>
  <c r="C57" i="12" l="1"/>
  <c r="C60" i="12" s="1"/>
  <c r="E26" i="12"/>
  <c r="E57" i="12" s="1"/>
  <c r="E60" i="12" s="1"/>
  <c r="D26" i="12"/>
  <c r="F26" i="12" s="1"/>
  <c r="F28" i="12"/>
  <c r="F13" i="12"/>
  <c r="G43" i="5"/>
  <c r="F92" i="10"/>
  <c r="F34" i="5"/>
  <c r="D21" i="5"/>
  <c r="E12" i="10"/>
  <c r="E10" i="10" s="1"/>
  <c r="C10" i="10"/>
  <c r="G37" i="5"/>
  <c r="F46" i="5"/>
  <c r="E92" i="10"/>
  <c r="F154" i="10"/>
  <c r="D138" i="10"/>
  <c r="F138" i="10" s="1"/>
  <c r="H57" i="5"/>
  <c r="E116" i="10"/>
  <c r="F116" i="10"/>
  <c r="G29" i="5"/>
  <c r="F41" i="5"/>
  <c r="F42" i="5" s="1"/>
  <c r="G45" i="5"/>
  <c r="G55" i="5"/>
  <c r="E56" i="5"/>
  <c r="F18" i="5"/>
  <c r="F21" i="5" s="1"/>
  <c r="G33" i="5"/>
  <c r="C165" i="10"/>
  <c r="C168" i="10" s="1"/>
  <c r="G20" i="5"/>
  <c r="E52" i="10"/>
  <c r="F23" i="5"/>
  <c r="F26" i="5" s="1"/>
  <c r="E46" i="5"/>
  <c r="I57" i="5"/>
  <c r="E26" i="5"/>
  <c r="G23" i="5"/>
  <c r="G40" i="5"/>
  <c r="G25" i="5"/>
  <c r="D26" i="5"/>
  <c r="G50" i="5"/>
  <c r="E138" i="10"/>
  <c r="F55" i="5"/>
  <c r="F56" i="5" s="1"/>
  <c r="E34" i="5"/>
  <c r="E30" i="5"/>
  <c r="G46" i="5"/>
  <c r="F52" i="10"/>
  <c r="F12" i="10"/>
  <c r="E18" i="5"/>
  <c r="D10" i="10"/>
  <c r="F10" i="10" s="1"/>
  <c r="E51" i="5"/>
  <c r="G53" i="5"/>
  <c r="D51" i="5"/>
  <c r="G41" i="5"/>
  <c r="D42" i="5"/>
  <c r="G42" i="5" s="1"/>
  <c r="E28" i="13"/>
  <c r="F11" i="9"/>
  <c r="F12" i="9"/>
  <c r="F13" i="9"/>
  <c r="F14" i="9"/>
  <c r="F15" i="9"/>
  <c r="F16" i="9"/>
  <c r="F17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4" i="9"/>
  <c r="F45" i="9"/>
  <c r="F46" i="9"/>
  <c r="F47" i="9"/>
  <c r="F48" i="9"/>
  <c r="F49" i="9"/>
  <c r="F50" i="9"/>
  <c r="F53" i="9"/>
  <c r="F55" i="9"/>
  <c r="F56" i="9"/>
  <c r="F57" i="9"/>
  <c r="F58" i="9"/>
  <c r="F59" i="9"/>
  <c r="F60" i="9"/>
  <c r="F62" i="9"/>
  <c r="F63" i="9"/>
  <c r="F64" i="9"/>
  <c r="F65" i="9"/>
  <c r="F68" i="9"/>
  <c r="F69" i="9"/>
  <c r="F70" i="9"/>
  <c r="F71" i="9"/>
  <c r="F72" i="9"/>
  <c r="F73" i="9"/>
  <c r="F74" i="9"/>
  <c r="F79" i="9"/>
  <c r="E11" i="9"/>
  <c r="E12" i="9"/>
  <c r="E13" i="9"/>
  <c r="E14" i="9"/>
  <c r="E15" i="9"/>
  <c r="E16" i="9"/>
  <c r="E17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4" i="9"/>
  <c r="E45" i="9"/>
  <c r="E46" i="9"/>
  <c r="E47" i="9"/>
  <c r="E48" i="9"/>
  <c r="E49" i="9"/>
  <c r="E50" i="9"/>
  <c r="E52" i="9"/>
  <c r="E53" i="9"/>
  <c r="E55" i="9"/>
  <c r="E56" i="9"/>
  <c r="E57" i="9"/>
  <c r="E58" i="9"/>
  <c r="E59" i="9"/>
  <c r="E60" i="9"/>
  <c r="E62" i="9"/>
  <c r="E63" i="9"/>
  <c r="E64" i="9"/>
  <c r="E65" i="9"/>
  <c r="E67" i="9"/>
  <c r="E68" i="9"/>
  <c r="E69" i="9"/>
  <c r="E70" i="9"/>
  <c r="E71" i="9"/>
  <c r="E72" i="9"/>
  <c r="E73" i="9"/>
  <c r="E74" i="9"/>
  <c r="E75" i="9"/>
  <c r="E76" i="9"/>
  <c r="E79" i="9"/>
  <c r="E80" i="9"/>
  <c r="D81" i="9"/>
  <c r="D78" i="9" s="1"/>
  <c r="D77" i="9" s="1"/>
  <c r="F77" i="9" s="1"/>
  <c r="D66" i="9"/>
  <c r="F66" i="9" s="1"/>
  <c r="D61" i="9"/>
  <c r="F61" i="9" s="1"/>
  <c r="D54" i="9"/>
  <c r="D51" i="9" s="1"/>
  <c r="D43" i="9"/>
  <c r="F43" i="9" s="1"/>
  <c r="D21" i="9"/>
  <c r="F21" i="9" s="1"/>
  <c r="D10" i="9"/>
  <c r="F10" i="9" s="1"/>
  <c r="D57" i="12" l="1"/>
  <c r="E165" i="10"/>
  <c r="E168" i="10" s="1"/>
  <c r="D165" i="10"/>
  <c r="F165" i="10" s="1"/>
  <c r="H60" i="5"/>
  <c r="F57" i="5"/>
  <c r="F60" i="5" s="1"/>
  <c r="G56" i="5"/>
  <c r="G26" i="5"/>
  <c r="G30" i="5"/>
  <c r="D57" i="5"/>
  <c r="D60" i="5" s="1"/>
  <c r="E21" i="5"/>
  <c r="G18" i="5"/>
  <c r="G34" i="5"/>
  <c r="G51" i="5"/>
  <c r="I60" i="5"/>
  <c r="D168" i="10"/>
  <c r="F168" i="10" s="1"/>
  <c r="E10" i="9"/>
  <c r="E81" i="9"/>
  <c r="E66" i="9"/>
  <c r="E61" i="9"/>
  <c r="E21" i="9"/>
  <c r="E43" i="9"/>
  <c r="E78" i="9"/>
  <c r="E77" i="9" s="1"/>
  <c r="F51" i="9"/>
  <c r="F54" i="9"/>
  <c r="D20" i="9"/>
  <c r="E54" i="9"/>
  <c r="E51" i="9" s="1"/>
  <c r="E20" i="9" s="1"/>
  <c r="E18" i="9" s="1"/>
  <c r="F78" i="9"/>
  <c r="D60" i="12" l="1"/>
  <c r="F60" i="12" s="1"/>
  <c r="F57" i="12"/>
  <c r="E57" i="5"/>
  <c r="G21" i="5"/>
  <c r="D18" i="9"/>
  <c r="F20" i="9"/>
  <c r="E82" i="9"/>
  <c r="G57" i="5" l="1"/>
  <c r="E60" i="5"/>
  <c r="D82" i="9"/>
  <c r="F82" i="9" s="1"/>
  <c r="F18" i="9"/>
  <c r="G60" i="5" l="1"/>
</calcChain>
</file>

<file path=xl/sharedStrings.xml><?xml version="1.0" encoding="utf-8"?>
<sst xmlns="http://schemas.openxmlformats.org/spreadsheetml/2006/main" count="472" uniqueCount="275">
  <si>
    <t>Eil. Nr.</t>
  </si>
  <si>
    <t>Iš viso</t>
  </si>
  <si>
    <t>iš jų:</t>
  </si>
  <si>
    <t>Savivaldybės administracija</t>
  </si>
  <si>
    <t>Miesto ūkio departamentas</t>
  </si>
  <si>
    <t>Ugdymo ir kultūros departamentas</t>
  </si>
  <si>
    <t>Socialinių reikalų departamentas</t>
  </si>
  <si>
    <t>PAJAMOS</t>
  </si>
  <si>
    <t>Pavadinimas</t>
  </si>
  <si>
    <t>MOKESČIAI (2+...+8)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</si>
  <si>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</si>
  <si>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</si>
  <si>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</si>
  <si>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</si>
  <si>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</si>
  <si>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Valstybės rinkliavos</t>
  </si>
  <si>
    <t>Vietinės rinkliavos</t>
  </si>
  <si>
    <t>Duomenų teikimas Suteiktos valstybės pagalbos registrui</t>
  </si>
  <si>
    <t xml:space="preserve">Dalyvavimas rengiant ir vykdant mobilizaciją </t>
  </si>
  <si>
    <t>Valstybinės kalbos vartojimo ir taisyklingumo kontrolė</t>
  </si>
  <si>
    <t>Civilinės būklės aktų registravimas</t>
  </si>
  <si>
    <t>Civilinės saugos organizavimas</t>
  </si>
  <si>
    <t>Gyventojų registro tvarkymas ir duomenų valstybės registrui teikimas</t>
  </si>
  <si>
    <t>Vaikų ir jaunimo teisių apsauga</t>
  </si>
  <si>
    <t>Darbo rinkos politikos priemonių ir gyventojų užimtumo programų rengimas ir įgyvendinimas</t>
  </si>
  <si>
    <t xml:space="preserve">Socialinės paslaugos </t>
  </si>
  <si>
    <t>Socialinėms išmokoms ir kompensacijoms skaičiuoti ir mokėti</t>
  </si>
  <si>
    <t>Socialinė parama mokiniams</t>
  </si>
  <si>
    <t>Mokinių visuomenės sveikatos priežiūra</t>
  </si>
  <si>
    <t>Visuomenės sveikatos stiprinimas ir stebėsena</t>
  </si>
  <si>
    <t>švietimo (be mokinio krepšelio)</t>
  </si>
  <si>
    <t>socialinės apsaugos</t>
  </si>
  <si>
    <t>sveikatos</t>
  </si>
  <si>
    <t>Savivaldybių mokykloms (klasėms), turinčioms specialiųjų ugdymosi poreikio mokinių, finansuoti</t>
  </si>
  <si>
    <t xml:space="preserve">Palūkanos už depozitus </t>
  </si>
  <si>
    <t>Dividendai</t>
  </si>
  <si>
    <t xml:space="preserve">Mokesčiai už valstybinius gamtos išteklius </t>
  </si>
  <si>
    <t>Pajamos už prekes ir paslaugas</t>
  </si>
  <si>
    <t>Pajamos už patalpų nuomą</t>
  </si>
  <si>
    <t>Įmokos už išlaikymą švietimo, socialinės apsaugos ir kitose įstaigose</t>
  </si>
  <si>
    <t>Pajamos iš baudų ir konfiskacijos</t>
  </si>
  <si>
    <t>Pajamos už leidimų ir kitų dokumentų išdavimą</t>
  </si>
  <si>
    <t>Žemė</t>
  </si>
  <si>
    <t>Pastatai ir statiniai</t>
  </si>
  <si>
    <t>ASIGNAVIMAI</t>
  </si>
  <si>
    <t>Asignavimų valdytojas / programos pavadinimas</t>
  </si>
  <si>
    <t>išlaidoms</t>
  </si>
  <si>
    <t>turtui įsigyti</t>
  </si>
  <si>
    <t>Savivaldybės kontrolės ir audito  tarnyba</t>
  </si>
  <si>
    <r>
      <t>Savivaldybės valdymo 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</si>
  <si>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t xml:space="preserve">Miesto urbanistinio planavimo programa </t>
    </r>
    <r>
      <rPr>
        <sz val="12"/>
        <rFont val="Times New Roman"/>
        <family val="1"/>
        <charset val="186"/>
      </rPr>
      <t xml:space="preserve">(savivaldybės biudžeto lėšos) </t>
    </r>
  </si>
  <si>
    <t>Savivaldybės valdymo  programa</t>
  </si>
  <si>
    <t>Savivaldybės tarybos aptarnavimas (savivaldybės biudžeto lėšos)</t>
  </si>
  <si>
    <t>Savivaldybės sekretoriato aptarnavimas (savivaldybės biudžeto lėšos)</t>
  </si>
  <si>
    <t>Savivaldybės administracijos veiklos užtikrinimas ir kitų priemonių vykdymas (savivaldybės biudžeto lėšos)</t>
  </si>
  <si>
    <t xml:space="preserve">Savivaldybės administracijos direktoriaus rezervas (savivaldybės biudžeto lėšos) </t>
  </si>
  <si>
    <t>Savivaldybės valdymo  programa (asignavimų valdytojo pajamų įmokos)</t>
  </si>
  <si>
    <t>Savivaldybės valdymo  programa (specialios tikslinės dotacijos valstybinėms (valstybės perduotoms savivaldybėms) funkcijoms atlikti lėšos)</t>
  </si>
  <si>
    <t>Vaikų teisių apsauga</t>
  </si>
  <si>
    <t>Jaunimo teisių apsauga</t>
  </si>
  <si>
    <t>Darbo rinkos politikos priemonių ir gyventojų užimtumo programų rengimo ir įgyvendinimo administravimas</t>
  </si>
  <si>
    <t xml:space="preserve">Socialinių paslaugų administravimas </t>
  </si>
  <si>
    <t>Socialinėms išmokoms ir kompensacijoms skaičiuoti ir mokėti administravimas</t>
  </si>
  <si>
    <t>Socialinės paramos mokiniams administravimas</t>
  </si>
  <si>
    <t>Savivaldybės valdymo  programa (specialios tikslinės dotacijos savivaldybėms perduotoms įstaigoms išlaikyti lėšos)</t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</si>
  <si>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</si>
  <si>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</si>
  <si>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t>Jaunimo politikos plėtros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</si>
  <si>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t xml:space="preserve">Socialinės atskirties mažinimo programa </t>
    </r>
    <r>
      <rPr>
        <sz val="12"/>
        <rFont val="Times New Roman"/>
        <family val="1"/>
        <charset val="186"/>
      </rPr>
      <t>(savivaldybės biudžeto lėšos)</t>
    </r>
  </si>
  <si>
    <t>Investicijų ir ekonomikos departamentas</t>
  </si>
  <si>
    <t>Savivaldybės valdymo  programa (savivaldybės biudžeto lėšos)</t>
  </si>
  <si>
    <r>
      <rPr>
        <sz val="12"/>
        <rFont val="Times New Roman"/>
        <family val="1"/>
        <charset val="186"/>
      </rPr>
      <t>Savivaldybės valdymo  programa</t>
    </r>
    <r>
      <rPr>
        <b/>
        <sz val="12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(specialios tikslinės dotacijos valstybinėms (valstybės perduotoms savivaldybėms) funkcijoms atlikti lėšos)</t>
    </r>
  </si>
  <si>
    <t xml:space="preserve">Aplinkos apsaugos programa </t>
  </si>
  <si>
    <t>Aplinkos apsaugos programa (savivaldybės biudžeto lėšos)</t>
  </si>
  <si>
    <t>Aplinkos apsaugos rėmimo specialioji programa</t>
  </si>
  <si>
    <t>Miesto infrastruktūros objektų priežiūros ir modernizavimo programa (savivaldybės biudžeto lėšos)</t>
  </si>
  <si>
    <t xml:space="preserve">Ugdymo proceso užtikrinimo programa </t>
  </si>
  <si>
    <t>Ugdymo proceso užtikrinimo programa (savivaldybės biudžeto lėšos)</t>
  </si>
  <si>
    <t xml:space="preserve">Kūno kultūros ir sporto plėtros programa </t>
  </si>
  <si>
    <t xml:space="preserve">Kūno kultūros ir sporto plėtros programa (savivaldybės biudžeto lėšos) </t>
  </si>
  <si>
    <t>Socialinės atskirties mažinimo programa (savivaldybės biudžeto lėšos)</t>
  </si>
  <si>
    <t>Urbanistinės plėtros departamentas</t>
  </si>
  <si>
    <t>Aplinkos apsaugos programa</t>
  </si>
  <si>
    <t xml:space="preserve">Miesto infrastruktūros objektų priežiūros ir modernizavimo programa </t>
  </si>
  <si>
    <t>Miesto infrastruktūros objektų priežiūros ir modernizavimo programa (asignavimų valdytojo pajamų įmokos)</t>
  </si>
  <si>
    <r>
      <t xml:space="preserve">Miesto kultūrinio savitumo puoselėjimo bei kultūrinių paslaugų gerinimo programa </t>
    </r>
    <r>
      <rPr>
        <sz val="12"/>
        <rFont val="Times New Roman"/>
        <family val="1"/>
        <charset val="186"/>
      </rPr>
      <t>(savivaldybės biudžeto lėšos)</t>
    </r>
  </si>
  <si>
    <t>Ugdymo proceso užtikrinimo programa (specialios tikslinės dotacijos savivaldybėms perduotoms įstaigoms išlaikyti lėšos)</t>
  </si>
  <si>
    <t xml:space="preserve">Miesto kultūrinio savitumo puoselėjimo bei kultūrinių paslaugų gerinimo programa </t>
  </si>
  <si>
    <t>Miesto kultūrinio savitumo puoselėjimo bei kultūrinių paslaugų gerinimo programa (savivaldybės biudžeto lėšos)</t>
  </si>
  <si>
    <t>Miesto kultūrinio savitumo puoselėjimo bei kultūrinių paslaugų gerinimo programa (asignavimų valdytojo pajamų įmokos)</t>
  </si>
  <si>
    <t>Ugdymo proceso užtikrinimo programa</t>
  </si>
  <si>
    <t>Ugdymo proceso užtikrinimo programa  (savivaldybės biudžeto lėšos)</t>
  </si>
  <si>
    <t>Ugdymo proceso užtikrinimo programa (specialios tikslinės dotacijos savivaldybių mokykloms (klasėms), turinčioms specialiųjų ugdymosi poreikio mokinių, finansuoti lėšos)</t>
  </si>
  <si>
    <t>Ugdymo proceso užtikrinimo programa (asignavimų valdytojo pajamų įmokos)</t>
  </si>
  <si>
    <t>Kūno kultūros ir sporto plėtros programa</t>
  </si>
  <si>
    <t>Kūno kultūros ir sporto plėtros programa (savivaldybės biudžeto lėšos)</t>
  </si>
  <si>
    <t>Kūno kultūros ir sporto plėtros programa (asignavimų valdytojo pajamų įmokos)</t>
  </si>
  <si>
    <t>Socialinės atskirties mažinimo programa</t>
  </si>
  <si>
    <t>Socialinės atskirties mažinimo programa (specialios tikslinės dotacijos valstybinėms (valstybės perduotoms savivaldybėms) funkcijoms atlikti lėšos)</t>
  </si>
  <si>
    <t>Socialinėms išmokoms ir kompensacijoms mokėti</t>
  </si>
  <si>
    <t>Socialinės atskirties mažinimo programa (specialios tikslinės dotacijos savivaldybėms perduotoms įstaigoms išlaikyti lėšos)</t>
  </si>
  <si>
    <t>Socialinės atskirties mažinimo programa (asignavimų valdytojo pajamų įmokos)</t>
  </si>
  <si>
    <t>Socialinės atskirties mažinimo programa (asignavimų valdytojo pajamų už gyvenamųjų patalpų nuomą įmokos)</t>
  </si>
  <si>
    <t>Sveikatos apsaugos programa</t>
  </si>
  <si>
    <t>Sveikatos apsaugos programa (specialios tikslinės dotacijos savivaldybėms perduotoms įstaigoms išlaikyti lėšos)</t>
  </si>
  <si>
    <t>Sveikatos apsaugos programa (specialios tikslinės dotacijos valstybinėms (valstybės perduotoms savivaldybėms) funkcijoms atlikti lėšos)</t>
  </si>
  <si>
    <t>Visuomenės sveikatos rėmimo specialioji programa</t>
  </si>
  <si>
    <t>Visuomenės sveikatos rėmimo specialioji programa (savivaldybės biudžeto lėšos)</t>
  </si>
  <si>
    <t xml:space="preserve">Iš viso </t>
  </si>
  <si>
    <t>Programos pavadinimas</t>
  </si>
  <si>
    <t>Asignavimų valdytojas</t>
  </si>
  <si>
    <t>Smulkiojo ir vidutinio verslo plėtros programa</t>
  </si>
  <si>
    <t>Susisiekimo sistemos priežiūros ir plėtros programa</t>
  </si>
  <si>
    <t>Piliečių prašymams atkurti nuosavybės teises į išlikusį nekilnojamąjį turtą nagrinėti ir sprendimams dėl nuosavybės teisių atkūrimo priimti</t>
  </si>
  <si>
    <t>Būsto nuomos ar išperkamosios būsto nuomos mokesčių dalies kompensacijos</t>
  </si>
  <si>
    <t>14.</t>
  </si>
  <si>
    <t>Būsto nuomos ar išperkamosios būsto nuomos mokesčių dalies kompensacijoms administruoti</t>
  </si>
  <si>
    <t>1.</t>
  </si>
  <si>
    <t>Miesto urbanistinio planavimo programa</t>
  </si>
  <si>
    <t>Iš viso programai</t>
  </si>
  <si>
    <t>2.</t>
  </si>
  <si>
    <t>Subalansuoto turizmo skatinimo ir vystymo programa</t>
  </si>
  <si>
    <t>3.</t>
  </si>
  <si>
    <t>4..</t>
  </si>
  <si>
    <t>5.</t>
  </si>
  <si>
    <t>6.</t>
  </si>
  <si>
    <t>7.</t>
  </si>
  <si>
    <t>Miesto kultūrinio savitumo puoselėjimo bei kultūrinių paslaugų gerinimo programa</t>
  </si>
  <si>
    <t>9.</t>
  </si>
  <si>
    <t>Jaunimo politikos plėtros programa</t>
  </si>
  <si>
    <t>10.</t>
  </si>
  <si>
    <t>11.</t>
  </si>
  <si>
    <t>12.</t>
  </si>
  <si>
    <t>Sveikatos apsaugos  programa</t>
  </si>
  <si>
    <t xml:space="preserve">Iš viso: </t>
  </si>
  <si>
    <t>8.</t>
  </si>
  <si>
    <t xml:space="preserve">Atliekų tvarkymo sistemos infrastruktūros plėtrai </t>
  </si>
  <si>
    <t>Gyvenamosios vietos deklaravimo ir gyvenamosios vietos neturinčių asmenų apskaitos duomenų tvarkymas</t>
  </si>
  <si>
    <t>Mokinio (klasės, grupės) krepšeliui finansuoti</t>
  </si>
  <si>
    <t>Klaipėdos „Vėtrungės“ gimnazijos sporto aikštyno atnaujinimas</t>
  </si>
  <si>
    <t>Dotacija krantotvarkos programos priemonėms įgyvendinti ir aplinkos teršimo šaltiniams pašalinti</t>
  </si>
  <si>
    <t>Irklavimo bazės modernizavimas Klaipėdos mieste</t>
  </si>
  <si>
    <t xml:space="preserve">Europos Sąjungos finansinės paramos lėšos </t>
  </si>
  <si>
    <r>
      <t>Sveikatos apsaugos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</si>
  <si>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t>Subalansuoto turizmo skatinimo ir vystymo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</si>
  <si>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t xml:space="preserve">Smulkiojo ir vidutinio verslo plėtros programa </t>
    </r>
    <r>
      <rPr>
        <sz val="12"/>
        <rFont val="Times New Roman"/>
        <family val="1"/>
        <charset val="186"/>
      </rPr>
      <t>(savivaldybės biudžeto lėšos)</t>
    </r>
  </si>
  <si>
    <t xml:space="preserve">Aplinkos apsaugos programa (savivaldybės biudžeto lėšos) </t>
  </si>
  <si>
    <r>
      <t xml:space="preserve">Ugdymo proceso užtikrinimo programa </t>
    </r>
    <r>
      <rPr>
        <sz val="12"/>
        <rFont val="Times New Roman"/>
        <family val="1"/>
        <charset val="186"/>
      </rPr>
      <t>(savivaldybės biudžeto lėšos)</t>
    </r>
  </si>
  <si>
    <r>
      <rPr>
        <b/>
        <sz val="12"/>
        <rFont val="Times New Roman"/>
        <family val="1"/>
        <charset val="186"/>
      </rPr>
      <t>Kūno kultūros ir sporto plėtros programa</t>
    </r>
    <r>
      <rPr>
        <sz val="12"/>
        <rFont val="Times New Roman"/>
        <family val="1"/>
        <charset val="186"/>
      </rPr>
      <t xml:space="preserve"> (savivaldybės biudžeto lėšos)</t>
    </r>
  </si>
  <si>
    <t>Sveikatos apsaugos programa  (savivaldybės biudžeto lėšos)</t>
  </si>
  <si>
    <t>Sveikatos apsaugos programa (asignavimų valdytojo pajamų įmokos)</t>
  </si>
  <si>
    <t>Savivaldybei priskirtų archyvinių dokumentų tvarkymas</t>
  </si>
  <si>
    <t>Pirminės valstybės garantuojamos teisinės pagalbos teikimas</t>
  </si>
  <si>
    <t>Savivaldybei priskirtos valstybinės žemės ir kito valstybės turto valdymas, naudojimas ir disponavimas juo patikėjimo teise</t>
  </si>
  <si>
    <t>Žemės ūkio funkcijoms atlikti</t>
  </si>
  <si>
    <t xml:space="preserve">Kūno kultūros ir sporto plėtros programa (specialios tikslinės dotacijos valstybės kapitalo investicijų programoje numatytiems projektams finansuoti lėšos) </t>
  </si>
  <si>
    <t>Sveikatos apsaugos programa (savivaldybės biudžeto lėšos)</t>
  </si>
  <si>
    <r>
      <t>Sveikatos apsaugos programa</t>
    </r>
    <r>
      <rPr>
        <sz val="12"/>
        <rFont val="Times New Roman"/>
        <family val="1"/>
        <charset val="186"/>
      </rPr>
      <t xml:space="preserve"> </t>
    </r>
  </si>
  <si>
    <t>Sveikatos apsaugos programa (specialios tikslinės dotacijos valstybės kapitalo investicijų programoje numatytiems projektams finansuoti lėšos)</t>
  </si>
  <si>
    <t>Miesto infrastruktūros objektų priežiūros ir modernizavimo programa (specialios tikslinės dotacijos valstybės kapitalo investicijų programoje numatytiems projektams finansuoti lėšos)</t>
  </si>
  <si>
    <r>
      <t>Miesto infrastruktūros objektų priežiūros ir modernizavimo programa</t>
    </r>
    <r>
      <rPr>
        <sz val="12"/>
        <rFont val="Times New Roman"/>
        <family val="1"/>
        <charset val="186"/>
      </rPr>
      <t xml:space="preserve"> </t>
    </r>
  </si>
  <si>
    <t>Ugdymo proceso užtikrinimo programa (specialios tikslinės dotacijos mokinio (klasės, grupės) krepšeliui finansuoti lėšos)</t>
  </si>
  <si>
    <t>Aplinkos apsaugos programa (specialios tikslinės dotacijos atliekų tvarkymo sistemos infrastruktūros plėtrai lėšos)</t>
  </si>
  <si>
    <t>Aplinkos apsaugos programa (dotacijos krantotvarkos programos priemonėms įgyvendinti ir aplinkos teršimo šaltiniams pašalinti lėšos)</t>
  </si>
  <si>
    <t>13.</t>
  </si>
  <si>
    <t>Nuomos mokestis už valstybinę žemę</t>
  </si>
  <si>
    <t>Savivaldybėms perduotoms įstaigoms išlaikyti (35+36+37)</t>
  </si>
  <si>
    <t>Valstybinėms (valstybės perduotoms savivaldybėms) funkcijoms atlikti (13+...+32)</t>
  </si>
  <si>
    <t>Tūkst. Eur</t>
  </si>
  <si>
    <t>Iš viso:</t>
  </si>
  <si>
    <t>paskoloms grąžinti</t>
  </si>
  <si>
    <t>1. Asignavimų valdytojų pajamų įmokų likučio metų pradžioje lėšos</t>
  </si>
  <si>
    <t xml:space="preserve">Ugdymo ir kultūros departamentas </t>
  </si>
  <si>
    <t>2. Tikslinės paskirties lėšų likučio metų pradžioje lėšos</t>
  </si>
  <si>
    <t>2.1. Aplinkos apsaugos rėmimo specialiosios programos lėšų likučio metų pradžioje lėšos</t>
  </si>
  <si>
    <t xml:space="preserve">2.3. Vietinės rinkliavos už komunalinių atliekų surinkimą iš atliekų turėtojų ir atliekų tvarkytojų lėšų likučio metų pradžioje lėšos </t>
  </si>
  <si>
    <t xml:space="preserve">2.4. Už žemės pardavimą gautų lėšų likučio metų pradžioje lėšos </t>
  </si>
  <si>
    <t xml:space="preserve">Miesto urbanistinio planavimo programa </t>
  </si>
  <si>
    <t>15.</t>
  </si>
  <si>
    <t>16.</t>
  </si>
  <si>
    <t>17.</t>
  </si>
  <si>
    <t>Iš viso asignavimų (14-16):</t>
  </si>
  <si>
    <t>2.2. Visuomenės sveikatos rėmimo specialiosios programos lėšų likučio metų pradžioje lėšos</t>
  </si>
  <si>
    <t>3. Savivaldybės biudžeto lėšų likučio metų pradžioje lėšos</t>
  </si>
  <si>
    <t>Miesto infrastruktūros objektų priežiūros ir modernizavimo programa</t>
  </si>
  <si>
    <t>VšĮ Klaipėdos universitetinės ligoninės centrinio korpuso operacinės rekonstrukcija Liepojos g. 41, Klaipėda</t>
  </si>
  <si>
    <t>VšĮ Klaipėdos universitetinės ligoninės dezinfekcijos sterilizacijos proceso modernizavimas Liepojos g. 39, Klaipėda</t>
  </si>
  <si>
    <t>VšĮ Klaipėdos medicininės slaugos ligoninės paliatyviosios pagalbos korpuso pritaikymas neįgaliųjų poreikiams, įrangos įsigijimas K. Donelaičio g. 15A, Klaipėda</t>
  </si>
  <si>
    <t>Socialinio kultūrinio klasterio „Vilties miestas“ Klaipėdoje aplinkos  sutvarkymas</t>
  </si>
  <si>
    <t>Kitos neišvardytos pajamos</t>
  </si>
  <si>
    <t>Finansavimo šaltinis / asignavimų valdytojas / programos pavadinimas</t>
  </si>
  <si>
    <t xml:space="preserve"> Tūkst. Eur</t>
  </si>
  <si>
    <t>Savivaldybėms vietinės reikšmės keliams (gatvėms) tiesti, taisyti, prižiūrėti ir saugaus eismo sąlygoms užtikrinti (einamiesiems tikslams finansuoti)</t>
  </si>
  <si>
    <t xml:space="preserve">Savivaldybėms vietinės reikšmės keliams (gatvėms) tiesti, taisyti, prižiūrėti ir saugaus eismo sąlygoms užtikrinti </t>
  </si>
  <si>
    <t>Susisiekimo sistemos priežiūros ir plėtros programa (savivaldybės biudžeto lėšos)</t>
  </si>
  <si>
    <t>Susisiekimo sistemos priežiūros ir plėtros programa (specialios tikslinės dotacijos savivaldybėms vietinės reikšmės keliams (gatvėms) tiesti, taisyti, prižiūrėti ir saugaus eismo sąlygoms užtikrinti lėšos)</t>
  </si>
  <si>
    <t xml:space="preserve">Aplinkos apsaugos programa (specialios tikslinės dotacijos savivaldybėms vietinės reikšmės keliams (gatvėms) tiesti, taisyti, prižiūrėti ir saugaus eismo sąlygoms užtikrinti lėšos) </t>
  </si>
  <si>
    <t>Savivaldybės valdymo  programa (specialios tikslinės dotacijos savivaldybėms vietinės reikšmės keliams (gatvėms) tiesti, taisyti, prižiūrėti ir saugaus eismo sąlygoms užtikrinti lėšos)</t>
  </si>
  <si>
    <t>Valstybės finansinei paramai parvežant į Lietuvą užsienyje mirusių (žuvusių) Lietuvos Respublikos piliečių palaikus teikti, t. y. kompensuoti savivaldybėms išmokėtas sumas</t>
  </si>
  <si>
    <t>Socialinės atskirties mažinimo programa (specialios tikslinės dotacijos valstybės finansinei paramai parvežant į Lietuvą užsienyje mirusių (žuvusių) Lietuvos Respublikos piliečių palaikus teikti lėšos)</t>
  </si>
  <si>
    <t xml:space="preserve">Miesto infrastruktūros objektų priežiūros ir modernizavimo programa (specialios tikslinės dotacijos savivaldybėms vietinės reikšmės keliams (gatvėms) tiesti, taisyti, prižiūrėti ir saugaus eismo sąlygoms užtikrinti lėšos) </t>
  </si>
  <si>
    <t xml:space="preserve">Susisiekimo sistemos priežiūros ir plėtros programa </t>
  </si>
  <si>
    <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</si>
  <si>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t>Socialinės atskirties mažinimo programa (Europos Sąjungos finansinės paramos lėšos)</t>
  </si>
  <si>
    <t>Ugdymo proceso užtikrinimo programa (Europos Sąjungos finansinės paramos lėšos)</t>
  </si>
  <si>
    <t>Klaipėdos Vytauto Didžiojo gimnazijos, S. Daukanto g. 31, Klaipėdos m., modernizavimas</t>
  </si>
  <si>
    <t>Klaipėdos Hermano Zudermano gimnazijos, Debreceno g. 29, Klaipėdos m., modernizavimas</t>
  </si>
  <si>
    <t>Ugdymo proceso užtikrinimo programa  (specialios tikslinės dotacijos valstybės kapitalo investicijų programoje numatytiems projektams finansuoti lėšos)</t>
  </si>
  <si>
    <t xml:space="preserve">Dotacija kultūros ir meno darbuotojų darbo užmokesčiui padidinti </t>
  </si>
  <si>
    <t>Miesto kultūrinio savitumo puoselėjimo bei kultūrinių paslaugų gerinimo programa (dotacijos kultūros ir meno darbuotojų darbo užmokesčiui padidinti lėšos)</t>
  </si>
  <si>
    <t>Dotacija išlaidoms, susijusioms su savivaldybių mokyklų bendrojo ugdymo mokytojų skaičiaus optimizavimu, apmokėti</t>
  </si>
  <si>
    <t>Ugdymo proceso užtikrinimo programa (dotacijos išlaidoms, susijusioms su savivaldybių mokyklų bendrojo ugdymo mokytojų skaičiaus optimizavimu, apmokėti lėšos)</t>
  </si>
  <si>
    <t xml:space="preserve">Savivaldybės valdymo  programa </t>
  </si>
  <si>
    <t>2.5. Vietinės rinkliavos už naudojimąsi nustatytomis mokamomis vietomis automobiliams statyti Klaipėdos mieste lėšos</t>
  </si>
  <si>
    <t>Specialios tikslinės dotacijos (12+33+34+38+39+40+41+42)</t>
  </si>
  <si>
    <t>DOTACIJOS (10+11+52)</t>
  </si>
  <si>
    <t>Valstybės kapitalo investicijų programoje numatytiems projektams finansuoti (43+...+51)</t>
  </si>
  <si>
    <t>Iš viso asignavimų (45-47):</t>
  </si>
  <si>
    <t>Kitos dotacijos ir lėšos iš kitų valdymo lygių (53+54+55+56)</t>
  </si>
  <si>
    <t>Dotacija minimaliajai mėnesinei algai padidinti</t>
  </si>
  <si>
    <t>KITOS PAJAMOS (58+...+67)</t>
  </si>
  <si>
    <t>MATERIALIOJO IR NEMATERIALIOJO TURTO REALIZAVIMO PAJAMOS (69)</t>
  </si>
  <si>
    <t>Iš viso (1+9+57+68)</t>
  </si>
  <si>
    <t>Savivaldybės valdymo  programa (dotacijos  minimaliajai mėnesinei algai padidinti lėšos)</t>
  </si>
  <si>
    <t>Miesto infrastruktūros objektų priežiūros ir modernizavimo programa (dotacijos  minimaliajai mėnesinei algai padidinti lėšos)</t>
  </si>
  <si>
    <t>Miesto kultūrinio savitumo puoselėjimo bei kultūrinių paslaugų gerinimo programa (dotacijos  minimaliajai mėnesinei algai padidinti lėšos)</t>
  </si>
  <si>
    <t xml:space="preserve"> Ugdymo proceso užtikrinimo programa (dotacijos  minimaliajai mėnesinei algai padidinti lėšos)</t>
  </si>
  <si>
    <t>Kūno kultūros ir sporto plėtros programa (dotacijos  minimaliajai mėnesinei algai padidinti lėšos)</t>
  </si>
  <si>
    <t>Socialinės atskirties mažinimo programa (dotacijos  minimaliajai mėnesinei algai padidinti lėšos)</t>
  </si>
  <si>
    <t>Iš viso asignavimų (158-160):</t>
  </si>
  <si>
    <r>
      <t xml:space="preserve">Sveikatos apsaugos programa </t>
    </r>
    <r>
      <rPr>
        <sz val="12"/>
        <rFont val="Times New Roman"/>
        <family val="1"/>
        <charset val="186"/>
      </rPr>
      <t>(savivaldybės biudžeto lėšos)</t>
    </r>
  </si>
  <si>
    <t>Asignavimų valdytojo pavadinimas</t>
  </si>
  <si>
    <t>2</t>
  </si>
  <si>
    <t>3</t>
  </si>
  <si>
    <t>4</t>
  </si>
  <si>
    <t>6</t>
  </si>
  <si>
    <t>Biudžetinė įstaiga „Klaipėdos paplūdimiai“</t>
  </si>
  <si>
    <t>švietimo įstaigos</t>
  </si>
  <si>
    <t>sporto įstaigos</t>
  </si>
  <si>
    <t>kultūros įstaigos</t>
  </si>
  <si>
    <t>Socialinių reikalų departamentas (pajamos už gyvenamųjų patalpų nuomą)</t>
  </si>
  <si>
    <t>Kitos ilgalaikio turto ir atsargų realizavimo pajamos</t>
  </si>
  <si>
    <t>Plano įvykdymas</t>
  </si>
  <si>
    <t>Rezultatas (pasikeitimas +, -)</t>
  </si>
  <si>
    <t>Įvykdyta procentais (kartais)</t>
  </si>
  <si>
    <t>Patikslintas planas</t>
  </si>
  <si>
    <t xml:space="preserve"> KLAIPĖDOS MIESTO SAVIVALDYBĖS 2016 METŲ BIUDŽETO ĮVYKDYMO ATASKAITA</t>
  </si>
  <si>
    <t xml:space="preserve">Patikslintas planas </t>
  </si>
  <si>
    <t>Įvykdyta</t>
  </si>
  <si>
    <t>Rezultatas (pasikeitimas +,-)</t>
  </si>
  <si>
    <t>Įvykdyta procentais</t>
  </si>
  <si>
    <t>iš jų</t>
  </si>
  <si>
    <t>iš jų darbo užmokesčiui</t>
  </si>
  <si>
    <t>Rezultatas (pasikeiti-mas +,-)</t>
  </si>
  <si>
    <t>Įvykdyta procen-tais</t>
  </si>
  <si>
    <t>Patikslin-tas planas</t>
  </si>
  <si>
    <t>Patiks-lintas planas</t>
  </si>
  <si>
    <t>KLAIPĖDOS MIESTO SAVIVALDYBĖS 2016 METŲ BIUDŽETO ASIGNAVIMŲ PANAUDOJIMAS PAGAL PROGRAMAS</t>
  </si>
  <si>
    <t xml:space="preserve">Įmokos už išlaikymą švietimo, socialinės apsaugos ir kitose įstaigose </t>
  </si>
  <si>
    <t xml:space="preserve">Pajamos už prekes ir paslaugas </t>
  </si>
  <si>
    <t xml:space="preserve">Pajamos už patalpų nuomą </t>
  </si>
  <si>
    <t>Rezultatas (pasikeiti-mas +, -)</t>
  </si>
  <si>
    <t>5</t>
  </si>
  <si>
    <t>7</t>
  </si>
  <si>
    <t>8</t>
  </si>
  <si>
    <t>14</t>
  </si>
  <si>
    <t>2016 METŲ ASIGNAVIMŲ VALDYTOJŲ PAJAMŲ ĮMOKŲ Į SAVIVALDYBĖS BIUDŽETĄ VYKDYMO ATASKAITA</t>
  </si>
  <si>
    <t>5,4 karto</t>
  </si>
  <si>
    <t>5,0 karto</t>
  </si>
  <si>
    <t>45,4 karto</t>
  </si>
  <si>
    <t>3,1 karto</t>
  </si>
  <si>
    <t>Ilgalaikio materialiojo turto realizavimo pajamos (70+71+72)</t>
  </si>
  <si>
    <t>socialinės apsaugos įstaigos</t>
  </si>
  <si>
    <t>sveikatos apsaugos įstaigos</t>
  </si>
  <si>
    <t>ASIGNAVIMŲ IŠ APYVARTINIŲ LĖŠŲ 2016 M. SAUSIO 1 D. LIKUČIO VYKDYMO ATASKAITA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</si>
</sst>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General\."/>
  </numFmts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10"/>
      <name val="Arial"/>
      <family val="2"/>
      <charset val="186"/>
    </font>
    <font>
      <sz val="12"/>
      <color indexed="8"/>
      <name val="Times New Roman"/>
      <family val="1"/>
      <charset val="186"/>
    </font>
    <font>
      <sz val="12"/>
      <name val="Arial"/>
      <family val="2"/>
      <charset val="186"/>
    </font>
    <font>
      <sz val="12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12"/>
      <color indexed="8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9" fillId="0" borderId="0" applyFont="0" applyFill="0" applyBorder="0" applyAlignment="0" applyProtection="0"/>
  </cellStyleXfs>
  <cellXfs count="137">
    <xf numFmtId="0" fontId="0" fillId="0" borderId="0" xfId="0"/>
    <xf numFmtId="0" fontId="2" fillId="0" borderId="0" xfId="1" applyFont="1"/>
    <xf numFmtId="0" fontId="2" fillId="0" borderId="0" xfId="2" applyFont="1"/>
    <xf numFmtId="0" fontId="1" fillId="0" borderId="0" xfId="1"/>
    <xf numFmtId="0" fontId="2" fillId="0" borderId="2" xfId="1" applyFont="1" applyBorder="1" applyAlignment="1">
      <alignment horizontal="center"/>
    </xf>
    <xf numFmtId="49" fontId="4" fillId="0" borderId="2" xfId="3" applyNumberFormat="1" applyFont="1" applyFill="1" applyBorder="1" applyAlignment="1" applyProtection="1">
      <alignment horizontal="left" wrapText="1"/>
      <protection hidden="1"/>
    </xf>
    <xf numFmtId="49" fontId="2" fillId="0" borderId="2" xfId="3" applyNumberFormat="1" applyFont="1" applyFill="1" applyBorder="1" applyAlignment="1" applyProtection="1">
      <alignment horizontal="left" wrapText="1"/>
      <protection hidden="1"/>
    </xf>
    <xf numFmtId="0" fontId="5" fillId="0" borderId="0" xfId="1" applyFont="1"/>
    <xf numFmtId="0" fontId="2" fillId="0" borderId="2" xfId="1" applyFont="1" applyFill="1" applyBorder="1" applyAlignment="1">
      <alignment horizontal="left" wrapText="1"/>
    </xf>
    <xf numFmtId="0" fontId="4" fillId="0" borderId="2" xfId="1" applyFont="1" applyFill="1" applyBorder="1" applyAlignment="1">
      <alignment horizontal="left" wrapText="1"/>
    </xf>
    <xf numFmtId="0" fontId="2" fillId="0" borderId="0" xfId="1" applyFont="1" applyFill="1"/>
    <xf numFmtId="0" fontId="1" fillId="0" borderId="0" xfId="1" applyFont="1"/>
    <xf numFmtId="0" fontId="2" fillId="0" borderId="2" xfId="1" applyFont="1" applyBorder="1" applyAlignment="1">
      <alignment wrapText="1"/>
    </xf>
    <xf numFmtId="0" fontId="4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0" fontId="4" fillId="0" borderId="0" xfId="1" applyFont="1" applyAlignment="1">
      <alignment horizontal="left"/>
    </xf>
    <xf numFmtId="165" fontId="2" fillId="0" borderId="2" xfId="1" applyNumberFormat="1" applyFont="1" applyFill="1" applyBorder="1" applyAlignment="1">
      <alignment horizontal="center"/>
    </xf>
    <xf numFmtId="164" fontId="6" fillId="0" borderId="2" xfId="1" applyNumberFormat="1" applyFont="1" applyFill="1" applyBorder="1" applyAlignment="1">
      <alignment horizontal="left" wrapText="1"/>
    </xf>
    <xf numFmtId="164" fontId="4" fillId="0" borderId="2" xfId="1" applyNumberFormat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center" vertical="top" wrapText="1"/>
    </xf>
    <xf numFmtId="0" fontId="7" fillId="0" borderId="0" xfId="1" applyFont="1" applyAlignment="1">
      <alignment horizontal="center"/>
    </xf>
    <xf numFmtId="0" fontId="2" fillId="0" borderId="0" xfId="2" applyFont="1" applyAlignment="1">
      <alignment horizontal="left"/>
    </xf>
    <xf numFmtId="0" fontId="1" fillId="0" borderId="1" xfId="1" applyBorder="1"/>
    <xf numFmtId="164" fontId="4" fillId="0" borderId="2" xfId="1" applyNumberFormat="1" applyFont="1" applyFill="1" applyBorder="1"/>
    <xf numFmtId="164" fontId="2" fillId="0" borderId="2" xfId="1" applyNumberFormat="1" applyFont="1" applyFill="1" applyBorder="1"/>
    <xf numFmtId="164" fontId="2" fillId="0" borderId="2" xfId="1" applyNumberFormat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Alignment="1">
      <alignment horizontal="justify" vertical="justify"/>
    </xf>
    <xf numFmtId="0" fontId="4" fillId="0" borderId="0" xfId="1" applyFont="1" applyFill="1" applyAlignment="1"/>
    <xf numFmtId="22" fontId="2" fillId="0" borderId="0" xfId="1" applyNumberFormat="1" applyFont="1" applyFill="1"/>
    <xf numFmtId="0" fontId="4" fillId="0" borderId="0" xfId="1" applyFont="1" applyFill="1"/>
    <xf numFmtId="0" fontId="4" fillId="0" borderId="2" xfId="0" applyFont="1" applyFill="1" applyBorder="1" applyAlignment="1">
      <alignment wrapText="1"/>
    </xf>
    <xf numFmtId="0" fontId="2" fillId="0" borderId="2" xfId="0" applyFont="1" applyFill="1" applyBorder="1" applyAlignment="1">
      <alignment wrapText="1"/>
    </xf>
    <xf numFmtId="0" fontId="4" fillId="0" borderId="0" xfId="1" applyFont="1" applyFill="1" applyAlignment="1">
      <alignment horizontal="center" wrapText="1"/>
    </xf>
    <xf numFmtId="0" fontId="2" fillId="0" borderId="2" xfId="1" applyFont="1" applyFill="1" applyBorder="1" applyAlignment="1">
      <alignment horizontal="center" vertical="center"/>
    </xf>
    <xf numFmtId="164" fontId="2" fillId="0" borderId="2" xfId="1" applyNumberFormat="1" applyFont="1" applyFill="1" applyBorder="1" applyAlignment="1">
      <alignment horizontal="center" vertical="center" wrapText="1"/>
    </xf>
    <xf numFmtId="164" fontId="4" fillId="0" borderId="2" xfId="1" applyNumberFormat="1" applyFont="1" applyFill="1" applyBorder="1" applyAlignment="1">
      <alignment horizontal="right" wrapText="1"/>
    </xf>
    <xf numFmtId="164" fontId="2" fillId="0" borderId="2" xfId="1" applyNumberFormat="1" applyFont="1" applyFill="1" applyBorder="1" applyAlignment="1">
      <alignment horizontal="right"/>
    </xf>
    <xf numFmtId="164" fontId="2" fillId="0" borderId="2" xfId="1" applyNumberFormat="1" applyFont="1" applyFill="1" applyBorder="1" applyAlignment="1">
      <alignment horizontal="right" wrapText="1"/>
    </xf>
    <xf numFmtId="164" fontId="4" fillId="0" borderId="2" xfId="1" applyNumberFormat="1" applyFont="1" applyFill="1" applyBorder="1" applyAlignment="1">
      <alignment horizontal="right"/>
    </xf>
    <xf numFmtId="164" fontId="2" fillId="0" borderId="2" xfId="1" applyNumberFormat="1" applyFont="1" applyFill="1" applyBorder="1" applyAlignment="1"/>
    <xf numFmtId="164" fontId="4" fillId="0" borderId="2" xfId="1" applyNumberFormat="1" applyFont="1" applyFill="1" applyBorder="1" applyAlignment="1"/>
    <xf numFmtId="0" fontId="2" fillId="0" borderId="2" xfId="1" applyFont="1" applyFill="1" applyBorder="1" applyAlignment="1">
      <alignment horizontal="center" wrapText="1"/>
    </xf>
    <xf numFmtId="49" fontId="2" fillId="0" borderId="2" xfId="3" applyNumberFormat="1" applyFont="1" applyFill="1" applyBorder="1" applyAlignment="1" applyProtection="1">
      <alignment horizontal="center" wrapText="1"/>
      <protection hidden="1"/>
    </xf>
    <xf numFmtId="0" fontId="8" fillId="0" borderId="0" xfId="0" applyFont="1"/>
    <xf numFmtId="0" fontId="1" fillId="0" borderId="2" xfId="1" applyBorder="1" applyAlignment="1">
      <alignment horizontal="center"/>
    </xf>
    <xf numFmtId="0" fontId="1" fillId="0" borderId="2" xfId="1" applyBorder="1"/>
    <xf numFmtId="0" fontId="0" fillId="0" borderId="1" xfId="0" applyBorder="1"/>
    <xf numFmtId="9" fontId="2" fillId="0" borderId="0" xfId="8" applyFont="1" applyFill="1" applyBorder="1" applyAlignment="1">
      <alignment horizontal="center"/>
    </xf>
    <xf numFmtId="9" fontId="2" fillId="0" borderId="0" xfId="8" applyFont="1" applyFill="1" applyBorder="1" applyAlignment="1">
      <alignment horizontal="center" wrapText="1"/>
    </xf>
    <xf numFmtId="9" fontId="1" fillId="0" borderId="0" xfId="8" applyFont="1"/>
    <xf numFmtId="0" fontId="2" fillId="0" borderId="2" xfId="1" applyFont="1" applyFill="1" applyBorder="1" applyAlignment="1">
      <alignment horizontal="center" wrapText="1"/>
    </xf>
    <xf numFmtId="0" fontId="4" fillId="0" borderId="0" xfId="1" applyFont="1" applyBorder="1" applyAlignment="1">
      <alignment horizontal="center"/>
    </xf>
    <xf numFmtId="9" fontId="2" fillId="0" borderId="1" xfId="8" applyFont="1" applyFill="1" applyBorder="1"/>
    <xf numFmtId="9" fontId="2" fillId="0" borderId="1" xfId="8" applyFont="1" applyBorder="1"/>
    <xf numFmtId="0" fontId="2" fillId="0" borderId="0" xfId="7" applyFont="1" applyAlignment="1">
      <alignment horizontal="left"/>
    </xf>
    <xf numFmtId="0" fontId="2" fillId="0" borderId="0" xfId="7" applyFont="1"/>
    <xf numFmtId="0" fontId="10" fillId="0" borderId="0" xfId="1" applyFont="1"/>
    <xf numFmtId="0" fontId="4" fillId="0" borderId="0" xfId="1" applyFont="1" applyAlignment="1"/>
    <xf numFmtId="0" fontId="4" fillId="0" borderId="0" xfId="1" applyFont="1" applyBorder="1" applyAlignment="1">
      <alignment wrapText="1"/>
    </xf>
    <xf numFmtId="0" fontId="2" fillId="0" borderId="0" xfId="1" applyFont="1" applyBorder="1"/>
    <xf numFmtId="0" fontId="4" fillId="0" borderId="0" xfId="1" applyFont="1"/>
    <xf numFmtId="0" fontId="4" fillId="0" borderId="0" xfId="1" applyFont="1" applyAlignment="1">
      <alignment wrapText="1"/>
    </xf>
    <xf numFmtId="0" fontId="2" fillId="0" borderId="1" xfId="1" applyFont="1" applyFill="1" applyBorder="1" applyAlignment="1">
      <alignment wrapText="1"/>
    </xf>
    <xf numFmtId="0" fontId="2" fillId="0" borderId="1" xfId="7" applyFont="1" applyBorder="1"/>
    <xf numFmtId="49" fontId="2" fillId="0" borderId="2" xfId="3" applyNumberFormat="1" applyFont="1" applyBorder="1" applyAlignment="1" applyProtection="1">
      <alignment horizontal="center" wrapText="1"/>
      <protection locked="0"/>
    </xf>
    <xf numFmtId="49" fontId="2" fillId="0" borderId="2" xfId="3" applyNumberFormat="1" applyFont="1" applyFill="1" applyBorder="1" applyAlignment="1" applyProtection="1">
      <alignment horizontal="center" wrapText="1"/>
      <protection locked="0"/>
    </xf>
    <xf numFmtId="165" fontId="2" fillId="0" borderId="2" xfId="3" applyNumberFormat="1" applyFont="1" applyFill="1" applyBorder="1" applyAlignment="1" applyProtection="1">
      <alignment horizontal="center" vertical="center"/>
      <protection hidden="1"/>
    </xf>
    <xf numFmtId="164" fontId="4" fillId="0" borderId="2" xfId="3" applyNumberFormat="1" applyFont="1" applyFill="1" applyBorder="1" applyAlignment="1" applyProtection="1">
      <alignment wrapText="1"/>
      <protection hidden="1"/>
    </xf>
    <xf numFmtId="164" fontId="2" fillId="0" borderId="2" xfId="3" applyNumberFormat="1" applyFont="1" applyFill="1" applyBorder="1" applyAlignment="1" applyProtection="1">
      <alignment wrapText="1"/>
      <protection hidden="1"/>
    </xf>
    <xf numFmtId="0" fontId="2" fillId="0" borderId="0" xfId="1" applyFont="1" applyFill="1" applyBorder="1"/>
    <xf numFmtId="0" fontId="5" fillId="0" borderId="0" xfId="1" applyFont="1" applyFill="1" applyBorder="1"/>
    <xf numFmtId="164" fontId="4" fillId="0" borderId="0" xfId="3" applyNumberFormat="1" applyFont="1" applyBorder="1" applyAlignment="1" applyProtection="1">
      <alignment horizontal="right" wrapText="1"/>
      <protection hidden="1"/>
    </xf>
    <xf numFmtId="164" fontId="1" fillId="0" borderId="0" xfId="1" applyNumberFormat="1" applyBorder="1"/>
    <xf numFmtId="0" fontId="5" fillId="0" borderId="1" xfId="1" applyFont="1" applyFill="1" applyBorder="1"/>
    <xf numFmtId="164" fontId="4" fillId="0" borderId="1" xfId="3" applyNumberFormat="1" applyFont="1" applyBorder="1" applyAlignment="1" applyProtection="1">
      <alignment horizontal="right" wrapText="1"/>
      <protection hidden="1"/>
    </xf>
    <xf numFmtId="164" fontId="5" fillId="0" borderId="0" xfId="1" applyNumberFormat="1" applyFont="1" applyFill="1" applyBorder="1"/>
    <xf numFmtId="0" fontId="1" fillId="0" borderId="0" xfId="1" applyFill="1"/>
    <xf numFmtId="0" fontId="1" fillId="0" borderId="0" xfId="1" applyFont="1" applyFill="1" applyBorder="1"/>
    <xf numFmtId="164" fontId="1" fillId="0" borderId="0" xfId="1" applyNumberFormat="1"/>
    <xf numFmtId="0" fontId="2" fillId="0" borderId="2" xfId="1" applyFont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wrapText="1"/>
    </xf>
    <xf numFmtId="0" fontId="4" fillId="0" borderId="0" xfId="1" applyFont="1" applyFill="1" applyAlignment="1">
      <alignment wrapText="1"/>
    </xf>
    <xf numFmtId="0" fontId="1" fillId="0" borderId="0" xfId="1" applyBorder="1"/>
    <xf numFmtId="0" fontId="2" fillId="0" borderId="0" xfId="0" applyFont="1" applyFill="1" applyAlignment="1">
      <alignment vertical="justify"/>
    </xf>
    <xf numFmtId="0" fontId="2" fillId="0" borderId="2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2" fillId="0" borderId="2" xfId="1" applyFont="1" applyFill="1" applyBorder="1" applyAlignment="1">
      <alignment horizontal="center" wrapText="1"/>
    </xf>
    <xf numFmtId="164" fontId="2" fillId="0" borderId="2" xfId="3" applyNumberFormat="1" applyFont="1" applyFill="1" applyBorder="1" applyAlignment="1" applyProtection="1">
      <alignment horizontal="center" vertical="center" wrapText="1"/>
      <protection hidden="1"/>
    </xf>
    <xf numFmtId="0" fontId="2" fillId="0" borderId="2" xfId="1" applyFont="1" applyFill="1" applyBorder="1"/>
    <xf numFmtId="0" fontId="4" fillId="0" borderId="2" xfId="1" applyFont="1" applyBorder="1"/>
    <xf numFmtId="0" fontId="2" fillId="0" borderId="2" xfId="1" applyFont="1" applyBorder="1"/>
    <xf numFmtId="164" fontId="2" fillId="0" borderId="2" xfId="1" applyNumberFormat="1" applyFont="1" applyBorder="1"/>
    <xf numFmtId="164" fontId="4" fillId="0" borderId="2" xfId="1" applyNumberFormat="1" applyFont="1" applyBorder="1"/>
    <xf numFmtId="9" fontId="2" fillId="0" borderId="0" xfId="8" applyFont="1"/>
    <xf numFmtId="0" fontId="4" fillId="0" borderId="0" xfId="1" applyFont="1" applyFill="1" applyAlignment="1">
      <alignment horizontal="center"/>
    </xf>
    <xf numFmtId="0" fontId="2" fillId="0" borderId="0" xfId="1" applyFont="1" applyFill="1" applyAlignment="1"/>
    <xf numFmtId="0" fontId="2" fillId="0" borderId="0" xfId="1" applyFont="1" applyFill="1" applyAlignment="1">
      <alignment horizontal="left"/>
    </xf>
    <xf numFmtId="0" fontId="2" fillId="0" borderId="2" xfId="0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4" fillId="0" borderId="6" xfId="1" applyFont="1" applyFill="1" applyBorder="1" applyAlignment="1">
      <alignment horizontal="left" wrapText="1"/>
    </xf>
    <xf numFmtId="0" fontId="4" fillId="0" borderId="7" xfId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165" fontId="2" fillId="0" borderId="2" xfId="1" applyNumberFormat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wrapText="1"/>
    </xf>
    <xf numFmtId="0" fontId="2" fillId="0" borderId="5" xfId="1" applyFont="1" applyFill="1" applyBorder="1" applyAlignment="1">
      <alignment horizontal="center" wrapText="1"/>
    </xf>
    <xf numFmtId="0" fontId="2" fillId="0" borderId="4" xfId="1" applyFont="1" applyFill="1" applyBorder="1" applyAlignment="1">
      <alignment horizontal="center" wrapText="1"/>
    </xf>
    <xf numFmtId="164" fontId="2" fillId="0" borderId="2" xfId="0" applyNumberFormat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center"/>
    </xf>
    <xf numFmtId="0" fontId="4" fillId="0" borderId="0" xfId="1" applyFont="1" applyAlignment="1">
      <alignment horizontal="center" wrapText="1"/>
    </xf>
    <xf numFmtId="164" fontId="2" fillId="0" borderId="2" xfId="0" applyNumberFormat="1" applyFont="1" applyFill="1" applyBorder="1" applyAlignment="1">
      <alignment horizontal="left" wrapText="1"/>
    </xf>
    <xf numFmtId="164" fontId="2" fillId="0" borderId="2" xfId="0" applyNumberFormat="1" applyFont="1" applyFill="1" applyBorder="1" applyAlignment="1">
      <alignment horizontal="center"/>
    </xf>
    <xf numFmtId="0" fontId="4" fillId="0" borderId="0" xfId="1" applyFont="1" applyAlignment="1">
      <alignment horizontal="center"/>
    </xf>
    <xf numFmtId="0" fontId="2" fillId="0" borderId="3" xfId="1" applyFont="1" applyBorder="1" applyAlignment="1">
      <alignment horizontal="center" wrapText="1"/>
    </xf>
    <xf numFmtId="0" fontId="2" fillId="0" borderId="5" xfId="1" applyFont="1" applyBorder="1" applyAlignment="1">
      <alignment horizontal="center" wrapText="1"/>
    </xf>
    <xf numFmtId="0" fontId="2" fillId="0" borderId="4" xfId="1" applyFont="1" applyBorder="1" applyAlignment="1">
      <alignment horizontal="center" wrapText="1"/>
    </xf>
    <xf numFmtId="49" fontId="2" fillId="0" borderId="2" xfId="3" applyNumberFormat="1" applyFont="1" applyBorder="1" applyAlignment="1" applyProtection="1">
      <alignment horizontal="center" vertical="center" wrapText="1"/>
      <protection hidden="1"/>
    </xf>
    <xf numFmtId="49" fontId="2" fillId="0" borderId="2" xfId="3" applyNumberFormat="1" applyFont="1" applyFill="1" applyBorder="1" applyAlignment="1" applyProtection="1">
      <alignment horizontal="center" vertical="center" wrapText="1"/>
      <protection hidden="1"/>
    </xf>
    <xf numFmtId="164" fontId="2" fillId="0" borderId="2" xfId="3" applyNumberFormat="1" applyFont="1" applyFill="1" applyBorder="1" applyAlignment="1" applyProtection="1">
      <alignment horizontal="center" vertical="justify" wrapText="1"/>
      <protection hidden="1"/>
    </xf>
    <xf numFmtId="164" fontId="2" fillId="0" borderId="2" xfId="3" applyNumberFormat="1" applyFont="1" applyFill="1" applyBorder="1" applyAlignment="1" applyProtection="1">
      <alignment horizontal="center" vertical="center" wrapText="1"/>
      <protection hidden="1"/>
    </xf>
  </cellXfs>
  <cellStyles count="9">
    <cellStyle name="Įprastas" xfId="0" builtinId="0"/>
    <cellStyle name="Įprastas 2" xfId="1"/>
    <cellStyle name="Įprastas 3" xfId="2"/>
    <cellStyle name="Įprastas 3 2" xfId="7"/>
    <cellStyle name="Normal 2" xfId="4"/>
    <cellStyle name="Normal_SAVAPYSsssss" xfId="3"/>
    <cellStyle name="Procentai" xfId="8" builtinId="5"/>
    <cellStyle name="Procentai 2" xfId="5"/>
    <cellStyle name="Procentai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abSelected="1" zoomScale="96" zoomScaleNormal="96" workbookViewId="0">
      <selection activeCell="A5" sqref="A5:F5"/>
    </sheetView>
  </sheetViews>
  <sheetFormatPr defaultRowHeight="12.75" x14ac:dyDescent="0.2"/>
  <cols>
    <col min="1" max="1" width="9.140625" style="3"/>
    <col min="2" max="2" width="62.42578125" style="3" customWidth="1"/>
    <col min="3" max="3" width="12.28515625" style="3" customWidth="1"/>
    <col min="4" max="4" width="11.85546875" style="3" customWidth="1"/>
    <col min="5" max="5" width="12.7109375" style="3" customWidth="1"/>
    <col min="6" max="6" width="12.140625" style="3" customWidth="1"/>
    <col min="7" max="198" width="9.140625" style="3"/>
    <col min="199" max="199" width="60" style="3" customWidth="1"/>
    <col min="200" max="200" width="17.28515625" style="3" customWidth="1"/>
    <col min="201" max="201" width="13.28515625" style="3" customWidth="1"/>
    <col min="202" max="202" width="12" style="3" customWidth="1"/>
    <col min="203" max="454" width="9.140625" style="3"/>
    <col min="455" max="455" width="60" style="3" customWidth="1"/>
    <col min="456" max="456" width="17.28515625" style="3" customWidth="1"/>
    <col min="457" max="457" width="13.28515625" style="3" customWidth="1"/>
    <col min="458" max="458" width="12" style="3" customWidth="1"/>
    <col min="459" max="710" width="9.140625" style="3"/>
    <col min="711" max="711" width="60" style="3" customWidth="1"/>
    <col min="712" max="712" width="17.28515625" style="3" customWidth="1"/>
    <col min="713" max="713" width="13.28515625" style="3" customWidth="1"/>
    <col min="714" max="714" width="12" style="3" customWidth="1"/>
    <col min="715" max="966" width="9.140625" style="3"/>
    <col min="967" max="967" width="60" style="3" customWidth="1"/>
    <col min="968" max="968" width="17.28515625" style="3" customWidth="1"/>
    <col min="969" max="969" width="13.28515625" style="3" customWidth="1"/>
    <col min="970" max="970" width="12" style="3" customWidth="1"/>
    <col min="971" max="1222" width="9.140625" style="3"/>
    <col min="1223" max="1223" width="60" style="3" customWidth="1"/>
    <col min="1224" max="1224" width="17.28515625" style="3" customWidth="1"/>
    <col min="1225" max="1225" width="13.28515625" style="3" customWidth="1"/>
    <col min="1226" max="1226" width="12" style="3" customWidth="1"/>
    <col min="1227" max="1478" width="9.140625" style="3"/>
    <col min="1479" max="1479" width="60" style="3" customWidth="1"/>
    <col min="1480" max="1480" width="17.28515625" style="3" customWidth="1"/>
    <col min="1481" max="1481" width="13.28515625" style="3" customWidth="1"/>
    <col min="1482" max="1482" width="12" style="3" customWidth="1"/>
    <col min="1483" max="1734" width="9.140625" style="3"/>
    <col min="1735" max="1735" width="60" style="3" customWidth="1"/>
    <col min="1736" max="1736" width="17.28515625" style="3" customWidth="1"/>
    <col min="1737" max="1737" width="13.28515625" style="3" customWidth="1"/>
    <col min="1738" max="1738" width="12" style="3" customWidth="1"/>
    <col min="1739" max="1990" width="9.140625" style="3"/>
    <col min="1991" max="1991" width="60" style="3" customWidth="1"/>
    <col min="1992" max="1992" width="17.28515625" style="3" customWidth="1"/>
    <col min="1993" max="1993" width="13.28515625" style="3" customWidth="1"/>
    <col min="1994" max="1994" width="12" style="3" customWidth="1"/>
    <col min="1995" max="2246" width="9.140625" style="3"/>
    <col min="2247" max="2247" width="60" style="3" customWidth="1"/>
    <col min="2248" max="2248" width="17.28515625" style="3" customWidth="1"/>
    <col min="2249" max="2249" width="13.28515625" style="3" customWidth="1"/>
    <col min="2250" max="2250" width="12" style="3" customWidth="1"/>
    <col min="2251" max="2502" width="9.140625" style="3"/>
    <col min="2503" max="2503" width="60" style="3" customWidth="1"/>
    <col min="2504" max="2504" width="17.28515625" style="3" customWidth="1"/>
    <col min="2505" max="2505" width="13.28515625" style="3" customWidth="1"/>
    <col min="2506" max="2506" width="12" style="3" customWidth="1"/>
    <col min="2507" max="2758" width="9.140625" style="3"/>
    <col min="2759" max="2759" width="60" style="3" customWidth="1"/>
    <col min="2760" max="2760" width="17.28515625" style="3" customWidth="1"/>
    <col min="2761" max="2761" width="13.28515625" style="3" customWidth="1"/>
    <col min="2762" max="2762" width="12" style="3" customWidth="1"/>
    <col min="2763" max="3014" width="9.140625" style="3"/>
    <col min="3015" max="3015" width="60" style="3" customWidth="1"/>
    <col min="3016" max="3016" width="17.28515625" style="3" customWidth="1"/>
    <col min="3017" max="3017" width="13.28515625" style="3" customWidth="1"/>
    <col min="3018" max="3018" width="12" style="3" customWidth="1"/>
    <col min="3019" max="3270" width="9.140625" style="3"/>
    <col min="3271" max="3271" width="60" style="3" customWidth="1"/>
    <col min="3272" max="3272" width="17.28515625" style="3" customWidth="1"/>
    <col min="3273" max="3273" width="13.28515625" style="3" customWidth="1"/>
    <col min="3274" max="3274" width="12" style="3" customWidth="1"/>
    <col min="3275" max="3526" width="9.140625" style="3"/>
    <col min="3527" max="3527" width="60" style="3" customWidth="1"/>
    <col min="3528" max="3528" width="17.28515625" style="3" customWidth="1"/>
    <col min="3529" max="3529" width="13.28515625" style="3" customWidth="1"/>
    <col min="3530" max="3530" width="12" style="3" customWidth="1"/>
    <col min="3531" max="3782" width="9.140625" style="3"/>
    <col min="3783" max="3783" width="60" style="3" customWidth="1"/>
    <col min="3784" max="3784" width="17.28515625" style="3" customWidth="1"/>
    <col min="3785" max="3785" width="13.28515625" style="3" customWidth="1"/>
    <col min="3786" max="3786" width="12" style="3" customWidth="1"/>
    <col min="3787" max="4038" width="9.140625" style="3"/>
    <col min="4039" max="4039" width="60" style="3" customWidth="1"/>
    <col min="4040" max="4040" width="17.28515625" style="3" customWidth="1"/>
    <col min="4041" max="4041" width="13.28515625" style="3" customWidth="1"/>
    <col min="4042" max="4042" width="12" style="3" customWidth="1"/>
    <col min="4043" max="4294" width="9.140625" style="3"/>
    <col min="4295" max="4295" width="60" style="3" customWidth="1"/>
    <col min="4296" max="4296" width="17.28515625" style="3" customWidth="1"/>
    <col min="4297" max="4297" width="13.28515625" style="3" customWidth="1"/>
    <col min="4298" max="4298" width="12" style="3" customWidth="1"/>
    <col min="4299" max="4550" width="9.140625" style="3"/>
    <col min="4551" max="4551" width="60" style="3" customWidth="1"/>
    <col min="4552" max="4552" width="17.28515625" style="3" customWidth="1"/>
    <col min="4553" max="4553" width="13.28515625" style="3" customWidth="1"/>
    <col min="4554" max="4554" width="12" style="3" customWidth="1"/>
    <col min="4555" max="4806" width="9.140625" style="3"/>
    <col min="4807" max="4807" width="60" style="3" customWidth="1"/>
    <col min="4808" max="4808" width="17.28515625" style="3" customWidth="1"/>
    <col min="4809" max="4809" width="13.28515625" style="3" customWidth="1"/>
    <col min="4810" max="4810" width="12" style="3" customWidth="1"/>
    <col min="4811" max="5062" width="9.140625" style="3"/>
    <col min="5063" max="5063" width="60" style="3" customWidth="1"/>
    <col min="5064" max="5064" width="17.28515625" style="3" customWidth="1"/>
    <col min="5065" max="5065" width="13.28515625" style="3" customWidth="1"/>
    <col min="5066" max="5066" width="12" style="3" customWidth="1"/>
    <col min="5067" max="5318" width="9.140625" style="3"/>
    <col min="5319" max="5319" width="60" style="3" customWidth="1"/>
    <col min="5320" max="5320" width="17.28515625" style="3" customWidth="1"/>
    <col min="5321" max="5321" width="13.28515625" style="3" customWidth="1"/>
    <col min="5322" max="5322" width="12" style="3" customWidth="1"/>
    <col min="5323" max="5574" width="9.140625" style="3"/>
    <col min="5575" max="5575" width="60" style="3" customWidth="1"/>
    <col min="5576" max="5576" width="17.28515625" style="3" customWidth="1"/>
    <col min="5577" max="5577" width="13.28515625" style="3" customWidth="1"/>
    <col min="5578" max="5578" width="12" style="3" customWidth="1"/>
    <col min="5579" max="5830" width="9.140625" style="3"/>
    <col min="5831" max="5831" width="60" style="3" customWidth="1"/>
    <col min="5832" max="5832" width="17.28515625" style="3" customWidth="1"/>
    <col min="5833" max="5833" width="13.28515625" style="3" customWidth="1"/>
    <col min="5834" max="5834" width="12" style="3" customWidth="1"/>
    <col min="5835" max="6086" width="9.140625" style="3"/>
    <col min="6087" max="6087" width="60" style="3" customWidth="1"/>
    <col min="6088" max="6088" width="17.28515625" style="3" customWidth="1"/>
    <col min="6089" max="6089" width="13.28515625" style="3" customWidth="1"/>
    <col min="6090" max="6090" width="12" style="3" customWidth="1"/>
    <col min="6091" max="6342" width="9.140625" style="3"/>
    <col min="6343" max="6343" width="60" style="3" customWidth="1"/>
    <col min="6344" max="6344" width="17.28515625" style="3" customWidth="1"/>
    <col min="6345" max="6345" width="13.28515625" style="3" customWidth="1"/>
    <col min="6346" max="6346" width="12" style="3" customWidth="1"/>
    <col min="6347" max="6598" width="9.140625" style="3"/>
    <col min="6599" max="6599" width="60" style="3" customWidth="1"/>
    <col min="6600" max="6600" width="17.28515625" style="3" customWidth="1"/>
    <col min="6601" max="6601" width="13.28515625" style="3" customWidth="1"/>
    <col min="6602" max="6602" width="12" style="3" customWidth="1"/>
    <col min="6603" max="6854" width="9.140625" style="3"/>
    <col min="6855" max="6855" width="60" style="3" customWidth="1"/>
    <col min="6856" max="6856" width="17.28515625" style="3" customWidth="1"/>
    <col min="6857" max="6857" width="13.28515625" style="3" customWidth="1"/>
    <col min="6858" max="6858" width="12" style="3" customWidth="1"/>
    <col min="6859" max="7110" width="9.140625" style="3"/>
    <col min="7111" max="7111" width="60" style="3" customWidth="1"/>
    <col min="7112" max="7112" width="17.28515625" style="3" customWidth="1"/>
    <col min="7113" max="7113" width="13.28515625" style="3" customWidth="1"/>
    <col min="7114" max="7114" width="12" style="3" customWidth="1"/>
    <col min="7115" max="7366" width="9.140625" style="3"/>
    <col min="7367" max="7367" width="60" style="3" customWidth="1"/>
    <col min="7368" max="7368" width="17.28515625" style="3" customWidth="1"/>
    <col min="7369" max="7369" width="13.28515625" style="3" customWidth="1"/>
    <col min="7370" max="7370" width="12" style="3" customWidth="1"/>
    <col min="7371" max="7622" width="9.140625" style="3"/>
    <col min="7623" max="7623" width="60" style="3" customWidth="1"/>
    <col min="7624" max="7624" width="17.28515625" style="3" customWidth="1"/>
    <col min="7625" max="7625" width="13.28515625" style="3" customWidth="1"/>
    <col min="7626" max="7626" width="12" style="3" customWidth="1"/>
    <col min="7627" max="7878" width="9.140625" style="3"/>
    <col min="7879" max="7879" width="60" style="3" customWidth="1"/>
    <col min="7880" max="7880" width="17.28515625" style="3" customWidth="1"/>
    <col min="7881" max="7881" width="13.28515625" style="3" customWidth="1"/>
    <col min="7882" max="7882" width="12" style="3" customWidth="1"/>
    <col min="7883" max="8134" width="9.140625" style="3"/>
    <col min="8135" max="8135" width="60" style="3" customWidth="1"/>
    <col min="8136" max="8136" width="17.28515625" style="3" customWidth="1"/>
    <col min="8137" max="8137" width="13.28515625" style="3" customWidth="1"/>
    <col min="8138" max="8138" width="12" style="3" customWidth="1"/>
    <col min="8139" max="8390" width="9.140625" style="3"/>
    <col min="8391" max="8391" width="60" style="3" customWidth="1"/>
    <col min="8392" max="8392" width="17.28515625" style="3" customWidth="1"/>
    <col min="8393" max="8393" width="13.28515625" style="3" customWidth="1"/>
    <col min="8394" max="8394" width="12" style="3" customWidth="1"/>
    <col min="8395" max="8646" width="9.140625" style="3"/>
    <col min="8647" max="8647" width="60" style="3" customWidth="1"/>
    <col min="8648" max="8648" width="17.28515625" style="3" customWidth="1"/>
    <col min="8649" max="8649" width="13.28515625" style="3" customWidth="1"/>
    <col min="8650" max="8650" width="12" style="3" customWidth="1"/>
    <col min="8651" max="8902" width="9.140625" style="3"/>
    <col min="8903" max="8903" width="60" style="3" customWidth="1"/>
    <col min="8904" max="8904" width="17.28515625" style="3" customWidth="1"/>
    <col min="8905" max="8905" width="13.28515625" style="3" customWidth="1"/>
    <col min="8906" max="8906" width="12" style="3" customWidth="1"/>
    <col min="8907" max="9158" width="9.140625" style="3"/>
    <col min="9159" max="9159" width="60" style="3" customWidth="1"/>
    <col min="9160" max="9160" width="17.28515625" style="3" customWidth="1"/>
    <col min="9161" max="9161" width="13.28515625" style="3" customWidth="1"/>
    <col min="9162" max="9162" width="12" style="3" customWidth="1"/>
    <col min="9163" max="9414" width="9.140625" style="3"/>
    <col min="9415" max="9415" width="60" style="3" customWidth="1"/>
    <col min="9416" max="9416" width="17.28515625" style="3" customWidth="1"/>
    <col min="9417" max="9417" width="13.28515625" style="3" customWidth="1"/>
    <col min="9418" max="9418" width="12" style="3" customWidth="1"/>
    <col min="9419" max="9670" width="9.140625" style="3"/>
    <col min="9671" max="9671" width="60" style="3" customWidth="1"/>
    <col min="9672" max="9672" width="17.28515625" style="3" customWidth="1"/>
    <col min="9673" max="9673" width="13.28515625" style="3" customWidth="1"/>
    <col min="9674" max="9674" width="12" style="3" customWidth="1"/>
    <col min="9675" max="9926" width="9.140625" style="3"/>
    <col min="9927" max="9927" width="60" style="3" customWidth="1"/>
    <col min="9928" max="9928" width="17.28515625" style="3" customWidth="1"/>
    <col min="9929" max="9929" width="13.28515625" style="3" customWidth="1"/>
    <col min="9930" max="9930" width="12" style="3" customWidth="1"/>
    <col min="9931" max="10182" width="9.140625" style="3"/>
    <col min="10183" max="10183" width="60" style="3" customWidth="1"/>
    <col min="10184" max="10184" width="17.28515625" style="3" customWidth="1"/>
    <col min="10185" max="10185" width="13.28515625" style="3" customWidth="1"/>
    <col min="10186" max="10186" width="12" style="3" customWidth="1"/>
    <col min="10187" max="10438" width="9.140625" style="3"/>
    <col min="10439" max="10439" width="60" style="3" customWidth="1"/>
    <col min="10440" max="10440" width="17.28515625" style="3" customWidth="1"/>
    <col min="10441" max="10441" width="13.28515625" style="3" customWidth="1"/>
    <col min="10442" max="10442" width="12" style="3" customWidth="1"/>
    <col min="10443" max="10694" width="9.140625" style="3"/>
    <col min="10695" max="10695" width="60" style="3" customWidth="1"/>
    <col min="10696" max="10696" width="17.28515625" style="3" customWidth="1"/>
    <col min="10697" max="10697" width="13.28515625" style="3" customWidth="1"/>
    <col min="10698" max="10698" width="12" style="3" customWidth="1"/>
    <col min="10699" max="10950" width="9.140625" style="3"/>
    <col min="10951" max="10951" width="60" style="3" customWidth="1"/>
    <col min="10952" max="10952" width="17.28515625" style="3" customWidth="1"/>
    <col min="10953" max="10953" width="13.28515625" style="3" customWidth="1"/>
    <col min="10954" max="10954" width="12" style="3" customWidth="1"/>
    <col min="10955" max="11206" width="9.140625" style="3"/>
    <col min="11207" max="11207" width="60" style="3" customWidth="1"/>
    <col min="11208" max="11208" width="17.28515625" style="3" customWidth="1"/>
    <col min="11209" max="11209" width="13.28515625" style="3" customWidth="1"/>
    <col min="11210" max="11210" width="12" style="3" customWidth="1"/>
    <col min="11211" max="11462" width="9.140625" style="3"/>
    <col min="11463" max="11463" width="60" style="3" customWidth="1"/>
    <col min="11464" max="11464" width="17.28515625" style="3" customWidth="1"/>
    <col min="11465" max="11465" width="13.28515625" style="3" customWidth="1"/>
    <col min="11466" max="11466" width="12" style="3" customWidth="1"/>
    <col min="11467" max="11718" width="9.140625" style="3"/>
    <col min="11719" max="11719" width="60" style="3" customWidth="1"/>
    <col min="11720" max="11720" width="17.28515625" style="3" customWidth="1"/>
    <col min="11721" max="11721" width="13.28515625" style="3" customWidth="1"/>
    <col min="11722" max="11722" width="12" style="3" customWidth="1"/>
    <col min="11723" max="11974" width="9.140625" style="3"/>
    <col min="11975" max="11975" width="60" style="3" customWidth="1"/>
    <col min="11976" max="11976" width="17.28515625" style="3" customWidth="1"/>
    <col min="11977" max="11977" width="13.28515625" style="3" customWidth="1"/>
    <col min="11978" max="11978" width="12" style="3" customWidth="1"/>
    <col min="11979" max="12230" width="9.140625" style="3"/>
    <col min="12231" max="12231" width="60" style="3" customWidth="1"/>
    <col min="12232" max="12232" width="17.28515625" style="3" customWidth="1"/>
    <col min="12233" max="12233" width="13.28515625" style="3" customWidth="1"/>
    <col min="12234" max="12234" width="12" style="3" customWidth="1"/>
    <col min="12235" max="12486" width="9.140625" style="3"/>
    <col min="12487" max="12487" width="60" style="3" customWidth="1"/>
    <col min="12488" max="12488" width="17.28515625" style="3" customWidth="1"/>
    <col min="12489" max="12489" width="13.28515625" style="3" customWidth="1"/>
    <col min="12490" max="12490" width="12" style="3" customWidth="1"/>
    <col min="12491" max="12742" width="9.140625" style="3"/>
    <col min="12743" max="12743" width="60" style="3" customWidth="1"/>
    <col min="12744" max="12744" width="17.28515625" style="3" customWidth="1"/>
    <col min="12745" max="12745" width="13.28515625" style="3" customWidth="1"/>
    <col min="12746" max="12746" width="12" style="3" customWidth="1"/>
    <col min="12747" max="12998" width="9.140625" style="3"/>
    <col min="12999" max="12999" width="60" style="3" customWidth="1"/>
    <col min="13000" max="13000" width="17.28515625" style="3" customWidth="1"/>
    <col min="13001" max="13001" width="13.28515625" style="3" customWidth="1"/>
    <col min="13002" max="13002" width="12" style="3" customWidth="1"/>
    <col min="13003" max="13254" width="9.140625" style="3"/>
    <col min="13255" max="13255" width="60" style="3" customWidth="1"/>
    <col min="13256" max="13256" width="17.28515625" style="3" customWidth="1"/>
    <col min="13257" max="13257" width="13.28515625" style="3" customWidth="1"/>
    <col min="13258" max="13258" width="12" style="3" customWidth="1"/>
    <col min="13259" max="13510" width="9.140625" style="3"/>
    <col min="13511" max="13511" width="60" style="3" customWidth="1"/>
    <col min="13512" max="13512" width="17.28515625" style="3" customWidth="1"/>
    <col min="13513" max="13513" width="13.28515625" style="3" customWidth="1"/>
    <col min="13514" max="13514" width="12" style="3" customWidth="1"/>
    <col min="13515" max="13766" width="9.140625" style="3"/>
    <col min="13767" max="13767" width="60" style="3" customWidth="1"/>
    <col min="13768" max="13768" width="17.28515625" style="3" customWidth="1"/>
    <col min="13769" max="13769" width="13.28515625" style="3" customWidth="1"/>
    <col min="13770" max="13770" width="12" style="3" customWidth="1"/>
    <col min="13771" max="14022" width="9.140625" style="3"/>
    <col min="14023" max="14023" width="60" style="3" customWidth="1"/>
    <col min="14024" max="14024" width="17.28515625" style="3" customWidth="1"/>
    <col min="14025" max="14025" width="13.28515625" style="3" customWidth="1"/>
    <col min="14026" max="14026" width="12" style="3" customWidth="1"/>
    <col min="14027" max="14278" width="9.140625" style="3"/>
    <col min="14279" max="14279" width="60" style="3" customWidth="1"/>
    <col min="14280" max="14280" width="17.28515625" style="3" customWidth="1"/>
    <col min="14281" max="14281" width="13.28515625" style="3" customWidth="1"/>
    <col min="14282" max="14282" width="12" style="3" customWidth="1"/>
    <col min="14283" max="14534" width="9.140625" style="3"/>
    <col min="14535" max="14535" width="60" style="3" customWidth="1"/>
    <col min="14536" max="14536" width="17.28515625" style="3" customWidth="1"/>
    <col min="14537" max="14537" width="13.28515625" style="3" customWidth="1"/>
    <col min="14538" max="14538" width="12" style="3" customWidth="1"/>
    <col min="14539" max="14790" width="9.140625" style="3"/>
    <col min="14791" max="14791" width="60" style="3" customWidth="1"/>
    <col min="14792" max="14792" width="17.28515625" style="3" customWidth="1"/>
    <col min="14793" max="14793" width="13.28515625" style="3" customWidth="1"/>
    <col min="14794" max="14794" width="12" style="3" customWidth="1"/>
    <col min="14795" max="15046" width="9.140625" style="3"/>
    <col min="15047" max="15047" width="60" style="3" customWidth="1"/>
    <col min="15048" max="15048" width="17.28515625" style="3" customWidth="1"/>
    <col min="15049" max="15049" width="13.28515625" style="3" customWidth="1"/>
    <col min="15050" max="15050" width="12" style="3" customWidth="1"/>
    <col min="15051" max="15302" width="9.140625" style="3"/>
    <col min="15303" max="15303" width="60" style="3" customWidth="1"/>
    <col min="15304" max="15304" width="17.28515625" style="3" customWidth="1"/>
    <col min="15305" max="15305" width="13.28515625" style="3" customWidth="1"/>
    <col min="15306" max="15306" width="12" style="3" customWidth="1"/>
    <col min="15307" max="15558" width="9.140625" style="3"/>
    <col min="15559" max="15559" width="60" style="3" customWidth="1"/>
    <col min="15560" max="15560" width="17.28515625" style="3" customWidth="1"/>
    <col min="15561" max="15561" width="13.28515625" style="3" customWidth="1"/>
    <col min="15562" max="15562" width="12" style="3" customWidth="1"/>
    <col min="15563" max="15814" width="9.140625" style="3"/>
    <col min="15815" max="15815" width="60" style="3" customWidth="1"/>
    <col min="15816" max="15816" width="17.28515625" style="3" customWidth="1"/>
    <col min="15817" max="15817" width="13.28515625" style="3" customWidth="1"/>
    <col min="15818" max="15818" width="12" style="3" customWidth="1"/>
    <col min="15819" max="16070" width="9.140625" style="3"/>
    <col min="16071" max="16071" width="60" style="3" customWidth="1"/>
    <col min="16072" max="16072" width="17.28515625" style="3" customWidth="1"/>
    <col min="16073" max="16073" width="13.28515625" style="3" customWidth="1"/>
    <col min="16074" max="16074" width="12" style="3" customWidth="1"/>
    <col min="16075" max="16384" width="9.140625" style="3"/>
  </cols>
  <sheetData>
    <row r="1" spans="1:6" customFormat="1" ht="16.5" customHeight="1" x14ac:dyDescent="0.25">
      <c r="A1" s="29"/>
      <c r="B1" s="90"/>
      <c r="C1" s="102"/>
      <c r="D1" s="102"/>
      <c r="E1" s="102"/>
      <c r="F1" s="102"/>
    </row>
    <row r="2" spans="1:6" customFormat="1" ht="14.25" customHeight="1" x14ac:dyDescent="0.25">
      <c r="A2" s="29"/>
      <c r="B2" s="90"/>
      <c r="C2" s="103"/>
      <c r="D2" s="103"/>
      <c r="E2" s="103"/>
      <c r="F2" s="103"/>
    </row>
    <row r="3" spans="1:6" customFormat="1" ht="15.75" x14ac:dyDescent="0.25">
      <c r="A3" s="30"/>
      <c r="B3" s="90"/>
      <c r="C3" s="103"/>
      <c r="D3" s="103"/>
      <c r="E3" s="103"/>
      <c r="F3" s="103"/>
    </row>
    <row r="4" spans="1:6" ht="12.75" customHeight="1" x14ac:dyDescent="0.25">
      <c r="A4" s="31"/>
      <c r="B4" s="32"/>
      <c r="C4" s="32"/>
      <c r="D4" s="1"/>
      <c r="E4" s="1"/>
      <c r="F4" s="1"/>
    </row>
    <row r="5" spans="1:6" ht="15.75" x14ac:dyDescent="0.25">
      <c r="A5" s="101" t="s">
        <v>246</v>
      </c>
      <c r="B5" s="101"/>
      <c r="C5" s="101"/>
      <c r="D5" s="101"/>
      <c r="E5" s="101"/>
      <c r="F5" s="101"/>
    </row>
    <row r="6" spans="1:6" ht="11.25" customHeight="1" x14ac:dyDescent="0.25">
      <c r="A6" s="31"/>
      <c r="B6" s="33"/>
      <c r="C6" s="34"/>
      <c r="D6" s="1"/>
      <c r="E6" s="1"/>
      <c r="F6" s="1"/>
    </row>
    <row r="7" spans="1:6" ht="15.75" x14ac:dyDescent="0.25">
      <c r="A7" s="31"/>
      <c r="B7" s="35" t="s">
        <v>7</v>
      </c>
      <c r="C7" s="10"/>
      <c r="D7" s="1"/>
      <c r="E7" s="1"/>
      <c r="F7" s="10" t="s">
        <v>191</v>
      </c>
    </row>
    <row r="8" spans="1:6" ht="48" customHeight="1" x14ac:dyDescent="0.25">
      <c r="A8" s="91" t="s">
        <v>0</v>
      </c>
      <c r="B8" s="91" t="s">
        <v>8</v>
      </c>
      <c r="C8" s="93" t="s">
        <v>245</v>
      </c>
      <c r="D8" s="93" t="s">
        <v>242</v>
      </c>
      <c r="E8" s="91" t="s">
        <v>243</v>
      </c>
      <c r="F8" s="93" t="s">
        <v>244</v>
      </c>
    </row>
    <row r="9" spans="1:6" s="11" customFormat="1" ht="15.75" x14ac:dyDescent="0.25">
      <c r="A9" s="93">
        <v>1</v>
      </c>
      <c r="B9" s="93">
        <v>2</v>
      </c>
      <c r="C9" s="93">
        <v>3</v>
      </c>
      <c r="D9" s="86">
        <v>4</v>
      </c>
      <c r="E9" s="86">
        <v>5</v>
      </c>
      <c r="F9" s="86">
        <v>6</v>
      </c>
    </row>
    <row r="10" spans="1:6" ht="15.75" x14ac:dyDescent="0.25">
      <c r="A10" s="16">
        <v>1</v>
      </c>
      <c r="B10" s="13" t="s">
        <v>9</v>
      </c>
      <c r="C10" s="41">
        <v>83880</v>
      </c>
      <c r="D10" s="41">
        <f>SUM(D11:D17)</f>
        <v>87360.9</v>
      </c>
      <c r="E10" s="41">
        <f>SUM(E11:E17)</f>
        <v>3480.9</v>
      </c>
      <c r="F10" s="23">
        <f>+D10/C10*100</f>
        <v>104.1</v>
      </c>
    </row>
    <row r="11" spans="1:6" ht="15.75" x14ac:dyDescent="0.25">
      <c r="A11" s="16">
        <v>2</v>
      </c>
      <c r="B11" s="14" t="s">
        <v>10</v>
      </c>
      <c r="C11" s="42">
        <v>68366</v>
      </c>
      <c r="D11" s="95">
        <v>71115.3</v>
      </c>
      <c r="E11" s="24">
        <f t="shared" ref="E11:E74" si="0">+D11-C11</f>
        <v>2749.3</v>
      </c>
      <c r="F11" s="24">
        <f t="shared" ref="F11:F74" si="1">+D11/C11*100</f>
        <v>104</v>
      </c>
    </row>
    <row r="12" spans="1:6" ht="15.75" x14ac:dyDescent="0.25">
      <c r="A12" s="16">
        <v>3</v>
      </c>
      <c r="B12" s="14" t="s">
        <v>11</v>
      </c>
      <c r="C12" s="42">
        <v>337</v>
      </c>
      <c r="D12" s="95">
        <v>404.1</v>
      </c>
      <c r="E12" s="24">
        <f t="shared" si="0"/>
        <v>67.099999999999994</v>
      </c>
      <c r="F12" s="24">
        <f t="shared" si="1"/>
        <v>119.9</v>
      </c>
    </row>
    <row r="13" spans="1:6" ht="15.75" x14ac:dyDescent="0.25">
      <c r="A13" s="16">
        <v>4</v>
      </c>
      <c r="B13" s="14" t="s">
        <v>12</v>
      </c>
      <c r="C13" s="42">
        <v>61</v>
      </c>
      <c r="D13" s="95">
        <v>71.7</v>
      </c>
      <c r="E13" s="24">
        <f t="shared" si="0"/>
        <v>10.7</v>
      </c>
      <c r="F13" s="24">
        <f t="shared" si="1"/>
        <v>117.5</v>
      </c>
    </row>
    <row r="14" spans="1:6" ht="15.75" x14ac:dyDescent="0.25">
      <c r="A14" s="16">
        <v>5</v>
      </c>
      <c r="B14" s="14" t="s">
        <v>13</v>
      </c>
      <c r="C14" s="42">
        <v>7779</v>
      </c>
      <c r="D14" s="95">
        <v>8455</v>
      </c>
      <c r="E14" s="24">
        <f t="shared" si="0"/>
        <v>676</v>
      </c>
      <c r="F14" s="24">
        <f t="shared" si="1"/>
        <v>108.7</v>
      </c>
    </row>
    <row r="15" spans="1:6" ht="15.75" x14ac:dyDescent="0.25">
      <c r="A15" s="16">
        <v>6</v>
      </c>
      <c r="B15" s="14" t="s">
        <v>14</v>
      </c>
      <c r="C15" s="42">
        <v>405.5</v>
      </c>
      <c r="D15" s="95">
        <v>384.4</v>
      </c>
      <c r="E15" s="24">
        <f t="shared" si="0"/>
        <v>-21.1</v>
      </c>
      <c r="F15" s="24">
        <f t="shared" si="1"/>
        <v>94.8</v>
      </c>
    </row>
    <row r="16" spans="1:6" ht="15.75" x14ac:dyDescent="0.25">
      <c r="A16" s="16">
        <v>7</v>
      </c>
      <c r="B16" s="14" t="s">
        <v>15</v>
      </c>
      <c r="C16" s="42">
        <v>120</v>
      </c>
      <c r="D16" s="95">
        <v>146.9</v>
      </c>
      <c r="E16" s="24">
        <f t="shared" si="0"/>
        <v>26.9</v>
      </c>
      <c r="F16" s="24">
        <f t="shared" si="1"/>
        <v>122.4</v>
      </c>
    </row>
    <row r="17" spans="1:6" ht="15.75" x14ac:dyDescent="0.25">
      <c r="A17" s="16">
        <v>8</v>
      </c>
      <c r="B17" s="14" t="s">
        <v>16</v>
      </c>
      <c r="C17" s="42">
        <v>6811.5</v>
      </c>
      <c r="D17" s="95">
        <v>6783.5</v>
      </c>
      <c r="E17" s="24">
        <f t="shared" si="0"/>
        <v>-28</v>
      </c>
      <c r="F17" s="24">
        <f t="shared" si="1"/>
        <v>99.6</v>
      </c>
    </row>
    <row r="18" spans="1:6" ht="15.75" x14ac:dyDescent="0.25">
      <c r="A18" s="16">
        <v>9</v>
      </c>
      <c r="B18" s="13" t="s">
        <v>215</v>
      </c>
      <c r="C18" s="41">
        <v>47256.1</v>
      </c>
      <c r="D18" s="41">
        <f>+D19+D20+D61</f>
        <v>45724.2</v>
      </c>
      <c r="E18" s="41">
        <f>+E19+E20+E61</f>
        <v>-1531.9</v>
      </c>
      <c r="F18" s="23">
        <f t="shared" si="1"/>
        <v>96.8</v>
      </c>
    </row>
    <row r="19" spans="1:6" ht="15.75" x14ac:dyDescent="0.25">
      <c r="A19" s="16">
        <v>10</v>
      </c>
      <c r="B19" s="13" t="s">
        <v>142</v>
      </c>
      <c r="C19" s="41">
        <v>2098.6</v>
      </c>
      <c r="D19" s="41">
        <v>806.3</v>
      </c>
      <c r="E19" s="41">
        <f>+D19-C19</f>
        <v>-1292.3</v>
      </c>
      <c r="F19" s="23">
        <f t="shared" si="1"/>
        <v>38.4</v>
      </c>
    </row>
    <row r="20" spans="1:6" ht="15.75" x14ac:dyDescent="0.25">
      <c r="A20" s="16">
        <v>11</v>
      </c>
      <c r="B20" s="13" t="s">
        <v>214</v>
      </c>
      <c r="C20" s="41">
        <v>44386.400000000001</v>
      </c>
      <c r="D20" s="41">
        <f>+D21+D42+D43+D47+D48+D49+D50+D51</f>
        <v>44203</v>
      </c>
      <c r="E20" s="41">
        <f>+E21+E42+E43+E47+E48+E49+E50+E51</f>
        <v>-183.4</v>
      </c>
      <c r="F20" s="23">
        <f t="shared" si="1"/>
        <v>99.6</v>
      </c>
    </row>
    <row r="21" spans="1:6" ht="31.5" x14ac:dyDescent="0.25">
      <c r="A21" s="16">
        <v>12</v>
      </c>
      <c r="B21" s="14" t="s">
        <v>167</v>
      </c>
      <c r="C21" s="43">
        <v>5126.3</v>
      </c>
      <c r="D21" s="95">
        <f>SUM(D22:D41)</f>
        <v>4971.3999999999996</v>
      </c>
      <c r="E21" s="95">
        <f>SUM(E22:E41)</f>
        <v>-154.9</v>
      </c>
      <c r="F21" s="24">
        <f t="shared" si="1"/>
        <v>97</v>
      </c>
    </row>
    <row r="22" spans="1:6" ht="15.75" x14ac:dyDescent="0.25">
      <c r="A22" s="16">
        <v>13</v>
      </c>
      <c r="B22" s="8" t="s">
        <v>17</v>
      </c>
      <c r="C22" s="42">
        <v>0.6</v>
      </c>
      <c r="D22" s="95">
        <v>0.5</v>
      </c>
      <c r="E22" s="24">
        <f t="shared" si="0"/>
        <v>-0.1</v>
      </c>
      <c r="F22" s="24">
        <f t="shared" si="1"/>
        <v>83.3</v>
      </c>
    </row>
    <row r="23" spans="1:6" ht="15.75" x14ac:dyDescent="0.25">
      <c r="A23" s="16">
        <v>14</v>
      </c>
      <c r="B23" s="8" t="s">
        <v>18</v>
      </c>
      <c r="C23" s="42">
        <v>17.3</v>
      </c>
      <c r="D23" s="95">
        <v>17.3</v>
      </c>
      <c r="E23" s="24">
        <f t="shared" si="0"/>
        <v>0</v>
      </c>
      <c r="F23" s="24">
        <f t="shared" si="1"/>
        <v>100</v>
      </c>
    </row>
    <row r="24" spans="1:6" ht="15.75" x14ac:dyDescent="0.25">
      <c r="A24" s="16">
        <v>15</v>
      </c>
      <c r="B24" s="8" t="s">
        <v>21</v>
      </c>
      <c r="C24" s="42">
        <v>64.400000000000006</v>
      </c>
      <c r="D24" s="95">
        <v>64.400000000000006</v>
      </c>
      <c r="E24" s="24">
        <f t="shared" si="0"/>
        <v>0</v>
      </c>
      <c r="F24" s="24">
        <f t="shared" si="1"/>
        <v>100</v>
      </c>
    </row>
    <row r="25" spans="1:6" ht="15.75" x14ac:dyDescent="0.25">
      <c r="A25" s="16">
        <v>16</v>
      </c>
      <c r="B25" s="8" t="s">
        <v>19</v>
      </c>
      <c r="C25" s="42">
        <v>10.4</v>
      </c>
      <c r="D25" s="95">
        <v>9.8000000000000007</v>
      </c>
      <c r="E25" s="24">
        <f t="shared" si="0"/>
        <v>-0.6</v>
      </c>
      <c r="F25" s="24">
        <f t="shared" si="1"/>
        <v>94.2</v>
      </c>
    </row>
    <row r="26" spans="1:6" ht="15.75" x14ac:dyDescent="0.25">
      <c r="A26" s="16">
        <v>17</v>
      </c>
      <c r="B26" s="8" t="s">
        <v>151</v>
      </c>
      <c r="C26" s="42">
        <v>67.2</v>
      </c>
      <c r="D26" s="95">
        <v>67.2</v>
      </c>
      <c r="E26" s="24">
        <f t="shared" si="0"/>
        <v>0</v>
      </c>
      <c r="F26" s="24">
        <f t="shared" si="1"/>
        <v>100</v>
      </c>
    </row>
    <row r="27" spans="1:6" ht="15.75" x14ac:dyDescent="0.25">
      <c r="A27" s="16">
        <v>18</v>
      </c>
      <c r="B27" s="8" t="s">
        <v>152</v>
      </c>
      <c r="C27" s="42">
        <v>30.5</v>
      </c>
      <c r="D27" s="95">
        <v>29.3</v>
      </c>
      <c r="E27" s="24">
        <f t="shared" si="0"/>
        <v>-1.2</v>
      </c>
      <c r="F27" s="24">
        <f t="shared" si="1"/>
        <v>96.1</v>
      </c>
    </row>
    <row r="28" spans="1:6" ht="15.75" x14ac:dyDescent="0.25">
      <c r="A28" s="16">
        <v>19</v>
      </c>
      <c r="B28" s="8" t="s">
        <v>20</v>
      </c>
      <c r="C28" s="42">
        <v>84.9</v>
      </c>
      <c r="D28" s="95">
        <v>84.3</v>
      </c>
      <c r="E28" s="24">
        <f t="shared" si="0"/>
        <v>-0.6</v>
      </c>
      <c r="F28" s="24">
        <f t="shared" si="1"/>
        <v>99.3</v>
      </c>
    </row>
    <row r="29" spans="1:6" ht="31.5" x14ac:dyDescent="0.25">
      <c r="A29" s="16">
        <v>20</v>
      </c>
      <c r="B29" s="8" t="s">
        <v>137</v>
      </c>
      <c r="C29" s="42">
        <v>22.1</v>
      </c>
      <c r="D29" s="95">
        <v>21.9</v>
      </c>
      <c r="E29" s="24">
        <f t="shared" si="0"/>
        <v>-0.2</v>
      </c>
      <c r="F29" s="24">
        <f t="shared" si="1"/>
        <v>99.1</v>
      </c>
    </row>
    <row r="30" spans="1:6" ht="15.75" x14ac:dyDescent="0.25">
      <c r="A30" s="16">
        <v>21</v>
      </c>
      <c r="B30" s="8" t="s">
        <v>22</v>
      </c>
      <c r="C30" s="42">
        <v>2.7</v>
      </c>
      <c r="D30" s="95">
        <v>2.7</v>
      </c>
      <c r="E30" s="24">
        <f t="shared" si="0"/>
        <v>0</v>
      </c>
      <c r="F30" s="24">
        <f t="shared" si="1"/>
        <v>100</v>
      </c>
    </row>
    <row r="31" spans="1:6" ht="31.5" x14ac:dyDescent="0.25">
      <c r="A31" s="16">
        <v>22</v>
      </c>
      <c r="B31" s="8" t="s">
        <v>153</v>
      </c>
      <c r="C31" s="42">
        <v>0.4</v>
      </c>
      <c r="D31" s="95">
        <v>0.3</v>
      </c>
      <c r="E31" s="24">
        <f t="shared" si="0"/>
        <v>-0.1</v>
      </c>
      <c r="F31" s="24">
        <f t="shared" si="1"/>
        <v>75</v>
      </c>
    </row>
    <row r="32" spans="1:6" ht="15.75" x14ac:dyDescent="0.25">
      <c r="A32" s="16">
        <v>23</v>
      </c>
      <c r="B32" s="8" t="s">
        <v>154</v>
      </c>
      <c r="C32" s="42">
        <v>7.1</v>
      </c>
      <c r="D32" s="95">
        <v>7.1</v>
      </c>
      <c r="E32" s="24">
        <f t="shared" si="0"/>
        <v>0</v>
      </c>
      <c r="F32" s="24">
        <f t="shared" si="1"/>
        <v>100</v>
      </c>
    </row>
    <row r="33" spans="1:6" ht="31.5" x14ac:dyDescent="0.25">
      <c r="A33" s="16">
        <v>24</v>
      </c>
      <c r="B33" s="8" t="s">
        <v>113</v>
      </c>
      <c r="C33" s="42">
        <v>0.7</v>
      </c>
      <c r="D33" s="95">
        <v>0.5</v>
      </c>
      <c r="E33" s="24">
        <f t="shared" si="0"/>
        <v>-0.2</v>
      </c>
      <c r="F33" s="24">
        <f t="shared" si="1"/>
        <v>71.400000000000006</v>
      </c>
    </row>
    <row r="34" spans="1:6" ht="15.75" x14ac:dyDescent="0.25">
      <c r="A34" s="16">
        <v>25</v>
      </c>
      <c r="B34" s="14" t="s">
        <v>23</v>
      </c>
      <c r="C34" s="42">
        <v>298.3</v>
      </c>
      <c r="D34" s="95">
        <v>296.2</v>
      </c>
      <c r="E34" s="24">
        <f t="shared" si="0"/>
        <v>-2.1</v>
      </c>
      <c r="F34" s="24">
        <f t="shared" si="1"/>
        <v>99.3</v>
      </c>
    </row>
    <row r="35" spans="1:6" ht="31.5" x14ac:dyDescent="0.25">
      <c r="A35" s="16">
        <v>26</v>
      </c>
      <c r="B35" s="8" t="s">
        <v>24</v>
      </c>
      <c r="C35" s="42">
        <v>285</v>
      </c>
      <c r="D35" s="95">
        <v>268.89999999999998</v>
      </c>
      <c r="E35" s="24">
        <f t="shared" si="0"/>
        <v>-16.100000000000001</v>
      </c>
      <c r="F35" s="24">
        <f t="shared" si="1"/>
        <v>94.4</v>
      </c>
    </row>
    <row r="36" spans="1:6" ht="15.75" x14ac:dyDescent="0.25">
      <c r="A36" s="16">
        <v>27</v>
      </c>
      <c r="B36" s="8" t="s">
        <v>25</v>
      </c>
      <c r="C36" s="42">
        <v>2590.6</v>
      </c>
      <c r="D36" s="95">
        <v>2566.1</v>
      </c>
      <c r="E36" s="24">
        <f t="shared" si="0"/>
        <v>-24.5</v>
      </c>
      <c r="F36" s="24">
        <f t="shared" si="1"/>
        <v>99.1</v>
      </c>
    </row>
    <row r="37" spans="1:6" ht="15.75" x14ac:dyDescent="0.25">
      <c r="A37" s="16">
        <v>28</v>
      </c>
      <c r="B37" s="8" t="s">
        <v>26</v>
      </c>
      <c r="C37" s="42">
        <v>721.5</v>
      </c>
      <c r="D37" s="95">
        <v>648.6</v>
      </c>
      <c r="E37" s="24">
        <f t="shared" si="0"/>
        <v>-72.900000000000006</v>
      </c>
      <c r="F37" s="24">
        <f t="shared" si="1"/>
        <v>89.9</v>
      </c>
    </row>
    <row r="38" spans="1:6" ht="15.75" x14ac:dyDescent="0.25">
      <c r="A38" s="16">
        <v>29</v>
      </c>
      <c r="B38" s="8" t="s">
        <v>27</v>
      </c>
      <c r="C38" s="42">
        <v>457.1</v>
      </c>
      <c r="D38" s="95">
        <v>425.1</v>
      </c>
      <c r="E38" s="24">
        <f t="shared" si="0"/>
        <v>-32</v>
      </c>
      <c r="F38" s="24">
        <f t="shared" si="1"/>
        <v>93</v>
      </c>
    </row>
    <row r="39" spans="1:6" ht="31.5" x14ac:dyDescent="0.25">
      <c r="A39" s="16">
        <v>30</v>
      </c>
      <c r="B39" s="8" t="s">
        <v>114</v>
      </c>
      <c r="C39" s="42">
        <v>7.6</v>
      </c>
      <c r="D39" s="95">
        <v>3.5</v>
      </c>
      <c r="E39" s="24">
        <f t="shared" si="0"/>
        <v>-4.0999999999999996</v>
      </c>
      <c r="F39" s="24">
        <f t="shared" si="1"/>
        <v>46.1</v>
      </c>
    </row>
    <row r="40" spans="1:6" ht="15.75" x14ac:dyDescent="0.25">
      <c r="A40" s="16">
        <v>31</v>
      </c>
      <c r="B40" s="8" t="s">
        <v>28</v>
      </c>
      <c r="C40" s="42">
        <v>283.8</v>
      </c>
      <c r="D40" s="95">
        <v>283.7</v>
      </c>
      <c r="E40" s="24">
        <f t="shared" si="0"/>
        <v>-0.1</v>
      </c>
      <c r="F40" s="24">
        <f t="shared" si="1"/>
        <v>100</v>
      </c>
    </row>
    <row r="41" spans="1:6" ht="15.75" x14ac:dyDescent="0.25">
      <c r="A41" s="16">
        <v>32</v>
      </c>
      <c r="B41" s="8" t="s">
        <v>29</v>
      </c>
      <c r="C41" s="42">
        <v>174.1</v>
      </c>
      <c r="D41" s="95">
        <v>174</v>
      </c>
      <c r="E41" s="24">
        <f t="shared" si="0"/>
        <v>-0.1</v>
      </c>
      <c r="F41" s="24">
        <f t="shared" si="1"/>
        <v>99.9</v>
      </c>
    </row>
    <row r="42" spans="1:6" ht="15.75" x14ac:dyDescent="0.25">
      <c r="A42" s="16">
        <v>33</v>
      </c>
      <c r="B42" s="14" t="s">
        <v>138</v>
      </c>
      <c r="C42" s="42">
        <v>32189</v>
      </c>
      <c r="D42" s="95">
        <v>32181.9</v>
      </c>
      <c r="E42" s="24">
        <f t="shared" si="0"/>
        <v>-7.1</v>
      </c>
      <c r="F42" s="24">
        <f t="shared" si="1"/>
        <v>100</v>
      </c>
    </row>
    <row r="43" spans="1:6" ht="15.75" x14ac:dyDescent="0.25">
      <c r="A43" s="16">
        <v>34</v>
      </c>
      <c r="B43" s="14" t="s">
        <v>166</v>
      </c>
      <c r="C43" s="43">
        <v>2009</v>
      </c>
      <c r="D43" s="43">
        <f>+D46+D45+D44</f>
        <v>2007.9</v>
      </c>
      <c r="E43" s="43">
        <f>+E46+E45+E44</f>
        <v>-1.1000000000000001</v>
      </c>
      <c r="F43" s="24">
        <f t="shared" si="1"/>
        <v>99.9</v>
      </c>
    </row>
    <row r="44" spans="1:6" ht="15.75" x14ac:dyDescent="0.25">
      <c r="A44" s="16">
        <v>35</v>
      </c>
      <c r="B44" s="14" t="s">
        <v>30</v>
      </c>
      <c r="C44" s="42">
        <v>723.2</v>
      </c>
      <c r="D44" s="95">
        <v>723.1</v>
      </c>
      <c r="E44" s="24">
        <f t="shared" si="0"/>
        <v>-0.1</v>
      </c>
      <c r="F44" s="24">
        <f t="shared" si="1"/>
        <v>100</v>
      </c>
    </row>
    <row r="45" spans="1:6" ht="15.75" x14ac:dyDescent="0.25">
      <c r="A45" s="16">
        <v>36</v>
      </c>
      <c r="B45" s="14" t="s">
        <v>31</v>
      </c>
      <c r="C45" s="42">
        <v>374.1</v>
      </c>
      <c r="D45" s="95">
        <v>373.2</v>
      </c>
      <c r="E45" s="24">
        <f t="shared" si="0"/>
        <v>-0.9</v>
      </c>
      <c r="F45" s="24">
        <f t="shared" si="1"/>
        <v>99.8</v>
      </c>
    </row>
    <row r="46" spans="1:6" ht="15.75" x14ac:dyDescent="0.25">
      <c r="A46" s="16">
        <v>37</v>
      </c>
      <c r="B46" s="14" t="s">
        <v>32</v>
      </c>
      <c r="C46" s="42">
        <v>911.7</v>
      </c>
      <c r="D46" s="95">
        <v>911.6</v>
      </c>
      <c r="E46" s="24">
        <f t="shared" si="0"/>
        <v>-0.1</v>
      </c>
      <c r="F46" s="24">
        <f t="shared" si="1"/>
        <v>100</v>
      </c>
    </row>
    <row r="47" spans="1:6" ht="31.5" x14ac:dyDescent="0.25">
      <c r="A47" s="16">
        <v>38</v>
      </c>
      <c r="B47" s="14" t="s">
        <v>33</v>
      </c>
      <c r="C47" s="42">
        <v>9.3000000000000007</v>
      </c>
      <c r="D47" s="95">
        <v>9.3000000000000007</v>
      </c>
      <c r="E47" s="24">
        <f t="shared" si="0"/>
        <v>0</v>
      </c>
      <c r="F47" s="24">
        <f t="shared" si="1"/>
        <v>100</v>
      </c>
    </row>
    <row r="48" spans="1:6" ht="15.75" x14ac:dyDescent="0.25">
      <c r="A48" s="16">
        <v>39</v>
      </c>
      <c r="B48" s="14" t="s">
        <v>136</v>
      </c>
      <c r="C48" s="42">
        <v>38.4</v>
      </c>
      <c r="D48" s="95">
        <v>31.5</v>
      </c>
      <c r="E48" s="24">
        <f t="shared" si="0"/>
        <v>-6.9</v>
      </c>
      <c r="F48" s="24">
        <f t="shared" si="1"/>
        <v>82</v>
      </c>
    </row>
    <row r="49" spans="1:6" ht="47.25" x14ac:dyDescent="0.25">
      <c r="A49" s="16">
        <v>40</v>
      </c>
      <c r="B49" s="14" t="s">
        <v>192</v>
      </c>
      <c r="C49" s="42">
        <v>1619.5</v>
      </c>
      <c r="D49" s="95">
        <v>1616.3</v>
      </c>
      <c r="E49" s="24">
        <f t="shared" si="0"/>
        <v>-3.2</v>
      </c>
      <c r="F49" s="24">
        <f t="shared" si="1"/>
        <v>99.8</v>
      </c>
    </row>
    <row r="50" spans="1:6" ht="47.25" x14ac:dyDescent="0.25">
      <c r="A50" s="16">
        <v>41</v>
      </c>
      <c r="B50" s="14" t="s">
        <v>198</v>
      </c>
      <c r="C50" s="42">
        <v>11.7</v>
      </c>
      <c r="D50" s="95">
        <v>11.7</v>
      </c>
      <c r="E50" s="24">
        <f t="shared" si="0"/>
        <v>0</v>
      </c>
      <c r="F50" s="24">
        <f t="shared" si="1"/>
        <v>100</v>
      </c>
    </row>
    <row r="51" spans="1:6" ht="31.5" x14ac:dyDescent="0.25">
      <c r="A51" s="16">
        <v>42</v>
      </c>
      <c r="B51" s="14" t="s">
        <v>216</v>
      </c>
      <c r="C51" s="43">
        <v>3383.2</v>
      </c>
      <c r="D51" s="43">
        <f>SUM(D52:D60)</f>
        <v>3373</v>
      </c>
      <c r="E51" s="43">
        <f>SUM(E52:E60)</f>
        <v>-10.199999999999999</v>
      </c>
      <c r="F51" s="24">
        <f t="shared" si="1"/>
        <v>99.7</v>
      </c>
    </row>
    <row r="52" spans="1:6" ht="15.75" x14ac:dyDescent="0.25">
      <c r="A52" s="16">
        <v>43</v>
      </c>
      <c r="B52" s="14" t="s">
        <v>141</v>
      </c>
      <c r="C52" s="42">
        <v>0</v>
      </c>
      <c r="D52" s="24">
        <v>0</v>
      </c>
      <c r="E52" s="24">
        <f t="shared" si="0"/>
        <v>0</v>
      </c>
      <c r="F52" s="24"/>
    </row>
    <row r="53" spans="1:6" ht="31.5" x14ac:dyDescent="0.25">
      <c r="A53" s="16">
        <v>44</v>
      </c>
      <c r="B53" s="14" t="s">
        <v>185</v>
      </c>
      <c r="C53" s="42">
        <v>125</v>
      </c>
      <c r="D53" s="24">
        <v>125</v>
      </c>
      <c r="E53" s="24">
        <f t="shared" si="0"/>
        <v>0</v>
      </c>
      <c r="F53" s="24">
        <f t="shared" si="1"/>
        <v>100</v>
      </c>
    </row>
    <row r="54" spans="1:6" ht="31.5" x14ac:dyDescent="0.25">
      <c r="A54" s="16">
        <v>45</v>
      </c>
      <c r="B54" s="14" t="s">
        <v>186</v>
      </c>
      <c r="C54" s="42">
        <v>365</v>
      </c>
      <c r="D54" s="24">
        <f>364.7-0.1</f>
        <v>364.6</v>
      </c>
      <c r="E54" s="24">
        <f t="shared" si="0"/>
        <v>-0.4</v>
      </c>
      <c r="F54" s="24">
        <f t="shared" si="1"/>
        <v>99.9</v>
      </c>
    </row>
    <row r="55" spans="1:6" ht="47.25" x14ac:dyDescent="0.25">
      <c r="A55" s="16">
        <v>46</v>
      </c>
      <c r="B55" s="14" t="s">
        <v>187</v>
      </c>
      <c r="C55" s="42">
        <v>123</v>
      </c>
      <c r="D55" s="24">
        <v>122</v>
      </c>
      <c r="E55" s="24">
        <f t="shared" si="0"/>
        <v>-1</v>
      </c>
      <c r="F55" s="24">
        <f t="shared" si="1"/>
        <v>99.2</v>
      </c>
    </row>
    <row r="56" spans="1:6" ht="15.75" x14ac:dyDescent="0.25">
      <c r="A56" s="16">
        <v>47</v>
      </c>
      <c r="B56" s="14" t="s">
        <v>139</v>
      </c>
      <c r="C56" s="42">
        <v>115.8</v>
      </c>
      <c r="D56" s="24">
        <v>115.8</v>
      </c>
      <c r="E56" s="24">
        <f t="shared" si="0"/>
        <v>0</v>
      </c>
      <c r="F56" s="24">
        <f t="shared" si="1"/>
        <v>100</v>
      </c>
    </row>
    <row r="57" spans="1:6" ht="31.5" x14ac:dyDescent="0.25">
      <c r="A57" s="16">
        <v>48</v>
      </c>
      <c r="B57" s="14" t="s">
        <v>188</v>
      </c>
      <c r="C57" s="42">
        <v>500</v>
      </c>
      <c r="D57" s="24">
        <v>500</v>
      </c>
      <c r="E57" s="24">
        <f t="shared" si="0"/>
        <v>0</v>
      </c>
      <c r="F57" s="24">
        <f t="shared" si="1"/>
        <v>100</v>
      </c>
    </row>
    <row r="58" spans="1:6" ht="31.5" x14ac:dyDescent="0.25">
      <c r="A58" s="16">
        <v>49</v>
      </c>
      <c r="B58" s="14" t="s">
        <v>193</v>
      </c>
      <c r="C58" s="42">
        <v>2019.6</v>
      </c>
      <c r="D58" s="24">
        <v>2011</v>
      </c>
      <c r="E58" s="24">
        <f t="shared" si="0"/>
        <v>-8.6</v>
      </c>
      <c r="F58" s="24">
        <f t="shared" si="1"/>
        <v>99.6</v>
      </c>
    </row>
    <row r="59" spans="1:6" ht="31.5" x14ac:dyDescent="0.25">
      <c r="A59" s="16">
        <v>50</v>
      </c>
      <c r="B59" s="14" t="s">
        <v>205</v>
      </c>
      <c r="C59" s="42">
        <v>103</v>
      </c>
      <c r="D59" s="24">
        <v>103</v>
      </c>
      <c r="E59" s="24">
        <f t="shared" si="0"/>
        <v>0</v>
      </c>
      <c r="F59" s="24">
        <f t="shared" si="1"/>
        <v>100</v>
      </c>
    </row>
    <row r="60" spans="1:6" ht="31.5" x14ac:dyDescent="0.25">
      <c r="A60" s="16">
        <v>51</v>
      </c>
      <c r="B60" s="14" t="s">
        <v>206</v>
      </c>
      <c r="C60" s="42">
        <v>31.8</v>
      </c>
      <c r="D60" s="24">
        <v>31.6</v>
      </c>
      <c r="E60" s="24">
        <f t="shared" si="0"/>
        <v>-0.2</v>
      </c>
      <c r="F60" s="24">
        <f t="shared" si="1"/>
        <v>99.4</v>
      </c>
    </row>
    <row r="61" spans="1:6" ht="15.75" x14ac:dyDescent="0.25">
      <c r="A61" s="16">
        <v>52</v>
      </c>
      <c r="B61" s="36" t="s">
        <v>218</v>
      </c>
      <c r="C61" s="41">
        <v>771.1</v>
      </c>
      <c r="D61" s="41">
        <f>+D62+D63+D64+D65</f>
        <v>714.9</v>
      </c>
      <c r="E61" s="41">
        <f>+E62+E63+E64+E65</f>
        <v>-56.2</v>
      </c>
      <c r="F61" s="23">
        <f t="shared" si="1"/>
        <v>92.7</v>
      </c>
    </row>
    <row r="62" spans="1:6" ht="31.5" x14ac:dyDescent="0.25">
      <c r="A62" s="16">
        <v>53</v>
      </c>
      <c r="B62" s="37" t="s">
        <v>140</v>
      </c>
      <c r="C62" s="42">
        <v>115</v>
      </c>
      <c r="D62" s="95">
        <v>64.8</v>
      </c>
      <c r="E62" s="24">
        <f t="shared" si="0"/>
        <v>-50.2</v>
      </c>
      <c r="F62" s="24">
        <f t="shared" si="1"/>
        <v>56.3</v>
      </c>
    </row>
    <row r="63" spans="1:6" ht="15.75" x14ac:dyDescent="0.25">
      <c r="A63" s="16">
        <v>54</v>
      </c>
      <c r="B63" s="37" t="s">
        <v>208</v>
      </c>
      <c r="C63" s="42">
        <v>92.1</v>
      </c>
      <c r="D63" s="95">
        <v>91.7</v>
      </c>
      <c r="E63" s="24">
        <f t="shared" si="0"/>
        <v>-0.4</v>
      </c>
      <c r="F63" s="24">
        <f t="shared" si="1"/>
        <v>99.6</v>
      </c>
    </row>
    <row r="64" spans="1:6" ht="31.5" x14ac:dyDescent="0.25">
      <c r="A64" s="16">
        <v>55</v>
      </c>
      <c r="B64" s="37" t="s">
        <v>210</v>
      </c>
      <c r="C64" s="42">
        <v>107.8</v>
      </c>
      <c r="D64" s="95">
        <v>103.3</v>
      </c>
      <c r="E64" s="24">
        <f t="shared" si="0"/>
        <v>-4.5</v>
      </c>
      <c r="F64" s="24">
        <f t="shared" si="1"/>
        <v>95.8</v>
      </c>
    </row>
    <row r="65" spans="1:6" ht="15.75" x14ac:dyDescent="0.25">
      <c r="A65" s="16">
        <v>56</v>
      </c>
      <c r="B65" s="37" t="s">
        <v>219</v>
      </c>
      <c r="C65" s="42">
        <v>456.2</v>
      </c>
      <c r="D65" s="95">
        <v>455.1</v>
      </c>
      <c r="E65" s="24">
        <f t="shared" si="0"/>
        <v>-1.1000000000000001</v>
      </c>
      <c r="F65" s="24">
        <f t="shared" si="1"/>
        <v>99.8</v>
      </c>
    </row>
    <row r="66" spans="1:6" ht="15.75" x14ac:dyDescent="0.25">
      <c r="A66" s="16">
        <v>57</v>
      </c>
      <c r="B66" s="13" t="s">
        <v>220</v>
      </c>
      <c r="C66" s="41">
        <v>11657.6</v>
      </c>
      <c r="D66" s="41">
        <f>SUM(D67:D76)</f>
        <v>13116.9</v>
      </c>
      <c r="E66" s="41">
        <f>SUM(E67:E76)</f>
        <v>1459.3</v>
      </c>
      <c r="F66" s="23">
        <f t="shared" si="1"/>
        <v>112.5</v>
      </c>
    </row>
    <row r="67" spans="1:6" ht="15.75" x14ac:dyDescent="0.25">
      <c r="A67" s="16">
        <v>58</v>
      </c>
      <c r="B67" s="14" t="s">
        <v>34</v>
      </c>
      <c r="C67" s="42">
        <v>5</v>
      </c>
      <c r="D67" s="95">
        <v>26.9</v>
      </c>
      <c r="E67" s="24">
        <f t="shared" si="0"/>
        <v>21.9</v>
      </c>
      <c r="F67" s="42" t="s">
        <v>267</v>
      </c>
    </row>
    <row r="68" spans="1:6" ht="15.75" x14ac:dyDescent="0.25">
      <c r="A68" s="16">
        <v>59</v>
      </c>
      <c r="B68" s="14" t="s">
        <v>35</v>
      </c>
      <c r="C68" s="42">
        <v>1154</v>
      </c>
      <c r="D68" s="24">
        <v>1388.6</v>
      </c>
      <c r="E68" s="24">
        <f t="shared" si="0"/>
        <v>234.6</v>
      </c>
      <c r="F68" s="24">
        <f t="shared" si="1"/>
        <v>120.3</v>
      </c>
    </row>
    <row r="69" spans="1:6" ht="15.75" x14ac:dyDescent="0.25">
      <c r="A69" s="16">
        <v>60</v>
      </c>
      <c r="B69" s="14" t="s">
        <v>165</v>
      </c>
      <c r="C69" s="42">
        <v>2056</v>
      </c>
      <c r="D69" s="95">
        <v>2188.5</v>
      </c>
      <c r="E69" s="24">
        <f t="shared" si="0"/>
        <v>132.5</v>
      </c>
      <c r="F69" s="24">
        <f t="shared" si="1"/>
        <v>106.4</v>
      </c>
    </row>
    <row r="70" spans="1:6" ht="15.75" x14ac:dyDescent="0.25">
      <c r="A70" s="16">
        <v>61</v>
      </c>
      <c r="B70" s="14" t="s">
        <v>36</v>
      </c>
      <c r="C70" s="42">
        <v>72.5</v>
      </c>
      <c r="D70" s="95">
        <v>144.6</v>
      </c>
      <c r="E70" s="24">
        <f t="shared" si="0"/>
        <v>72.099999999999994</v>
      </c>
      <c r="F70" s="24">
        <f t="shared" si="1"/>
        <v>199.4</v>
      </c>
    </row>
    <row r="71" spans="1:6" ht="15.75" x14ac:dyDescent="0.25">
      <c r="A71" s="16">
        <v>62</v>
      </c>
      <c r="B71" s="14" t="s">
        <v>37</v>
      </c>
      <c r="C71" s="42">
        <v>1668.9</v>
      </c>
      <c r="D71" s="95">
        <v>1541.9</v>
      </c>
      <c r="E71" s="24">
        <f t="shared" si="0"/>
        <v>-127</v>
      </c>
      <c r="F71" s="24">
        <f t="shared" si="1"/>
        <v>92.4</v>
      </c>
    </row>
    <row r="72" spans="1:6" ht="15.75" x14ac:dyDescent="0.25">
      <c r="A72" s="16">
        <v>63</v>
      </c>
      <c r="B72" s="14" t="s">
        <v>38</v>
      </c>
      <c r="C72" s="42">
        <v>1114.7</v>
      </c>
      <c r="D72" s="95">
        <v>1388</v>
      </c>
      <c r="E72" s="24">
        <f t="shared" si="0"/>
        <v>273.3</v>
      </c>
      <c r="F72" s="24">
        <f t="shared" si="1"/>
        <v>124.5</v>
      </c>
    </row>
    <row r="73" spans="1:6" ht="15.75" x14ac:dyDescent="0.25">
      <c r="A73" s="16">
        <v>64</v>
      </c>
      <c r="B73" s="14" t="s">
        <v>39</v>
      </c>
      <c r="C73" s="42">
        <v>5214.5</v>
      </c>
      <c r="D73" s="95">
        <v>5287.2</v>
      </c>
      <c r="E73" s="24">
        <f t="shared" si="0"/>
        <v>72.7</v>
      </c>
      <c r="F73" s="24">
        <f t="shared" si="1"/>
        <v>101.4</v>
      </c>
    </row>
    <row r="74" spans="1:6" ht="15.75" x14ac:dyDescent="0.25">
      <c r="A74" s="16">
        <v>65</v>
      </c>
      <c r="B74" s="14" t="s">
        <v>40</v>
      </c>
      <c r="C74" s="42">
        <v>250</v>
      </c>
      <c r="D74" s="95">
        <v>416.6</v>
      </c>
      <c r="E74" s="24">
        <f t="shared" si="0"/>
        <v>166.6</v>
      </c>
      <c r="F74" s="24">
        <f t="shared" si="1"/>
        <v>166.6</v>
      </c>
    </row>
    <row r="75" spans="1:6" ht="15.75" x14ac:dyDescent="0.25">
      <c r="A75" s="16">
        <v>66</v>
      </c>
      <c r="B75" s="14" t="s">
        <v>41</v>
      </c>
      <c r="C75" s="42">
        <v>3</v>
      </c>
      <c r="D75" s="95">
        <v>136.1</v>
      </c>
      <c r="E75" s="24">
        <f t="shared" ref="E75:E81" si="2">+D75-C75</f>
        <v>133.1</v>
      </c>
      <c r="F75" s="42" t="s">
        <v>269</v>
      </c>
    </row>
    <row r="76" spans="1:6" ht="15.75" x14ac:dyDescent="0.25">
      <c r="A76" s="16">
        <v>67</v>
      </c>
      <c r="B76" s="14" t="s">
        <v>189</v>
      </c>
      <c r="C76" s="42">
        <v>119</v>
      </c>
      <c r="D76" s="95">
        <v>598.5</v>
      </c>
      <c r="E76" s="24">
        <f t="shared" si="2"/>
        <v>479.5</v>
      </c>
      <c r="F76" s="42" t="s">
        <v>268</v>
      </c>
    </row>
    <row r="77" spans="1:6" ht="31.5" x14ac:dyDescent="0.25">
      <c r="A77" s="16">
        <v>68</v>
      </c>
      <c r="B77" s="13" t="s">
        <v>221</v>
      </c>
      <c r="C77" s="44">
        <v>2409.8000000000002</v>
      </c>
      <c r="D77" s="44">
        <f>+D78</f>
        <v>3553.1</v>
      </c>
      <c r="E77" s="44">
        <f>+E78</f>
        <v>1143.3</v>
      </c>
      <c r="F77" s="23">
        <f t="shared" ref="F77:F82" si="3">+D77/C77*100</f>
        <v>147.4</v>
      </c>
    </row>
    <row r="78" spans="1:6" ht="15.75" x14ac:dyDescent="0.25">
      <c r="A78" s="16">
        <v>69</v>
      </c>
      <c r="B78" s="13" t="s">
        <v>271</v>
      </c>
      <c r="C78" s="44">
        <v>2409.8000000000002</v>
      </c>
      <c r="D78" s="44">
        <f>+D79+D80+D81</f>
        <v>3553.1</v>
      </c>
      <c r="E78" s="44">
        <f>+E79+E80+E81</f>
        <v>1143.3</v>
      </c>
      <c r="F78" s="23">
        <f t="shared" si="3"/>
        <v>147.4</v>
      </c>
    </row>
    <row r="79" spans="1:6" ht="15.75" x14ac:dyDescent="0.25">
      <c r="A79" s="16">
        <v>70</v>
      </c>
      <c r="B79" s="14" t="s">
        <v>42</v>
      </c>
      <c r="C79" s="42">
        <v>1450</v>
      </c>
      <c r="D79" s="95">
        <v>528.70000000000005</v>
      </c>
      <c r="E79" s="24">
        <f t="shared" si="2"/>
        <v>-921.3</v>
      </c>
      <c r="F79" s="24">
        <f t="shared" si="3"/>
        <v>36.5</v>
      </c>
    </row>
    <row r="80" spans="1:6" ht="15.75" x14ac:dyDescent="0.25">
      <c r="A80" s="16">
        <v>71</v>
      </c>
      <c r="B80" s="14" t="s">
        <v>43</v>
      </c>
      <c r="C80" s="42">
        <v>959.8</v>
      </c>
      <c r="D80" s="95">
        <v>3013.4</v>
      </c>
      <c r="E80" s="24">
        <f t="shared" si="2"/>
        <v>2053.6</v>
      </c>
      <c r="F80" s="42" t="s">
        <v>270</v>
      </c>
    </row>
    <row r="81" spans="1:6" ht="15.75" x14ac:dyDescent="0.25">
      <c r="A81" s="16">
        <v>72</v>
      </c>
      <c r="B81" s="14" t="s">
        <v>241</v>
      </c>
      <c r="C81" s="42"/>
      <c r="D81" s="24">
        <f>8.5+2.3+0.2</f>
        <v>11</v>
      </c>
      <c r="E81" s="24">
        <f t="shared" si="2"/>
        <v>11</v>
      </c>
      <c r="F81" s="24"/>
    </row>
    <row r="82" spans="1:6" ht="15.75" x14ac:dyDescent="0.25">
      <c r="A82" s="16">
        <v>73</v>
      </c>
      <c r="B82" s="13" t="s">
        <v>222</v>
      </c>
      <c r="C82" s="44">
        <v>145203.5</v>
      </c>
      <c r="D82" s="44">
        <f>+D10+D18+D66+D77</f>
        <v>149755.1</v>
      </c>
      <c r="E82" s="44">
        <f>+E10+E18+E66+E77</f>
        <v>4551.6000000000004</v>
      </c>
      <c r="F82" s="23">
        <f t="shared" si="3"/>
        <v>103.1</v>
      </c>
    </row>
    <row r="85" spans="1:6" x14ac:dyDescent="0.2">
      <c r="E85" s="84"/>
    </row>
  </sheetData>
  <mergeCells count="4">
    <mergeCell ref="A5:F5"/>
    <mergeCell ref="C1:F1"/>
    <mergeCell ref="C2:F2"/>
    <mergeCell ref="C3:F3"/>
  </mergeCells>
  <pageMargins left="0.9055118110236221" right="0.31496062992125984" top="0.74803149606299213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1"/>
  <sheetViews>
    <sheetView showZeros="0" zoomScaleNormal="100" workbookViewId="0">
      <pane xSplit="2" ySplit="7" topLeftCell="C8" activePane="bottomRight" state="frozen"/>
      <selection pane="topRight" activeCell="D1" sqref="D1"/>
      <selection pane="bottomLeft" activeCell="A7" sqref="A7"/>
      <selection pane="bottomRight" activeCell="Q160" sqref="Q160"/>
    </sheetView>
  </sheetViews>
  <sheetFormatPr defaultColWidth="10.140625" defaultRowHeight="15" x14ac:dyDescent="0.2"/>
  <cols>
    <col min="1" max="1" width="5.140625" style="20" customWidth="1"/>
    <col min="2" max="2" width="44" style="3" customWidth="1"/>
    <col min="3" max="3" width="10.42578125" style="3" customWidth="1"/>
    <col min="4" max="4" width="9.85546875" style="3" customWidth="1"/>
    <col min="5" max="5" width="11.5703125" style="3" customWidth="1"/>
    <col min="6" max="6" width="9.5703125" style="3" customWidth="1"/>
    <col min="7" max="7" width="10.7109375" style="3" customWidth="1"/>
    <col min="8" max="8" width="9.28515625" style="3" customWidth="1"/>
    <col min="9" max="10" width="10.140625" style="3"/>
    <col min="11" max="11" width="11" style="3" customWidth="1"/>
    <col min="12" max="12" width="10" style="3" customWidth="1"/>
    <col min="13" max="181" width="10.140625" style="3"/>
    <col min="182" max="182" width="6" style="3" customWidth="1"/>
    <col min="183" max="183" width="44" style="3" customWidth="1"/>
    <col min="184" max="184" width="10.7109375" style="3" customWidth="1"/>
    <col min="185" max="185" width="10.140625" style="3" customWidth="1"/>
    <col min="186" max="186" width="10.7109375" style="3" customWidth="1"/>
    <col min="187" max="187" width="11.85546875" style="3" customWidth="1"/>
    <col min="188" max="437" width="10.140625" style="3"/>
    <col min="438" max="438" width="6" style="3" customWidth="1"/>
    <col min="439" max="439" width="44" style="3" customWidth="1"/>
    <col min="440" max="440" width="10.7109375" style="3" customWidth="1"/>
    <col min="441" max="441" width="10.140625" style="3" customWidth="1"/>
    <col min="442" max="442" width="10.7109375" style="3" customWidth="1"/>
    <col min="443" max="443" width="11.85546875" style="3" customWidth="1"/>
    <col min="444" max="693" width="10.140625" style="3"/>
    <col min="694" max="694" width="6" style="3" customWidth="1"/>
    <col min="695" max="695" width="44" style="3" customWidth="1"/>
    <col min="696" max="696" width="10.7109375" style="3" customWidth="1"/>
    <col min="697" max="697" width="10.140625" style="3" customWidth="1"/>
    <col min="698" max="698" width="10.7109375" style="3" customWidth="1"/>
    <col min="699" max="699" width="11.85546875" style="3" customWidth="1"/>
    <col min="700" max="949" width="10.140625" style="3"/>
    <col min="950" max="950" width="6" style="3" customWidth="1"/>
    <col min="951" max="951" width="44" style="3" customWidth="1"/>
    <col min="952" max="952" width="10.7109375" style="3" customWidth="1"/>
    <col min="953" max="953" width="10.140625" style="3" customWidth="1"/>
    <col min="954" max="954" width="10.7109375" style="3" customWidth="1"/>
    <col min="955" max="955" width="11.85546875" style="3" customWidth="1"/>
    <col min="956" max="1205" width="10.140625" style="3"/>
    <col min="1206" max="1206" width="6" style="3" customWidth="1"/>
    <col min="1207" max="1207" width="44" style="3" customWidth="1"/>
    <col min="1208" max="1208" width="10.7109375" style="3" customWidth="1"/>
    <col min="1209" max="1209" width="10.140625" style="3" customWidth="1"/>
    <col min="1210" max="1210" width="10.7109375" style="3" customWidth="1"/>
    <col min="1211" max="1211" width="11.85546875" style="3" customWidth="1"/>
    <col min="1212" max="1461" width="10.140625" style="3"/>
    <col min="1462" max="1462" width="6" style="3" customWidth="1"/>
    <col min="1463" max="1463" width="44" style="3" customWidth="1"/>
    <col min="1464" max="1464" width="10.7109375" style="3" customWidth="1"/>
    <col min="1465" max="1465" width="10.140625" style="3" customWidth="1"/>
    <col min="1466" max="1466" width="10.7109375" style="3" customWidth="1"/>
    <col min="1467" max="1467" width="11.85546875" style="3" customWidth="1"/>
    <col min="1468" max="1717" width="10.140625" style="3"/>
    <col min="1718" max="1718" width="6" style="3" customWidth="1"/>
    <col min="1719" max="1719" width="44" style="3" customWidth="1"/>
    <col min="1720" max="1720" width="10.7109375" style="3" customWidth="1"/>
    <col min="1721" max="1721" width="10.140625" style="3" customWidth="1"/>
    <col min="1722" max="1722" width="10.7109375" style="3" customWidth="1"/>
    <col min="1723" max="1723" width="11.85546875" style="3" customWidth="1"/>
    <col min="1724" max="1973" width="10.140625" style="3"/>
    <col min="1974" max="1974" width="6" style="3" customWidth="1"/>
    <col min="1975" max="1975" width="44" style="3" customWidth="1"/>
    <col min="1976" max="1976" width="10.7109375" style="3" customWidth="1"/>
    <col min="1977" max="1977" width="10.140625" style="3" customWidth="1"/>
    <col min="1978" max="1978" width="10.7109375" style="3" customWidth="1"/>
    <col min="1979" max="1979" width="11.85546875" style="3" customWidth="1"/>
    <col min="1980" max="2229" width="10.140625" style="3"/>
    <col min="2230" max="2230" width="6" style="3" customWidth="1"/>
    <col min="2231" max="2231" width="44" style="3" customWidth="1"/>
    <col min="2232" max="2232" width="10.7109375" style="3" customWidth="1"/>
    <col min="2233" max="2233" width="10.140625" style="3" customWidth="1"/>
    <col min="2234" max="2234" width="10.7109375" style="3" customWidth="1"/>
    <col min="2235" max="2235" width="11.85546875" style="3" customWidth="1"/>
    <col min="2236" max="2485" width="10.140625" style="3"/>
    <col min="2486" max="2486" width="6" style="3" customWidth="1"/>
    <col min="2487" max="2487" width="44" style="3" customWidth="1"/>
    <col min="2488" max="2488" width="10.7109375" style="3" customWidth="1"/>
    <col min="2489" max="2489" width="10.140625" style="3" customWidth="1"/>
    <col min="2490" max="2490" width="10.7109375" style="3" customWidth="1"/>
    <col min="2491" max="2491" width="11.85546875" style="3" customWidth="1"/>
    <col min="2492" max="2741" width="10.140625" style="3"/>
    <col min="2742" max="2742" width="6" style="3" customWidth="1"/>
    <col min="2743" max="2743" width="44" style="3" customWidth="1"/>
    <col min="2744" max="2744" width="10.7109375" style="3" customWidth="1"/>
    <col min="2745" max="2745" width="10.140625" style="3" customWidth="1"/>
    <col min="2746" max="2746" width="10.7109375" style="3" customWidth="1"/>
    <col min="2747" max="2747" width="11.85546875" style="3" customWidth="1"/>
    <col min="2748" max="2997" width="10.140625" style="3"/>
    <col min="2998" max="2998" width="6" style="3" customWidth="1"/>
    <col min="2999" max="2999" width="44" style="3" customWidth="1"/>
    <col min="3000" max="3000" width="10.7109375" style="3" customWidth="1"/>
    <col min="3001" max="3001" width="10.140625" style="3" customWidth="1"/>
    <col min="3002" max="3002" width="10.7109375" style="3" customWidth="1"/>
    <col min="3003" max="3003" width="11.85546875" style="3" customWidth="1"/>
    <col min="3004" max="3253" width="10.140625" style="3"/>
    <col min="3254" max="3254" width="6" style="3" customWidth="1"/>
    <col min="3255" max="3255" width="44" style="3" customWidth="1"/>
    <col min="3256" max="3256" width="10.7109375" style="3" customWidth="1"/>
    <col min="3257" max="3257" width="10.140625" style="3" customWidth="1"/>
    <col min="3258" max="3258" width="10.7109375" style="3" customWidth="1"/>
    <col min="3259" max="3259" width="11.85546875" style="3" customWidth="1"/>
    <col min="3260" max="3509" width="10.140625" style="3"/>
    <col min="3510" max="3510" width="6" style="3" customWidth="1"/>
    <col min="3511" max="3511" width="44" style="3" customWidth="1"/>
    <col min="3512" max="3512" width="10.7109375" style="3" customWidth="1"/>
    <col min="3513" max="3513" width="10.140625" style="3" customWidth="1"/>
    <col min="3514" max="3514" width="10.7109375" style="3" customWidth="1"/>
    <col min="3515" max="3515" width="11.85546875" style="3" customWidth="1"/>
    <col min="3516" max="3765" width="10.140625" style="3"/>
    <col min="3766" max="3766" width="6" style="3" customWidth="1"/>
    <col min="3767" max="3767" width="44" style="3" customWidth="1"/>
    <col min="3768" max="3768" width="10.7109375" style="3" customWidth="1"/>
    <col min="3769" max="3769" width="10.140625" style="3" customWidth="1"/>
    <col min="3770" max="3770" width="10.7109375" style="3" customWidth="1"/>
    <col min="3771" max="3771" width="11.85546875" style="3" customWidth="1"/>
    <col min="3772" max="4021" width="10.140625" style="3"/>
    <col min="4022" max="4022" width="6" style="3" customWidth="1"/>
    <col min="4023" max="4023" width="44" style="3" customWidth="1"/>
    <col min="4024" max="4024" width="10.7109375" style="3" customWidth="1"/>
    <col min="4025" max="4025" width="10.140625" style="3" customWidth="1"/>
    <col min="4026" max="4026" width="10.7109375" style="3" customWidth="1"/>
    <col min="4027" max="4027" width="11.85546875" style="3" customWidth="1"/>
    <col min="4028" max="4277" width="10.140625" style="3"/>
    <col min="4278" max="4278" width="6" style="3" customWidth="1"/>
    <col min="4279" max="4279" width="44" style="3" customWidth="1"/>
    <col min="4280" max="4280" width="10.7109375" style="3" customWidth="1"/>
    <col min="4281" max="4281" width="10.140625" style="3" customWidth="1"/>
    <col min="4282" max="4282" width="10.7109375" style="3" customWidth="1"/>
    <col min="4283" max="4283" width="11.85546875" style="3" customWidth="1"/>
    <col min="4284" max="4533" width="10.140625" style="3"/>
    <col min="4534" max="4534" width="6" style="3" customWidth="1"/>
    <col min="4535" max="4535" width="44" style="3" customWidth="1"/>
    <col min="4536" max="4536" width="10.7109375" style="3" customWidth="1"/>
    <col min="4537" max="4537" width="10.140625" style="3" customWidth="1"/>
    <col min="4538" max="4538" width="10.7109375" style="3" customWidth="1"/>
    <col min="4539" max="4539" width="11.85546875" style="3" customWidth="1"/>
    <col min="4540" max="4789" width="10.140625" style="3"/>
    <col min="4790" max="4790" width="6" style="3" customWidth="1"/>
    <col min="4791" max="4791" width="44" style="3" customWidth="1"/>
    <col min="4792" max="4792" width="10.7109375" style="3" customWidth="1"/>
    <col min="4793" max="4793" width="10.140625" style="3" customWidth="1"/>
    <col min="4794" max="4794" width="10.7109375" style="3" customWidth="1"/>
    <col min="4795" max="4795" width="11.85546875" style="3" customWidth="1"/>
    <col min="4796" max="5045" width="10.140625" style="3"/>
    <col min="5046" max="5046" width="6" style="3" customWidth="1"/>
    <col min="5047" max="5047" width="44" style="3" customWidth="1"/>
    <col min="5048" max="5048" width="10.7109375" style="3" customWidth="1"/>
    <col min="5049" max="5049" width="10.140625" style="3" customWidth="1"/>
    <col min="5050" max="5050" width="10.7109375" style="3" customWidth="1"/>
    <col min="5051" max="5051" width="11.85546875" style="3" customWidth="1"/>
    <col min="5052" max="5301" width="10.140625" style="3"/>
    <col min="5302" max="5302" width="6" style="3" customWidth="1"/>
    <col min="5303" max="5303" width="44" style="3" customWidth="1"/>
    <col min="5304" max="5304" width="10.7109375" style="3" customWidth="1"/>
    <col min="5305" max="5305" width="10.140625" style="3" customWidth="1"/>
    <col min="5306" max="5306" width="10.7109375" style="3" customWidth="1"/>
    <col min="5307" max="5307" width="11.85546875" style="3" customWidth="1"/>
    <col min="5308" max="5557" width="10.140625" style="3"/>
    <col min="5558" max="5558" width="6" style="3" customWidth="1"/>
    <col min="5559" max="5559" width="44" style="3" customWidth="1"/>
    <col min="5560" max="5560" width="10.7109375" style="3" customWidth="1"/>
    <col min="5561" max="5561" width="10.140625" style="3" customWidth="1"/>
    <col min="5562" max="5562" width="10.7109375" style="3" customWidth="1"/>
    <col min="5563" max="5563" width="11.85546875" style="3" customWidth="1"/>
    <col min="5564" max="5813" width="10.140625" style="3"/>
    <col min="5814" max="5814" width="6" style="3" customWidth="1"/>
    <col min="5815" max="5815" width="44" style="3" customWidth="1"/>
    <col min="5816" max="5816" width="10.7109375" style="3" customWidth="1"/>
    <col min="5817" max="5817" width="10.140625" style="3" customWidth="1"/>
    <col min="5818" max="5818" width="10.7109375" style="3" customWidth="1"/>
    <col min="5819" max="5819" width="11.85546875" style="3" customWidth="1"/>
    <col min="5820" max="6069" width="10.140625" style="3"/>
    <col min="6070" max="6070" width="6" style="3" customWidth="1"/>
    <col min="6071" max="6071" width="44" style="3" customWidth="1"/>
    <col min="6072" max="6072" width="10.7109375" style="3" customWidth="1"/>
    <col min="6073" max="6073" width="10.140625" style="3" customWidth="1"/>
    <col min="6074" max="6074" width="10.7109375" style="3" customWidth="1"/>
    <col min="6075" max="6075" width="11.85546875" style="3" customWidth="1"/>
    <col min="6076" max="6325" width="10.140625" style="3"/>
    <col min="6326" max="6326" width="6" style="3" customWidth="1"/>
    <col min="6327" max="6327" width="44" style="3" customWidth="1"/>
    <col min="6328" max="6328" width="10.7109375" style="3" customWidth="1"/>
    <col min="6329" max="6329" width="10.140625" style="3" customWidth="1"/>
    <col min="6330" max="6330" width="10.7109375" style="3" customWidth="1"/>
    <col min="6331" max="6331" width="11.85546875" style="3" customWidth="1"/>
    <col min="6332" max="6581" width="10.140625" style="3"/>
    <col min="6582" max="6582" width="6" style="3" customWidth="1"/>
    <col min="6583" max="6583" width="44" style="3" customWidth="1"/>
    <col min="6584" max="6584" width="10.7109375" style="3" customWidth="1"/>
    <col min="6585" max="6585" width="10.140625" style="3" customWidth="1"/>
    <col min="6586" max="6586" width="10.7109375" style="3" customWidth="1"/>
    <col min="6587" max="6587" width="11.85546875" style="3" customWidth="1"/>
    <col min="6588" max="6837" width="10.140625" style="3"/>
    <col min="6838" max="6838" width="6" style="3" customWidth="1"/>
    <col min="6839" max="6839" width="44" style="3" customWidth="1"/>
    <col min="6840" max="6840" width="10.7109375" style="3" customWidth="1"/>
    <col min="6841" max="6841" width="10.140625" style="3" customWidth="1"/>
    <col min="6842" max="6842" width="10.7109375" style="3" customWidth="1"/>
    <col min="6843" max="6843" width="11.85546875" style="3" customWidth="1"/>
    <col min="6844" max="7093" width="10.140625" style="3"/>
    <col min="7094" max="7094" width="6" style="3" customWidth="1"/>
    <col min="7095" max="7095" width="44" style="3" customWidth="1"/>
    <col min="7096" max="7096" width="10.7109375" style="3" customWidth="1"/>
    <col min="7097" max="7097" width="10.140625" style="3" customWidth="1"/>
    <col min="7098" max="7098" width="10.7109375" style="3" customWidth="1"/>
    <col min="7099" max="7099" width="11.85546875" style="3" customWidth="1"/>
    <col min="7100" max="7349" width="10.140625" style="3"/>
    <col min="7350" max="7350" width="6" style="3" customWidth="1"/>
    <col min="7351" max="7351" width="44" style="3" customWidth="1"/>
    <col min="7352" max="7352" width="10.7109375" style="3" customWidth="1"/>
    <col min="7353" max="7353" width="10.140625" style="3" customWidth="1"/>
    <col min="7354" max="7354" width="10.7109375" style="3" customWidth="1"/>
    <col min="7355" max="7355" width="11.85546875" style="3" customWidth="1"/>
    <col min="7356" max="7605" width="10.140625" style="3"/>
    <col min="7606" max="7606" width="6" style="3" customWidth="1"/>
    <col min="7607" max="7607" width="44" style="3" customWidth="1"/>
    <col min="7608" max="7608" width="10.7109375" style="3" customWidth="1"/>
    <col min="7609" max="7609" width="10.140625" style="3" customWidth="1"/>
    <col min="7610" max="7610" width="10.7109375" style="3" customWidth="1"/>
    <col min="7611" max="7611" width="11.85546875" style="3" customWidth="1"/>
    <col min="7612" max="7861" width="10.140625" style="3"/>
    <col min="7862" max="7862" width="6" style="3" customWidth="1"/>
    <col min="7863" max="7863" width="44" style="3" customWidth="1"/>
    <col min="7864" max="7864" width="10.7109375" style="3" customWidth="1"/>
    <col min="7865" max="7865" width="10.140625" style="3" customWidth="1"/>
    <col min="7866" max="7866" width="10.7109375" style="3" customWidth="1"/>
    <col min="7867" max="7867" width="11.85546875" style="3" customWidth="1"/>
    <col min="7868" max="8117" width="10.140625" style="3"/>
    <col min="8118" max="8118" width="6" style="3" customWidth="1"/>
    <col min="8119" max="8119" width="44" style="3" customWidth="1"/>
    <col min="8120" max="8120" width="10.7109375" style="3" customWidth="1"/>
    <col min="8121" max="8121" width="10.140625" style="3" customWidth="1"/>
    <col min="8122" max="8122" width="10.7109375" style="3" customWidth="1"/>
    <col min="8123" max="8123" width="11.85546875" style="3" customWidth="1"/>
    <col min="8124" max="8373" width="10.140625" style="3"/>
    <col min="8374" max="8374" width="6" style="3" customWidth="1"/>
    <col min="8375" max="8375" width="44" style="3" customWidth="1"/>
    <col min="8376" max="8376" width="10.7109375" style="3" customWidth="1"/>
    <col min="8377" max="8377" width="10.140625" style="3" customWidth="1"/>
    <col min="8378" max="8378" width="10.7109375" style="3" customWidth="1"/>
    <col min="8379" max="8379" width="11.85546875" style="3" customWidth="1"/>
    <col min="8380" max="8629" width="10.140625" style="3"/>
    <col min="8630" max="8630" width="6" style="3" customWidth="1"/>
    <col min="8631" max="8631" width="44" style="3" customWidth="1"/>
    <col min="8632" max="8632" width="10.7109375" style="3" customWidth="1"/>
    <col min="8633" max="8633" width="10.140625" style="3" customWidth="1"/>
    <col min="8634" max="8634" width="10.7109375" style="3" customWidth="1"/>
    <col min="8635" max="8635" width="11.85546875" style="3" customWidth="1"/>
    <col min="8636" max="8885" width="10.140625" style="3"/>
    <col min="8886" max="8886" width="6" style="3" customWidth="1"/>
    <col min="8887" max="8887" width="44" style="3" customWidth="1"/>
    <col min="8888" max="8888" width="10.7109375" style="3" customWidth="1"/>
    <col min="8889" max="8889" width="10.140625" style="3" customWidth="1"/>
    <col min="8890" max="8890" width="10.7109375" style="3" customWidth="1"/>
    <col min="8891" max="8891" width="11.85546875" style="3" customWidth="1"/>
    <col min="8892" max="9141" width="10.140625" style="3"/>
    <col min="9142" max="9142" width="6" style="3" customWidth="1"/>
    <col min="9143" max="9143" width="44" style="3" customWidth="1"/>
    <col min="9144" max="9144" width="10.7109375" style="3" customWidth="1"/>
    <col min="9145" max="9145" width="10.140625" style="3" customWidth="1"/>
    <col min="9146" max="9146" width="10.7109375" style="3" customWidth="1"/>
    <col min="9147" max="9147" width="11.85546875" style="3" customWidth="1"/>
    <col min="9148" max="9397" width="10.140625" style="3"/>
    <col min="9398" max="9398" width="6" style="3" customWidth="1"/>
    <col min="9399" max="9399" width="44" style="3" customWidth="1"/>
    <col min="9400" max="9400" width="10.7109375" style="3" customWidth="1"/>
    <col min="9401" max="9401" width="10.140625" style="3" customWidth="1"/>
    <col min="9402" max="9402" width="10.7109375" style="3" customWidth="1"/>
    <col min="9403" max="9403" width="11.85546875" style="3" customWidth="1"/>
    <col min="9404" max="9653" width="10.140625" style="3"/>
    <col min="9654" max="9654" width="6" style="3" customWidth="1"/>
    <col min="9655" max="9655" width="44" style="3" customWidth="1"/>
    <col min="9656" max="9656" width="10.7109375" style="3" customWidth="1"/>
    <col min="9657" max="9657" width="10.140625" style="3" customWidth="1"/>
    <col min="9658" max="9658" width="10.7109375" style="3" customWidth="1"/>
    <col min="9659" max="9659" width="11.85546875" style="3" customWidth="1"/>
    <col min="9660" max="9909" width="10.140625" style="3"/>
    <col min="9910" max="9910" width="6" style="3" customWidth="1"/>
    <col min="9911" max="9911" width="44" style="3" customWidth="1"/>
    <col min="9912" max="9912" width="10.7109375" style="3" customWidth="1"/>
    <col min="9913" max="9913" width="10.140625" style="3" customWidth="1"/>
    <col min="9914" max="9914" width="10.7109375" style="3" customWidth="1"/>
    <col min="9915" max="9915" width="11.85546875" style="3" customWidth="1"/>
    <col min="9916" max="10165" width="10.140625" style="3"/>
    <col min="10166" max="10166" width="6" style="3" customWidth="1"/>
    <col min="10167" max="10167" width="44" style="3" customWidth="1"/>
    <col min="10168" max="10168" width="10.7109375" style="3" customWidth="1"/>
    <col min="10169" max="10169" width="10.140625" style="3" customWidth="1"/>
    <col min="10170" max="10170" width="10.7109375" style="3" customWidth="1"/>
    <col min="10171" max="10171" width="11.85546875" style="3" customWidth="1"/>
    <col min="10172" max="10421" width="10.140625" style="3"/>
    <col min="10422" max="10422" width="6" style="3" customWidth="1"/>
    <col min="10423" max="10423" width="44" style="3" customWidth="1"/>
    <col min="10424" max="10424" width="10.7109375" style="3" customWidth="1"/>
    <col min="10425" max="10425" width="10.140625" style="3" customWidth="1"/>
    <col min="10426" max="10426" width="10.7109375" style="3" customWidth="1"/>
    <col min="10427" max="10427" width="11.85546875" style="3" customWidth="1"/>
    <col min="10428" max="10677" width="10.140625" style="3"/>
    <col min="10678" max="10678" width="6" style="3" customWidth="1"/>
    <col min="10679" max="10679" width="44" style="3" customWidth="1"/>
    <col min="10680" max="10680" width="10.7109375" style="3" customWidth="1"/>
    <col min="10681" max="10681" width="10.140625" style="3" customWidth="1"/>
    <col min="10682" max="10682" width="10.7109375" style="3" customWidth="1"/>
    <col min="10683" max="10683" width="11.85546875" style="3" customWidth="1"/>
    <col min="10684" max="10933" width="10.140625" style="3"/>
    <col min="10934" max="10934" width="6" style="3" customWidth="1"/>
    <col min="10935" max="10935" width="44" style="3" customWidth="1"/>
    <col min="10936" max="10936" width="10.7109375" style="3" customWidth="1"/>
    <col min="10937" max="10937" width="10.140625" style="3" customWidth="1"/>
    <col min="10938" max="10938" width="10.7109375" style="3" customWidth="1"/>
    <col min="10939" max="10939" width="11.85546875" style="3" customWidth="1"/>
    <col min="10940" max="11189" width="10.140625" style="3"/>
    <col min="11190" max="11190" width="6" style="3" customWidth="1"/>
    <col min="11191" max="11191" width="44" style="3" customWidth="1"/>
    <col min="11192" max="11192" width="10.7109375" style="3" customWidth="1"/>
    <col min="11193" max="11193" width="10.140625" style="3" customWidth="1"/>
    <col min="11194" max="11194" width="10.7109375" style="3" customWidth="1"/>
    <col min="11195" max="11195" width="11.85546875" style="3" customWidth="1"/>
    <col min="11196" max="11445" width="10.140625" style="3"/>
    <col min="11446" max="11446" width="6" style="3" customWidth="1"/>
    <col min="11447" max="11447" width="44" style="3" customWidth="1"/>
    <col min="11448" max="11448" width="10.7109375" style="3" customWidth="1"/>
    <col min="11449" max="11449" width="10.140625" style="3" customWidth="1"/>
    <col min="11450" max="11450" width="10.7109375" style="3" customWidth="1"/>
    <col min="11451" max="11451" width="11.85546875" style="3" customWidth="1"/>
    <col min="11452" max="11701" width="10.140625" style="3"/>
    <col min="11702" max="11702" width="6" style="3" customWidth="1"/>
    <col min="11703" max="11703" width="44" style="3" customWidth="1"/>
    <col min="11704" max="11704" width="10.7109375" style="3" customWidth="1"/>
    <col min="11705" max="11705" width="10.140625" style="3" customWidth="1"/>
    <col min="11706" max="11706" width="10.7109375" style="3" customWidth="1"/>
    <col min="11707" max="11707" width="11.85546875" style="3" customWidth="1"/>
    <col min="11708" max="11957" width="10.140625" style="3"/>
    <col min="11958" max="11958" width="6" style="3" customWidth="1"/>
    <col min="11959" max="11959" width="44" style="3" customWidth="1"/>
    <col min="11960" max="11960" width="10.7109375" style="3" customWidth="1"/>
    <col min="11961" max="11961" width="10.140625" style="3" customWidth="1"/>
    <col min="11962" max="11962" width="10.7109375" style="3" customWidth="1"/>
    <col min="11963" max="11963" width="11.85546875" style="3" customWidth="1"/>
    <col min="11964" max="12213" width="10.140625" style="3"/>
    <col min="12214" max="12214" width="6" style="3" customWidth="1"/>
    <col min="12215" max="12215" width="44" style="3" customWidth="1"/>
    <col min="12216" max="12216" width="10.7109375" style="3" customWidth="1"/>
    <col min="12217" max="12217" width="10.140625" style="3" customWidth="1"/>
    <col min="12218" max="12218" width="10.7109375" style="3" customWidth="1"/>
    <col min="12219" max="12219" width="11.85546875" style="3" customWidth="1"/>
    <col min="12220" max="12469" width="10.140625" style="3"/>
    <col min="12470" max="12470" width="6" style="3" customWidth="1"/>
    <col min="12471" max="12471" width="44" style="3" customWidth="1"/>
    <col min="12472" max="12472" width="10.7109375" style="3" customWidth="1"/>
    <col min="12473" max="12473" width="10.140625" style="3" customWidth="1"/>
    <col min="12474" max="12474" width="10.7109375" style="3" customWidth="1"/>
    <col min="12475" max="12475" width="11.85546875" style="3" customWidth="1"/>
    <col min="12476" max="12725" width="10.140625" style="3"/>
    <col min="12726" max="12726" width="6" style="3" customWidth="1"/>
    <col min="12727" max="12727" width="44" style="3" customWidth="1"/>
    <col min="12728" max="12728" width="10.7109375" style="3" customWidth="1"/>
    <col min="12729" max="12729" width="10.140625" style="3" customWidth="1"/>
    <col min="12730" max="12730" width="10.7109375" style="3" customWidth="1"/>
    <col min="12731" max="12731" width="11.85546875" style="3" customWidth="1"/>
    <col min="12732" max="12981" width="10.140625" style="3"/>
    <col min="12982" max="12982" width="6" style="3" customWidth="1"/>
    <col min="12983" max="12983" width="44" style="3" customWidth="1"/>
    <col min="12984" max="12984" width="10.7109375" style="3" customWidth="1"/>
    <col min="12985" max="12985" width="10.140625" style="3" customWidth="1"/>
    <col min="12986" max="12986" width="10.7109375" style="3" customWidth="1"/>
    <col min="12987" max="12987" width="11.85546875" style="3" customWidth="1"/>
    <col min="12988" max="13237" width="10.140625" style="3"/>
    <col min="13238" max="13238" width="6" style="3" customWidth="1"/>
    <col min="13239" max="13239" width="44" style="3" customWidth="1"/>
    <col min="13240" max="13240" width="10.7109375" style="3" customWidth="1"/>
    <col min="13241" max="13241" width="10.140625" style="3" customWidth="1"/>
    <col min="13242" max="13242" width="10.7109375" style="3" customWidth="1"/>
    <col min="13243" max="13243" width="11.85546875" style="3" customWidth="1"/>
    <col min="13244" max="13493" width="10.140625" style="3"/>
    <col min="13494" max="13494" width="6" style="3" customWidth="1"/>
    <col min="13495" max="13495" width="44" style="3" customWidth="1"/>
    <col min="13496" max="13496" width="10.7109375" style="3" customWidth="1"/>
    <col min="13497" max="13497" width="10.140625" style="3" customWidth="1"/>
    <col min="13498" max="13498" width="10.7109375" style="3" customWidth="1"/>
    <col min="13499" max="13499" width="11.85546875" style="3" customWidth="1"/>
    <col min="13500" max="13749" width="10.140625" style="3"/>
    <col min="13750" max="13750" width="6" style="3" customWidth="1"/>
    <col min="13751" max="13751" width="44" style="3" customWidth="1"/>
    <col min="13752" max="13752" width="10.7109375" style="3" customWidth="1"/>
    <col min="13753" max="13753" width="10.140625" style="3" customWidth="1"/>
    <col min="13754" max="13754" width="10.7109375" style="3" customWidth="1"/>
    <col min="13755" max="13755" width="11.85546875" style="3" customWidth="1"/>
    <col min="13756" max="14005" width="10.140625" style="3"/>
    <col min="14006" max="14006" width="6" style="3" customWidth="1"/>
    <col min="14007" max="14007" width="44" style="3" customWidth="1"/>
    <col min="14008" max="14008" width="10.7109375" style="3" customWidth="1"/>
    <col min="14009" max="14009" width="10.140625" style="3" customWidth="1"/>
    <col min="14010" max="14010" width="10.7109375" style="3" customWidth="1"/>
    <col min="14011" max="14011" width="11.85546875" style="3" customWidth="1"/>
    <col min="14012" max="14261" width="10.140625" style="3"/>
    <col min="14262" max="14262" width="6" style="3" customWidth="1"/>
    <col min="14263" max="14263" width="44" style="3" customWidth="1"/>
    <col min="14264" max="14264" width="10.7109375" style="3" customWidth="1"/>
    <col min="14265" max="14265" width="10.140625" style="3" customWidth="1"/>
    <col min="14266" max="14266" width="10.7109375" style="3" customWidth="1"/>
    <col min="14267" max="14267" width="11.85546875" style="3" customWidth="1"/>
    <col min="14268" max="14517" width="10.140625" style="3"/>
    <col min="14518" max="14518" width="6" style="3" customWidth="1"/>
    <col min="14519" max="14519" width="44" style="3" customWidth="1"/>
    <col min="14520" max="14520" width="10.7109375" style="3" customWidth="1"/>
    <col min="14521" max="14521" width="10.140625" style="3" customWidth="1"/>
    <col min="14522" max="14522" width="10.7109375" style="3" customWidth="1"/>
    <col min="14523" max="14523" width="11.85546875" style="3" customWidth="1"/>
    <col min="14524" max="14773" width="10.140625" style="3"/>
    <col min="14774" max="14774" width="6" style="3" customWidth="1"/>
    <col min="14775" max="14775" width="44" style="3" customWidth="1"/>
    <col min="14776" max="14776" width="10.7109375" style="3" customWidth="1"/>
    <col min="14777" max="14777" width="10.140625" style="3" customWidth="1"/>
    <col min="14778" max="14778" width="10.7109375" style="3" customWidth="1"/>
    <col min="14779" max="14779" width="11.85546875" style="3" customWidth="1"/>
    <col min="14780" max="15029" width="10.140625" style="3"/>
    <col min="15030" max="15030" width="6" style="3" customWidth="1"/>
    <col min="15031" max="15031" width="44" style="3" customWidth="1"/>
    <col min="15032" max="15032" width="10.7109375" style="3" customWidth="1"/>
    <col min="15033" max="15033" width="10.140625" style="3" customWidth="1"/>
    <col min="15034" max="15034" width="10.7109375" style="3" customWidth="1"/>
    <col min="15035" max="15035" width="11.85546875" style="3" customWidth="1"/>
    <col min="15036" max="15285" width="10.140625" style="3"/>
    <col min="15286" max="15286" width="6" style="3" customWidth="1"/>
    <col min="15287" max="15287" width="44" style="3" customWidth="1"/>
    <col min="15288" max="15288" width="10.7109375" style="3" customWidth="1"/>
    <col min="15289" max="15289" width="10.140625" style="3" customWidth="1"/>
    <col min="15290" max="15290" width="10.7109375" style="3" customWidth="1"/>
    <col min="15291" max="15291" width="11.85546875" style="3" customWidth="1"/>
    <col min="15292" max="15541" width="10.140625" style="3"/>
    <col min="15542" max="15542" width="6" style="3" customWidth="1"/>
    <col min="15543" max="15543" width="44" style="3" customWidth="1"/>
    <col min="15544" max="15544" width="10.7109375" style="3" customWidth="1"/>
    <col min="15545" max="15545" width="10.140625" style="3" customWidth="1"/>
    <col min="15546" max="15546" width="10.7109375" style="3" customWidth="1"/>
    <col min="15547" max="15547" width="11.85546875" style="3" customWidth="1"/>
    <col min="15548" max="15797" width="10.140625" style="3"/>
    <col min="15798" max="15798" width="6" style="3" customWidth="1"/>
    <col min="15799" max="15799" width="44" style="3" customWidth="1"/>
    <col min="15800" max="15800" width="10.7109375" style="3" customWidth="1"/>
    <col min="15801" max="15801" width="10.140625" style="3" customWidth="1"/>
    <col min="15802" max="15802" width="10.7109375" style="3" customWidth="1"/>
    <col min="15803" max="15803" width="11.85546875" style="3" customWidth="1"/>
    <col min="15804" max="16053" width="10.140625" style="3"/>
    <col min="16054" max="16054" width="6" style="3" customWidth="1"/>
    <col min="16055" max="16055" width="44" style="3" customWidth="1"/>
    <col min="16056" max="16056" width="10.7109375" style="3" customWidth="1"/>
    <col min="16057" max="16057" width="10.140625" style="3" customWidth="1"/>
    <col min="16058" max="16058" width="10.7109375" style="3" customWidth="1"/>
    <col min="16059" max="16059" width="11.85546875" style="3" customWidth="1"/>
    <col min="16060" max="16384" width="10.140625" style="3"/>
  </cols>
  <sheetData>
    <row r="1" spans="1:12" ht="15.75" x14ac:dyDescent="0.25">
      <c r="A1" s="15"/>
      <c r="B1" s="1"/>
      <c r="C1" s="1"/>
      <c r="D1" s="1"/>
      <c r="E1" s="1"/>
      <c r="F1" s="1"/>
    </row>
    <row r="2" spans="1:12" ht="15.75" x14ac:dyDescent="0.25">
      <c r="A2" s="15" t="s">
        <v>44</v>
      </c>
      <c r="B2" s="1"/>
      <c r="C2" s="1"/>
      <c r="D2" s="1"/>
      <c r="E2" s="1"/>
      <c r="F2" s="1"/>
      <c r="G2" s="1"/>
      <c r="H2" s="1"/>
      <c r="I2" s="1"/>
      <c r="J2" s="1"/>
      <c r="K2" s="1"/>
      <c r="L2" s="10" t="s">
        <v>191</v>
      </c>
    </row>
    <row r="3" spans="1:12" ht="13.5" customHeight="1" x14ac:dyDescent="0.25">
      <c r="A3" s="105" t="s">
        <v>0</v>
      </c>
      <c r="B3" s="105" t="s">
        <v>45</v>
      </c>
      <c r="C3" s="106" t="s">
        <v>247</v>
      </c>
      <c r="D3" s="106" t="s">
        <v>248</v>
      </c>
      <c r="E3" s="106" t="s">
        <v>249</v>
      </c>
      <c r="F3" s="104" t="s">
        <v>250</v>
      </c>
      <c r="G3" s="107" t="s">
        <v>251</v>
      </c>
      <c r="H3" s="107"/>
      <c r="I3" s="107"/>
      <c r="J3" s="107"/>
      <c r="K3" s="107"/>
      <c r="L3" s="107"/>
    </row>
    <row r="4" spans="1:12" ht="15.75" customHeight="1" x14ac:dyDescent="0.25">
      <c r="A4" s="105"/>
      <c r="B4" s="105"/>
      <c r="C4" s="106"/>
      <c r="D4" s="106"/>
      <c r="E4" s="106"/>
      <c r="F4" s="104"/>
      <c r="G4" s="106" t="s">
        <v>46</v>
      </c>
      <c r="H4" s="106"/>
      <c r="I4" s="106"/>
      <c r="J4" s="106"/>
      <c r="K4" s="106" t="s">
        <v>47</v>
      </c>
      <c r="L4" s="106"/>
    </row>
    <row r="5" spans="1:12" ht="33" customHeight="1" x14ac:dyDescent="0.25">
      <c r="A5" s="105"/>
      <c r="B5" s="105"/>
      <c r="C5" s="106"/>
      <c r="D5" s="106"/>
      <c r="E5" s="106"/>
      <c r="F5" s="104"/>
      <c r="G5" s="106" t="s">
        <v>245</v>
      </c>
      <c r="H5" s="106" t="s">
        <v>248</v>
      </c>
      <c r="I5" s="106" t="s">
        <v>252</v>
      </c>
      <c r="J5" s="106"/>
      <c r="K5" s="106" t="s">
        <v>245</v>
      </c>
      <c r="L5" s="106" t="s">
        <v>248</v>
      </c>
    </row>
    <row r="6" spans="1:12" ht="15.75" customHeight="1" x14ac:dyDescent="0.25">
      <c r="A6" s="105"/>
      <c r="B6" s="105"/>
      <c r="C6" s="106"/>
      <c r="D6" s="106"/>
      <c r="E6" s="106"/>
      <c r="F6" s="104"/>
      <c r="G6" s="106"/>
      <c r="H6" s="106"/>
      <c r="I6" s="37" t="s">
        <v>245</v>
      </c>
      <c r="J6" s="37" t="s">
        <v>248</v>
      </c>
      <c r="K6" s="106"/>
      <c r="L6" s="106"/>
    </row>
    <row r="7" spans="1:12" ht="15.75" x14ac:dyDescent="0.25">
      <c r="A7" s="86">
        <v>1</v>
      </c>
      <c r="B7" s="93">
        <v>2</v>
      </c>
      <c r="C7" s="86">
        <v>3</v>
      </c>
      <c r="D7" s="93">
        <v>4</v>
      </c>
      <c r="E7" s="86">
        <v>5</v>
      </c>
      <c r="F7" s="93">
        <v>6</v>
      </c>
      <c r="G7" s="86">
        <v>7</v>
      </c>
      <c r="H7" s="93">
        <v>8</v>
      </c>
      <c r="I7" s="86">
        <v>9</v>
      </c>
      <c r="J7" s="93">
        <v>10</v>
      </c>
      <c r="K7" s="86">
        <v>11</v>
      </c>
      <c r="L7" s="93">
        <v>12</v>
      </c>
    </row>
    <row r="8" spans="1:12" ht="15.75" x14ac:dyDescent="0.25">
      <c r="A8" s="16">
        <v>1</v>
      </c>
      <c r="B8" s="9" t="s">
        <v>48</v>
      </c>
      <c r="C8" s="23">
        <f>+C9</f>
        <v>156.30000000000001</v>
      </c>
      <c r="D8" s="23">
        <f t="shared" ref="D8:E8" si="0">+D9</f>
        <v>144.9</v>
      </c>
      <c r="E8" s="23">
        <f t="shared" si="0"/>
        <v>-11.4</v>
      </c>
      <c r="F8" s="23">
        <f>+D8/C8*100</f>
        <v>92.7</v>
      </c>
      <c r="G8" s="23">
        <f t="shared" ref="G8" si="1">+G9</f>
        <v>154.6</v>
      </c>
      <c r="H8" s="23">
        <f t="shared" ref="H8" si="2">+H9</f>
        <v>143.19999999999999</v>
      </c>
      <c r="I8" s="23">
        <f t="shared" ref="I8" si="3">+I9</f>
        <v>110.1</v>
      </c>
      <c r="J8" s="23">
        <f t="shared" ref="J8" si="4">+J9</f>
        <v>99.6</v>
      </c>
      <c r="K8" s="23">
        <f t="shared" ref="K8" si="5">+K9</f>
        <v>1.7</v>
      </c>
      <c r="L8" s="23">
        <f t="shared" ref="L8" si="6">+L9</f>
        <v>1.7</v>
      </c>
    </row>
    <row r="9" spans="1:12" ht="31.5" x14ac:dyDescent="0.25">
      <c r="A9" s="16">
        <v>2</v>
      </c>
      <c r="B9" s="9" t="s">
        <v>49</v>
      </c>
      <c r="C9" s="23">
        <f t="shared" ref="C9:C72" si="7">+G9+K9</f>
        <v>156.30000000000001</v>
      </c>
      <c r="D9" s="23">
        <f t="shared" ref="D9:D72" si="8">+H9+L9</f>
        <v>144.9</v>
      </c>
      <c r="E9" s="23">
        <f t="shared" ref="E9:E72" si="9">+D9-C9</f>
        <v>-11.4</v>
      </c>
      <c r="F9" s="23">
        <f t="shared" ref="F9:F71" si="10">+D9/C9*100</f>
        <v>92.7</v>
      </c>
      <c r="G9" s="23">
        <f>155.3-0.7</f>
        <v>154.6</v>
      </c>
      <c r="H9" s="23">
        <v>143.19999999999999</v>
      </c>
      <c r="I9" s="23">
        <v>110.1</v>
      </c>
      <c r="J9" s="23">
        <v>99.6</v>
      </c>
      <c r="K9" s="23">
        <v>1.7</v>
      </c>
      <c r="L9" s="23">
        <v>1.7</v>
      </c>
    </row>
    <row r="10" spans="1:12" ht="15.75" x14ac:dyDescent="0.25">
      <c r="A10" s="16">
        <v>3</v>
      </c>
      <c r="B10" s="9" t="s">
        <v>3</v>
      </c>
      <c r="C10" s="23">
        <f>+C11+C12+C47+C48+C49+C50+C51</f>
        <v>14226.5</v>
      </c>
      <c r="D10" s="23">
        <f t="shared" ref="D10:E10" si="11">+D11+D12+D47+D48+D49+D50+D51</f>
        <v>12400.9</v>
      </c>
      <c r="E10" s="23">
        <f t="shared" si="11"/>
        <v>-1825.6</v>
      </c>
      <c r="F10" s="23">
        <f t="shared" si="10"/>
        <v>87.2</v>
      </c>
      <c r="G10" s="23">
        <f t="shared" ref="G10" si="12">+G11+G12+G47+G48+G49+G50+G51</f>
        <v>9653.5</v>
      </c>
      <c r="H10" s="23">
        <f t="shared" ref="H10" si="13">+H11+H12+H47+H48+H49+H50+H51</f>
        <v>8103.9</v>
      </c>
      <c r="I10" s="23">
        <f t="shared" ref="I10" si="14">+I11+I12+I47+I48+I49+I50+I51</f>
        <v>4689.3</v>
      </c>
      <c r="J10" s="23">
        <f t="shared" ref="J10" si="15">+J11+J12+J47+J48+J49+J50+J51</f>
        <v>4651.8999999999996</v>
      </c>
      <c r="K10" s="23">
        <f t="shared" ref="K10" si="16">+K11+K12+K47+K48+K49+K50+K51</f>
        <v>4573</v>
      </c>
      <c r="L10" s="23">
        <f t="shared" ref="L10" si="17">+L11+L12+L47+L48+L49+L50+L51</f>
        <v>4297</v>
      </c>
    </row>
    <row r="11" spans="1:12" ht="31.5" x14ac:dyDescent="0.25">
      <c r="A11" s="16">
        <v>4</v>
      </c>
      <c r="B11" s="9" t="s">
        <v>50</v>
      </c>
      <c r="C11" s="23">
        <f t="shared" si="7"/>
        <v>83.5</v>
      </c>
      <c r="D11" s="23">
        <f t="shared" si="8"/>
        <v>8.8000000000000007</v>
      </c>
      <c r="E11" s="23">
        <f t="shared" si="9"/>
        <v>-74.7</v>
      </c>
      <c r="F11" s="23">
        <f t="shared" si="10"/>
        <v>10.5</v>
      </c>
      <c r="G11" s="23">
        <v>83.5</v>
      </c>
      <c r="H11" s="23">
        <v>8.8000000000000007</v>
      </c>
      <c r="I11" s="23">
        <v>0</v>
      </c>
      <c r="J11" s="24"/>
      <c r="K11" s="23">
        <v>0</v>
      </c>
      <c r="L11" s="24"/>
    </row>
    <row r="12" spans="1:12" ht="15.75" x14ac:dyDescent="0.25">
      <c r="A12" s="16">
        <v>5</v>
      </c>
      <c r="B12" s="9" t="s">
        <v>51</v>
      </c>
      <c r="C12" s="23">
        <f>+C14+C15+C16+C17+C18+C19+C40+C45+C46</f>
        <v>13474.9</v>
      </c>
      <c r="D12" s="23">
        <f t="shared" ref="D12:E12" si="18">+D14+D15+D16+D17+D18+D19+D40+D45+D46</f>
        <v>11862.4</v>
      </c>
      <c r="E12" s="23">
        <f t="shared" si="18"/>
        <v>-1612.5</v>
      </c>
      <c r="F12" s="23">
        <f t="shared" si="10"/>
        <v>88</v>
      </c>
      <c r="G12" s="23">
        <f t="shared" ref="G12:L12" si="19">+G14+G15+G16+G17+G18+G19+G40+G45+G46</f>
        <v>9140.9</v>
      </c>
      <c r="H12" s="23">
        <f t="shared" si="19"/>
        <v>7779.4</v>
      </c>
      <c r="I12" s="23">
        <f t="shared" si="19"/>
        <v>4685.2</v>
      </c>
      <c r="J12" s="23">
        <f t="shared" si="19"/>
        <v>4649.3</v>
      </c>
      <c r="K12" s="23">
        <f t="shared" si="19"/>
        <v>4334</v>
      </c>
      <c r="L12" s="23">
        <f t="shared" si="19"/>
        <v>4083</v>
      </c>
    </row>
    <row r="13" spans="1:12" ht="15.75" x14ac:dyDescent="0.25">
      <c r="A13" s="16">
        <v>6</v>
      </c>
      <c r="B13" s="93" t="s">
        <v>2</v>
      </c>
      <c r="C13" s="24">
        <f t="shared" si="7"/>
        <v>0</v>
      </c>
      <c r="D13" s="24">
        <f t="shared" si="8"/>
        <v>0</v>
      </c>
      <c r="E13" s="24">
        <f t="shared" si="9"/>
        <v>0</v>
      </c>
      <c r="F13" s="24"/>
      <c r="G13" s="24"/>
      <c r="H13" s="24"/>
      <c r="I13" s="24"/>
      <c r="J13" s="24"/>
      <c r="K13" s="24"/>
      <c r="L13" s="24"/>
    </row>
    <row r="14" spans="1:12" ht="31.5" x14ac:dyDescent="0.25">
      <c r="A14" s="16">
        <v>7</v>
      </c>
      <c r="B14" s="8" t="s">
        <v>52</v>
      </c>
      <c r="C14" s="24">
        <f t="shared" si="7"/>
        <v>311.3</v>
      </c>
      <c r="D14" s="24">
        <f t="shared" si="8"/>
        <v>275.8</v>
      </c>
      <c r="E14" s="24">
        <f t="shared" si="9"/>
        <v>-35.5</v>
      </c>
      <c r="F14" s="24">
        <f t="shared" si="10"/>
        <v>88.6</v>
      </c>
      <c r="G14" s="24">
        <v>311.3</v>
      </c>
      <c r="H14" s="24">
        <v>275.8</v>
      </c>
      <c r="I14" s="24">
        <v>104.9</v>
      </c>
      <c r="J14" s="24">
        <v>99.8</v>
      </c>
      <c r="K14" s="24">
        <v>0</v>
      </c>
      <c r="L14" s="24"/>
    </row>
    <row r="15" spans="1:12" ht="31.5" x14ac:dyDescent="0.25">
      <c r="A15" s="16">
        <v>8</v>
      </c>
      <c r="B15" s="8" t="s">
        <v>53</v>
      </c>
      <c r="C15" s="24">
        <f t="shared" si="7"/>
        <v>155.6</v>
      </c>
      <c r="D15" s="24">
        <f t="shared" si="8"/>
        <v>147.9</v>
      </c>
      <c r="E15" s="24">
        <f t="shared" si="9"/>
        <v>-7.7</v>
      </c>
      <c r="F15" s="24">
        <f t="shared" si="10"/>
        <v>95.1</v>
      </c>
      <c r="G15" s="24">
        <v>153.6</v>
      </c>
      <c r="H15" s="24">
        <v>145.9</v>
      </c>
      <c r="I15" s="24">
        <v>110.3</v>
      </c>
      <c r="J15" s="24">
        <v>109</v>
      </c>
      <c r="K15" s="24">
        <v>2</v>
      </c>
      <c r="L15" s="24">
        <v>2</v>
      </c>
    </row>
    <row r="16" spans="1:12" ht="47.25" x14ac:dyDescent="0.25">
      <c r="A16" s="16">
        <v>9</v>
      </c>
      <c r="B16" s="8" t="s">
        <v>54</v>
      </c>
      <c r="C16" s="24">
        <f t="shared" si="7"/>
        <v>12085</v>
      </c>
      <c r="D16" s="24">
        <f t="shared" si="8"/>
        <v>10615</v>
      </c>
      <c r="E16" s="24">
        <f t="shared" si="9"/>
        <v>-1470</v>
      </c>
      <c r="F16" s="24">
        <f t="shared" si="10"/>
        <v>87.8</v>
      </c>
      <c r="G16" s="24">
        <v>7850.3</v>
      </c>
      <c r="H16" s="24">
        <v>6597.5</v>
      </c>
      <c r="I16" s="24">
        <v>3976.8</v>
      </c>
      <c r="J16" s="24">
        <v>3953.1</v>
      </c>
      <c r="K16" s="24">
        <v>4234.7</v>
      </c>
      <c r="L16" s="24">
        <v>4017.5</v>
      </c>
    </row>
    <row r="17" spans="1:12" ht="31.5" x14ac:dyDescent="0.25">
      <c r="A17" s="16">
        <v>10</v>
      </c>
      <c r="B17" s="8" t="s">
        <v>55</v>
      </c>
      <c r="C17" s="24">
        <f t="shared" si="7"/>
        <v>29</v>
      </c>
      <c r="D17" s="24">
        <f t="shared" si="8"/>
        <v>0</v>
      </c>
      <c r="E17" s="24">
        <f t="shared" si="9"/>
        <v>-29</v>
      </c>
      <c r="F17" s="24">
        <f t="shared" si="10"/>
        <v>0</v>
      </c>
      <c r="G17" s="24">
        <v>29</v>
      </c>
      <c r="H17" s="24"/>
      <c r="I17" s="24">
        <v>0</v>
      </c>
      <c r="J17" s="24"/>
      <c r="K17" s="24">
        <v>0</v>
      </c>
      <c r="L17" s="24"/>
    </row>
    <row r="18" spans="1:12" ht="31.5" x14ac:dyDescent="0.25">
      <c r="A18" s="16">
        <v>11</v>
      </c>
      <c r="B18" s="8" t="s">
        <v>56</v>
      </c>
      <c r="C18" s="24">
        <f t="shared" si="7"/>
        <v>151.80000000000001</v>
      </c>
      <c r="D18" s="24">
        <f t="shared" si="8"/>
        <v>105.7</v>
      </c>
      <c r="E18" s="24">
        <f t="shared" si="9"/>
        <v>-46.1</v>
      </c>
      <c r="F18" s="24">
        <f t="shared" si="10"/>
        <v>69.599999999999994</v>
      </c>
      <c r="G18" s="24">
        <v>56.5</v>
      </c>
      <c r="H18" s="24">
        <v>44.2</v>
      </c>
      <c r="I18" s="24">
        <v>0</v>
      </c>
      <c r="J18" s="24"/>
      <c r="K18" s="24">
        <v>95.3</v>
      </c>
      <c r="L18" s="24">
        <v>61.5</v>
      </c>
    </row>
    <row r="19" spans="1:12" ht="63" x14ac:dyDescent="0.25">
      <c r="A19" s="16">
        <v>12</v>
      </c>
      <c r="B19" s="8" t="s">
        <v>57</v>
      </c>
      <c r="C19" s="24">
        <f>SUM(C21:C39)</f>
        <v>725.4</v>
      </c>
      <c r="D19" s="24">
        <f t="shared" ref="D19:L19" si="20">SUM(D21:D39)</f>
        <v>704.6</v>
      </c>
      <c r="E19" s="24">
        <f t="shared" si="20"/>
        <v>-20.8</v>
      </c>
      <c r="F19" s="24">
        <f t="shared" si="10"/>
        <v>97.1</v>
      </c>
      <c r="G19" s="24">
        <f t="shared" si="20"/>
        <v>723.4</v>
      </c>
      <c r="H19" s="24">
        <f t="shared" si="20"/>
        <v>702.6</v>
      </c>
      <c r="I19" s="24">
        <f t="shared" si="20"/>
        <v>482.7</v>
      </c>
      <c r="J19" s="24">
        <f t="shared" si="20"/>
        <v>477.2</v>
      </c>
      <c r="K19" s="24">
        <f t="shared" si="20"/>
        <v>2</v>
      </c>
      <c r="L19" s="24">
        <f t="shared" si="20"/>
        <v>2</v>
      </c>
    </row>
    <row r="20" spans="1:12" ht="15.75" x14ac:dyDescent="0.25">
      <c r="A20" s="16">
        <v>13</v>
      </c>
      <c r="B20" s="93" t="s">
        <v>2</v>
      </c>
      <c r="C20" s="24">
        <f t="shared" si="7"/>
        <v>0</v>
      </c>
      <c r="D20" s="24">
        <f t="shared" si="8"/>
        <v>0</v>
      </c>
      <c r="E20" s="24">
        <f t="shared" si="9"/>
        <v>0</v>
      </c>
      <c r="F20" s="24"/>
      <c r="G20" s="24"/>
      <c r="H20" s="24"/>
      <c r="I20" s="24"/>
      <c r="J20" s="24"/>
      <c r="K20" s="24"/>
      <c r="L20" s="24"/>
    </row>
    <row r="21" spans="1:12" ht="31.5" x14ac:dyDescent="0.25">
      <c r="A21" s="16">
        <v>14</v>
      </c>
      <c r="B21" s="8" t="s">
        <v>17</v>
      </c>
      <c r="C21" s="24">
        <f t="shared" si="7"/>
        <v>0.6</v>
      </c>
      <c r="D21" s="24">
        <f t="shared" si="8"/>
        <v>0.5</v>
      </c>
      <c r="E21" s="24">
        <f t="shared" si="9"/>
        <v>-0.1</v>
      </c>
      <c r="F21" s="24">
        <f t="shared" si="10"/>
        <v>83.3</v>
      </c>
      <c r="G21" s="24">
        <v>0.6</v>
      </c>
      <c r="H21" s="24">
        <v>0.5</v>
      </c>
      <c r="I21" s="24">
        <v>0.4</v>
      </c>
      <c r="J21" s="24">
        <v>0.4</v>
      </c>
      <c r="K21" s="24">
        <v>0</v>
      </c>
      <c r="L21" s="24"/>
    </row>
    <row r="22" spans="1:12" ht="15.75" x14ac:dyDescent="0.25">
      <c r="A22" s="16">
        <v>15</v>
      </c>
      <c r="B22" s="8" t="s">
        <v>18</v>
      </c>
      <c r="C22" s="24">
        <f t="shared" si="7"/>
        <v>17.3</v>
      </c>
      <c r="D22" s="24">
        <f t="shared" si="8"/>
        <v>17.3</v>
      </c>
      <c r="E22" s="24">
        <f t="shared" si="9"/>
        <v>0</v>
      </c>
      <c r="F22" s="24">
        <f t="shared" si="10"/>
        <v>100</v>
      </c>
      <c r="G22" s="24">
        <v>17.3</v>
      </c>
      <c r="H22" s="24">
        <v>17.3</v>
      </c>
      <c r="I22" s="24">
        <v>11.8</v>
      </c>
      <c r="J22" s="24">
        <v>11.8</v>
      </c>
      <c r="K22" s="24">
        <v>0</v>
      </c>
      <c r="L22" s="24"/>
    </row>
    <row r="23" spans="1:12" ht="31.5" x14ac:dyDescent="0.25">
      <c r="A23" s="16">
        <v>16</v>
      </c>
      <c r="B23" s="8" t="s">
        <v>19</v>
      </c>
      <c r="C23" s="24">
        <f t="shared" si="7"/>
        <v>10.4</v>
      </c>
      <c r="D23" s="24">
        <f t="shared" si="8"/>
        <v>9.8000000000000007</v>
      </c>
      <c r="E23" s="24">
        <f t="shared" si="9"/>
        <v>-0.6</v>
      </c>
      <c r="F23" s="24">
        <f t="shared" si="10"/>
        <v>94.2</v>
      </c>
      <c r="G23" s="24">
        <v>10.4</v>
      </c>
      <c r="H23" s="24">
        <v>9.8000000000000007</v>
      </c>
      <c r="I23" s="24">
        <v>8</v>
      </c>
      <c r="J23" s="24">
        <v>7.5</v>
      </c>
      <c r="K23" s="24">
        <v>0</v>
      </c>
      <c r="L23" s="24"/>
    </row>
    <row r="24" spans="1:12" ht="31.5" x14ac:dyDescent="0.25">
      <c r="A24" s="16">
        <v>17</v>
      </c>
      <c r="B24" s="8" t="s">
        <v>151</v>
      </c>
      <c r="C24" s="24">
        <f t="shared" si="7"/>
        <v>67.2</v>
      </c>
      <c r="D24" s="24">
        <f t="shared" si="8"/>
        <v>67.2</v>
      </c>
      <c r="E24" s="24">
        <f t="shared" si="9"/>
        <v>0</v>
      </c>
      <c r="F24" s="24">
        <f t="shared" si="10"/>
        <v>100</v>
      </c>
      <c r="G24" s="24">
        <v>67.2</v>
      </c>
      <c r="H24" s="24">
        <v>67.2</v>
      </c>
      <c r="I24" s="24">
        <v>41</v>
      </c>
      <c r="J24" s="24">
        <v>41</v>
      </c>
      <c r="K24" s="24">
        <v>0</v>
      </c>
      <c r="L24" s="24"/>
    </row>
    <row r="25" spans="1:12" ht="31.5" x14ac:dyDescent="0.25">
      <c r="A25" s="16">
        <v>18</v>
      </c>
      <c r="B25" s="8" t="s">
        <v>152</v>
      </c>
      <c r="C25" s="24">
        <f t="shared" si="7"/>
        <v>30.5</v>
      </c>
      <c r="D25" s="24">
        <f t="shared" si="8"/>
        <v>29.3</v>
      </c>
      <c r="E25" s="24">
        <f t="shared" si="9"/>
        <v>-1.2</v>
      </c>
      <c r="F25" s="24">
        <f t="shared" si="10"/>
        <v>96.1</v>
      </c>
      <c r="G25" s="24">
        <v>30.5</v>
      </c>
      <c r="H25" s="24">
        <v>29.3</v>
      </c>
      <c r="I25" s="24">
        <v>20</v>
      </c>
      <c r="J25" s="24">
        <v>19.899999999999999</v>
      </c>
      <c r="K25" s="24">
        <v>0</v>
      </c>
      <c r="L25" s="24"/>
    </row>
    <row r="26" spans="1:12" ht="15.75" x14ac:dyDescent="0.25">
      <c r="A26" s="16">
        <v>19</v>
      </c>
      <c r="B26" s="8" t="s">
        <v>20</v>
      </c>
      <c r="C26" s="24">
        <f t="shared" si="7"/>
        <v>84.9</v>
      </c>
      <c r="D26" s="24">
        <f t="shared" si="8"/>
        <v>84.3</v>
      </c>
      <c r="E26" s="24">
        <f t="shared" si="9"/>
        <v>-0.6</v>
      </c>
      <c r="F26" s="24">
        <f t="shared" si="10"/>
        <v>99.3</v>
      </c>
      <c r="G26" s="24">
        <v>84.9</v>
      </c>
      <c r="H26" s="24">
        <v>84.3</v>
      </c>
      <c r="I26" s="24">
        <v>64.8</v>
      </c>
      <c r="J26" s="24">
        <v>64.400000000000006</v>
      </c>
      <c r="K26" s="24">
        <v>0</v>
      </c>
      <c r="L26" s="24"/>
    </row>
    <row r="27" spans="1:12" ht="47.25" x14ac:dyDescent="0.25">
      <c r="A27" s="16">
        <v>20</v>
      </c>
      <c r="B27" s="8" t="s">
        <v>137</v>
      </c>
      <c r="C27" s="24">
        <f t="shared" si="7"/>
        <v>22.1</v>
      </c>
      <c r="D27" s="24">
        <f t="shared" si="8"/>
        <v>21.9</v>
      </c>
      <c r="E27" s="24">
        <f t="shared" si="9"/>
        <v>-0.2</v>
      </c>
      <c r="F27" s="24">
        <f t="shared" si="10"/>
        <v>99.1</v>
      </c>
      <c r="G27" s="24">
        <v>22.1</v>
      </c>
      <c r="H27" s="24">
        <v>21.9</v>
      </c>
      <c r="I27" s="24">
        <v>16.899999999999999</v>
      </c>
      <c r="J27" s="24">
        <v>16.8</v>
      </c>
      <c r="K27" s="24">
        <v>0</v>
      </c>
      <c r="L27" s="24"/>
    </row>
    <row r="28" spans="1:12" ht="15.75" x14ac:dyDescent="0.25">
      <c r="A28" s="16">
        <v>21</v>
      </c>
      <c r="B28" s="8" t="s">
        <v>21</v>
      </c>
      <c r="C28" s="24">
        <f t="shared" si="7"/>
        <v>64.400000000000006</v>
      </c>
      <c r="D28" s="24">
        <f t="shared" si="8"/>
        <v>64.400000000000006</v>
      </c>
      <c r="E28" s="24">
        <f t="shared" si="9"/>
        <v>0</v>
      </c>
      <c r="F28" s="24">
        <f t="shared" si="10"/>
        <v>100</v>
      </c>
      <c r="G28" s="24">
        <v>64.400000000000006</v>
      </c>
      <c r="H28" s="24">
        <v>64.400000000000006</v>
      </c>
      <c r="I28" s="24">
        <v>31.8</v>
      </c>
      <c r="J28" s="24">
        <v>31.8</v>
      </c>
      <c r="K28" s="24">
        <v>0</v>
      </c>
      <c r="L28" s="24"/>
    </row>
    <row r="29" spans="1:12" ht="31.5" x14ac:dyDescent="0.25">
      <c r="A29" s="16">
        <v>22</v>
      </c>
      <c r="B29" s="8" t="s">
        <v>22</v>
      </c>
      <c r="C29" s="24">
        <f t="shared" si="7"/>
        <v>2.7</v>
      </c>
      <c r="D29" s="24">
        <f t="shared" si="8"/>
        <v>2.7</v>
      </c>
      <c r="E29" s="24">
        <f t="shared" si="9"/>
        <v>0</v>
      </c>
      <c r="F29" s="24">
        <f t="shared" si="10"/>
        <v>100</v>
      </c>
      <c r="G29" s="24">
        <v>2.7</v>
      </c>
      <c r="H29" s="24">
        <v>2.7</v>
      </c>
      <c r="I29" s="24">
        <v>0</v>
      </c>
      <c r="J29" s="24"/>
      <c r="K29" s="24">
        <v>0</v>
      </c>
      <c r="L29" s="24"/>
    </row>
    <row r="30" spans="1:12" ht="47.25" x14ac:dyDescent="0.25">
      <c r="A30" s="16">
        <v>23</v>
      </c>
      <c r="B30" s="8" t="s">
        <v>153</v>
      </c>
      <c r="C30" s="24">
        <f t="shared" si="7"/>
        <v>0.4</v>
      </c>
      <c r="D30" s="24">
        <f t="shared" si="8"/>
        <v>0.3</v>
      </c>
      <c r="E30" s="24">
        <f t="shared" si="9"/>
        <v>-0.1</v>
      </c>
      <c r="F30" s="24">
        <f t="shared" si="10"/>
        <v>75</v>
      </c>
      <c r="G30" s="24">
        <v>0.4</v>
      </c>
      <c r="H30" s="24">
        <v>0.3</v>
      </c>
      <c r="I30" s="24">
        <v>0.3</v>
      </c>
      <c r="J30" s="24">
        <v>0.3</v>
      </c>
      <c r="K30" s="24">
        <v>0</v>
      </c>
      <c r="L30" s="24"/>
    </row>
    <row r="31" spans="1:12" ht="63" x14ac:dyDescent="0.25">
      <c r="A31" s="16">
        <v>24</v>
      </c>
      <c r="B31" s="8" t="s">
        <v>113</v>
      </c>
      <c r="C31" s="24">
        <f t="shared" si="7"/>
        <v>0.7</v>
      </c>
      <c r="D31" s="24">
        <f t="shared" si="8"/>
        <v>0.5</v>
      </c>
      <c r="E31" s="24">
        <f t="shared" si="9"/>
        <v>-0.2</v>
      </c>
      <c r="F31" s="24">
        <f t="shared" si="10"/>
        <v>71.400000000000006</v>
      </c>
      <c r="G31" s="24">
        <v>0.7</v>
      </c>
      <c r="H31" s="24">
        <v>0.5</v>
      </c>
      <c r="I31" s="24">
        <v>0.5</v>
      </c>
      <c r="J31" s="24">
        <v>0.4</v>
      </c>
      <c r="K31" s="24">
        <v>0</v>
      </c>
      <c r="L31" s="24"/>
    </row>
    <row r="32" spans="1:12" ht="15.75" x14ac:dyDescent="0.25">
      <c r="A32" s="16">
        <v>25</v>
      </c>
      <c r="B32" s="8" t="s">
        <v>58</v>
      </c>
      <c r="C32" s="24">
        <f t="shared" si="7"/>
        <v>284.2</v>
      </c>
      <c r="D32" s="24">
        <f t="shared" si="8"/>
        <v>282.3</v>
      </c>
      <c r="E32" s="24">
        <f t="shared" si="9"/>
        <v>-1.9</v>
      </c>
      <c r="F32" s="24">
        <f t="shared" si="10"/>
        <v>99.3</v>
      </c>
      <c r="G32" s="24">
        <v>284.2</v>
      </c>
      <c r="H32" s="24">
        <v>282.3</v>
      </c>
      <c r="I32" s="24">
        <v>205.3</v>
      </c>
      <c r="J32" s="24">
        <v>204.2</v>
      </c>
      <c r="K32" s="24">
        <v>0</v>
      </c>
      <c r="L32" s="24"/>
    </row>
    <row r="33" spans="1:12" ht="15.75" x14ac:dyDescent="0.25">
      <c r="A33" s="16">
        <v>26</v>
      </c>
      <c r="B33" s="14" t="s">
        <v>59</v>
      </c>
      <c r="C33" s="24">
        <f t="shared" si="7"/>
        <v>14.1</v>
      </c>
      <c r="D33" s="24">
        <f t="shared" si="8"/>
        <v>13.9</v>
      </c>
      <c r="E33" s="24">
        <f t="shared" si="9"/>
        <v>-0.2</v>
      </c>
      <c r="F33" s="24">
        <f t="shared" si="10"/>
        <v>98.6</v>
      </c>
      <c r="G33" s="24">
        <v>14.1</v>
      </c>
      <c r="H33" s="24">
        <v>13.9</v>
      </c>
      <c r="I33" s="24">
        <v>10.199999999999999</v>
      </c>
      <c r="J33" s="24">
        <v>10.199999999999999</v>
      </c>
      <c r="K33" s="24">
        <v>0</v>
      </c>
      <c r="L33" s="24"/>
    </row>
    <row r="34" spans="1:12" ht="47.25" x14ac:dyDescent="0.25">
      <c r="A34" s="16">
        <v>27</v>
      </c>
      <c r="B34" s="8" t="s">
        <v>60</v>
      </c>
      <c r="C34" s="24">
        <f t="shared" si="7"/>
        <v>18.600000000000001</v>
      </c>
      <c r="D34" s="24">
        <f t="shared" si="8"/>
        <v>18.5</v>
      </c>
      <c r="E34" s="24">
        <f t="shared" si="9"/>
        <v>-0.1</v>
      </c>
      <c r="F34" s="24">
        <f t="shared" si="10"/>
        <v>99.5</v>
      </c>
      <c r="G34" s="24">
        <v>18.600000000000001</v>
      </c>
      <c r="H34" s="24">
        <v>18.5</v>
      </c>
      <c r="I34" s="24">
        <v>12</v>
      </c>
      <c r="J34" s="24">
        <v>11.9</v>
      </c>
      <c r="K34" s="24">
        <v>0</v>
      </c>
      <c r="L34" s="24"/>
    </row>
    <row r="35" spans="1:12" ht="15.75" x14ac:dyDescent="0.25">
      <c r="A35" s="16">
        <v>28</v>
      </c>
      <c r="B35" s="8" t="s">
        <v>61</v>
      </c>
      <c r="C35" s="24">
        <f t="shared" si="7"/>
        <v>69.099999999999994</v>
      </c>
      <c r="D35" s="24">
        <f t="shared" si="8"/>
        <v>57</v>
      </c>
      <c r="E35" s="24">
        <f t="shared" si="9"/>
        <v>-12.1</v>
      </c>
      <c r="F35" s="24">
        <f t="shared" si="10"/>
        <v>82.5</v>
      </c>
      <c r="G35" s="24">
        <v>67.099999999999994</v>
      </c>
      <c r="H35" s="24">
        <v>55</v>
      </c>
      <c r="I35" s="24">
        <v>37.299999999999997</v>
      </c>
      <c r="J35" s="24">
        <v>35.9</v>
      </c>
      <c r="K35" s="24">
        <v>2</v>
      </c>
      <c r="L35" s="24">
        <v>2</v>
      </c>
    </row>
    <row r="36" spans="1:12" ht="31.5" x14ac:dyDescent="0.25">
      <c r="A36" s="16">
        <v>29</v>
      </c>
      <c r="B36" s="8" t="s">
        <v>62</v>
      </c>
      <c r="C36" s="24">
        <f t="shared" si="7"/>
        <v>17.7</v>
      </c>
      <c r="D36" s="24">
        <f t="shared" si="8"/>
        <v>16</v>
      </c>
      <c r="E36" s="24">
        <f t="shared" si="9"/>
        <v>-1.7</v>
      </c>
      <c r="F36" s="24">
        <f t="shared" si="10"/>
        <v>90.4</v>
      </c>
      <c r="G36" s="24">
        <v>17.7</v>
      </c>
      <c r="H36" s="24">
        <v>16</v>
      </c>
      <c r="I36" s="24">
        <v>7</v>
      </c>
      <c r="J36" s="24">
        <v>6.5</v>
      </c>
      <c r="K36" s="24">
        <v>0</v>
      </c>
      <c r="L36" s="24"/>
    </row>
    <row r="37" spans="1:12" ht="15.75" x14ac:dyDescent="0.25">
      <c r="A37" s="16">
        <v>30</v>
      </c>
      <c r="B37" s="8" t="s">
        <v>63</v>
      </c>
      <c r="C37" s="24">
        <f t="shared" si="7"/>
        <v>17.600000000000001</v>
      </c>
      <c r="D37" s="24">
        <f t="shared" si="8"/>
        <v>16.2</v>
      </c>
      <c r="E37" s="24">
        <f t="shared" si="9"/>
        <v>-1.4</v>
      </c>
      <c r="F37" s="24">
        <f t="shared" si="10"/>
        <v>92</v>
      </c>
      <c r="G37" s="24">
        <v>17.600000000000001</v>
      </c>
      <c r="H37" s="24">
        <v>16.2</v>
      </c>
      <c r="I37" s="24">
        <v>13.2</v>
      </c>
      <c r="J37" s="24">
        <v>12.3</v>
      </c>
      <c r="K37" s="24">
        <v>0</v>
      </c>
      <c r="L37" s="24"/>
    </row>
    <row r="38" spans="1:12" ht="31.5" x14ac:dyDescent="0.25">
      <c r="A38" s="16">
        <v>31</v>
      </c>
      <c r="B38" s="8" t="s">
        <v>116</v>
      </c>
      <c r="C38" s="24">
        <f t="shared" si="7"/>
        <v>0.3</v>
      </c>
      <c r="D38" s="24">
        <f t="shared" si="8"/>
        <v>0</v>
      </c>
      <c r="E38" s="24">
        <f t="shared" si="9"/>
        <v>-0.3</v>
      </c>
      <c r="F38" s="24">
        <f t="shared" si="10"/>
        <v>0</v>
      </c>
      <c r="G38" s="24">
        <v>0.3</v>
      </c>
      <c r="H38" s="24"/>
      <c r="I38" s="24">
        <v>0.2</v>
      </c>
      <c r="J38" s="24"/>
      <c r="K38" s="24">
        <v>0</v>
      </c>
      <c r="L38" s="24"/>
    </row>
    <row r="39" spans="1:12" ht="15.75" x14ac:dyDescent="0.25">
      <c r="A39" s="16">
        <v>32</v>
      </c>
      <c r="B39" s="8" t="s">
        <v>29</v>
      </c>
      <c r="C39" s="24">
        <f t="shared" si="7"/>
        <v>2.6</v>
      </c>
      <c r="D39" s="24">
        <f t="shared" si="8"/>
        <v>2.5</v>
      </c>
      <c r="E39" s="24">
        <f t="shared" si="9"/>
        <v>-0.1</v>
      </c>
      <c r="F39" s="24">
        <f t="shared" si="10"/>
        <v>96.2</v>
      </c>
      <c r="G39" s="24">
        <v>2.6</v>
      </c>
      <c r="H39" s="24">
        <v>2.5</v>
      </c>
      <c r="I39" s="24">
        <v>2</v>
      </c>
      <c r="J39" s="24">
        <v>1.9</v>
      </c>
      <c r="K39" s="24">
        <v>0</v>
      </c>
      <c r="L39" s="24"/>
    </row>
    <row r="40" spans="1:12" ht="47.25" x14ac:dyDescent="0.25">
      <c r="A40" s="16">
        <v>33</v>
      </c>
      <c r="B40" s="17" t="s">
        <v>64</v>
      </c>
      <c r="C40" s="24">
        <f>SUM(C42:C44)</f>
        <v>12.1</v>
      </c>
      <c r="D40" s="24">
        <f t="shared" ref="D40:L40" si="21">SUM(D42:D44)</f>
        <v>11.7</v>
      </c>
      <c r="E40" s="24">
        <f t="shared" si="21"/>
        <v>-0.4</v>
      </c>
      <c r="F40" s="24">
        <f t="shared" si="10"/>
        <v>96.7</v>
      </c>
      <c r="G40" s="24">
        <f t="shared" si="21"/>
        <v>12.1</v>
      </c>
      <c r="H40" s="24">
        <f t="shared" si="21"/>
        <v>11.7</v>
      </c>
      <c r="I40" s="24">
        <f t="shared" si="21"/>
        <v>9.1999999999999993</v>
      </c>
      <c r="J40" s="24">
        <f t="shared" si="21"/>
        <v>8.9</v>
      </c>
      <c r="K40" s="24">
        <f t="shared" si="21"/>
        <v>0</v>
      </c>
      <c r="L40" s="24">
        <f t="shared" si="21"/>
        <v>0</v>
      </c>
    </row>
    <row r="41" spans="1:12" ht="15.75" x14ac:dyDescent="0.25">
      <c r="A41" s="16">
        <v>34</v>
      </c>
      <c r="B41" s="93" t="s">
        <v>2</v>
      </c>
      <c r="C41" s="24">
        <f t="shared" si="7"/>
        <v>0</v>
      </c>
      <c r="D41" s="24">
        <f t="shared" si="8"/>
        <v>0</v>
      </c>
      <c r="E41" s="24">
        <f t="shared" si="9"/>
        <v>0</v>
      </c>
      <c r="F41" s="24"/>
      <c r="G41" s="24"/>
      <c r="H41" s="24"/>
      <c r="I41" s="24"/>
      <c r="J41" s="24"/>
      <c r="K41" s="24"/>
      <c r="L41" s="24"/>
    </row>
    <row r="42" spans="1:12" ht="15.75" x14ac:dyDescent="0.25">
      <c r="A42" s="16">
        <v>35</v>
      </c>
      <c r="B42" s="14" t="s">
        <v>30</v>
      </c>
      <c r="C42" s="24">
        <f t="shared" si="7"/>
        <v>6.2</v>
      </c>
      <c r="D42" s="24">
        <f t="shared" si="8"/>
        <v>6.1</v>
      </c>
      <c r="E42" s="24">
        <f t="shared" si="9"/>
        <v>-0.1</v>
      </c>
      <c r="F42" s="24">
        <f t="shared" si="10"/>
        <v>98.4</v>
      </c>
      <c r="G42" s="24">
        <v>6.2</v>
      </c>
      <c r="H42" s="24">
        <v>6.1</v>
      </c>
      <c r="I42" s="24">
        <v>4.7</v>
      </c>
      <c r="J42" s="24">
        <v>4.7</v>
      </c>
      <c r="K42" s="24">
        <v>0</v>
      </c>
      <c r="L42" s="24"/>
    </row>
    <row r="43" spans="1:12" ht="15.75" x14ac:dyDescent="0.25">
      <c r="A43" s="16">
        <v>36</v>
      </c>
      <c r="B43" s="14" t="s">
        <v>31</v>
      </c>
      <c r="C43" s="24">
        <f t="shared" si="7"/>
        <v>2</v>
      </c>
      <c r="D43" s="24">
        <f t="shared" si="8"/>
        <v>1.8</v>
      </c>
      <c r="E43" s="24">
        <f t="shared" si="9"/>
        <v>-0.2</v>
      </c>
      <c r="F43" s="24">
        <f t="shared" si="10"/>
        <v>90</v>
      </c>
      <c r="G43" s="24">
        <v>2</v>
      </c>
      <c r="H43" s="24">
        <v>1.8</v>
      </c>
      <c r="I43" s="24">
        <v>1.5</v>
      </c>
      <c r="J43" s="24">
        <v>1.3</v>
      </c>
      <c r="K43" s="24">
        <v>0</v>
      </c>
      <c r="L43" s="24"/>
    </row>
    <row r="44" spans="1:12" ht="15.75" x14ac:dyDescent="0.25">
      <c r="A44" s="16">
        <v>37</v>
      </c>
      <c r="B44" s="14" t="s">
        <v>32</v>
      </c>
      <c r="C44" s="24">
        <f t="shared" si="7"/>
        <v>3.9</v>
      </c>
      <c r="D44" s="24">
        <f t="shared" si="8"/>
        <v>3.8</v>
      </c>
      <c r="E44" s="24">
        <f t="shared" si="9"/>
        <v>-0.1</v>
      </c>
      <c r="F44" s="24">
        <f t="shared" si="10"/>
        <v>97.4</v>
      </c>
      <c r="G44" s="24">
        <v>3.9</v>
      </c>
      <c r="H44" s="24">
        <v>3.8</v>
      </c>
      <c r="I44" s="24">
        <v>3</v>
      </c>
      <c r="J44" s="24">
        <v>2.9</v>
      </c>
      <c r="K44" s="24">
        <v>0</v>
      </c>
      <c r="L44" s="24"/>
    </row>
    <row r="45" spans="1:12" ht="78.75" x14ac:dyDescent="0.25">
      <c r="A45" s="16">
        <v>38</v>
      </c>
      <c r="B45" s="8" t="s">
        <v>197</v>
      </c>
      <c r="C45" s="24">
        <f t="shared" si="7"/>
        <v>3</v>
      </c>
      <c r="D45" s="24">
        <f t="shared" si="8"/>
        <v>0</v>
      </c>
      <c r="E45" s="24">
        <f t="shared" si="9"/>
        <v>-3</v>
      </c>
      <c r="F45" s="24">
        <f t="shared" si="10"/>
        <v>0</v>
      </c>
      <c r="G45" s="24">
        <v>3</v>
      </c>
      <c r="H45" s="24"/>
      <c r="I45" s="24">
        <v>0</v>
      </c>
      <c r="J45" s="24"/>
      <c r="K45" s="24">
        <v>0</v>
      </c>
      <c r="L45" s="24"/>
    </row>
    <row r="46" spans="1:12" ht="31.5" x14ac:dyDescent="0.25">
      <c r="A46" s="16">
        <v>39</v>
      </c>
      <c r="B46" s="8" t="s">
        <v>223</v>
      </c>
      <c r="C46" s="24">
        <f t="shared" si="7"/>
        <v>1.7</v>
      </c>
      <c r="D46" s="24">
        <f t="shared" si="8"/>
        <v>1.7</v>
      </c>
      <c r="E46" s="24">
        <f t="shared" si="9"/>
        <v>0</v>
      </c>
      <c r="F46" s="24">
        <f t="shared" si="10"/>
        <v>100</v>
      </c>
      <c r="G46" s="24">
        <v>1.7</v>
      </c>
      <c r="H46" s="24">
        <v>1.7</v>
      </c>
      <c r="I46" s="24">
        <v>1.3</v>
      </c>
      <c r="J46" s="24">
        <v>1.3</v>
      </c>
      <c r="K46" s="24">
        <v>0</v>
      </c>
      <c r="L46" s="24"/>
    </row>
    <row r="47" spans="1:12" ht="31.5" x14ac:dyDescent="0.25">
      <c r="A47" s="16">
        <v>40</v>
      </c>
      <c r="B47" s="8" t="s">
        <v>65</v>
      </c>
      <c r="C47" s="23">
        <f t="shared" si="7"/>
        <v>148.19999999999999</v>
      </c>
      <c r="D47" s="23">
        <f t="shared" si="8"/>
        <v>66.2</v>
      </c>
      <c r="E47" s="23">
        <f t="shared" si="9"/>
        <v>-82</v>
      </c>
      <c r="F47" s="23">
        <f t="shared" si="10"/>
        <v>44.7</v>
      </c>
      <c r="G47" s="23">
        <v>148.19999999999999</v>
      </c>
      <c r="H47" s="23">
        <v>66.2</v>
      </c>
      <c r="I47" s="23">
        <v>0</v>
      </c>
      <c r="J47" s="23"/>
      <c r="K47" s="23">
        <v>0</v>
      </c>
      <c r="L47" s="23"/>
    </row>
    <row r="48" spans="1:12" ht="47.25" x14ac:dyDescent="0.25">
      <c r="A48" s="16">
        <v>41</v>
      </c>
      <c r="B48" s="14" t="s">
        <v>66</v>
      </c>
      <c r="C48" s="23">
        <f t="shared" si="7"/>
        <v>230.2</v>
      </c>
      <c r="D48" s="23">
        <f t="shared" si="8"/>
        <v>206.2</v>
      </c>
      <c r="E48" s="23">
        <f t="shared" si="9"/>
        <v>-24</v>
      </c>
      <c r="F48" s="23">
        <f t="shared" si="10"/>
        <v>89.6</v>
      </c>
      <c r="G48" s="23">
        <v>230.2</v>
      </c>
      <c r="H48" s="23">
        <v>206.2</v>
      </c>
      <c r="I48" s="23">
        <v>0</v>
      </c>
      <c r="J48" s="23"/>
      <c r="K48" s="23">
        <v>0</v>
      </c>
      <c r="L48" s="23"/>
    </row>
    <row r="49" spans="1:12" ht="31.5" x14ac:dyDescent="0.25">
      <c r="A49" s="16">
        <v>42</v>
      </c>
      <c r="B49" s="18" t="s">
        <v>67</v>
      </c>
      <c r="C49" s="23">
        <f t="shared" si="7"/>
        <v>50.7</v>
      </c>
      <c r="D49" s="23">
        <f t="shared" si="8"/>
        <v>43.3</v>
      </c>
      <c r="E49" s="23">
        <f t="shared" si="9"/>
        <v>-7.4</v>
      </c>
      <c r="F49" s="23">
        <f t="shared" si="10"/>
        <v>85.4</v>
      </c>
      <c r="G49" s="23">
        <v>50.7</v>
      </c>
      <c r="H49" s="23">
        <v>43.3</v>
      </c>
      <c r="I49" s="23">
        <v>4.0999999999999996</v>
      </c>
      <c r="J49" s="23">
        <v>2.6</v>
      </c>
      <c r="K49" s="23">
        <v>0</v>
      </c>
      <c r="L49" s="23"/>
    </row>
    <row r="50" spans="1:12" ht="31.5" x14ac:dyDescent="0.25">
      <c r="A50" s="16">
        <v>43</v>
      </c>
      <c r="B50" s="13" t="s">
        <v>68</v>
      </c>
      <c r="C50" s="23">
        <f t="shared" si="7"/>
        <v>160</v>
      </c>
      <c r="D50" s="23">
        <f t="shared" si="8"/>
        <v>135</v>
      </c>
      <c r="E50" s="23">
        <f t="shared" si="9"/>
        <v>-25</v>
      </c>
      <c r="F50" s="23">
        <f t="shared" si="10"/>
        <v>84.4</v>
      </c>
      <c r="G50" s="23">
        <v>0</v>
      </c>
      <c r="H50" s="23"/>
      <c r="I50" s="23">
        <v>0</v>
      </c>
      <c r="J50" s="23"/>
      <c r="K50" s="23">
        <v>160</v>
      </c>
      <c r="L50" s="23">
        <v>135</v>
      </c>
    </row>
    <row r="51" spans="1:12" ht="31.5" x14ac:dyDescent="0.25">
      <c r="A51" s="16">
        <v>44</v>
      </c>
      <c r="B51" s="13" t="s">
        <v>143</v>
      </c>
      <c r="C51" s="23">
        <f t="shared" si="7"/>
        <v>79</v>
      </c>
      <c r="D51" s="23">
        <f t="shared" si="8"/>
        <v>79</v>
      </c>
      <c r="E51" s="23">
        <f t="shared" si="9"/>
        <v>0</v>
      </c>
      <c r="F51" s="23">
        <f t="shared" si="10"/>
        <v>100</v>
      </c>
      <c r="G51" s="23">
        <v>0</v>
      </c>
      <c r="H51" s="23"/>
      <c r="I51" s="23">
        <v>0</v>
      </c>
      <c r="J51" s="23"/>
      <c r="K51" s="23">
        <v>79</v>
      </c>
      <c r="L51" s="23">
        <v>79</v>
      </c>
    </row>
    <row r="52" spans="1:12" ht="15.75" x14ac:dyDescent="0.25">
      <c r="A52" s="16">
        <v>45</v>
      </c>
      <c r="B52" s="18" t="s">
        <v>69</v>
      </c>
      <c r="C52" s="23">
        <f>+C53+C54+C61+C62+C67+C71+C76+C77+C78+C82+C83</f>
        <v>12563.2</v>
      </c>
      <c r="D52" s="23">
        <f t="shared" ref="D52:E52" si="22">+D53+D54+D61+D62+D67+D71+D76+D77+D78+D82+D83</f>
        <v>9350.7000000000007</v>
      </c>
      <c r="E52" s="23">
        <f t="shared" si="22"/>
        <v>-3212.5</v>
      </c>
      <c r="F52" s="23">
        <f t="shared" si="10"/>
        <v>74.400000000000006</v>
      </c>
      <c r="G52" s="23">
        <f t="shared" ref="G52" si="23">+G53+G54+G61+G62+G67+G71+G76+G77+G78+G82+G83</f>
        <v>1152</v>
      </c>
      <c r="H52" s="23">
        <f t="shared" ref="H52" si="24">+H53+H54+H61+H62+H67+H71+H76+H77+H78+H82+H83</f>
        <v>961.5</v>
      </c>
      <c r="I52" s="23">
        <f t="shared" ref="I52" si="25">+I53+I54+I61+I62+I67+I71+I76+I77+I78+I82+I83</f>
        <v>2.4</v>
      </c>
      <c r="J52" s="23">
        <f t="shared" ref="J52" si="26">+J53+J54+J61+J62+J67+J71+J76+J77+J78+J82+J83</f>
        <v>2.2000000000000002</v>
      </c>
      <c r="K52" s="23">
        <f t="shared" ref="K52" si="27">+K53+K54+K61+K62+K67+K71+K76+K77+K78+K82+K83</f>
        <v>11411.2</v>
      </c>
      <c r="L52" s="23">
        <f t="shared" ref="L52" si="28">+L53+L54+L61+L62+L67+L71+L76+L77+L78+L82+L83</f>
        <v>8389.2000000000007</v>
      </c>
    </row>
    <row r="53" spans="1:12" ht="31.5" x14ac:dyDescent="0.25">
      <c r="A53" s="16">
        <v>46</v>
      </c>
      <c r="B53" s="13" t="s">
        <v>144</v>
      </c>
      <c r="C53" s="23">
        <f t="shared" si="7"/>
        <v>2318.1999999999998</v>
      </c>
      <c r="D53" s="23">
        <f t="shared" si="8"/>
        <v>2287</v>
      </c>
      <c r="E53" s="23">
        <f t="shared" si="9"/>
        <v>-31.2</v>
      </c>
      <c r="F53" s="23">
        <f t="shared" si="10"/>
        <v>98.7</v>
      </c>
      <c r="G53" s="23">
        <v>354.9</v>
      </c>
      <c r="H53" s="23">
        <v>337.1</v>
      </c>
      <c r="I53" s="23">
        <v>0</v>
      </c>
      <c r="J53" s="23"/>
      <c r="K53" s="23">
        <v>1963.3</v>
      </c>
      <c r="L53" s="23">
        <v>1949.9</v>
      </c>
    </row>
    <row r="54" spans="1:12" ht="15.75" x14ac:dyDescent="0.25">
      <c r="A54" s="16">
        <v>47</v>
      </c>
      <c r="B54" s="9" t="s">
        <v>212</v>
      </c>
      <c r="C54" s="23">
        <f t="shared" si="7"/>
        <v>414.6</v>
      </c>
      <c r="D54" s="23">
        <f t="shared" si="8"/>
        <v>373.1</v>
      </c>
      <c r="E54" s="23">
        <f t="shared" si="9"/>
        <v>-41.5</v>
      </c>
      <c r="F54" s="23">
        <f t="shared" si="10"/>
        <v>90</v>
      </c>
      <c r="G54" s="23">
        <f t="shared" ref="G54:L54" si="29">+G56+G57</f>
        <v>414.6</v>
      </c>
      <c r="H54" s="23">
        <f t="shared" si="29"/>
        <v>373.1</v>
      </c>
      <c r="I54" s="23">
        <f t="shared" si="29"/>
        <v>0</v>
      </c>
      <c r="J54" s="23">
        <f t="shared" si="29"/>
        <v>0</v>
      </c>
      <c r="K54" s="23">
        <f t="shared" si="29"/>
        <v>0</v>
      </c>
      <c r="L54" s="23">
        <f t="shared" si="29"/>
        <v>0</v>
      </c>
    </row>
    <row r="55" spans="1:12" ht="15.75" x14ac:dyDescent="0.25">
      <c r="A55" s="16">
        <v>48</v>
      </c>
      <c r="B55" s="19" t="s">
        <v>2</v>
      </c>
      <c r="C55" s="24">
        <f t="shared" si="7"/>
        <v>0</v>
      </c>
      <c r="D55" s="24">
        <f t="shared" si="8"/>
        <v>0</v>
      </c>
      <c r="E55" s="24">
        <f t="shared" si="9"/>
        <v>0</v>
      </c>
      <c r="F55" s="24"/>
      <c r="G55" s="24"/>
      <c r="H55" s="24"/>
      <c r="I55" s="24"/>
      <c r="J55" s="24"/>
      <c r="K55" s="24"/>
      <c r="L55" s="24"/>
    </row>
    <row r="56" spans="1:12" ht="31.5" x14ac:dyDescent="0.25">
      <c r="A56" s="16">
        <v>49</v>
      </c>
      <c r="B56" s="8" t="s">
        <v>70</v>
      </c>
      <c r="C56" s="24">
        <f t="shared" si="7"/>
        <v>141.1</v>
      </c>
      <c r="D56" s="24">
        <f t="shared" si="8"/>
        <v>115.6</v>
      </c>
      <c r="E56" s="24">
        <f t="shared" si="9"/>
        <v>-25.5</v>
      </c>
      <c r="F56" s="24">
        <f t="shared" si="10"/>
        <v>81.900000000000006</v>
      </c>
      <c r="G56" s="24">
        <v>141.1</v>
      </c>
      <c r="H56" s="24">
        <v>115.6</v>
      </c>
      <c r="I56" s="24">
        <v>0</v>
      </c>
      <c r="J56" s="24"/>
      <c r="K56" s="24">
        <v>0</v>
      </c>
      <c r="L56" s="24"/>
    </row>
    <row r="57" spans="1:12" ht="63" x14ac:dyDescent="0.25">
      <c r="A57" s="16">
        <v>50</v>
      </c>
      <c r="B57" s="9" t="s">
        <v>71</v>
      </c>
      <c r="C57" s="24">
        <f>+C59+C60</f>
        <v>273.5</v>
      </c>
      <c r="D57" s="24">
        <f t="shared" ref="D57:L57" si="30">+D59+D60</f>
        <v>257.5</v>
      </c>
      <c r="E57" s="24">
        <f t="shared" si="30"/>
        <v>-16</v>
      </c>
      <c r="F57" s="24">
        <f t="shared" si="10"/>
        <v>94.1</v>
      </c>
      <c r="G57" s="24">
        <f t="shared" si="30"/>
        <v>273.5</v>
      </c>
      <c r="H57" s="24">
        <f t="shared" si="30"/>
        <v>257.5</v>
      </c>
      <c r="I57" s="24">
        <f t="shared" si="30"/>
        <v>0</v>
      </c>
      <c r="J57" s="24">
        <f t="shared" si="30"/>
        <v>0</v>
      </c>
      <c r="K57" s="24">
        <f t="shared" si="30"/>
        <v>0</v>
      </c>
      <c r="L57" s="24">
        <f t="shared" si="30"/>
        <v>0</v>
      </c>
    </row>
    <row r="58" spans="1:12" ht="15.75" x14ac:dyDescent="0.25">
      <c r="A58" s="16">
        <v>51</v>
      </c>
      <c r="B58" s="19" t="s">
        <v>2</v>
      </c>
      <c r="C58" s="24">
        <f t="shared" si="7"/>
        <v>0</v>
      </c>
      <c r="D58" s="24">
        <f t="shared" si="8"/>
        <v>0</v>
      </c>
      <c r="E58" s="24">
        <f t="shared" si="9"/>
        <v>0</v>
      </c>
      <c r="F58" s="24"/>
      <c r="G58" s="24"/>
      <c r="H58" s="24"/>
      <c r="I58" s="24"/>
      <c r="J58" s="24"/>
      <c r="K58" s="24"/>
      <c r="L58" s="24"/>
    </row>
    <row r="59" spans="1:12" ht="31.5" x14ac:dyDescent="0.25">
      <c r="A59" s="16">
        <v>52</v>
      </c>
      <c r="B59" s="8" t="s">
        <v>24</v>
      </c>
      <c r="C59" s="24">
        <f t="shared" si="7"/>
        <v>266.39999999999998</v>
      </c>
      <c r="D59" s="24">
        <f t="shared" si="8"/>
        <v>250.4</v>
      </c>
      <c r="E59" s="24">
        <f t="shared" si="9"/>
        <v>-16</v>
      </c>
      <c r="F59" s="24">
        <f t="shared" si="10"/>
        <v>94</v>
      </c>
      <c r="G59" s="24">
        <v>266.39999999999998</v>
      </c>
      <c r="H59" s="24">
        <v>250.4</v>
      </c>
      <c r="I59" s="24">
        <v>0</v>
      </c>
      <c r="J59" s="24"/>
      <c r="K59" s="24">
        <v>0</v>
      </c>
      <c r="L59" s="24"/>
    </row>
    <row r="60" spans="1:12" ht="15.75" x14ac:dyDescent="0.25">
      <c r="A60" s="16">
        <v>53</v>
      </c>
      <c r="B60" s="8" t="s">
        <v>154</v>
      </c>
      <c r="C60" s="24">
        <f t="shared" si="7"/>
        <v>7.1</v>
      </c>
      <c r="D60" s="24">
        <f t="shared" si="8"/>
        <v>7.1</v>
      </c>
      <c r="E60" s="24">
        <f t="shared" si="9"/>
        <v>0</v>
      </c>
      <c r="F60" s="24">
        <f t="shared" si="10"/>
        <v>100</v>
      </c>
      <c r="G60" s="24">
        <v>7.1</v>
      </c>
      <c r="H60" s="24">
        <v>7.1</v>
      </c>
      <c r="I60" s="24">
        <v>0</v>
      </c>
      <c r="J60" s="24"/>
      <c r="K60" s="24">
        <v>0</v>
      </c>
      <c r="L60" s="24"/>
    </row>
    <row r="61" spans="1:12" ht="31.5" x14ac:dyDescent="0.25">
      <c r="A61" s="16">
        <v>54</v>
      </c>
      <c r="B61" s="9" t="s">
        <v>145</v>
      </c>
      <c r="C61" s="24">
        <f t="shared" si="7"/>
        <v>286.89999999999998</v>
      </c>
      <c r="D61" s="24">
        <f t="shared" si="8"/>
        <v>181.9</v>
      </c>
      <c r="E61" s="24">
        <f t="shared" si="9"/>
        <v>-105</v>
      </c>
      <c r="F61" s="24">
        <f t="shared" si="10"/>
        <v>63.4</v>
      </c>
      <c r="G61" s="24">
        <v>286.89999999999998</v>
      </c>
      <c r="H61" s="24">
        <v>181.9</v>
      </c>
      <c r="I61" s="24">
        <v>0</v>
      </c>
      <c r="J61" s="24"/>
      <c r="K61" s="24">
        <v>0</v>
      </c>
      <c r="L61" s="24"/>
    </row>
    <row r="62" spans="1:12" ht="15.75" x14ac:dyDescent="0.25">
      <c r="A62" s="16">
        <v>55</v>
      </c>
      <c r="B62" s="13" t="s">
        <v>72</v>
      </c>
      <c r="C62" s="23">
        <f>+C64+C65+C66</f>
        <v>499.7</v>
      </c>
      <c r="D62" s="23">
        <f t="shared" ref="D62:L62" si="31">+D64+D65+D66</f>
        <v>85.3</v>
      </c>
      <c r="E62" s="23">
        <f t="shared" si="31"/>
        <v>-414.4</v>
      </c>
      <c r="F62" s="23">
        <f t="shared" si="10"/>
        <v>17.100000000000001</v>
      </c>
      <c r="G62" s="23">
        <f t="shared" si="31"/>
        <v>0</v>
      </c>
      <c r="H62" s="23">
        <f t="shared" si="31"/>
        <v>0</v>
      </c>
      <c r="I62" s="23">
        <f t="shared" si="31"/>
        <v>0</v>
      </c>
      <c r="J62" s="23">
        <f t="shared" si="31"/>
        <v>0</v>
      </c>
      <c r="K62" s="23">
        <f t="shared" si="31"/>
        <v>499.7</v>
      </c>
      <c r="L62" s="23">
        <f t="shared" si="31"/>
        <v>85.3</v>
      </c>
    </row>
    <row r="63" spans="1:12" ht="15.75" x14ac:dyDescent="0.25">
      <c r="A63" s="16">
        <v>56</v>
      </c>
      <c r="B63" s="93" t="s">
        <v>2</v>
      </c>
      <c r="C63" s="24">
        <f t="shared" si="7"/>
        <v>0</v>
      </c>
      <c r="D63" s="24">
        <f t="shared" si="8"/>
        <v>0</v>
      </c>
      <c r="E63" s="24">
        <f t="shared" si="9"/>
        <v>0</v>
      </c>
      <c r="F63" s="24"/>
      <c r="G63" s="24"/>
      <c r="H63" s="24"/>
      <c r="I63" s="24"/>
      <c r="J63" s="24"/>
      <c r="K63" s="24"/>
      <c r="L63" s="24"/>
    </row>
    <row r="64" spans="1:12" ht="31.5" x14ac:dyDescent="0.25">
      <c r="A64" s="16">
        <v>57</v>
      </c>
      <c r="B64" s="14" t="s">
        <v>146</v>
      </c>
      <c r="C64" s="24">
        <f t="shared" si="7"/>
        <v>463.9</v>
      </c>
      <c r="D64" s="24">
        <f t="shared" si="8"/>
        <v>58.5</v>
      </c>
      <c r="E64" s="24">
        <f t="shared" si="9"/>
        <v>-405.4</v>
      </c>
      <c r="F64" s="24">
        <f t="shared" si="10"/>
        <v>12.6</v>
      </c>
      <c r="G64" s="24">
        <v>0</v>
      </c>
      <c r="H64" s="24"/>
      <c r="I64" s="24">
        <v>0</v>
      </c>
      <c r="J64" s="24"/>
      <c r="K64" s="24">
        <v>463.9</v>
      </c>
      <c r="L64" s="24">
        <v>58.5</v>
      </c>
    </row>
    <row r="65" spans="1:12" ht="78.75" x14ac:dyDescent="0.25">
      <c r="A65" s="16">
        <v>58</v>
      </c>
      <c r="B65" s="14" t="s">
        <v>196</v>
      </c>
      <c r="C65" s="24">
        <f t="shared" si="7"/>
        <v>10.8</v>
      </c>
      <c r="D65" s="24">
        <f t="shared" si="8"/>
        <v>10.8</v>
      </c>
      <c r="E65" s="24">
        <f t="shared" si="9"/>
        <v>0</v>
      </c>
      <c r="F65" s="24">
        <f t="shared" si="10"/>
        <v>100</v>
      </c>
      <c r="G65" s="24">
        <v>0</v>
      </c>
      <c r="H65" s="24"/>
      <c r="I65" s="24">
        <v>0</v>
      </c>
      <c r="J65" s="24"/>
      <c r="K65" s="24">
        <v>10.8</v>
      </c>
      <c r="L65" s="24">
        <v>10.8</v>
      </c>
    </row>
    <row r="66" spans="1:12" ht="15.75" x14ac:dyDescent="0.25">
      <c r="A66" s="16">
        <v>59</v>
      </c>
      <c r="B66" s="8" t="s">
        <v>74</v>
      </c>
      <c r="C66" s="24">
        <f t="shared" si="7"/>
        <v>25</v>
      </c>
      <c r="D66" s="24">
        <f t="shared" si="8"/>
        <v>16</v>
      </c>
      <c r="E66" s="24">
        <f t="shared" si="9"/>
        <v>-9</v>
      </c>
      <c r="F66" s="24">
        <f t="shared" si="10"/>
        <v>64</v>
      </c>
      <c r="G66" s="24">
        <v>0</v>
      </c>
      <c r="H66" s="24"/>
      <c r="I66" s="24">
        <v>0</v>
      </c>
      <c r="J66" s="24"/>
      <c r="K66" s="24">
        <v>25</v>
      </c>
      <c r="L66" s="24">
        <v>16</v>
      </c>
    </row>
    <row r="67" spans="1:12" ht="31.5" x14ac:dyDescent="0.25">
      <c r="A67" s="16">
        <v>60</v>
      </c>
      <c r="B67" s="9" t="s">
        <v>201</v>
      </c>
      <c r="C67" s="23">
        <f>+C69+C70</f>
        <v>4261.6000000000004</v>
      </c>
      <c r="D67" s="23">
        <f t="shared" ref="D67:L67" si="32">+D69+D70</f>
        <v>2683.2</v>
      </c>
      <c r="E67" s="23">
        <f t="shared" si="32"/>
        <v>-1578.4</v>
      </c>
      <c r="F67" s="23">
        <f t="shared" si="10"/>
        <v>63</v>
      </c>
      <c r="G67" s="23">
        <f t="shared" si="32"/>
        <v>5</v>
      </c>
      <c r="H67" s="23">
        <f t="shared" si="32"/>
        <v>4.9000000000000004</v>
      </c>
      <c r="I67" s="23">
        <f t="shared" si="32"/>
        <v>0</v>
      </c>
      <c r="J67" s="23">
        <f t="shared" si="32"/>
        <v>0</v>
      </c>
      <c r="K67" s="23">
        <f t="shared" si="32"/>
        <v>4256.6000000000004</v>
      </c>
      <c r="L67" s="23">
        <f t="shared" si="32"/>
        <v>2678.3</v>
      </c>
    </row>
    <row r="68" spans="1:12" ht="15.75" x14ac:dyDescent="0.25">
      <c r="A68" s="16">
        <v>61</v>
      </c>
      <c r="B68" s="93" t="s">
        <v>2</v>
      </c>
      <c r="C68" s="24">
        <f t="shared" si="7"/>
        <v>0</v>
      </c>
      <c r="D68" s="24">
        <f t="shared" si="8"/>
        <v>0</v>
      </c>
      <c r="E68" s="24">
        <f t="shared" si="9"/>
        <v>0</v>
      </c>
      <c r="F68" s="24"/>
      <c r="G68" s="24"/>
      <c r="H68" s="24"/>
      <c r="I68" s="24"/>
      <c r="J68" s="24"/>
      <c r="K68" s="24"/>
      <c r="L68" s="24"/>
    </row>
    <row r="69" spans="1:12" ht="31.5" x14ac:dyDescent="0.25">
      <c r="A69" s="16">
        <v>62</v>
      </c>
      <c r="B69" s="8" t="s">
        <v>194</v>
      </c>
      <c r="C69" s="24">
        <f t="shared" si="7"/>
        <v>2285.6</v>
      </c>
      <c r="D69" s="24">
        <f t="shared" si="8"/>
        <v>712.2</v>
      </c>
      <c r="E69" s="24">
        <f t="shared" si="9"/>
        <v>-1573.4</v>
      </c>
      <c r="F69" s="24">
        <f t="shared" si="10"/>
        <v>31.2</v>
      </c>
      <c r="G69" s="24">
        <v>5</v>
      </c>
      <c r="H69" s="24">
        <v>4.9000000000000004</v>
      </c>
      <c r="I69" s="24">
        <v>0</v>
      </c>
      <c r="J69" s="24"/>
      <c r="K69" s="24">
        <v>2280.6</v>
      </c>
      <c r="L69" s="24">
        <v>707.3</v>
      </c>
    </row>
    <row r="70" spans="1:12" ht="78.75" x14ac:dyDescent="0.25">
      <c r="A70" s="16">
        <v>63</v>
      </c>
      <c r="B70" s="8" t="s">
        <v>195</v>
      </c>
      <c r="C70" s="24">
        <f t="shared" si="7"/>
        <v>1976</v>
      </c>
      <c r="D70" s="24">
        <f t="shared" si="8"/>
        <v>1971</v>
      </c>
      <c r="E70" s="24">
        <f t="shared" si="9"/>
        <v>-5</v>
      </c>
      <c r="F70" s="24">
        <f t="shared" si="10"/>
        <v>99.7</v>
      </c>
      <c r="G70" s="24">
        <v>0</v>
      </c>
      <c r="H70" s="24"/>
      <c r="I70" s="24">
        <v>0</v>
      </c>
      <c r="J70" s="24"/>
      <c r="K70" s="24">
        <v>1976</v>
      </c>
      <c r="L70" s="24">
        <v>1971</v>
      </c>
    </row>
    <row r="71" spans="1:12" ht="31.5" x14ac:dyDescent="0.25">
      <c r="A71" s="16">
        <v>64</v>
      </c>
      <c r="B71" s="9" t="s">
        <v>160</v>
      </c>
      <c r="C71" s="23">
        <f>+C73+C74+C75</f>
        <v>658.1</v>
      </c>
      <c r="D71" s="23">
        <f t="shared" ref="D71:L71" si="33">+D73+D74+D75</f>
        <v>556.6</v>
      </c>
      <c r="E71" s="23">
        <f t="shared" si="33"/>
        <v>-101.5</v>
      </c>
      <c r="F71" s="23">
        <f t="shared" si="10"/>
        <v>84.6</v>
      </c>
      <c r="G71" s="23">
        <f t="shared" si="33"/>
        <v>20</v>
      </c>
      <c r="H71" s="23">
        <f t="shared" si="33"/>
        <v>19.3</v>
      </c>
      <c r="I71" s="23">
        <f t="shared" si="33"/>
        <v>0</v>
      </c>
      <c r="J71" s="23">
        <f t="shared" si="33"/>
        <v>0</v>
      </c>
      <c r="K71" s="23">
        <f t="shared" si="33"/>
        <v>638.1</v>
      </c>
      <c r="L71" s="23">
        <f t="shared" si="33"/>
        <v>537.29999999999995</v>
      </c>
    </row>
    <row r="72" spans="1:12" ht="15.75" x14ac:dyDescent="0.25">
      <c r="A72" s="16">
        <v>65</v>
      </c>
      <c r="B72" s="93" t="s">
        <v>2</v>
      </c>
      <c r="C72" s="24">
        <f t="shared" si="7"/>
        <v>0</v>
      </c>
      <c r="D72" s="24">
        <f t="shared" si="8"/>
        <v>0</v>
      </c>
      <c r="E72" s="24">
        <f t="shared" si="9"/>
        <v>0</v>
      </c>
      <c r="F72" s="24"/>
      <c r="G72" s="24"/>
      <c r="H72" s="24"/>
      <c r="I72" s="24"/>
      <c r="J72" s="24"/>
      <c r="K72" s="24"/>
      <c r="L72" s="24"/>
    </row>
    <row r="73" spans="1:12" ht="47.25" x14ac:dyDescent="0.25">
      <c r="A73" s="16">
        <v>66</v>
      </c>
      <c r="B73" s="8" t="s">
        <v>75</v>
      </c>
      <c r="C73" s="24">
        <f t="shared" ref="C73:C136" si="34">+G73+K73</f>
        <v>125.3</v>
      </c>
      <c r="D73" s="24">
        <f t="shared" ref="D73:D136" si="35">+H73+L73</f>
        <v>27.4</v>
      </c>
      <c r="E73" s="24">
        <f t="shared" ref="E73:E136" si="36">+D73-C73</f>
        <v>-97.9</v>
      </c>
      <c r="F73" s="24">
        <f t="shared" ref="F73:F136" si="37">+D73/C73*100</f>
        <v>21.9</v>
      </c>
      <c r="G73" s="24">
        <v>20</v>
      </c>
      <c r="H73" s="24">
        <v>19.3</v>
      </c>
      <c r="I73" s="24">
        <v>0</v>
      </c>
      <c r="J73" s="24"/>
      <c r="K73" s="24">
        <v>105.3</v>
      </c>
      <c r="L73" s="24">
        <v>8.1</v>
      </c>
    </row>
    <row r="74" spans="1:12" ht="78.75" x14ac:dyDescent="0.25">
      <c r="A74" s="16">
        <v>67</v>
      </c>
      <c r="B74" s="8" t="s">
        <v>200</v>
      </c>
      <c r="C74" s="24">
        <f t="shared" si="34"/>
        <v>32.799999999999997</v>
      </c>
      <c r="D74" s="24">
        <f t="shared" si="35"/>
        <v>29.2</v>
      </c>
      <c r="E74" s="24">
        <f t="shared" si="36"/>
        <v>-3.6</v>
      </c>
      <c r="F74" s="24">
        <f t="shared" si="37"/>
        <v>89</v>
      </c>
      <c r="G74" s="24">
        <v>0</v>
      </c>
      <c r="H74" s="24"/>
      <c r="I74" s="24">
        <v>0</v>
      </c>
      <c r="J74" s="24"/>
      <c r="K74" s="24">
        <v>32.799999999999997</v>
      </c>
      <c r="L74" s="24">
        <v>29.2</v>
      </c>
    </row>
    <row r="75" spans="1:12" ht="78.75" x14ac:dyDescent="0.25">
      <c r="A75" s="16">
        <v>68</v>
      </c>
      <c r="B75" s="8" t="s">
        <v>159</v>
      </c>
      <c r="C75" s="24">
        <f t="shared" si="34"/>
        <v>500</v>
      </c>
      <c r="D75" s="24">
        <f t="shared" si="35"/>
        <v>500</v>
      </c>
      <c r="E75" s="24">
        <f t="shared" si="36"/>
        <v>0</v>
      </c>
      <c r="F75" s="24">
        <f t="shared" si="37"/>
        <v>100</v>
      </c>
      <c r="G75" s="24">
        <v>0</v>
      </c>
      <c r="H75" s="24"/>
      <c r="I75" s="24">
        <v>0</v>
      </c>
      <c r="J75" s="24"/>
      <c r="K75" s="24">
        <v>500</v>
      </c>
      <c r="L75" s="24">
        <v>500</v>
      </c>
    </row>
    <row r="76" spans="1:12" ht="47.25" x14ac:dyDescent="0.25">
      <c r="A76" s="16">
        <v>69</v>
      </c>
      <c r="B76" s="9" t="s">
        <v>85</v>
      </c>
      <c r="C76" s="23">
        <f t="shared" si="34"/>
        <v>124.1</v>
      </c>
      <c r="D76" s="23">
        <f t="shared" si="35"/>
        <v>100.7</v>
      </c>
      <c r="E76" s="23">
        <f t="shared" si="36"/>
        <v>-23.4</v>
      </c>
      <c r="F76" s="23">
        <f t="shared" si="37"/>
        <v>81.099999999999994</v>
      </c>
      <c r="G76" s="23">
        <v>58.6</v>
      </c>
      <c r="H76" s="23">
        <v>35.799999999999997</v>
      </c>
      <c r="I76" s="23">
        <v>0</v>
      </c>
      <c r="J76" s="24"/>
      <c r="K76" s="23">
        <v>65.5</v>
      </c>
      <c r="L76" s="23">
        <v>64.900000000000006</v>
      </c>
    </row>
    <row r="77" spans="1:12" ht="31.5" x14ac:dyDescent="0.25">
      <c r="A77" s="16">
        <v>70</v>
      </c>
      <c r="B77" s="9" t="s">
        <v>147</v>
      </c>
      <c r="C77" s="23">
        <f t="shared" si="34"/>
        <v>1513.1</v>
      </c>
      <c r="D77" s="23">
        <f t="shared" si="35"/>
        <v>1460.5</v>
      </c>
      <c r="E77" s="23">
        <f t="shared" si="36"/>
        <v>-52.6</v>
      </c>
      <c r="F77" s="23">
        <f t="shared" si="37"/>
        <v>96.5</v>
      </c>
      <c r="G77" s="23">
        <v>7.1</v>
      </c>
      <c r="H77" s="23">
        <v>4.5</v>
      </c>
      <c r="I77" s="23">
        <v>2.4</v>
      </c>
      <c r="J77" s="23">
        <v>2.2000000000000002</v>
      </c>
      <c r="K77" s="23">
        <v>1506</v>
      </c>
      <c r="L77" s="23">
        <v>1456</v>
      </c>
    </row>
    <row r="78" spans="1:12" ht="15.75" x14ac:dyDescent="0.25">
      <c r="A78" s="16">
        <v>71</v>
      </c>
      <c r="B78" s="13" t="s">
        <v>78</v>
      </c>
      <c r="C78" s="23">
        <f>+C80+C81</f>
        <v>1536.3</v>
      </c>
      <c r="D78" s="23">
        <f t="shared" ref="D78:L78" si="38">+D80+D81</f>
        <v>956.2</v>
      </c>
      <c r="E78" s="23">
        <f t="shared" si="38"/>
        <v>-580.1</v>
      </c>
      <c r="F78" s="23">
        <f t="shared" si="37"/>
        <v>62.2</v>
      </c>
      <c r="G78" s="23">
        <f t="shared" si="38"/>
        <v>0</v>
      </c>
      <c r="H78" s="23">
        <f t="shared" si="38"/>
        <v>0</v>
      </c>
      <c r="I78" s="23">
        <f t="shared" si="38"/>
        <v>0</v>
      </c>
      <c r="J78" s="23">
        <f t="shared" si="38"/>
        <v>0</v>
      </c>
      <c r="K78" s="23">
        <f t="shared" si="38"/>
        <v>1536.3</v>
      </c>
      <c r="L78" s="23">
        <f t="shared" si="38"/>
        <v>956.2</v>
      </c>
    </row>
    <row r="79" spans="1:12" ht="15.75" x14ac:dyDescent="0.25">
      <c r="A79" s="16">
        <v>72</v>
      </c>
      <c r="B79" s="93" t="s">
        <v>2</v>
      </c>
      <c r="C79" s="24">
        <f t="shared" si="34"/>
        <v>0</v>
      </c>
      <c r="D79" s="24">
        <f t="shared" si="35"/>
        <v>0</v>
      </c>
      <c r="E79" s="24">
        <f t="shared" si="36"/>
        <v>0</v>
      </c>
      <c r="F79" s="24"/>
      <c r="G79" s="24"/>
      <c r="H79" s="24"/>
      <c r="I79" s="24"/>
      <c r="J79" s="24"/>
      <c r="K79" s="24"/>
      <c r="L79" s="24"/>
    </row>
    <row r="80" spans="1:12" ht="31.5" x14ac:dyDescent="0.25">
      <c r="A80" s="16">
        <v>73</v>
      </c>
      <c r="B80" s="14" t="s">
        <v>79</v>
      </c>
      <c r="C80" s="24">
        <f t="shared" si="34"/>
        <v>1420.5</v>
      </c>
      <c r="D80" s="24">
        <f t="shared" si="35"/>
        <v>840.4</v>
      </c>
      <c r="E80" s="24">
        <f t="shared" si="36"/>
        <v>-580.1</v>
      </c>
      <c r="F80" s="24">
        <f t="shared" si="37"/>
        <v>59.2</v>
      </c>
      <c r="G80" s="24">
        <v>0</v>
      </c>
      <c r="H80" s="24"/>
      <c r="I80" s="24">
        <v>0</v>
      </c>
      <c r="J80" s="24"/>
      <c r="K80" s="24">
        <v>1420.5</v>
      </c>
      <c r="L80" s="24">
        <v>840.4</v>
      </c>
    </row>
    <row r="81" spans="1:12" ht="63" x14ac:dyDescent="0.25">
      <c r="A81" s="16">
        <v>74</v>
      </c>
      <c r="B81" s="14" t="s">
        <v>155</v>
      </c>
      <c r="C81" s="24">
        <f t="shared" si="34"/>
        <v>115.8</v>
      </c>
      <c r="D81" s="24">
        <f t="shared" si="35"/>
        <v>115.8</v>
      </c>
      <c r="E81" s="24">
        <f t="shared" si="36"/>
        <v>0</v>
      </c>
      <c r="F81" s="24">
        <f t="shared" si="37"/>
        <v>100</v>
      </c>
      <c r="G81" s="24">
        <v>0</v>
      </c>
      <c r="H81" s="24"/>
      <c r="I81" s="24">
        <v>0</v>
      </c>
      <c r="J81" s="24"/>
      <c r="K81" s="24">
        <v>115.8</v>
      </c>
      <c r="L81" s="24">
        <v>115.8</v>
      </c>
    </row>
    <row r="82" spans="1:12" ht="31.5" x14ac:dyDescent="0.25">
      <c r="A82" s="16">
        <v>75</v>
      </c>
      <c r="B82" s="13" t="s">
        <v>68</v>
      </c>
      <c r="C82" s="23">
        <f t="shared" si="34"/>
        <v>245.1</v>
      </c>
      <c r="D82" s="23">
        <f t="shared" si="35"/>
        <v>29.3</v>
      </c>
      <c r="E82" s="23">
        <f t="shared" si="36"/>
        <v>-215.8</v>
      </c>
      <c r="F82" s="23">
        <f t="shared" si="37"/>
        <v>12</v>
      </c>
      <c r="G82" s="23">
        <v>4.9000000000000004</v>
      </c>
      <c r="H82" s="23">
        <v>4.9000000000000004</v>
      </c>
      <c r="I82" s="23">
        <v>0</v>
      </c>
      <c r="J82" s="23"/>
      <c r="K82" s="23">
        <v>240.2</v>
      </c>
      <c r="L82" s="23">
        <v>24.4</v>
      </c>
    </row>
    <row r="83" spans="1:12" ht="15.75" x14ac:dyDescent="0.25">
      <c r="A83" s="16">
        <v>76</v>
      </c>
      <c r="B83" s="13" t="s">
        <v>157</v>
      </c>
      <c r="C83" s="23">
        <f>+C85+C86</f>
        <v>705.5</v>
      </c>
      <c r="D83" s="23">
        <f t="shared" ref="D83:L83" si="39">+D85+D86</f>
        <v>636.9</v>
      </c>
      <c r="E83" s="23">
        <f t="shared" si="39"/>
        <v>-68.599999999999994</v>
      </c>
      <c r="F83" s="23">
        <f t="shared" si="37"/>
        <v>90.3</v>
      </c>
      <c r="G83" s="23">
        <f t="shared" si="39"/>
        <v>0</v>
      </c>
      <c r="H83" s="23">
        <f t="shared" si="39"/>
        <v>0</v>
      </c>
      <c r="I83" s="23">
        <f t="shared" si="39"/>
        <v>0</v>
      </c>
      <c r="J83" s="23">
        <f t="shared" si="39"/>
        <v>0</v>
      </c>
      <c r="K83" s="23">
        <f t="shared" si="39"/>
        <v>705.5</v>
      </c>
      <c r="L83" s="23">
        <f t="shared" si="39"/>
        <v>636.9</v>
      </c>
    </row>
    <row r="84" spans="1:12" ht="15.75" x14ac:dyDescent="0.25">
      <c r="A84" s="16">
        <v>77</v>
      </c>
      <c r="B84" s="93" t="s">
        <v>2</v>
      </c>
      <c r="C84" s="24">
        <f t="shared" si="34"/>
        <v>0</v>
      </c>
      <c r="D84" s="24">
        <f t="shared" si="35"/>
        <v>0</v>
      </c>
      <c r="E84" s="24">
        <f t="shared" si="36"/>
        <v>0</v>
      </c>
      <c r="F84" s="24"/>
      <c r="G84" s="24"/>
      <c r="H84" s="24"/>
      <c r="I84" s="24"/>
      <c r="J84" s="24"/>
      <c r="K84" s="24"/>
      <c r="L84" s="24"/>
    </row>
    <row r="85" spans="1:12" ht="31.5" x14ac:dyDescent="0.25">
      <c r="A85" s="16">
        <v>78</v>
      </c>
      <c r="B85" s="14" t="s">
        <v>156</v>
      </c>
      <c r="C85" s="24">
        <f t="shared" si="34"/>
        <v>92.5</v>
      </c>
      <c r="D85" s="24">
        <f t="shared" si="35"/>
        <v>25.3</v>
      </c>
      <c r="E85" s="24">
        <f t="shared" si="36"/>
        <v>-67.2</v>
      </c>
      <c r="F85" s="24">
        <f t="shared" si="37"/>
        <v>27.4</v>
      </c>
      <c r="G85" s="24">
        <v>0</v>
      </c>
      <c r="H85" s="24"/>
      <c r="I85" s="24">
        <v>0</v>
      </c>
      <c r="J85" s="24"/>
      <c r="K85" s="24">
        <v>92.5</v>
      </c>
      <c r="L85" s="24">
        <v>25.3</v>
      </c>
    </row>
    <row r="86" spans="1:12" ht="63" x14ac:dyDescent="0.25">
      <c r="A86" s="16">
        <v>79</v>
      </c>
      <c r="B86" s="25" t="s">
        <v>158</v>
      </c>
      <c r="C86" s="24">
        <f t="shared" si="34"/>
        <v>613</v>
      </c>
      <c r="D86" s="24">
        <f t="shared" si="35"/>
        <v>611.6</v>
      </c>
      <c r="E86" s="24">
        <f t="shared" si="36"/>
        <v>-1.4</v>
      </c>
      <c r="F86" s="24">
        <f t="shared" si="37"/>
        <v>99.8</v>
      </c>
      <c r="G86" s="24"/>
      <c r="H86" s="24"/>
      <c r="I86" s="24">
        <v>0</v>
      </c>
      <c r="J86" s="24"/>
      <c r="K86" s="24">
        <f>613</f>
        <v>613</v>
      </c>
      <c r="L86" s="24">
        <f>125+364.6+30+92</f>
        <v>611.6</v>
      </c>
    </row>
    <row r="87" spans="1:12" ht="15.75" x14ac:dyDescent="0.25">
      <c r="A87" s="16">
        <v>80</v>
      </c>
      <c r="B87" s="9" t="s">
        <v>81</v>
      </c>
      <c r="C87" s="23">
        <f>+C88+C89</f>
        <v>963.7</v>
      </c>
      <c r="D87" s="23">
        <f t="shared" ref="D87:E87" si="40">+D88+D89</f>
        <v>433.5</v>
      </c>
      <c r="E87" s="23">
        <f t="shared" si="40"/>
        <v>-530.20000000000005</v>
      </c>
      <c r="F87" s="23">
        <f t="shared" si="37"/>
        <v>45</v>
      </c>
      <c r="G87" s="23">
        <f t="shared" ref="G87" si="41">+G88+G89</f>
        <v>202.9</v>
      </c>
      <c r="H87" s="23">
        <f t="shared" ref="H87" si="42">+H88+H89</f>
        <v>159.30000000000001</v>
      </c>
      <c r="I87" s="23">
        <f t="shared" ref="I87" si="43">+I88+I89</f>
        <v>0</v>
      </c>
      <c r="J87" s="23">
        <f t="shared" ref="J87" si="44">+J88+J89</f>
        <v>0</v>
      </c>
      <c r="K87" s="23">
        <f t="shared" ref="K87" si="45">+K88+K89</f>
        <v>760.8</v>
      </c>
      <c r="L87" s="23">
        <f t="shared" ref="L87" si="46">+L88+L89</f>
        <v>274.2</v>
      </c>
    </row>
    <row r="88" spans="1:12" ht="31.5" x14ac:dyDescent="0.25">
      <c r="A88" s="16">
        <v>81</v>
      </c>
      <c r="B88" s="9" t="s">
        <v>50</v>
      </c>
      <c r="C88" s="23">
        <f t="shared" si="34"/>
        <v>938.7</v>
      </c>
      <c r="D88" s="23">
        <f t="shared" si="35"/>
        <v>433.5</v>
      </c>
      <c r="E88" s="23">
        <f t="shared" si="36"/>
        <v>-505.2</v>
      </c>
      <c r="F88" s="23">
        <f t="shared" si="37"/>
        <v>46.2</v>
      </c>
      <c r="G88" s="23">
        <v>202.9</v>
      </c>
      <c r="H88" s="23">
        <f>433.5-274.2</f>
        <v>159.30000000000001</v>
      </c>
      <c r="I88" s="23">
        <v>0</v>
      </c>
      <c r="J88" s="23"/>
      <c r="K88" s="23">
        <v>735.8</v>
      </c>
      <c r="L88" s="23">
        <v>274.2</v>
      </c>
    </row>
    <row r="89" spans="1:12" ht="15.75" x14ac:dyDescent="0.25">
      <c r="A89" s="16">
        <v>82</v>
      </c>
      <c r="B89" s="13" t="s">
        <v>82</v>
      </c>
      <c r="C89" s="23">
        <f t="shared" si="34"/>
        <v>25</v>
      </c>
      <c r="D89" s="23">
        <f t="shared" si="35"/>
        <v>0</v>
      </c>
      <c r="E89" s="23">
        <f t="shared" si="36"/>
        <v>-25</v>
      </c>
      <c r="F89" s="23">
        <f t="shared" si="37"/>
        <v>0</v>
      </c>
      <c r="G89" s="23">
        <v>0</v>
      </c>
      <c r="H89" s="24"/>
      <c r="I89" s="23">
        <v>0</v>
      </c>
      <c r="J89" s="24"/>
      <c r="K89" s="23">
        <v>25</v>
      </c>
      <c r="L89" s="24"/>
    </row>
    <row r="90" spans="1:12" ht="15.75" x14ac:dyDescent="0.25">
      <c r="A90" s="16">
        <v>83</v>
      </c>
      <c r="B90" s="93" t="s">
        <v>2</v>
      </c>
      <c r="C90" s="24">
        <f t="shared" si="34"/>
        <v>0</v>
      </c>
      <c r="D90" s="24">
        <f t="shared" si="35"/>
        <v>0</v>
      </c>
      <c r="E90" s="24">
        <f t="shared" si="36"/>
        <v>0</v>
      </c>
      <c r="F90" s="24"/>
      <c r="G90" s="24"/>
      <c r="H90" s="24"/>
      <c r="I90" s="24"/>
      <c r="J90" s="24"/>
      <c r="K90" s="24"/>
      <c r="L90" s="24"/>
    </row>
    <row r="91" spans="1:12" ht="15.75" x14ac:dyDescent="0.25">
      <c r="A91" s="16">
        <v>84</v>
      </c>
      <c r="B91" s="8" t="s">
        <v>74</v>
      </c>
      <c r="C91" s="24">
        <f t="shared" si="34"/>
        <v>25</v>
      </c>
      <c r="D91" s="24">
        <f t="shared" si="35"/>
        <v>0</v>
      </c>
      <c r="E91" s="24">
        <f t="shared" si="36"/>
        <v>-25</v>
      </c>
      <c r="F91" s="24">
        <f t="shared" si="37"/>
        <v>0</v>
      </c>
      <c r="G91" s="24">
        <v>0</v>
      </c>
      <c r="H91" s="24"/>
      <c r="I91" s="24">
        <v>0</v>
      </c>
      <c r="J91" s="24"/>
      <c r="K91" s="24">
        <v>25</v>
      </c>
      <c r="L91" s="24"/>
    </row>
    <row r="92" spans="1:12" ht="15.75" x14ac:dyDescent="0.25">
      <c r="A92" s="16">
        <v>85</v>
      </c>
      <c r="B92" s="9" t="s">
        <v>4</v>
      </c>
      <c r="C92" s="23">
        <f>+C93+C103+C108+C113+C114+C115+C99</f>
        <v>27936.7</v>
      </c>
      <c r="D92" s="23">
        <f t="shared" ref="D92:E92" si="47">+D93+D103+D108+D113+D114+D115+D99</f>
        <v>25365.7</v>
      </c>
      <c r="E92" s="23">
        <f t="shared" si="47"/>
        <v>-2571</v>
      </c>
      <c r="F92" s="23">
        <f t="shared" si="37"/>
        <v>90.8</v>
      </c>
      <c r="G92" s="23">
        <f t="shared" ref="G92" si="48">+G93+G103+G108+G113+G114+G115+G99</f>
        <v>24699.5</v>
      </c>
      <c r="H92" s="23">
        <f t="shared" ref="H92" si="49">+H93+H103+H108+H113+H114+H115+H99</f>
        <v>22951.8</v>
      </c>
      <c r="I92" s="23">
        <f t="shared" ref="I92" si="50">+I93+I103+I108+I113+I114+I115+I99</f>
        <v>299.8</v>
      </c>
      <c r="J92" s="23">
        <f t="shared" ref="J92" si="51">+J93+J103+J108+J113+J114+J115+J99</f>
        <v>295.39999999999998</v>
      </c>
      <c r="K92" s="23">
        <f t="shared" ref="K92" si="52">+K93+K103+K108+K113+K114+K115+K99</f>
        <v>3237.2</v>
      </c>
      <c r="L92" s="23">
        <f t="shared" ref="L92" si="53">+L93+L103+L108+L113+L114+L115+L99</f>
        <v>2413.9</v>
      </c>
    </row>
    <row r="93" spans="1:12" ht="15.75" x14ac:dyDescent="0.25">
      <c r="A93" s="16">
        <v>86</v>
      </c>
      <c r="B93" s="13" t="s">
        <v>82</v>
      </c>
      <c r="C93" s="23">
        <f>SUM(C95:C98)</f>
        <v>5423.2</v>
      </c>
      <c r="D93" s="23">
        <f t="shared" ref="D93:L93" si="54">SUM(D95:D98)</f>
        <v>4786.5</v>
      </c>
      <c r="E93" s="23">
        <f t="shared" si="54"/>
        <v>-636.70000000000005</v>
      </c>
      <c r="F93" s="23">
        <f t="shared" si="37"/>
        <v>88.3</v>
      </c>
      <c r="G93" s="23">
        <f t="shared" si="54"/>
        <v>5418.6</v>
      </c>
      <c r="H93" s="23">
        <f t="shared" si="54"/>
        <v>4781.8999999999996</v>
      </c>
      <c r="I93" s="23">
        <f t="shared" si="54"/>
        <v>0</v>
      </c>
      <c r="J93" s="23">
        <f t="shared" si="54"/>
        <v>0</v>
      </c>
      <c r="K93" s="23">
        <f t="shared" si="54"/>
        <v>4.5999999999999996</v>
      </c>
      <c r="L93" s="23">
        <f t="shared" si="54"/>
        <v>4.5999999999999996</v>
      </c>
    </row>
    <row r="94" spans="1:12" ht="15.75" x14ac:dyDescent="0.25">
      <c r="A94" s="16">
        <v>87</v>
      </c>
      <c r="B94" s="93" t="s">
        <v>2</v>
      </c>
      <c r="C94" s="24">
        <f t="shared" si="34"/>
        <v>0</v>
      </c>
      <c r="D94" s="24">
        <f t="shared" si="35"/>
        <v>0</v>
      </c>
      <c r="E94" s="24">
        <f t="shared" si="36"/>
        <v>0</v>
      </c>
      <c r="F94" s="24"/>
      <c r="G94" s="24"/>
      <c r="H94" s="24"/>
      <c r="I94" s="24"/>
      <c r="J94" s="24"/>
      <c r="K94" s="24"/>
      <c r="L94" s="24"/>
    </row>
    <row r="95" spans="1:12" ht="31.5" x14ac:dyDescent="0.25">
      <c r="A95" s="16">
        <v>88</v>
      </c>
      <c r="B95" s="14" t="s">
        <v>73</v>
      </c>
      <c r="C95" s="24">
        <f t="shared" si="34"/>
        <v>4935</v>
      </c>
      <c r="D95" s="24">
        <f t="shared" si="35"/>
        <v>4377.6000000000004</v>
      </c>
      <c r="E95" s="24">
        <f t="shared" si="36"/>
        <v>-557.4</v>
      </c>
      <c r="F95" s="24">
        <f t="shared" si="37"/>
        <v>88.7</v>
      </c>
      <c r="G95" s="24">
        <v>4935</v>
      </c>
      <c r="H95" s="24">
        <v>4377.6000000000004</v>
      </c>
      <c r="I95" s="24">
        <v>0</v>
      </c>
      <c r="J95" s="24"/>
      <c r="K95" s="24">
        <v>0</v>
      </c>
      <c r="L95" s="24"/>
    </row>
    <row r="96" spans="1:12" ht="47.25" x14ac:dyDescent="0.25">
      <c r="A96" s="16">
        <v>89</v>
      </c>
      <c r="B96" s="14" t="s">
        <v>162</v>
      </c>
      <c r="C96" s="24">
        <f t="shared" si="34"/>
        <v>38.4</v>
      </c>
      <c r="D96" s="24">
        <f t="shared" si="35"/>
        <v>31.5</v>
      </c>
      <c r="E96" s="24">
        <f t="shared" si="36"/>
        <v>-6.9</v>
      </c>
      <c r="F96" s="24">
        <f t="shared" si="37"/>
        <v>82</v>
      </c>
      <c r="G96" s="24">
        <v>38.4</v>
      </c>
      <c r="H96" s="24">
        <v>31.5</v>
      </c>
      <c r="I96" s="24">
        <v>0</v>
      </c>
      <c r="J96" s="24"/>
      <c r="K96" s="24">
        <v>0</v>
      </c>
      <c r="L96" s="24"/>
    </row>
    <row r="97" spans="1:12" ht="63" x14ac:dyDescent="0.25">
      <c r="A97" s="16">
        <v>90</v>
      </c>
      <c r="B97" s="14" t="s">
        <v>163</v>
      </c>
      <c r="C97" s="24">
        <f t="shared" si="34"/>
        <v>115</v>
      </c>
      <c r="D97" s="24">
        <f t="shared" si="35"/>
        <v>64.8</v>
      </c>
      <c r="E97" s="24">
        <f t="shared" si="36"/>
        <v>-50.2</v>
      </c>
      <c r="F97" s="24">
        <f t="shared" si="37"/>
        <v>56.3</v>
      </c>
      <c r="G97" s="24">
        <v>115</v>
      </c>
      <c r="H97" s="24">
        <v>64.8</v>
      </c>
      <c r="I97" s="24">
        <v>0</v>
      </c>
      <c r="J97" s="24"/>
      <c r="K97" s="24">
        <v>0</v>
      </c>
      <c r="L97" s="24"/>
    </row>
    <row r="98" spans="1:12" ht="15.75" x14ac:dyDescent="0.25">
      <c r="A98" s="16">
        <v>91</v>
      </c>
      <c r="B98" s="8" t="s">
        <v>74</v>
      </c>
      <c r="C98" s="24">
        <f t="shared" si="34"/>
        <v>334.8</v>
      </c>
      <c r="D98" s="24">
        <f t="shared" si="35"/>
        <v>312.60000000000002</v>
      </c>
      <c r="E98" s="24">
        <f t="shared" si="36"/>
        <v>-22.2</v>
      </c>
      <c r="F98" s="24">
        <f t="shared" si="37"/>
        <v>93.4</v>
      </c>
      <c r="G98" s="24">
        <v>330.2</v>
      </c>
      <c r="H98" s="24">
        <f>312.6-4.6</f>
        <v>308</v>
      </c>
      <c r="I98" s="24">
        <v>0</v>
      </c>
      <c r="J98" s="24"/>
      <c r="K98" s="24">
        <v>4.5999999999999996</v>
      </c>
      <c r="L98" s="24">
        <v>4.5999999999999996</v>
      </c>
    </row>
    <row r="99" spans="1:12" ht="31.5" x14ac:dyDescent="0.25">
      <c r="A99" s="16">
        <v>92</v>
      </c>
      <c r="B99" s="9" t="s">
        <v>202</v>
      </c>
      <c r="C99" s="23">
        <f>+C101+C102</f>
        <v>8580.2000000000007</v>
      </c>
      <c r="D99" s="23">
        <f t="shared" ref="D99:L99" si="55">+D101+D102</f>
        <v>8328.9</v>
      </c>
      <c r="E99" s="23">
        <f t="shared" si="55"/>
        <v>-251.3</v>
      </c>
      <c r="F99" s="23">
        <f t="shared" si="37"/>
        <v>97.1</v>
      </c>
      <c r="G99" s="23">
        <f t="shared" si="55"/>
        <v>8356.5</v>
      </c>
      <c r="H99" s="23">
        <f t="shared" si="55"/>
        <v>8146.6</v>
      </c>
      <c r="I99" s="23">
        <f t="shared" si="55"/>
        <v>0</v>
      </c>
      <c r="J99" s="23">
        <f t="shared" si="55"/>
        <v>0</v>
      </c>
      <c r="K99" s="23">
        <f t="shared" si="55"/>
        <v>223.7</v>
      </c>
      <c r="L99" s="23">
        <f t="shared" si="55"/>
        <v>182.3</v>
      </c>
    </row>
    <row r="100" spans="1:12" ht="15.75" x14ac:dyDescent="0.25">
      <c r="A100" s="16">
        <v>93</v>
      </c>
      <c r="B100" s="93" t="s">
        <v>2</v>
      </c>
      <c r="C100" s="24">
        <f t="shared" si="34"/>
        <v>0</v>
      </c>
      <c r="D100" s="24">
        <f t="shared" si="35"/>
        <v>0</v>
      </c>
      <c r="E100" s="24">
        <f t="shared" si="36"/>
        <v>0</v>
      </c>
      <c r="F100" s="24"/>
      <c r="G100" s="24"/>
      <c r="H100" s="24"/>
      <c r="I100" s="24"/>
      <c r="J100" s="24"/>
      <c r="K100" s="24"/>
      <c r="L100" s="24"/>
    </row>
    <row r="101" spans="1:12" ht="31.5" x14ac:dyDescent="0.25">
      <c r="A101" s="16">
        <v>94</v>
      </c>
      <c r="B101" s="8" t="s">
        <v>194</v>
      </c>
      <c r="C101" s="24">
        <f t="shared" si="34"/>
        <v>6963.7</v>
      </c>
      <c r="D101" s="24">
        <f t="shared" si="35"/>
        <v>6712.6</v>
      </c>
      <c r="E101" s="24">
        <f t="shared" si="36"/>
        <v>-251.1</v>
      </c>
      <c r="F101" s="24">
        <f t="shared" si="37"/>
        <v>96.4</v>
      </c>
      <c r="G101" s="24">
        <v>6740</v>
      </c>
      <c r="H101" s="24">
        <f>5440.2+1090.1</f>
        <v>6530.3</v>
      </c>
      <c r="I101" s="24">
        <v>0</v>
      </c>
      <c r="J101" s="24"/>
      <c r="K101" s="24">
        <v>223.7</v>
      </c>
      <c r="L101" s="24">
        <f>173.7+8.6</f>
        <v>182.3</v>
      </c>
    </row>
    <row r="102" spans="1:12" ht="78.75" x14ac:dyDescent="0.25">
      <c r="A102" s="16">
        <v>95</v>
      </c>
      <c r="B102" s="8" t="s">
        <v>195</v>
      </c>
      <c r="C102" s="24">
        <f t="shared" si="34"/>
        <v>1616.5</v>
      </c>
      <c r="D102" s="24">
        <f t="shared" si="35"/>
        <v>1616.3</v>
      </c>
      <c r="E102" s="24">
        <f t="shared" si="36"/>
        <v>-0.2</v>
      </c>
      <c r="F102" s="24">
        <f t="shared" si="37"/>
        <v>100</v>
      </c>
      <c r="G102" s="24">
        <v>1616.5</v>
      </c>
      <c r="H102" s="24">
        <v>1616.3</v>
      </c>
      <c r="I102" s="24">
        <v>0</v>
      </c>
      <c r="J102" s="24"/>
      <c r="K102" s="24">
        <v>0</v>
      </c>
      <c r="L102" s="24"/>
    </row>
    <row r="103" spans="1:12" ht="31.5" x14ac:dyDescent="0.25">
      <c r="A103" s="16">
        <v>96</v>
      </c>
      <c r="B103" s="9" t="s">
        <v>83</v>
      </c>
      <c r="C103" s="23">
        <f>SUM(C105:C107)</f>
        <v>10911.5</v>
      </c>
      <c r="D103" s="23">
        <f t="shared" ref="D103:L103" si="56">SUM(D105:D107)</f>
        <v>9329.1</v>
      </c>
      <c r="E103" s="23">
        <f t="shared" si="56"/>
        <v>-1582.4</v>
      </c>
      <c r="F103" s="23">
        <f t="shared" si="37"/>
        <v>85.5</v>
      </c>
      <c r="G103" s="23">
        <f t="shared" si="56"/>
        <v>9096.6</v>
      </c>
      <c r="H103" s="23">
        <f t="shared" si="56"/>
        <v>8286.2000000000007</v>
      </c>
      <c r="I103" s="23">
        <f t="shared" si="56"/>
        <v>299.8</v>
      </c>
      <c r="J103" s="23">
        <f t="shared" si="56"/>
        <v>295.39999999999998</v>
      </c>
      <c r="K103" s="23">
        <f t="shared" si="56"/>
        <v>1814.9</v>
      </c>
      <c r="L103" s="23">
        <f t="shared" si="56"/>
        <v>1042.9000000000001</v>
      </c>
    </row>
    <row r="104" spans="1:12" ht="15.75" x14ac:dyDescent="0.25">
      <c r="A104" s="16">
        <v>97</v>
      </c>
      <c r="B104" s="93" t="s">
        <v>2</v>
      </c>
      <c r="C104" s="24">
        <f t="shared" si="34"/>
        <v>0</v>
      </c>
      <c r="D104" s="24">
        <f t="shared" si="35"/>
        <v>0</v>
      </c>
      <c r="E104" s="24">
        <f t="shared" si="36"/>
        <v>0</v>
      </c>
      <c r="F104" s="24"/>
      <c r="G104" s="24"/>
      <c r="H104" s="24"/>
      <c r="I104" s="24"/>
      <c r="J104" s="24"/>
      <c r="K104" s="24"/>
      <c r="L104" s="24"/>
    </row>
    <row r="105" spans="1:12" ht="47.25" x14ac:dyDescent="0.25">
      <c r="A105" s="16">
        <v>98</v>
      </c>
      <c r="B105" s="14" t="s">
        <v>75</v>
      </c>
      <c r="C105" s="24">
        <f t="shared" si="34"/>
        <v>10873.8</v>
      </c>
      <c r="D105" s="24">
        <f t="shared" si="35"/>
        <v>9294.2000000000007</v>
      </c>
      <c r="E105" s="24">
        <f t="shared" si="36"/>
        <v>-1579.6</v>
      </c>
      <c r="F105" s="24">
        <f t="shared" si="37"/>
        <v>85.5</v>
      </c>
      <c r="G105" s="24">
        <v>9058.9</v>
      </c>
      <c r="H105" s="24">
        <f>9294.2-1042.9</f>
        <v>8251.2999999999993</v>
      </c>
      <c r="I105" s="24">
        <v>284.89999999999998</v>
      </c>
      <c r="J105" s="24">
        <v>280.5</v>
      </c>
      <c r="K105" s="24">
        <v>1814.9</v>
      </c>
      <c r="L105" s="24">
        <v>1042.9000000000001</v>
      </c>
    </row>
    <row r="106" spans="1:12" ht="47.25" x14ac:dyDescent="0.25">
      <c r="A106" s="16">
        <v>99</v>
      </c>
      <c r="B106" s="14" t="s">
        <v>224</v>
      </c>
      <c r="C106" s="24">
        <f t="shared" si="34"/>
        <v>5.2</v>
      </c>
      <c r="D106" s="24">
        <f t="shared" si="35"/>
        <v>5.2</v>
      </c>
      <c r="E106" s="24">
        <f t="shared" si="36"/>
        <v>0</v>
      </c>
      <c r="F106" s="24">
        <f t="shared" si="37"/>
        <v>100</v>
      </c>
      <c r="G106" s="24">
        <v>5.2</v>
      </c>
      <c r="H106" s="24">
        <v>5.2</v>
      </c>
      <c r="I106" s="24">
        <v>4</v>
      </c>
      <c r="J106" s="24">
        <v>4</v>
      </c>
      <c r="K106" s="24">
        <v>0</v>
      </c>
      <c r="L106" s="24"/>
    </row>
    <row r="107" spans="1:12" ht="47.25" x14ac:dyDescent="0.25">
      <c r="A107" s="16">
        <v>100</v>
      </c>
      <c r="B107" s="8" t="s">
        <v>84</v>
      </c>
      <c r="C107" s="24">
        <f t="shared" si="34"/>
        <v>32.5</v>
      </c>
      <c r="D107" s="24">
        <f t="shared" si="35"/>
        <v>29.7</v>
      </c>
      <c r="E107" s="24">
        <f t="shared" si="36"/>
        <v>-2.8</v>
      </c>
      <c r="F107" s="24">
        <f t="shared" si="37"/>
        <v>91.4</v>
      </c>
      <c r="G107" s="24">
        <v>32.5</v>
      </c>
      <c r="H107" s="24">
        <v>29.7</v>
      </c>
      <c r="I107" s="24">
        <v>10.9</v>
      </c>
      <c r="J107" s="24">
        <v>10.9</v>
      </c>
      <c r="K107" s="24">
        <v>0</v>
      </c>
      <c r="L107" s="24"/>
    </row>
    <row r="108" spans="1:12" ht="15.75" x14ac:dyDescent="0.25">
      <c r="A108" s="16">
        <v>101</v>
      </c>
      <c r="B108" s="9" t="s">
        <v>76</v>
      </c>
      <c r="C108" s="23">
        <f>+C110+C111+C112</f>
        <v>1947.5</v>
      </c>
      <c r="D108" s="23">
        <f t="shared" ref="D108:L108" si="57">+D110+D111+D112</f>
        <v>1903.8</v>
      </c>
      <c r="E108" s="23">
        <f t="shared" si="57"/>
        <v>-43.7</v>
      </c>
      <c r="F108" s="23">
        <f t="shared" si="37"/>
        <v>97.8</v>
      </c>
      <c r="G108" s="23">
        <f t="shared" si="57"/>
        <v>1604.9</v>
      </c>
      <c r="H108" s="23">
        <f t="shared" si="57"/>
        <v>1562.7</v>
      </c>
      <c r="I108" s="23">
        <f t="shared" si="57"/>
        <v>0</v>
      </c>
      <c r="J108" s="23">
        <f t="shared" si="57"/>
        <v>0</v>
      </c>
      <c r="K108" s="23">
        <f t="shared" si="57"/>
        <v>342.6</v>
      </c>
      <c r="L108" s="23">
        <f t="shared" si="57"/>
        <v>341.1</v>
      </c>
    </row>
    <row r="109" spans="1:12" ht="15.75" x14ac:dyDescent="0.25">
      <c r="A109" s="16">
        <v>102</v>
      </c>
      <c r="B109" s="93" t="s">
        <v>2</v>
      </c>
      <c r="C109" s="24">
        <f t="shared" si="34"/>
        <v>0</v>
      </c>
      <c r="D109" s="24">
        <f t="shared" si="35"/>
        <v>0</v>
      </c>
      <c r="E109" s="24">
        <f t="shared" si="36"/>
        <v>0</v>
      </c>
      <c r="F109" s="24"/>
      <c r="G109" s="24"/>
      <c r="H109" s="24"/>
      <c r="I109" s="24"/>
      <c r="J109" s="24"/>
      <c r="K109" s="24"/>
      <c r="L109" s="24"/>
    </row>
    <row r="110" spans="1:12" ht="31.5" x14ac:dyDescent="0.25">
      <c r="A110" s="16">
        <v>103</v>
      </c>
      <c r="B110" s="8" t="s">
        <v>77</v>
      </c>
      <c r="C110" s="24">
        <f t="shared" si="34"/>
        <v>1805.8</v>
      </c>
      <c r="D110" s="24">
        <f t="shared" si="35"/>
        <v>1762.3</v>
      </c>
      <c r="E110" s="24">
        <f t="shared" si="36"/>
        <v>-43.5</v>
      </c>
      <c r="F110" s="24">
        <f t="shared" si="37"/>
        <v>97.6</v>
      </c>
      <c r="G110" s="24">
        <v>1598</v>
      </c>
      <c r="H110" s="24">
        <v>1555.8</v>
      </c>
      <c r="I110" s="24">
        <v>0</v>
      </c>
      <c r="J110" s="24"/>
      <c r="K110" s="24">
        <v>207.8</v>
      </c>
      <c r="L110" s="24">
        <v>206.5</v>
      </c>
    </row>
    <row r="111" spans="1:12" ht="47.25" x14ac:dyDescent="0.25">
      <c r="A111" s="16">
        <v>104</v>
      </c>
      <c r="B111" s="17" t="s">
        <v>86</v>
      </c>
      <c r="C111" s="24">
        <f t="shared" si="34"/>
        <v>6.9</v>
      </c>
      <c r="D111" s="24">
        <f t="shared" si="35"/>
        <v>6.9</v>
      </c>
      <c r="E111" s="24">
        <f t="shared" si="36"/>
        <v>0</v>
      </c>
      <c r="F111" s="24">
        <f t="shared" si="37"/>
        <v>100</v>
      </c>
      <c r="G111" s="24">
        <v>6.9</v>
      </c>
      <c r="H111" s="24">
        <v>6.9</v>
      </c>
      <c r="I111" s="24">
        <v>0</v>
      </c>
      <c r="J111" s="24"/>
      <c r="K111" s="24">
        <v>0</v>
      </c>
      <c r="L111" s="24"/>
    </row>
    <row r="112" spans="1:12" ht="63" x14ac:dyDescent="0.25">
      <c r="A112" s="16">
        <v>105</v>
      </c>
      <c r="B112" s="8" t="s">
        <v>207</v>
      </c>
      <c r="C112" s="24">
        <f t="shared" si="34"/>
        <v>134.80000000000001</v>
      </c>
      <c r="D112" s="24">
        <f t="shared" si="35"/>
        <v>134.6</v>
      </c>
      <c r="E112" s="24">
        <f t="shared" si="36"/>
        <v>-0.2</v>
      </c>
      <c r="F112" s="24">
        <f t="shared" si="37"/>
        <v>99.9</v>
      </c>
      <c r="G112" s="24">
        <v>0</v>
      </c>
      <c r="H112" s="24"/>
      <c r="I112" s="24">
        <v>0</v>
      </c>
      <c r="J112" s="24"/>
      <c r="K112" s="24">
        <v>134.80000000000001</v>
      </c>
      <c r="L112" s="24">
        <v>134.6</v>
      </c>
    </row>
    <row r="113" spans="1:12" ht="31.5" x14ac:dyDescent="0.25">
      <c r="A113" s="16">
        <v>106</v>
      </c>
      <c r="B113" s="14" t="s">
        <v>148</v>
      </c>
      <c r="C113" s="23">
        <f t="shared" si="34"/>
        <v>199.9</v>
      </c>
      <c r="D113" s="23">
        <f t="shared" si="35"/>
        <v>199.4</v>
      </c>
      <c r="E113" s="23">
        <f t="shared" si="36"/>
        <v>-0.5</v>
      </c>
      <c r="F113" s="23">
        <f t="shared" si="37"/>
        <v>99.7</v>
      </c>
      <c r="G113" s="23">
        <v>0</v>
      </c>
      <c r="H113" s="24"/>
      <c r="I113" s="23">
        <v>0</v>
      </c>
      <c r="J113" s="24"/>
      <c r="K113" s="23">
        <v>199.9</v>
      </c>
      <c r="L113" s="23">
        <v>199.4</v>
      </c>
    </row>
    <row r="114" spans="1:12" ht="31.5" x14ac:dyDescent="0.25">
      <c r="A114" s="16">
        <v>107</v>
      </c>
      <c r="B114" s="9" t="s">
        <v>68</v>
      </c>
      <c r="C114" s="23">
        <f t="shared" si="34"/>
        <v>824.4</v>
      </c>
      <c r="D114" s="23">
        <f t="shared" si="35"/>
        <v>768</v>
      </c>
      <c r="E114" s="23">
        <f t="shared" si="36"/>
        <v>-56.4</v>
      </c>
      <c r="F114" s="23">
        <f t="shared" si="37"/>
        <v>93.2</v>
      </c>
      <c r="G114" s="23">
        <v>172.9</v>
      </c>
      <c r="H114" s="23">
        <v>124.4</v>
      </c>
      <c r="I114" s="23">
        <v>0</v>
      </c>
      <c r="J114" s="23"/>
      <c r="K114" s="23">
        <v>651.5</v>
      </c>
      <c r="L114" s="23">
        <v>643.6</v>
      </c>
    </row>
    <row r="115" spans="1:12" ht="31.5" x14ac:dyDescent="0.25">
      <c r="A115" s="16">
        <v>108</v>
      </c>
      <c r="B115" s="13" t="s">
        <v>230</v>
      </c>
      <c r="C115" s="23">
        <f t="shared" si="34"/>
        <v>50</v>
      </c>
      <c r="D115" s="23">
        <f t="shared" si="35"/>
        <v>50</v>
      </c>
      <c r="E115" s="23">
        <f t="shared" si="36"/>
        <v>0</v>
      </c>
      <c r="F115" s="23">
        <f t="shared" si="37"/>
        <v>100</v>
      </c>
      <c r="G115" s="23">
        <v>50</v>
      </c>
      <c r="H115" s="23">
        <v>50</v>
      </c>
      <c r="I115" s="23">
        <v>0</v>
      </c>
      <c r="J115" s="24"/>
      <c r="K115" s="23">
        <v>0</v>
      </c>
      <c r="L115" s="24"/>
    </row>
    <row r="116" spans="1:12" ht="15.75" x14ac:dyDescent="0.25">
      <c r="A116" s="16">
        <v>109</v>
      </c>
      <c r="B116" s="9" t="s">
        <v>5</v>
      </c>
      <c r="C116" s="23">
        <f>+C117+C123+C133</f>
        <v>73585.7</v>
      </c>
      <c r="D116" s="23">
        <f t="shared" ref="D116:E116" si="58">+D117+D123+D133</f>
        <v>72416.399999999994</v>
      </c>
      <c r="E116" s="23">
        <f t="shared" si="58"/>
        <v>-1169.3</v>
      </c>
      <c r="F116" s="23">
        <f t="shared" si="37"/>
        <v>98.4</v>
      </c>
      <c r="G116" s="23">
        <f t="shared" ref="G116" si="59">+G117+G123+G133</f>
        <v>72850.8</v>
      </c>
      <c r="H116" s="23">
        <f t="shared" ref="H116" si="60">+H117+H123+H133</f>
        <v>71736.2</v>
      </c>
      <c r="I116" s="23">
        <f t="shared" ref="I116" si="61">+I117+I123+I133</f>
        <v>44856.1</v>
      </c>
      <c r="J116" s="23">
        <f t="shared" ref="J116" si="62">+J117+J123+J133</f>
        <v>44776.800000000003</v>
      </c>
      <c r="K116" s="23">
        <f t="shared" ref="K116" si="63">+K117+K123+K133</f>
        <v>734.9</v>
      </c>
      <c r="L116" s="23">
        <f t="shared" ref="L116" si="64">+L117+L123+L133</f>
        <v>680.2</v>
      </c>
    </row>
    <row r="117" spans="1:12" ht="31.5" x14ac:dyDescent="0.25">
      <c r="A117" s="16">
        <v>110</v>
      </c>
      <c r="B117" s="9" t="s">
        <v>87</v>
      </c>
      <c r="C117" s="23">
        <f>SUM(C119:C122)</f>
        <v>4816.3999999999996</v>
      </c>
      <c r="D117" s="23">
        <f t="shared" ref="D117:L117" si="65">SUM(D119:D122)</f>
        <v>4684.2</v>
      </c>
      <c r="E117" s="23">
        <f t="shared" si="65"/>
        <v>-132.19999999999999</v>
      </c>
      <c r="F117" s="23">
        <f t="shared" si="37"/>
        <v>97.3</v>
      </c>
      <c r="G117" s="23">
        <f t="shared" si="65"/>
        <v>4613.3</v>
      </c>
      <c r="H117" s="23">
        <f t="shared" si="65"/>
        <v>4496.3</v>
      </c>
      <c r="I117" s="23">
        <f t="shared" si="65"/>
        <v>1875.1</v>
      </c>
      <c r="J117" s="23">
        <f t="shared" si="65"/>
        <v>1867.5</v>
      </c>
      <c r="K117" s="23">
        <f t="shared" si="65"/>
        <v>203.1</v>
      </c>
      <c r="L117" s="23">
        <f t="shared" si="65"/>
        <v>187.9</v>
      </c>
    </row>
    <row r="118" spans="1:12" ht="15.75" x14ac:dyDescent="0.25">
      <c r="A118" s="16">
        <v>111</v>
      </c>
      <c r="B118" s="93" t="s">
        <v>2</v>
      </c>
      <c r="C118" s="24">
        <f t="shared" si="34"/>
        <v>0</v>
      </c>
      <c r="D118" s="24">
        <f t="shared" si="35"/>
        <v>0</v>
      </c>
      <c r="E118" s="24">
        <f t="shared" si="36"/>
        <v>0</v>
      </c>
      <c r="F118" s="24"/>
      <c r="G118" s="24"/>
      <c r="H118" s="24"/>
      <c r="I118" s="24"/>
      <c r="J118" s="24"/>
      <c r="K118" s="24"/>
      <c r="L118" s="24"/>
    </row>
    <row r="119" spans="1:12" ht="47.25" x14ac:dyDescent="0.25">
      <c r="A119" s="16">
        <v>112</v>
      </c>
      <c r="B119" s="8" t="s">
        <v>88</v>
      </c>
      <c r="C119" s="24">
        <f t="shared" si="34"/>
        <v>4316.7</v>
      </c>
      <c r="D119" s="24">
        <f t="shared" si="35"/>
        <v>4232.2</v>
      </c>
      <c r="E119" s="24">
        <f t="shared" si="36"/>
        <v>-84.5</v>
      </c>
      <c r="F119" s="24">
        <f t="shared" si="37"/>
        <v>98</v>
      </c>
      <c r="G119" s="24">
        <f>4158.4-11.6</f>
        <v>4146.8</v>
      </c>
      <c r="H119" s="24">
        <f>4232.2-169.2</f>
        <v>4063</v>
      </c>
      <c r="I119" s="24">
        <v>1790.6</v>
      </c>
      <c r="J119" s="24">
        <v>1783.3</v>
      </c>
      <c r="K119" s="24">
        <f>158.3+11.6</f>
        <v>169.9</v>
      </c>
      <c r="L119" s="24">
        <v>169.2</v>
      </c>
    </row>
    <row r="120" spans="1:12" ht="63" x14ac:dyDescent="0.25">
      <c r="A120" s="16">
        <v>113</v>
      </c>
      <c r="B120" s="8" t="s">
        <v>209</v>
      </c>
      <c r="C120" s="24">
        <f t="shared" si="34"/>
        <v>92.1</v>
      </c>
      <c r="D120" s="24">
        <f t="shared" si="35"/>
        <v>91.7</v>
      </c>
      <c r="E120" s="24">
        <f t="shared" si="36"/>
        <v>-0.4</v>
      </c>
      <c r="F120" s="24">
        <f t="shared" si="37"/>
        <v>99.6</v>
      </c>
      <c r="G120" s="24">
        <v>92.1</v>
      </c>
      <c r="H120" s="24">
        <v>91.7</v>
      </c>
      <c r="I120" s="24">
        <v>70.3</v>
      </c>
      <c r="J120" s="24">
        <v>70</v>
      </c>
      <c r="K120" s="24">
        <v>0</v>
      </c>
      <c r="L120" s="24"/>
    </row>
    <row r="121" spans="1:12" ht="47.25" x14ac:dyDescent="0.25">
      <c r="A121" s="16">
        <v>114</v>
      </c>
      <c r="B121" s="8" t="s">
        <v>225</v>
      </c>
      <c r="C121" s="24">
        <f t="shared" si="34"/>
        <v>18.600000000000001</v>
      </c>
      <c r="D121" s="24">
        <f t="shared" si="35"/>
        <v>18.5</v>
      </c>
      <c r="E121" s="24">
        <f t="shared" si="36"/>
        <v>-0.1</v>
      </c>
      <c r="F121" s="24">
        <f t="shared" si="37"/>
        <v>99.5</v>
      </c>
      <c r="G121" s="24">
        <v>18.600000000000001</v>
      </c>
      <c r="H121" s="24">
        <v>18.5</v>
      </c>
      <c r="I121" s="24">
        <v>14.2</v>
      </c>
      <c r="J121" s="24">
        <v>14.2</v>
      </c>
      <c r="K121" s="24">
        <v>0</v>
      </c>
      <c r="L121" s="24"/>
    </row>
    <row r="122" spans="1:12" ht="47.25" x14ac:dyDescent="0.25">
      <c r="A122" s="16">
        <v>115</v>
      </c>
      <c r="B122" s="8" t="s">
        <v>89</v>
      </c>
      <c r="C122" s="24">
        <f t="shared" si="34"/>
        <v>389</v>
      </c>
      <c r="D122" s="24">
        <f t="shared" si="35"/>
        <v>341.8</v>
      </c>
      <c r="E122" s="24">
        <f t="shared" si="36"/>
        <v>-47.2</v>
      </c>
      <c r="F122" s="24">
        <f t="shared" si="37"/>
        <v>87.9</v>
      </c>
      <c r="G122" s="24">
        <v>355.8</v>
      </c>
      <c r="H122" s="24">
        <f>323.2-0.1</f>
        <v>323.10000000000002</v>
      </c>
      <c r="I122" s="24"/>
      <c r="J122" s="24"/>
      <c r="K122" s="24">
        <f>31.9+1.3</f>
        <v>33.200000000000003</v>
      </c>
      <c r="L122" s="24">
        <v>18.7</v>
      </c>
    </row>
    <row r="123" spans="1:12" ht="15.75" x14ac:dyDescent="0.25">
      <c r="A123" s="16">
        <v>116</v>
      </c>
      <c r="B123" s="9" t="s">
        <v>90</v>
      </c>
      <c r="C123" s="23">
        <f>SUM(C125:C132)</f>
        <v>63015.6</v>
      </c>
      <c r="D123" s="23">
        <f t="shared" ref="D123:L123" si="66">SUM(D125:D132)</f>
        <v>62066.3</v>
      </c>
      <c r="E123" s="23">
        <f t="shared" si="66"/>
        <v>-949.3</v>
      </c>
      <c r="F123" s="23">
        <f t="shared" si="37"/>
        <v>98.5</v>
      </c>
      <c r="G123" s="23">
        <f t="shared" si="66"/>
        <v>62642.8</v>
      </c>
      <c r="H123" s="23">
        <f t="shared" si="66"/>
        <v>61732.9</v>
      </c>
      <c r="I123" s="23">
        <f t="shared" si="66"/>
        <v>40932.5</v>
      </c>
      <c r="J123" s="23">
        <f t="shared" si="66"/>
        <v>40860.9</v>
      </c>
      <c r="K123" s="23">
        <f t="shared" si="66"/>
        <v>372.8</v>
      </c>
      <c r="L123" s="23">
        <f t="shared" si="66"/>
        <v>333.4</v>
      </c>
    </row>
    <row r="124" spans="1:12" ht="15.75" x14ac:dyDescent="0.25">
      <c r="A124" s="16">
        <v>117</v>
      </c>
      <c r="B124" s="93" t="s">
        <v>2</v>
      </c>
      <c r="C124" s="24">
        <f t="shared" si="34"/>
        <v>0</v>
      </c>
      <c r="D124" s="24">
        <f t="shared" si="35"/>
        <v>0</v>
      </c>
      <c r="E124" s="24">
        <f t="shared" si="36"/>
        <v>0</v>
      </c>
      <c r="F124" s="24"/>
      <c r="G124" s="24"/>
      <c r="H124" s="24"/>
      <c r="I124" s="24"/>
      <c r="J124" s="24"/>
      <c r="K124" s="24"/>
      <c r="L124" s="24"/>
    </row>
    <row r="125" spans="1:12" ht="31.5" x14ac:dyDescent="0.25">
      <c r="A125" s="16">
        <v>118</v>
      </c>
      <c r="B125" s="14" t="s">
        <v>91</v>
      </c>
      <c r="C125" s="24">
        <f t="shared" si="34"/>
        <v>23573.8</v>
      </c>
      <c r="D125" s="24">
        <f t="shared" si="35"/>
        <v>23463.599999999999</v>
      </c>
      <c r="E125" s="24">
        <f t="shared" si="36"/>
        <v>-110.2</v>
      </c>
      <c r="F125" s="24">
        <f t="shared" si="37"/>
        <v>99.5</v>
      </c>
      <c r="G125" s="24">
        <v>23411.8</v>
      </c>
      <c r="H125" s="24">
        <v>23327.4</v>
      </c>
      <c r="I125" s="24">
        <v>15479.1</v>
      </c>
      <c r="J125" s="24">
        <v>15476.5</v>
      </c>
      <c r="K125" s="24">
        <v>162</v>
      </c>
      <c r="L125" s="24">
        <v>136.19999999999999</v>
      </c>
    </row>
    <row r="126" spans="1:12" ht="31.5" x14ac:dyDescent="0.25">
      <c r="A126" s="16">
        <v>119</v>
      </c>
      <c r="B126" s="8" t="s">
        <v>93</v>
      </c>
      <c r="C126" s="24">
        <f t="shared" si="34"/>
        <v>5639.7</v>
      </c>
      <c r="D126" s="24">
        <f t="shared" si="35"/>
        <v>4998.7</v>
      </c>
      <c r="E126" s="24">
        <f t="shared" si="36"/>
        <v>-641</v>
      </c>
      <c r="F126" s="24">
        <f t="shared" si="37"/>
        <v>88.6</v>
      </c>
      <c r="G126" s="24">
        <v>5545.1</v>
      </c>
      <c r="H126" s="24">
        <v>4917.7</v>
      </c>
      <c r="I126" s="24">
        <v>952.8</v>
      </c>
      <c r="J126" s="24">
        <v>891.2</v>
      </c>
      <c r="K126" s="24">
        <v>94.6</v>
      </c>
      <c r="L126" s="24">
        <v>81</v>
      </c>
    </row>
    <row r="127" spans="1:12" ht="47.25" x14ac:dyDescent="0.25">
      <c r="A127" s="16">
        <v>120</v>
      </c>
      <c r="B127" s="8" t="s">
        <v>161</v>
      </c>
      <c r="C127" s="24">
        <f t="shared" si="34"/>
        <v>32189</v>
      </c>
      <c r="D127" s="24">
        <f t="shared" si="35"/>
        <v>32181.9</v>
      </c>
      <c r="E127" s="24">
        <f t="shared" si="36"/>
        <v>-7.1</v>
      </c>
      <c r="F127" s="24">
        <f t="shared" si="37"/>
        <v>100</v>
      </c>
      <c r="G127" s="24">
        <v>32072.799999999999</v>
      </c>
      <c r="H127" s="24">
        <v>32065.7</v>
      </c>
      <c r="I127" s="24">
        <v>23660.9</v>
      </c>
      <c r="J127" s="24">
        <v>23660.5</v>
      </c>
      <c r="K127" s="24">
        <v>116.2</v>
      </c>
      <c r="L127" s="24">
        <v>116.2</v>
      </c>
    </row>
    <row r="128" spans="1:12" ht="63" x14ac:dyDescent="0.25">
      <c r="A128" s="16">
        <v>121</v>
      </c>
      <c r="B128" s="8" t="s">
        <v>211</v>
      </c>
      <c r="C128" s="24">
        <f t="shared" si="34"/>
        <v>107.8</v>
      </c>
      <c r="D128" s="24">
        <f t="shared" si="35"/>
        <v>103.3</v>
      </c>
      <c r="E128" s="24">
        <f t="shared" si="36"/>
        <v>-4.5</v>
      </c>
      <c r="F128" s="24">
        <f t="shared" si="37"/>
        <v>95.8</v>
      </c>
      <c r="G128" s="24">
        <v>107.8</v>
      </c>
      <c r="H128" s="24">
        <v>103.3</v>
      </c>
      <c r="I128" s="24">
        <v>82.3</v>
      </c>
      <c r="J128" s="24">
        <v>78.900000000000006</v>
      </c>
      <c r="K128" s="24">
        <v>0</v>
      </c>
      <c r="L128" s="24"/>
    </row>
    <row r="129" spans="1:12" ht="31.5" x14ac:dyDescent="0.25">
      <c r="A129" s="16">
        <v>122</v>
      </c>
      <c r="B129" s="8" t="s">
        <v>204</v>
      </c>
      <c r="C129" s="24">
        <f t="shared" si="34"/>
        <v>402</v>
      </c>
      <c r="D129" s="24">
        <f t="shared" si="35"/>
        <v>216.4</v>
      </c>
      <c r="E129" s="24">
        <f t="shared" si="36"/>
        <v>-185.6</v>
      </c>
      <c r="F129" s="24">
        <f t="shared" si="37"/>
        <v>53.8</v>
      </c>
      <c r="G129" s="24">
        <v>402</v>
      </c>
      <c r="H129" s="24">
        <v>216.4</v>
      </c>
      <c r="I129" s="24">
        <v>5.2</v>
      </c>
      <c r="J129" s="24">
        <v>1.8</v>
      </c>
      <c r="K129" s="24">
        <v>0</v>
      </c>
      <c r="L129" s="24"/>
    </row>
    <row r="130" spans="1:12" ht="47.25" x14ac:dyDescent="0.25">
      <c r="A130" s="16">
        <v>123</v>
      </c>
      <c r="B130" s="8" t="s">
        <v>226</v>
      </c>
      <c r="C130" s="24">
        <f t="shared" si="34"/>
        <v>383.9</v>
      </c>
      <c r="D130" s="24">
        <f t="shared" si="35"/>
        <v>383</v>
      </c>
      <c r="E130" s="24">
        <f t="shared" si="36"/>
        <v>-0.9</v>
      </c>
      <c r="F130" s="24">
        <f t="shared" si="37"/>
        <v>99.8</v>
      </c>
      <c r="G130" s="24">
        <v>383.9</v>
      </c>
      <c r="H130" s="24">
        <v>383</v>
      </c>
      <c r="I130" s="24">
        <v>293.10000000000002</v>
      </c>
      <c r="J130" s="24">
        <v>292.89999999999998</v>
      </c>
      <c r="K130" s="24">
        <v>0</v>
      </c>
      <c r="L130" s="24"/>
    </row>
    <row r="131" spans="1:12" ht="47.25" x14ac:dyDescent="0.25">
      <c r="A131" s="16">
        <v>124</v>
      </c>
      <c r="B131" s="17" t="s">
        <v>86</v>
      </c>
      <c r="C131" s="24">
        <f t="shared" si="34"/>
        <v>710.1</v>
      </c>
      <c r="D131" s="24">
        <f t="shared" si="35"/>
        <v>710.1</v>
      </c>
      <c r="E131" s="24">
        <f t="shared" si="36"/>
        <v>0</v>
      </c>
      <c r="F131" s="24">
        <f t="shared" si="37"/>
        <v>100</v>
      </c>
      <c r="G131" s="24">
        <v>710.1</v>
      </c>
      <c r="H131" s="24">
        <v>710.1</v>
      </c>
      <c r="I131" s="24">
        <v>459.1</v>
      </c>
      <c r="J131" s="24">
        <v>459.1</v>
      </c>
      <c r="K131" s="24">
        <v>0</v>
      </c>
      <c r="L131" s="24"/>
    </row>
    <row r="132" spans="1:12" ht="63" x14ac:dyDescent="0.25">
      <c r="A132" s="16">
        <v>125</v>
      </c>
      <c r="B132" s="17" t="s">
        <v>92</v>
      </c>
      <c r="C132" s="24">
        <f t="shared" si="34"/>
        <v>9.3000000000000007</v>
      </c>
      <c r="D132" s="24">
        <f t="shared" si="35"/>
        <v>9.3000000000000007</v>
      </c>
      <c r="E132" s="24">
        <f t="shared" si="36"/>
        <v>0</v>
      </c>
      <c r="F132" s="24">
        <f t="shared" si="37"/>
        <v>100</v>
      </c>
      <c r="G132" s="24">
        <v>9.3000000000000007</v>
      </c>
      <c r="H132" s="24">
        <v>9.3000000000000007</v>
      </c>
      <c r="I132" s="24">
        <v>0</v>
      </c>
      <c r="J132" s="24"/>
      <c r="K132" s="24">
        <v>0</v>
      </c>
      <c r="L132" s="24"/>
    </row>
    <row r="133" spans="1:12" ht="15.75" x14ac:dyDescent="0.25">
      <c r="A133" s="16">
        <v>126</v>
      </c>
      <c r="B133" s="13" t="s">
        <v>94</v>
      </c>
      <c r="C133" s="23">
        <f>+C135+C136+C137</f>
        <v>5753.7</v>
      </c>
      <c r="D133" s="23">
        <f t="shared" ref="D133:L133" si="67">+D135+D136+D137</f>
        <v>5665.9</v>
      </c>
      <c r="E133" s="23">
        <f t="shared" si="67"/>
        <v>-87.8</v>
      </c>
      <c r="F133" s="23">
        <f t="shared" si="37"/>
        <v>98.5</v>
      </c>
      <c r="G133" s="23">
        <f t="shared" si="67"/>
        <v>5594.7</v>
      </c>
      <c r="H133" s="23">
        <f t="shared" si="67"/>
        <v>5507</v>
      </c>
      <c r="I133" s="23">
        <f t="shared" si="67"/>
        <v>2048.5</v>
      </c>
      <c r="J133" s="23">
        <f t="shared" si="67"/>
        <v>2048.4</v>
      </c>
      <c r="K133" s="23">
        <f t="shared" si="67"/>
        <v>159</v>
      </c>
      <c r="L133" s="23">
        <f t="shared" si="67"/>
        <v>158.9</v>
      </c>
    </row>
    <row r="134" spans="1:12" ht="15.75" x14ac:dyDescent="0.25">
      <c r="A134" s="16">
        <v>127</v>
      </c>
      <c r="B134" s="93" t="s">
        <v>2</v>
      </c>
      <c r="C134" s="24">
        <f t="shared" si="34"/>
        <v>0</v>
      </c>
      <c r="D134" s="24">
        <f t="shared" si="35"/>
        <v>0</v>
      </c>
      <c r="E134" s="24">
        <f t="shared" si="36"/>
        <v>0</v>
      </c>
      <c r="F134" s="24"/>
      <c r="G134" s="24"/>
      <c r="H134" s="24"/>
      <c r="I134" s="24"/>
      <c r="J134" s="24"/>
      <c r="K134" s="24"/>
      <c r="L134" s="24"/>
    </row>
    <row r="135" spans="1:12" ht="31.5" x14ac:dyDescent="0.25">
      <c r="A135" s="16">
        <v>128</v>
      </c>
      <c r="B135" s="14" t="s">
        <v>95</v>
      </c>
      <c r="C135" s="24">
        <f t="shared" si="34"/>
        <v>5444.8</v>
      </c>
      <c r="D135" s="24">
        <f t="shared" si="35"/>
        <v>5428.8</v>
      </c>
      <c r="E135" s="24">
        <f t="shared" si="36"/>
        <v>-16</v>
      </c>
      <c r="F135" s="24">
        <f t="shared" si="37"/>
        <v>99.7</v>
      </c>
      <c r="G135" s="24">
        <f>5444.8-144.4</f>
        <v>5300.4</v>
      </c>
      <c r="H135" s="24">
        <v>5284.4</v>
      </c>
      <c r="I135" s="24">
        <v>2004.7</v>
      </c>
      <c r="J135" s="24">
        <v>2004.6</v>
      </c>
      <c r="K135" s="24">
        <v>144.4</v>
      </c>
      <c r="L135" s="24">
        <v>144.4</v>
      </c>
    </row>
    <row r="136" spans="1:12" ht="47.25" x14ac:dyDescent="0.25">
      <c r="A136" s="16">
        <v>129</v>
      </c>
      <c r="B136" s="14" t="s">
        <v>227</v>
      </c>
      <c r="C136" s="24">
        <f t="shared" si="34"/>
        <v>29.9</v>
      </c>
      <c r="D136" s="24">
        <f t="shared" si="35"/>
        <v>29.8</v>
      </c>
      <c r="E136" s="24">
        <f t="shared" si="36"/>
        <v>-0.1</v>
      </c>
      <c r="F136" s="24">
        <f t="shared" si="37"/>
        <v>99.7</v>
      </c>
      <c r="G136" s="24">
        <v>29.9</v>
      </c>
      <c r="H136" s="24">
        <v>29.8</v>
      </c>
      <c r="I136" s="24">
        <v>22.8</v>
      </c>
      <c r="J136" s="24">
        <v>22.8</v>
      </c>
      <c r="K136" s="24">
        <v>0</v>
      </c>
      <c r="L136" s="24"/>
    </row>
    <row r="137" spans="1:12" ht="31.5" x14ac:dyDescent="0.25">
      <c r="A137" s="16">
        <v>130</v>
      </c>
      <c r="B137" s="8" t="s">
        <v>96</v>
      </c>
      <c r="C137" s="24">
        <f t="shared" ref="C137:C167" si="68">+G137+K137</f>
        <v>279</v>
      </c>
      <c r="D137" s="24">
        <f t="shared" ref="D137:D167" si="69">+H137+L137</f>
        <v>207.3</v>
      </c>
      <c r="E137" s="24">
        <f t="shared" ref="E137:E167" si="70">+D137-C137</f>
        <v>-71.7</v>
      </c>
      <c r="F137" s="24">
        <f t="shared" ref="F137:F168" si="71">+D137/C137*100</f>
        <v>74.3</v>
      </c>
      <c r="G137" s="24">
        <v>264.39999999999998</v>
      </c>
      <c r="H137" s="24">
        <f>207.3-14.5</f>
        <v>192.8</v>
      </c>
      <c r="I137" s="24">
        <v>21</v>
      </c>
      <c r="J137" s="24">
        <v>21</v>
      </c>
      <c r="K137" s="24">
        <v>14.6</v>
      </c>
      <c r="L137" s="24">
        <v>14.5</v>
      </c>
    </row>
    <row r="138" spans="1:12" ht="15.75" x14ac:dyDescent="0.25">
      <c r="A138" s="16">
        <v>131</v>
      </c>
      <c r="B138" s="9" t="s">
        <v>6</v>
      </c>
      <c r="C138" s="23">
        <f>+C139+C154</f>
        <v>15771.4</v>
      </c>
      <c r="D138" s="23">
        <f t="shared" ref="D138:E138" si="72">+D139+D154</f>
        <v>12583</v>
      </c>
      <c r="E138" s="23">
        <f t="shared" si="72"/>
        <v>-3188.4</v>
      </c>
      <c r="F138" s="23">
        <f t="shared" si="71"/>
        <v>79.8</v>
      </c>
      <c r="G138" s="23">
        <f t="shared" ref="G138" si="73">+G139+G154</f>
        <v>15651.7</v>
      </c>
      <c r="H138" s="23">
        <f t="shared" ref="H138" si="74">+H139+H154</f>
        <v>12496.2</v>
      </c>
      <c r="I138" s="23">
        <f t="shared" ref="I138" si="75">+I139+I154</f>
        <v>4268.8999999999996</v>
      </c>
      <c r="J138" s="23">
        <f t="shared" ref="J138" si="76">+J139+J154</f>
        <v>4241.1000000000004</v>
      </c>
      <c r="K138" s="23">
        <f t="shared" ref="K138" si="77">+K139+K154</f>
        <v>119.7</v>
      </c>
      <c r="L138" s="23">
        <f t="shared" ref="L138" si="78">+L139+L154</f>
        <v>86.8</v>
      </c>
    </row>
    <row r="139" spans="1:12" ht="15.75" x14ac:dyDescent="0.25">
      <c r="A139" s="16">
        <v>132</v>
      </c>
      <c r="B139" s="9" t="s">
        <v>97</v>
      </c>
      <c r="C139" s="23">
        <f>+C141+C142+C143+C144+C145+C146+C152+C153</f>
        <v>14121.3</v>
      </c>
      <c r="D139" s="23">
        <f t="shared" ref="D139:L139" si="79">+D141+D142+D143+D144+D145+D146+D152+D153</f>
        <v>10949.9</v>
      </c>
      <c r="E139" s="23">
        <f t="shared" si="79"/>
        <v>-3171.4</v>
      </c>
      <c r="F139" s="23">
        <f t="shared" si="71"/>
        <v>77.5</v>
      </c>
      <c r="G139" s="23">
        <f t="shared" si="79"/>
        <v>14023</v>
      </c>
      <c r="H139" s="23">
        <f t="shared" si="79"/>
        <v>10884.5</v>
      </c>
      <c r="I139" s="23">
        <f t="shared" si="79"/>
        <v>3405.5</v>
      </c>
      <c r="J139" s="23">
        <f t="shared" si="79"/>
        <v>3384.1</v>
      </c>
      <c r="K139" s="23">
        <f t="shared" si="79"/>
        <v>98.3</v>
      </c>
      <c r="L139" s="23">
        <f t="shared" si="79"/>
        <v>65.400000000000006</v>
      </c>
    </row>
    <row r="140" spans="1:12" ht="15.75" x14ac:dyDescent="0.25">
      <c r="A140" s="16">
        <v>133</v>
      </c>
      <c r="B140" s="93" t="s">
        <v>2</v>
      </c>
      <c r="C140" s="24">
        <f t="shared" si="68"/>
        <v>0</v>
      </c>
      <c r="D140" s="24">
        <f t="shared" si="69"/>
        <v>0</v>
      </c>
      <c r="E140" s="24">
        <f t="shared" si="70"/>
        <v>0</v>
      </c>
      <c r="F140" s="24"/>
      <c r="G140" s="24"/>
      <c r="H140" s="24"/>
      <c r="I140" s="24"/>
      <c r="J140" s="24"/>
      <c r="K140" s="24"/>
      <c r="L140" s="24"/>
    </row>
    <row r="141" spans="1:12" ht="31.5" x14ac:dyDescent="0.25">
      <c r="A141" s="16">
        <v>134</v>
      </c>
      <c r="B141" s="14" t="s">
        <v>80</v>
      </c>
      <c r="C141" s="24">
        <f t="shared" si="68"/>
        <v>8462.9</v>
      </c>
      <c r="D141" s="24">
        <f t="shared" si="69"/>
        <v>5989.2</v>
      </c>
      <c r="E141" s="24">
        <f t="shared" si="70"/>
        <v>-2473.6999999999998</v>
      </c>
      <c r="F141" s="24">
        <f t="shared" si="71"/>
        <v>70.8</v>
      </c>
      <c r="G141" s="24">
        <v>8442.6</v>
      </c>
      <c r="H141" s="24">
        <v>5968.9</v>
      </c>
      <c r="I141" s="24">
        <v>2095.1999999999998</v>
      </c>
      <c r="J141" s="24">
        <v>2085.5</v>
      </c>
      <c r="K141" s="24">
        <v>20.3</v>
      </c>
      <c r="L141" s="24">
        <v>20.3</v>
      </c>
    </row>
    <row r="142" spans="1:12" ht="31.5" x14ac:dyDescent="0.25">
      <c r="A142" s="16">
        <v>135</v>
      </c>
      <c r="B142" s="17" t="s">
        <v>101</v>
      </c>
      <c r="C142" s="24">
        <f t="shared" si="68"/>
        <v>620</v>
      </c>
      <c r="D142" s="24">
        <f t="shared" si="69"/>
        <v>547.29999999999995</v>
      </c>
      <c r="E142" s="24">
        <f t="shared" si="70"/>
        <v>-72.7</v>
      </c>
      <c r="F142" s="24">
        <f t="shared" si="71"/>
        <v>88.3</v>
      </c>
      <c r="G142" s="24">
        <v>600</v>
      </c>
      <c r="H142" s="24">
        <v>527.4</v>
      </c>
      <c r="I142" s="24">
        <v>87.1</v>
      </c>
      <c r="J142" s="24">
        <v>87.1</v>
      </c>
      <c r="K142" s="24">
        <v>20</v>
      </c>
      <c r="L142" s="24">
        <v>19.899999999999999</v>
      </c>
    </row>
    <row r="143" spans="1:12" ht="47.25" x14ac:dyDescent="0.25">
      <c r="A143" s="16">
        <v>136</v>
      </c>
      <c r="B143" s="8" t="s">
        <v>102</v>
      </c>
      <c r="C143" s="24">
        <f t="shared" si="68"/>
        <v>866.9</v>
      </c>
      <c r="D143" s="24">
        <f t="shared" si="69"/>
        <v>367.1</v>
      </c>
      <c r="E143" s="24">
        <f t="shared" si="70"/>
        <v>-499.8</v>
      </c>
      <c r="F143" s="24">
        <f t="shared" si="71"/>
        <v>42.3</v>
      </c>
      <c r="G143" s="24">
        <v>808.9</v>
      </c>
      <c r="H143" s="24">
        <f>367.1-25.2</f>
        <v>341.9</v>
      </c>
      <c r="I143" s="24">
        <v>0</v>
      </c>
      <c r="J143" s="24"/>
      <c r="K143" s="24">
        <v>58</v>
      </c>
      <c r="L143" s="24">
        <v>25.2</v>
      </c>
    </row>
    <row r="144" spans="1:12" ht="78.75" x14ac:dyDescent="0.25">
      <c r="A144" s="16">
        <v>137</v>
      </c>
      <c r="B144" s="17" t="s">
        <v>199</v>
      </c>
      <c r="C144" s="24">
        <f t="shared" si="68"/>
        <v>11.7</v>
      </c>
      <c r="D144" s="24">
        <f t="shared" si="69"/>
        <v>11.7</v>
      </c>
      <c r="E144" s="24">
        <f t="shared" si="70"/>
        <v>0</v>
      </c>
      <c r="F144" s="24">
        <f t="shared" si="71"/>
        <v>100</v>
      </c>
      <c r="G144" s="24">
        <v>11.7</v>
      </c>
      <c r="H144" s="24">
        <v>11.7</v>
      </c>
      <c r="I144" s="24">
        <v>0</v>
      </c>
      <c r="J144" s="24"/>
      <c r="K144" s="24">
        <v>0</v>
      </c>
      <c r="L144" s="24"/>
    </row>
    <row r="145" spans="1:12" ht="31.5" x14ac:dyDescent="0.25">
      <c r="A145" s="16">
        <v>138</v>
      </c>
      <c r="B145" s="17" t="s">
        <v>203</v>
      </c>
      <c r="C145" s="24">
        <f t="shared" si="68"/>
        <v>98.7</v>
      </c>
      <c r="D145" s="24">
        <f t="shared" si="69"/>
        <v>92.2</v>
      </c>
      <c r="E145" s="24">
        <f t="shared" si="70"/>
        <v>-6.5</v>
      </c>
      <c r="F145" s="24">
        <f t="shared" si="71"/>
        <v>93.4</v>
      </c>
      <c r="G145" s="24">
        <v>98.7</v>
      </c>
      <c r="H145" s="24">
        <v>92.2</v>
      </c>
      <c r="I145" s="24">
        <v>46.4</v>
      </c>
      <c r="J145" s="24">
        <v>43.7</v>
      </c>
      <c r="K145" s="24">
        <v>0</v>
      </c>
      <c r="L145" s="24"/>
    </row>
    <row r="146" spans="1:12" ht="63" x14ac:dyDescent="0.25">
      <c r="A146" s="16">
        <v>139</v>
      </c>
      <c r="B146" s="17" t="s">
        <v>98</v>
      </c>
      <c r="C146" s="24">
        <f>SUM(C148:C151)</f>
        <v>3672.1</v>
      </c>
      <c r="D146" s="24">
        <f t="shared" ref="D146:L146" si="80">SUM(D148:D151)</f>
        <v>3554.1</v>
      </c>
      <c r="E146" s="24">
        <f t="shared" si="80"/>
        <v>-118</v>
      </c>
      <c r="F146" s="24">
        <f t="shared" si="71"/>
        <v>96.8</v>
      </c>
      <c r="G146" s="24">
        <f t="shared" si="80"/>
        <v>3672.1</v>
      </c>
      <c r="H146" s="24">
        <f t="shared" si="80"/>
        <v>3554.1</v>
      </c>
      <c r="I146" s="24">
        <f t="shared" si="80"/>
        <v>884.1</v>
      </c>
      <c r="J146" s="24">
        <f t="shared" si="80"/>
        <v>875.3</v>
      </c>
      <c r="K146" s="24">
        <f t="shared" si="80"/>
        <v>0</v>
      </c>
      <c r="L146" s="24">
        <f t="shared" si="80"/>
        <v>0</v>
      </c>
    </row>
    <row r="147" spans="1:12" ht="15.75" x14ac:dyDescent="0.25">
      <c r="A147" s="16">
        <v>140</v>
      </c>
      <c r="B147" s="93" t="s">
        <v>2</v>
      </c>
      <c r="C147" s="24">
        <f t="shared" si="68"/>
        <v>0</v>
      </c>
      <c r="D147" s="24">
        <f t="shared" si="69"/>
        <v>0</v>
      </c>
      <c r="E147" s="24">
        <f t="shared" si="70"/>
        <v>0</v>
      </c>
      <c r="F147" s="24"/>
      <c r="G147" s="24"/>
      <c r="H147" s="24"/>
      <c r="I147" s="24"/>
      <c r="J147" s="24"/>
      <c r="K147" s="24"/>
      <c r="L147" s="24"/>
    </row>
    <row r="148" spans="1:12" ht="15.75" x14ac:dyDescent="0.25">
      <c r="A148" s="16">
        <v>141</v>
      </c>
      <c r="B148" s="8" t="s">
        <v>25</v>
      </c>
      <c r="C148" s="24">
        <f t="shared" si="68"/>
        <v>2521.5</v>
      </c>
      <c r="D148" s="24">
        <f t="shared" si="69"/>
        <v>2509.1</v>
      </c>
      <c r="E148" s="24">
        <f t="shared" si="70"/>
        <v>-12.4</v>
      </c>
      <c r="F148" s="24">
        <f t="shared" si="71"/>
        <v>99.5</v>
      </c>
      <c r="G148" s="24">
        <v>2521.5</v>
      </c>
      <c r="H148" s="24">
        <v>2509.1</v>
      </c>
      <c r="I148" s="24">
        <v>884.1</v>
      </c>
      <c r="J148" s="24">
        <v>875.3</v>
      </c>
      <c r="K148" s="24">
        <v>0</v>
      </c>
      <c r="L148" s="24"/>
    </row>
    <row r="149" spans="1:12" ht="31.5" x14ac:dyDescent="0.25">
      <c r="A149" s="16">
        <v>142</v>
      </c>
      <c r="B149" s="8" t="s">
        <v>99</v>
      </c>
      <c r="C149" s="24">
        <f t="shared" si="68"/>
        <v>703.8</v>
      </c>
      <c r="D149" s="24">
        <f t="shared" si="69"/>
        <v>632.6</v>
      </c>
      <c r="E149" s="24">
        <f t="shared" si="70"/>
        <v>-71.2</v>
      </c>
      <c r="F149" s="24">
        <f t="shared" si="71"/>
        <v>89.9</v>
      </c>
      <c r="G149" s="24">
        <v>703.8</v>
      </c>
      <c r="H149" s="24">
        <v>632.6</v>
      </c>
      <c r="I149" s="24">
        <v>0</v>
      </c>
      <c r="J149" s="24"/>
      <c r="K149" s="24">
        <v>0</v>
      </c>
      <c r="L149" s="24"/>
    </row>
    <row r="150" spans="1:12" ht="15.75" x14ac:dyDescent="0.25">
      <c r="A150" s="16">
        <v>143</v>
      </c>
      <c r="B150" s="8" t="s">
        <v>27</v>
      </c>
      <c r="C150" s="24">
        <f t="shared" si="68"/>
        <v>439.5</v>
      </c>
      <c r="D150" s="24">
        <f t="shared" si="69"/>
        <v>408.9</v>
      </c>
      <c r="E150" s="24">
        <f t="shared" si="70"/>
        <v>-30.6</v>
      </c>
      <c r="F150" s="24">
        <f t="shared" si="71"/>
        <v>93</v>
      </c>
      <c r="G150" s="24">
        <v>439.5</v>
      </c>
      <c r="H150" s="24">
        <v>408.9</v>
      </c>
      <c r="I150" s="24">
        <v>0</v>
      </c>
      <c r="J150" s="24"/>
      <c r="K150" s="24">
        <v>0</v>
      </c>
      <c r="L150" s="24"/>
    </row>
    <row r="151" spans="1:12" ht="31.5" x14ac:dyDescent="0.25">
      <c r="A151" s="16">
        <v>144</v>
      </c>
      <c r="B151" s="17" t="s">
        <v>114</v>
      </c>
      <c r="C151" s="24">
        <f t="shared" si="68"/>
        <v>7.3</v>
      </c>
      <c r="D151" s="24">
        <f t="shared" si="69"/>
        <v>3.5</v>
      </c>
      <c r="E151" s="24">
        <f t="shared" si="70"/>
        <v>-3.8</v>
      </c>
      <c r="F151" s="24">
        <f t="shared" si="71"/>
        <v>47.9</v>
      </c>
      <c r="G151" s="24">
        <v>7.3</v>
      </c>
      <c r="H151" s="24">
        <v>3.5</v>
      </c>
      <c r="I151" s="24">
        <v>0</v>
      </c>
      <c r="J151" s="24"/>
      <c r="K151" s="24">
        <v>0</v>
      </c>
      <c r="L151" s="24"/>
    </row>
    <row r="152" spans="1:12" ht="47.25" x14ac:dyDescent="0.25">
      <c r="A152" s="16">
        <v>145</v>
      </c>
      <c r="B152" s="17" t="s">
        <v>228</v>
      </c>
      <c r="C152" s="24">
        <f t="shared" si="68"/>
        <v>16.899999999999999</v>
      </c>
      <c r="D152" s="24">
        <f t="shared" si="69"/>
        <v>16.899999999999999</v>
      </c>
      <c r="E152" s="24">
        <f t="shared" si="70"/>
        <v>0</v>
      </c>
      <c r="F152" s="24">
        <f t="shared" si="71"/>
        <v>100</v>
      </c>
      <c r="G152" s="24">
        <v>16.899999999999999</v>
      </c>
      <c r="H152" s="24">
        <v>16.899999999999999</v>
      </c>
      <c r="I152" s="24">
        <v>12.9</v>
      </c>
      <c r="J152" s="24">
        <v>12.9</v>
      </c>
      <c r="K152" s="23">
        <v>0</v>
      </c>
      <c r="L152" s="24"/>
    </row>
    <row r="153" spans="1:12" ht="47.25" x14ac:dyDescent="0.25">
      <c r="A153" s="16">
        <v>146</v>
      </c>
      <c r="B153" s="17" t="s">
        <v>100</v>
      </c>
      <c r="C153" s="24">
        <f t="shared" si="68"/>
        <v>372.1</v>
      </c>
      <c r="D153" s="24">
        <f t="shared" si="69"/>
        <v>371.4</v>
      </c>
      <c r="E153" s="24">
        <f t="shared" si="70"/>
        <v>-0.7</v>
      </c>
      <c r="F153" s="24">
        <f t="shared" si="71"/>
        <v>99.8</v>
      </c>
      <c r="G153" s="24">
        <v>372.1</v>
      </c>
      <c r="H153" s="24">
        <v>371.4</v>
      </c>
      <c r="I153" s="24">
        <v>279.8</v>
      </c>
      <c r="J153" s="24">
        <v>279.60000000000002</v>
      </c>
      <c r="K153" s="24">
        <v>0</v>
      </c>
      <c r="L153" s="24"/>
    </row>
    <row r="154" spans="1:12" ht="15.75" x14ac:dyDescent="0.25">
      <c r="A154" s="16">
        <v>147</v>
      </c>
      <c r="B154" s="9" t="s">
        <v>103</v>
      </c>
      <c r="C154" s="23">
        <f>+C156+C157+C158+C159+C160+C161</f>
        <v>1650.1</v>
      </c>
      <c r="D154" s="23">
        <f t="shared" ref="D154:L154" si="81">+D156+D157+D158+D159+D160+D161</f>
        <v>1633.1</v>
      </c>
      <c r="E154" s="23">
        <f t="shared" si="81"/>
        <v>-17</v>
      </c>
      <c r="F154" s="23">
        <f t="shared" si="71"/>
        <v>99</v>
      </c>
      <c r="G154" s="23">
        <f t="shared" si="81"/>
        <v>1628.7</v>
      </c>
      <c r="H154" s="23">
        <f t="shared" si="81"/>
        <v>1611.7</v>
      </c>
      <c r="I154" s="23">
        <f t="shared" si="81"/>
        <v>863.4</v>
      </c>
      <c r="J154" s="23">
        <f t="shared" si="81"/>
        <v>857</v>
      </c>
      <c r="K154" s="23">
        <f t="shared" si="81"/>
        <v>21.4</v>
      </c>
      <c r="L154" s="23">
        <f t="shared" si="81"/>
        <v>21.4</v>
      </c>
    </row>
    <row r="155" spans="1:12" ht="15.75" x14ac:dyDescent="0.25">
      <c r="A155" s="16">
        <v>148</v>
      </c>
      <c r="B155" s="93" t="s">
        <v>2</v>
      </c>
      <c r="C155" s="24">
        <f t="shared" si="68"/>
        <v>0</v>
      </c>
      <c r="D155" s="24">
        <f t="shared" si="69"/>
        <v>0</v>
      </c>
      <c r="E155" s="24">
        <f t="shared" si="70"/>
        <v>0</v>
      </c>
      <c r="F155" s="24"/>
      <c r="G155" s="24"/>
      <c r="H155" s="24"/>
      <c r="I155" s="24"/>
      <c r="J155" s="24"/>
      <c r="K155" s="24"/>
      <c r="L155" s="24"/>
    </row>
    <row r="156" spans="1:12" ht="31.5" x14ac:dyDescent="0.25">
      <c r="A156" s="16">
        <v>149</v>
      </c>
      <c r="B156" s="8" t="s">
        <v>149</v>
      </c>
      <c r="C156" s="24">
        <f t="shared" si="68"/>
        <v>160.9</v>
      </c>
      <c r="D156" s="24">
        <f t="shared" si="69"/>
        <v>154.4</v>
      </c>
      <c r="E156" s="24">
        <f t="shared" si="70"/>
        <v>-6.5</v>
      </c>
      <c r="F156" s="24">
        <f t="shared" si="71"/>
        <v>96</v>
      </c>
      <c r="G156" s="24">
        <v>159.4</v>
      </c>
      <c r="H156" s="24">
        <f>5.4+9.9+6.1+1.5+130</f>
        <v>152.9</v>
      </c>
      <c r="I156" s="24">
        <v>4.0999999999999996</v>
      </c>
      <c r="J156" s="24">
        <v>4.0999999999999996</v>
      </c>
      <c r="K156" s="24">
        <v>1.5</v>
      </c>
      <c r="L156" s="24">
        <v>1.5</v>
      </c>
    </row>
    <row r="157" spans="1:12" ht="31.5" x14ac:dyDescent="0.25">
      <c r="A157" s="16">
        <v>150</v>
      </c>
      <c r="B157" s="8" t="s">
        <v>150</v>
      </c>
      <c r="C157" s="24">
        <f t="shared" si="68"/>
        <v>19.2</v>
      </c>
      <c r="D157" s="24">
        <f t="shared" si="69"/>
        <v>10.8</v>
      </c>
      <c r="E157" s="24">
        <f t="shared" si="70"/>
        <v>-8.4</v>
      </c>
      <c r="F157" s="24">
        <f t="shared" si="71"/>
        <v>56.3</v>
      </c>
      <c r="G157" s="24">
        <v>19.2</v>
      </c>
      <c r="H157" s="24">
        <f>3.1+7.7</f>
        <v>10.8</v>
      </c>
      <c r="I157" s="24">
        <v>13.9</v>
      </c>
      <c r="J157" s="24">
        <f>5.9+1.6</f>
        <v>7.5</v>
      </c>
      <c r="K157" s="24">
        <v>0</v>
      </c>
      <c r="L157" s="24"/>
    </row>
    <row r="158" spans="1:12" ht="31.5" x14ac:dyDescent="0.25">
      <c r="A158" s="16">
        <v>151</v>
      </c>
      <c r="B158" s="8" t="s">
        <v>106</v>
      </c>
      <c r="C158" s="24">
        <f t="shared" si="68"/>
        <v>96.2</v>
      </c>
      <c r="D158" s="24">
        <f t="shared" si="69"/>
        <v>94.2</v>
      </c>
      <c r="E158" s="24">
        <f t="shared" si="70"/>
        <v>-2</v>
      </c>
      <c r="F158" s="24">
        <f t="shared" si="71"/>
        <v>97.9</v>
      </c>
      <c r="G158" s="24">
        <v>96.2</v>
      </c>
      <c r="H158" s="24">
        <v>94.2</v>
      </c>
      <c r="I158" s="24">
        <v>0</v>
      </c>
      <c r="J158" s="24"/>
      <c r="K158" s="24">
        <v>0</v>
      </c>
      <c r="L158" s="24"/>
    </row>
    <row r="159" spans="1:12" ht="31.5" x14ac:dyDescent="0.25">
      <c r="A159" s="16">
        <v>152</v>
      </c>
      <c r="B159" s="14" t="s">
        <v>107</v>
      </c>
      <c r="C159" s="24">
        <f t="shared" si="68"/>
        <v>10.7</v>
      </c>
      <c r="D159" s="24">
        <f t="shared" si="69"/>
        <v>10.7</v>
      </c>
      <c r="E159" s="24">
        <f t="shared" si="70"/>
        <v>0</v>
      </c>
      <c r="F159" s="24">
        <f t="shared" si="71"/>
        <v>100</v>
      </c>
      <c r="G159" s="24">
        <v>10.7</v>
      </c>
      <c r="H159" s="24">
        <v>10.7</v>
      </c>
      <c r="I159" s="24">
        <v>0</v>
      </c>
      <c r="J159" s="24"/>
      <c r="K159" s="24">
        <v>0</v>
      </c>
      <c r="L159" s="24"/>
    </row>
    <row r="160" spans="1:12" ht="47.25" x14ac:dyDescent="0.25">
      <c r="A160" s="16">
        <v>153</v>
      </c>
      <c r="B160" s="17" t="s">
        <v>104</v>
      </c>
      <c r="C160" s="24">
        <f t="shared" si="68"/>
        <v>907.8</v>
      </c>
      <c r="D160" s="24">
        <f t="shared" si="69"/>
        <v>907.8</v>
      </c>
      <c r="E160" s="24">
        <f t="shared" si="70"/>
        <v>0</v>
      </c>
      <c r="F160" s="24">
        <f t="shared" si="71"/>
        <v>100</v>
      </c>
      <c r="G160" s="24">
        <v>887.9</v>
      </c>
      <c r="H160" s="24">
        <v>887.9</v>
      </c>
      <c r="I160" s="24">
        <v>564.6</v>
      </c>
      <c r="J160" s="24">
        <v>564.6</v>
      </c>
      <c r="K160" s="24">
        <v>19.899999999999999</v>
      </c>
      <c r="L160" s="24">
        <v>19.899999999999999</v>
      </c>
    </row>
    <row r="161" spans="1:12" ht="63" x14ac:dyDescent="0.25">
      <c r="A161" s="16">
        <v>154</v>
      </c>
      <c r="B161" s="17" t="s">
        <v>105</v>
      </c>
      <c r="C161" s="24">
        <f>+C163+C164</f>
        <v>455.3</v>
      </c>
      <c r="D161" s="24">
        <f t="shared" ref="D161:L161" si="82">+D163+D164</f>
        <v>455.2</v>
      </c>
      <c r="E161" s="24">
        <f t="shared" si="82"/>
        <v>-0.1</v>
      </c>
      <c r="F161" s="24">
        <f t="shared" si="71"/>
        <v>100</v>
      </c>
      <c r="G161" s="24">
        <f t="shared" si="82"/>
        <v>455.3</v>
      </c>
      <c r="H161" s="24">
        <f t="shared" si="82"/>
        <v>455.2</v>
      </c>
      <c r="I161" s="24">
        <f t="shared" si="82"/>
        <v>280.8</v>
      </c>
      <c r="J161" s="24">
        <f t="shared" si="82"/>
        <v>280.8</v>
      </c>
      <c r="K161" s="24">
        <f t="shared" si="82"/>
        <v>0</v>
      </c>
      <c r="L161" s="24">
        <f t="shared" si="82"/>
        <v>0</v>
      </c>
    </row>
    <row r="162" spans="1:12" ht="15.75" x14ac:dyDescent="0.25">
      <c r="A162" s="16">
        <v>155</v>
      </c>
      <c r="B162" s="93" t="s">
        <v>2</v>
      </c>
      <c r="C162" s="24">
        <f t="shared" si="68"/>
        <v>0</v>
      </c>
      <c r="D162" s="24">
        <f t="shared" si="69"/>
        <v>0</v>
      </c>
      <c r="E162" s="24">
        <f t="shared" si="70"/>
        <v>0</v>
      </c>
      <c r="F162" s="24"/>
      <c r="G162" s="24"/>
      <c r="H162" s="24"/>
      <c r="I162" s="24"/>
      <c r="J162" s="24"/>
      <c r="K162" s="24"/>
      <c r="L162" s="24"/>
    </row>
    <row r="163" spans="1:12" ht="15.75" x14ac:dyDescent="0.25">
      <c r="A163" s="16">
        <v>156</v>
      </c>
      <c r="B163" s="17" t="s">
        <v>28</v>
      </c>
      <c r="C163" s="24">
        <f t="shared" si="68"/>
        <v>283.8</v>
      </c>
      <c r="D163" s="24">
        <f t="shared" si="69"/>
        <v>283.7</v>
      </c>
      <c r="E163" s="24">
        <f t="shared" si="70"/>
        <v>-0.1</v>
      </c>
      <c r="F163" s="24">
        <f t="shared" si="71"/>
        <v>100</v>
      </c>
      <c r="G163" s="24">
        <v>283.8</v>
      </c>
      <c r="H163" s="24">
        <v>283.7</v>
      </c>
      <c r="I163" s="24">
        <v>189.6</v>
      </c>
      <c r="J163" s="24">
        <v>189.6</v>
      </c>
      <c r="K163" s="24">
        <v>0</v>
      </c>
      <c r="L163" s="24"/>
    </row>
    <row r="164" spans="1:12" ht="15.75" x14ac:dyDescent="0.25">
      <c r="A164" s="16">
        <v>157</v>
      </c>
      <c r="B164" s="17" t="s">
        <v>29</v>
      </c>
      <c r="C164" s="24">
        <f t="shared" si="68"/>
        <v>171.5</v>
      </c>
      <c r="D164" s="24">
        <f t="shared" si="69"/>
        <v>171.5</v>
      </c>
      <c r="E164" s="24">
        <f t="shared" si="70"/>
        <v>0</v>
      </c>
      <c r="F164" s="24">
        <f t="shared" si="71"/>
        <v>100</v>
      </c>
      <c r="G164" s="24">
        <v>171.5</v>
      </c>
      <c r="H164" s="24">
        <v>171.5</v>
      </c>
      <c r="I164" s="24">
        <v>91.2</v>
      </c>
      <c r="J164" s="24">
        <v>91.2</v>
      </c>
      <c r="K164" s="24">
        <v>0</v>
      </c>
      <c r="L164" s="24"/>
    </row>
    <row r="165" spans="1:12" ht="15.75" x14ac:dyDescent="0.25">
      <c r="A165" s="16">
        <v>158</v>
      </c>
      <c r="B165" s="9" t="s">
        <v>108</v>
      </c>
      <c r="C165" s="23">
        <f>+C8+C10+C52+C87+C92+C116+C138</f>
        <v>145203.5</v>
      </c>
      <c r="D165" s="23">
        <f t="shared" ref="D165:L165" si="83">+D8+D10+D52+D87+D92+D116+D138</f>
        <v>132695.1</v>
      </c>
      <c r="E165" s="23">
        <f t="shared" si="83"/>
        <v>-12508.4</v>
      </c>
      <c r="F165" s="23">
        <f t="shared" si="71"/>
        <v>91.4</v>
      </c>
      <c r="G165" s="23">
        <f t="shared" si="83"/>
        <v>124365</v>
      </c>
      <c r="H165" s="23">
        <f t="shared" si="83"/>
        <v>116552.1</v>
      </c>
      <c r="I165" s="23">
        <f t="shared" si="83"/>
        <v>54226.6</v>
      </c>
      <c r="J165" s="23">
        <f t="shared" si="83"/>
        <v>54067</v>
      </c>
      <c r="K165" s="23">
        <f t="shared" si="83"/>
        <v>20838.5</v>
      </c>
      <c r="L165" s="23">
        <f t="shared" si="83"/>
        <v>16143</v>
      </c>
    </row>
    <row r="166" spans="1:12" ht="15.75" x14ac:dyDescent="0.25">
      <c r="A166" s="16">
        <v>159</v>
      </c>
      <c r="B166" s="93" t="s">
        <v>2</v>
      </c>
      <c r="C166" s="24">
        <f t="shared" si="68"/>
        <v>0</v>
      </c>
      <c r="D166" s="24">
        <f t="shared" si="69"/>
        <v>0</v>
      </c>
      <c r="E166" s="24">
        <f t="shared" si="70"/>
        <v>0</v>
      </c>
      <c r="F166" s="24"/>
      <c r="G166" s="24"/>
      <c r="H166" s="24"/>
      <c r="I166" s="24"/>
      <c r="J166" s="24"/>
      <c r="K166" s="24"/>
      <c r="L166" s="24"/>
    </row>
    <row r="167" spans="1:12" ht="15.75" x14ac:dyDescent="0.25">
      <c r="A167" s="16">
        <v>160</v>
      </c>
      <c r="B167" s="8" t="s">
        <v>170</v>
      </c>
      <c r="C167" s="24">
        <f t="shared" si="68"/>
        <v>3579.7</v>
      </c>
      <c r="D167" s="24">
        <f t="shared" si="69"/>
        <v>3579.6</v>
      </c>
      <c r="E167" s="24">
        <f t="shared" si="70"/>
        <v>-0.1</v>
      </c>
      <c r="F167" s="24">
        <f t="shared" si="71"/>
        <v>100</v>
      </c>
      <c r="G167" s="24"/>
      <c r="H167" s="24"/>
      <c r="I167" s="24"/>
      <c r="J167" s="24"/>
      <c r="K167" s="24">
        <v>3579.7</v>
      </c>
      <c r="L167" s="24">
        <v>3579.6</v>
      </c>
    </row>
    <row r="168" spans="1:12" ht="15.75" x14ac:dyDescent="0.25">
      <c r="A168" s="16">
        <v>161</v>
      </c>
      <c r="B168" s="9" t="s">
        <v>229</v>
      </c>
      <c r="C168" s="23">
        <f>+C165-C167</f>
        <v>141623.79999999999</v>
      </c>
      <c r="D168" s="23">
        <f t="shared" ref="D168:E168" si="84">+D165-D167</f>
        <v>129115.5</v>
      </c>
      <c r="E168" s="23">
        <f t="shared" si="84"/>
        <v>-12508.3</v>
      </c>
      <c r="F168" s="23">
        <f t="shared" si="71"/>
        <v>91.2</v>
      </c>
      <c r="G168" s="23">
        <f t="shared" ref="G168" si="85">+G165-G167</f>
        <v>124365</v>
      </c>
      <c r="H168" s="23">
        <f t="shared" ref="H168" si="86">+H165-H167</f>
        <v>116552.1</v>
      </c>
      <c r="I168" s="23">
        <f t="shared" ref="I168" si="87">+I165-I167</f>
        <v>54226.6</v>
      </c>
      <c r="J168" s="23">
        <f t="shared" ref="J168" si="88">+J165-J167</f>
        <v>54067</v>
      </c>
      <c r="K168" s="23">
        <f t="shared" ref="K168" si="89">+K165-K167</f>
        <v>17258.8</v>
      </c>
      <c r="L168" s="23">
        <f t="shared" ref="L168" si="90">+L165-L167</f>
        <v>12563.4</v>
      </c>
    </row>
    <row r="169" spans="1:12" x14ac:dyDescent="0.2">
      <c r="C169" s="84"/>
      <c r="D169" s="84"/>
      <c r="E169" s="84"/>
      <c r="F169" s="84"/>
      <c r="G169" s="84"/>
      <c r="H169" s="84"/>
      <c r="I169" s="84"/>
      <c r="J169" s="84"/>
      <c r="K169" s="84"/>
      <c r="L169" s="84"/>
    </row>
    <row r="170" spans="1:12" x14ac:dyDescent="0.2">
      <c r="B170" s="22"/>
      <c r="C170" s="22"/>
    </row>
    <row r="171" spans="1:12" x14ac:dyDescent="0.2">
      <c r="B171" s="89"/>
      <c r="C171" s="89"/>
    </row>
  </sheetData>
  <mergeCells count="14">
    <mergeCell ref="G3:L3"/>
    <mergeCell ref="G4:J4"/>
    <mergeCell ref="K4:L4"/>
    <mergeCell ref="G5:G6"/>
    <mergeCell ref="H5:H6"/>
    <mergeCell ref="I5:J5"/>
    <mergeCell ref="K5:K6"/>
    <mergeCell ref="L5:L6"/>
    <mergeCell ref="F3:F6"/>
    <mergeCell ref="A3:A6"/>
    <mergeCell ref="B3:B6"/>
    <mergeCell ref="C3:C6"/>
    <mergeCell ref="D3:D6"/>
    <mergeCell ref="E3:E6"/>
  </mergeCells>
  <pageMargins left="0.94488188976377963" right="0.19685039370078741" top="0.86614173228346458" bottom="0.39370078740157483" header="0" footer="0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showZeros="0" zoomScaleNormal="100" workbookViewId="0">
      <selection activeCell="I3" sqref="I3"/>
    </sheetView>
  </sheetViews>
  <sheetFormatPr defaultColWidth="10.140625" defaultRowHeight="12.75" x14ac:dyDescent="0.2"/>
  <cols>
    <col min="1" max="1" width="5.28515625" style="3" customWidth="1"/>
    <col min="2" max="2" width="23" style="3" customWidth="1"/>
    <col min="3" max="3" width="18" style="3" customWidth="1"/>
    <col min="4" max="4" width="9.7109375" style="3" customWidth="1"/>
    <col min="5" max="5" width="10.140625" style="3" customWidth="1"/>
    <col min="6" max="6" width="10" style="3" customWidth="1"/>
    <col min="7" max="7" width="8.85546875" style="3" customWidth="1"/>
    <col min="8" max="185" width="10.140625" style="3"/>
    <col min="186" max="186" width="5.28515625" style="3" customWidth="1"/>
    <col min="187" max="187" width="23" style="3" customWidth="1"/>
    <col min="188" max="188" width="18" style="3" customWidth="1"/>
    <col min="189" max="189" width="12" style="3" customWidth="1"/>
    <col min="190" max="190" width="11" style="3" customWidth="1"/>
    <col min="191" max="191" width="10.85546875" style="3" customWidth="1"/>
    <col min="192" max="192" width="9.42578125" style="3" customWidth="1"/>
    <col min="193" max="441" width="10.140625" style="3"/>
    <col min="442" max="442" width="5.28515625" style="3" customWidth="1"/>
    <col min="443" max="443" width="23" style="3" customWidth="1"/>
    <col min="444" max="444" width="18" style="3" customWidth="1"/>
    <col min="445" max="445" width="12" style="3" customWidth="1"/>
    <col min="446" max="446" width="11" style="3" customWidth="1"/>
    <col min="447" max="447" width="10.85546875" style="3" customWidth="1"/>
    <col min="448" max="448" width="9.42578125" style="3" customWidth="1"/>
    <col min="449" max="697" width="10.140625" style="3"/>
    <col min="698" max="698" width="5.28515625" style="3" customWidth="1"/>
    <col min="699" max="699" width="23" style="3" customWidth="1"/>
    <col min="700" max="700" width="18" style="3" customWidth="1"/>
    <col min="701" max="701" width="12" style="3" customWidth="1"/>
    <col min="702" max="702" width="11" style="3" customWidth="1"/>
    <col min="703" max="703" width="10.85546875" style="3" customWidth="1"/>
    <col min="704" max="704" width="9.42578125" style="3" customWidth="1"/>
    <col min="705" max="953" width="10.140625" style="3"/>
    <col min="954" max="954" width="5.28515625" style="3" customWidth="1"/>
    <col min="955" max="955" width="23" style="3" customWidth="1"/>
    <col min="956" max="956" width="18" style="3" customWidth="1"/>
    <col min="957" max="957" width="12" style="3" customWidth="1"/>
    <col min="958" max="958" width="11" style="3" customWidth="1"/>
    <col min="959" max="959" width="10.85546875" style="3" customWidth="1"/>
    <col min="960" max="960" width="9.42578125" style="3" customWidth="1"/>
    <col min="961" max="1209" width="10.140625" style="3"/>
    <col min="1210" max="1210" width="5.28515625" style="3" customWidth="1"/>
    <col min="1211" max="1211" width="23" style="3" customWidth="1"/>
    <col min="1212" max="1212" width="18" style="3" customWidth="1"/>
    <col min="1213" max="1213" width="12" style="3" customWidth="1"/>
    <col min="1214" max="1214" width="11" style="3" customWidth="1"/>
    <col min="1215" max="1215" width="10.85546875" style="3" customWidth="1"/>
    <col min="1216" max="1216" width="9.42578125" style="3" customWidth="1"/>
    <col min="1217" max="1465" width="10.140625" style="3"/>
    <col min="1466" max="1466" width="5.28515625" style="3" customWidth="1"/>
    <col min="1467" max="1467" width="23" style="3" customWidth="1"/>
    <col min="1468" max="1468" width="18" style="3" customWidth="1"/>
    <col min="1469" max="1469" width="12" style="3" customWidth="1"/>
    <col min="1470" max="1470" width="11" style="3" customWidth="1"/>
    <col min="1471" max="1471" width="10.85546875" style="3" customWidth="1"/>
    <col min="1472" max="1472" width="9.42578125" style="3" customWidth="1"/>
    <col min="1473" max="1721" width="10.140625" style="3"/>
    <col min="1722" max="1722" width="5.28515625" style="3" customWidth="1"/>
    <col min="1723" max="1723" width="23" style="3" customWidth="1"/>
    <col min="1724" max="1724" width="18" style="3" customWidth="1"/>
    <col min="1725" max="1725" width="12" style="3" customWidth="1"/>
    <col min="1726" max="1726" width="11" style="3" customWidth="1"/>
    <col min="1727" max="1727" width="10.85546875" style="3" customWidth="1"/>
    <col min="1728" max="1728" width="9.42578125" style="3" customWidth="1"/>
    <col min="1729" max="1977" width="10.140625" style="3"/>
    <col min="1978" max="1978" width="5.28515625" style="3" customWidth="1"/>
    <col min="1979" max="1979" width="23" style="3" customWidth="1"/>
    <col min="1980" max="1980" width="18" style="3" customWidth="1"/>
    <col min="1981" max="1981" width="12" style="3" customWidth="1"/>
    <col min="1982" max="1982" width="11" style="3" customWidth="1"/>
    <col min="1983" max="1983" width="10.85546875" style="3" customWidth="1"/>
    <col min="1984" max="1984" width="9.42578125" style="3" customWidth="1"/>
    <col min="1985" max="2233" width="10.140625" style="3"/>
    <col min="2234" max="2234" width="5.28515625" style="3" customWidth="1"/>
    <col min="2235" max="2235" width="23" style="3" customWidth="1"/>
    <col min="2236" max="2236" width="18" style="3" customWidth="1"/>
    <col min="2237" max="2237" width="12" style="3" customWidth="1"/>
    <col min="2238" max="2238" width="11" style="3" customWidth="1"/>
    <col min="2239" max="2239" width="10.85546875" style="3" customWidth="1"/>
    <col min="2240" max="2240" width="9.42578125" style="3" customWidth="1"/>
    <col min="2241" max="2489" width="10.140625" style="3"/>
    <col min="2490" max="2490" width="5.28515625" style="3" customWidth="1"/>
    <col min="2491" max="2491" width="23" style="3" customWidth="1"/>
    <col min="2492" max="2492" width="18" style="3" customWidth="1"/>
    <col min="2493" max="2493" width="12" style="3" customWidth="1"/>
    <col min="2494" max="2494" width="11" style="3" customWidth="1"/>
    <col min="2495" max="2495" width="10.85546875" style="3" customWidth="1"/>
    <col min="2496" max="2496" width="9.42578125" style="3" customWidth="1"/>
    <col min="2497" max="2745" width="10.140625" style="3"/>
    <col min="2746" max="2746" width="5.28515625" style="3" customWidth="1"/>
    <col min="2747" max="2747" width="23" style="3" customWidth="1"/>
    <col min="2748" max="2748" width="18" style="3" customWidth="1"/>
    <col min="2749" max="2749" width="12" style="3" customWidth="1"/>
    <col min="2750" max="2750" width="11" style="3" customWidth="1"/>
    <col min="2751" max="2751" width="10.85546875" style="3" customWidth="1"/>
    <col min="2752" max="2752" width="9.42578125" style="3" customWidth="1"/>
    <col min="2753" max="3001" width="10.140625" style="3"/>
    <col min="3002" max="3002" width="5.28515625" style="3" customWidth="1"/>
    <col min="3003" max="3003" width="23" style="3" customWidth="1"/>
    <col min="3004" max="3004" width="18" style="3" customWidth="1"/>
    <col min="3005" max="3005" width="12" style="3" customWidth="1"/>
    <col min="3006" max="3006" width="11" style="3" customWidth="1"/>
    <col min="3007" max="3007" width="10.85546875" style="3" customWidth="1"/>
    <col min="3008" max="3008" width="9.42578125" style="3" customWidth="1"/>
    <col min="3009" max="3257" width="10.140625" style="3"/>
    <col min="3258" max="3258" width="5.28515625" style="3" customWidth="1"/>
    <col min="3259" max="3259" width="23" style="3" customWidth="1"/>
    <col min="3260" max="3260" width="18" style="3" customWidth="1"/>
    <col min="3261" max="3261" width="12" style="3" customWidth="1"/>
    <col min="3262" max="3262" width="11" style="3" customWidth="1"/>
    <col min="3263" max="3263" width="10.85546875" style="3" customWidth="1"/>
    <col min="3264" max="3264" width="9.42578125" style="3" customWidth="1"/>
    <col min="3265" max="3513" width="10.140625" style="3"/>
    <col min="3514" max="3514" width="5.28515625" style="3" customWidth="1"/>
    <col min="3515" max="3515" width="23" style="3" customWidth="1"/>
    <col min="3516" max="3516" width="18" style="3" customWidth="1"/>
    <col min="3517" max="3517" width="12" style="3" customWidth="1"/>
    <col min="3518" max="3518" width="11" style="3" customWidth="1"/>
    <col min="3519" max="3519" width="10.85546875" style="3" customWidth="1"/>
    <col min="3520" max="3520" width="9.42578125" style="3" customWidth="1"/>
    <col min="3521" max="3769" width="10.140625" style="3"/>
    <col min="3770" max="3770" width="5.28515625" style="3" customWidth="1"/>
    <col min="3771" max="3771" width="23" style="3" customWidth="1"/>
    <col min="3772" max="3772" width="18" style="3" customWidth="1"/>
    <col min="3773" max="3773" width="12" style="3" customWidth="1"/>
    <col min="3774" max="3774" width="11" style="3" customWidth="1"/>
    <col min="3775" max="3775" width="10.85546875" style="3" customWidth="1"/>
    <col min="3776" max="3776" width="9.42578125" style="3" customWidth="1"/>
    <col min="3777" max="4025" width="10.140625" style="3"/>
    <col min="4026" max="4026" width="5.28515625" style="3" customWidth="1"/>
    <col min="4027" max="4027" width="23" style="3" customWidth="1"/>
    <col min="4028" max="4028" width="18" style="3" customWidth="1"/>
    <col min="4029" max="4029" width="12" style="3" customWidth="1"/>
    <col min="4030" max="4030" width="11" style="3" customWidth="1"/>
    <col min="4031" max="4031" width="10.85546875" style="3" customWidth="1"/>
    <col min="4032" max="4032" width="9.42578125" style="3" customWidth="1"/>
    <col min="4033" max="4281" width="10.140625" style="3"/>
    <col min="4282" max="4282" width="5.28515625" style="3" customWidth="1"/>
    <col min="4283" max="4283" width="23" style="3" customWidth="1"/>
    <col min="4284" max="4284" width="18" style="3" customWidth="1"/>
    <col min="4285" max="4285" width="12" style="3" customWidth="1"/>
    <col min="4286" max="4286" width="11" style="3" customWidth="1"/>
    <col min="4287" max="4287" width="10.85546875" style="3" customWidth="1"/>
    <col min="4288" max="4288" width="9.42578125" style="3" customWidth="1"/>
    <col min="4289" max="4537" width="10.140625" style="3"/>
    <col min="4538" max="4538" width="5.28515625" style="3" customWidth="1"/>
    <col min="4539" max="4539" width="23" style="3" customWidth="1"/>
    <col min="4540" max="4540" width="18" style="3" customWidth="1"/>
    <col min="4541" max="4541" width="12" style="3" customWidth="1"/>
    <col min="4542" max="4542" width="11" style="3" customWidth="1"/>
    <col min="4543" max="4543" width="10.85546875" style="3" customWidth="1"/>
    <col min="4544" max="4544" width="9.42578125" style="3" customWidth="1"/>
    <col min="4545" max="4793" width="10.140625" style="3"/>
    <col min="4794" max="4794" width="5.28515625" style="3" customWidth="1"/>
    <col min="4795" max="4795" width="23" style="3" customWidth="1"/>
    <col min="4796" max="4796" width="18" style="3" customWidth="1"/>
    <col min="4797" max="4797" width="12" style="3" customWidth="1"/>
    <col min="4798" max="4798" width="11" style="3" customWidth="1"/>
    <col min="4799" max="4799" width="10.85546875" style="3" customWidth="1"/>
    <col min="4800" max="4800" width="9.42578125" style="3" customWidth="1"/>
    <col min="4801" max="5049" width="10.140625" style="3"/>
    <col min="5050" max="5050" width="5.28515625" style="3" customWidth="1"/>
    <col min="5051" max="5051" width="23" style="3" customWidth="1"/>
    <col min="5052" max="5052" width="18" style="3" customWidth="1"/>
    <col min="5053" max="5053" width="12" style="3" customWidth="1"/>
    <col min="5054" max="5054" width="11" style="3" customWidth="1"/>
    <col min="5055" max="5055" width="10.85546875" style="3" customWidth="1"/>
    <col min="5056" max="5056" width="9.42578125" style="3" customWidth="1"/>
    <col min="5057" max="5305" width="10.140625" style="3"/>
    <col min="5306" max="5306" width="5.28515625" style="3" customWidth="1"/>
    <col min="5307" max="5307" width="23" style="3" customWidth="1"/>
    <col min="5308" max="5308" width="18" style="3" customWidth="1"/>
    <col min="5309" max="5309" width="12" style="3" customWidth="1"/>
    <col min="5310" max="5310" width="11" style="3" customWidth="1"/>
    <col min="5311" max="5311" width="10.85546875" style="3" customWidth="1"/>
    <col min="5312" max="5312" width="9.42578125" style="3" customWidth="1"/>
    <col min="5313" max="5561" width="10.140625" style="3"/>
    <col min="5562" max="5562" width="5.28515625" style="3" customWidth="1"/>
    <col min="5563" max="5563" width="23" style="3" customWidth="1"/>
    <col min="5564" max="5564" width="18" style="3" customWidth="1"/>
    <col min="5565" max="5565" width="12" style="3" customWidth="1"/>
    <col min="5566" max="5566" width="11" style="3" customWidth="1"/>
    <col min="5567" max="5567" width="10.85546875" style="3" customWidth="1"/>
    <col min="5568" max="5568" width="9.42578125" style="3" customWidth="1"/>
    <col min="5569" max="5817" width="10.140625" style="3"/>
    <col min="5818" max="5818" width="5.28515625" style="3" customWidth="1"/>
    <col min="5819" max="5819" width="23" style="3" customWidth="1"/>
    <col min="5820" max="5820" width="18" style="3" customWidth="1"/>
    <col min="5821" max="5821" width="12" style="3" customWidth="1"/>
    <col min="5822" max="5822" width="11" style="3" customWidth="1"/>
    <col min="5823" max="5823" width="10.85546875" style="3" customWidth="1"/>
    <col min="5824" max="5824" width="9.42578125" style="3" customWidth="1"/>
    <col min="5825" max="6073" width="10.140625" style="3"/>
    <col min="6074" max="6074" width="5.28515625" style="3" customWidth="1"/>
    <col min="6075" max="6075" width="23" style="3" customWidth="1"/>
    <col min="6076" max="6076" width="18" style="3" customWidth="1"/>
    <col min="6077" max="6077" width="12" style="3" customWidth="1"/>
    <col min="6078" max="6078" width="11" style="3" customWidth="1"/>
    <col min="6079" max="6079" width="10.85546875" style="3" customWidth="1"/>
    <col min="6080" max="6080" width="9.42578125" style="3" customWidth="1"/>
    <col min="6081" max="6329" width="10.140625" style="3"/>
    <col min="6330" max="6330" width="5.28515625" style="3" customWidth="1"/>
    <col min="6331" max="6331" width="23" style="3" customWidth="1"/>
    <col min="6332" max="6332" width="18" style="3" customWidth="1"/>
    <col min="6333" max="6333" width="12" style="3" customWidth="1"/>
    <col min="6334" max="6334" width="11" style="3" customWidth="1"/>
    <col min="6335" max="6335" width="10.85546875" style="3" customWidth="1"/>
    <col min="6336" max="6336" width="9.42578125" style="3" customWidth="1"/>
    <col min="6337" max="6585" width="10.140625" style="3"/>
    <col min="6586" max="6586" width="5.28515625" style="3" customWidth="1"/>
    <col min="6587" max="6587" width="23" style="3" customWidth="1"/>
    <col min="6588" max="6588" width="18" style="3" customWidth="1"/>
    <col min="6589" max="6589" width="12" style="3" customWidth="1"/>
    <col min="6590" max="6590" width="11" style="3" customWidth="1"/>
    <col min="6591" max="6591" width="10.85546875" style="3" customWidth="1"/>
    <col min="6592" max="6592" width="9.42578125" style="3" customWidth="1"/>
    <col min="6593" max="6841" width="10.140625" style="3"/>
    <col min="6842" max="6842" width="5.28515625" style="3" customWidth="1"/>
    <col min="6843" max="6843" width="23" style="3" customWidth="1"/>
    <col min="6844" max="6844" width="18" style="3" customWidth="1"/>
    <col min="6845" max="6845" width="12" style="3" customWidth="1"/>
    <col min="6846" max="6846" width="11" style="3" customWidth="1"/>
    <col min="6847" max="6847" width="10.85546875" style="3" customWidth="1"/>
    <col min="6848" max="6848" width="9.42578125" style="3" customWidth="1"/>
    <col min="6849" max="7097" width="10.140625" style="3"/>
    <col min="7098" max="7098" width="5.28515625" style="3" customWidth="1"/>
    <col min="7099" max="7099" width="23" style="3" customWidth="1"/>
    <col min="7100" max="7100" width="18" style="3" customWidth="1"/>
    <col min="7101" max="7101" width="12" style="3" customWidth="1"/>
    <col min="7102" max="7102" width="11" style="3" customWidth="1"/>
    <col min="7103" max="7103" width="10.85546875" style="3" customWidth="1"/>
    <col min="7104" max="7104" width="9.42578125" style="3" customWidth="1"/>
    <col min="7105" max="7353" width="10.140625" style="3"/>
    <col min="7354" max="7354" width="5.28515625" style="3" customWidth="1"/>
    <col min="7355" max="7355" width="23" style="3" customWidth="1"/>
    <col min="7356" max="7356" width="18" style="3" customWidth="1"/>
    <col min="7357" max="7357" width="12" style="3" customWidth="1"/>
    <col min="7358" max="7358" width="11" style="3" customWidth="1"/>
    <col min="7359" max="7359" width="10.85546875" style="3" customWidth="1"/>
    <col min="7360" max="7360" width="9.42578125" style="3" customWidth="1"/>
    <col min="7361" max="7609" width="10.140625" style="3"/>
    <col min="7610" max="7610" width="5.28515625" style="3" customWidth="1"/>
    <col min="7611" max="7611" width="23" style="3" customWidth="1"/>
    <col min="7612" max="7612" width="18" style="3" customWidth="1"/>
    <col min="7613" max="7613" width="12" style="3" customWidth="1"/>
    <col min="7614" max="7614" width="11" style="3" customWidth="1"/>
    <col min="7615" max="7615" width="10.85546875" style="3" customWidth="1"/>
    <col min="7616" max="7616" width="9.42578125" style="3" customWidth="1"/>
    <col min="7617" max="7865" width="10.140625" style="3"/>
    <col min="7866" max="7866" width="5.28515625" style="3" customWidth="1"/>
    <col min="7867" max="7867" width="23" style="3" customWidth="1"/>
    <col min="7868" max="7868" width="18" style="3" customWidth="1"/>
    <col min="7869" max="7869" width="12" style="3" customWidth="1"/>
    <col min="7870" max="7870" width="11" style="3" customWidth="1"/>
    <col min="7871" max="7871" width="10.85546875" style="3" customWidth="1"/>
    <col min="7872" max="7872" width="9.42578125" style="3" customWidth="1"/>
    <col min="7873" max="8121" width="10.140625" style="3"/>
    <col min="8122" max="8122" width="5.28515625" style="3" customWidth="1"/>
    <col min="8123" max="8123" width="23" style="3" customWidth="1"/>
    <col min="8124" max="8124" width="18" style="3" customWidth="1"/>
    <col min="8125" max="8125" width="12" style="3" customWidth="1"/>
    <col min="8126" max="8126" width="11" style="3" customWidth="1"/>
    <col min="8127" max="8127" width="10.85546875" style="3" customWidth="1"/>
    <col min="8128" max="8128" width="9.42578125" style="3" customWidth="1"/>
    <col min="8129" max="8377" width="10.140625" style="3"/>
    <col min="8378" max="8378" width="5.28515625" style="3" customWidth="1"/>
    <col min="8379" max="8379" width="23" style="3" customWidth="1"/>
    <col min="8380" max="8380" width="18" style="3" customWidth="1"/>
    <col min="8381" max="8381" width="12" style="3" customWidth="1"/>
    <col min="8382" max="8382" width="11" style="3" customWidth="1"/>
    <col min="8383" max="8383" width="10.85546875" style="3" customWidth="1"/>
    <col min="8384" max="8384" width="9.42578125" style="3" customWidth="1"/>
    <col min="8385" max="8633" width="10.140625" style="3"/>
    <col min="8634" max="8634" width="5.28515625" style="3" customWidth="1"/>
    <col min="8635" max="8635" width="23" style="3" customWidth="1"/>
    <col min="8636" max="8636" width="18" style="3" customWidth="1"/>
    <col min="8637" max="8637" width="12" style="3" customWidth="1"/>
    <col min="8638" max="8638" width="11" style="3" customWidth="1"/>
    <col min="8639" max="8639" width="10.85546875" style="3" customWidth="1"/>
    <col min="8640" max="8640" width="9.42578125" style="3" customWidth="1"/>
    <col min="8641" max="8889" width="10.140625" style="3"/>
    <col min="8890" max="8890" width="5.28515625" style="3" customWidth="1"/>
    <col min="8891" max="8891" width="23" style="3" customWidth="1"/>
    <col min="8892" max="8892" width="18" style="3" customWidth="1"/>
    <col min="8893" max="8893" width="12" style="3" customWidth="1"/>
    <col min="8894" max="8894" width="11" style="3" customWidth="1"/>
    <col min="8895" max="8895" width="10.85546875" style="3" customWidth="1"/>
    <col min="8896" max="8896" width="9.42578125" style="3" customWidth="1"/>
    <col min="8897" max="9145" width="10.140625" style="3"/>
    <col min="9146" max="9146" width="5.28515625" style="3" customWidth="1"/>
    <col min="9147" max="9147" width="23" style="3" customWidth="1"/>
    <col min="9148" max="9148" width="18" style="3" customWidth="1"/>
    <col min="9149" max="9149" width="12" style="3" customWidth="1"/>
    <col min="9150" max="9150" width="11" style="3" customWidth="1"/>
    <col min="9151" max="9151" width="10.85546875" style="3" customWidth="1"/>
    <col min="9152" max="9152" width="9.42578125" style="3" customWidth="1"/>
    <col min="9153" max="9401" width="10.140625" style="3"/>
    <col min="9402" max="9402" width="5.28515625" style="3" customWidth="1"/>
    <col min="9403" max="9403" width="23" style="3" customWidth="1"/>
    <col min="9404" max="9404" width="18" style="3" customWidth="1"/>
    <col min="9405" max="9405" width="12" style="3" customWidth="1"/>
    <col min="9406" max="9406" width="11" style="3" customWidth="1"/>
    <col min="9407" max="9407" width="10.85546875" style="3" customWidth="1"/>
    <col min="9408" max="9408" width="9.42578125" style="3" customWidth="1"/>
    <col min="9409" max="9657" width="10.140625" style="3"/>
    <col min="9658" max="9658" width="5.28515625" style="3" customWidth="1"/>
    <col min="9659" max="9659" width="23" style="3" customWidth="1"/>
    <col min="9660" max="9660" width="18" style="3" customWidth="1"/>
    <col min="9661" max="9661" width="12" style="3" customWidth="1"/>
    <col min="9662" max="9662" width="11" style="3" customWidth="1"/>
    <col min="9663" max="9663" width="10.85546875" style="3" customWidth="1"/>
    <col min="9664" max="9664" width="9.42578125" style="3" customWidth="1"/>
    <col min="9665" max="9913" width="10.140625" style="3"/>
    <col min="9914" max="9914" width="5.28515625" style="3" customWidth="1"/>
    <col min="9915" max="9915" width="23" style="3" customWidth="1"/>
    <col min="9916" max="9916" width="18" style="3" customWidth="1"/>
    <col min="9917" max="9917" width="12" style="3" customWidth="1"/>
    <col min="9918" max="9918" width="11" style="3" customWidth="1"/>
    <col min="9919" max="9919" width="10.85546875" style="3" customWidth="1"/>
    <col min="9920" max="9920" width="9.42578125" style="3" customWidth="1"/>
    <col min="9921" max="10169" width="10.140625" style="3"/>
    <col min="10170" max="10170" width="5.28515625" style="3" customWidth="1"/>
    <col min="10171" max="10171" width="23" style="3" customWidth="1"/>
    <col min="10172" max="10172" width="18" style="3" customWidth="1"/>
    <col min="10173" max="10173" width="12" style="3" customWidth="1"/>
    <col min="10174" max="10174" width="11" style="3" customWidth="1"/>
    <col min="10175" max="10175" width="10.85546875" style="3" customWidth="1"/>
    <col min="10176" max="10176" width="9.42578125" style="3" customWidth="1"/>
    <col min="10177" max="10425" width="10.140625" style="3"/>
    <col min="10426" max="10426" width="5.28515625" style="3" customWidth="1"/>
    <col min="10427" max="10427" width="23" style="3" customWidth="1"/>
    <col min="10428" max="10428" width="18" style="3" customWidth="1"/>
    <col min="10429" max="10429" width="12" style="3" customWidth="1"/>
    <col min="10430" max="10430" width="11" style="3" customWidth="1"/>
    <col min="10431" max="10431" width="10.85546875" style="3" customWidth="1"/>
    <col min="10432" max="10432" width="9.42578125" style="3" customWidth="1"/>
    <col min="10433" max="10681" width="10.140625" style="3"/>
    <col min="10682" max="10682" width="5.28515625" style="3" customWidth="1"/>
    <col min="10683" max="10683" width="23" style="3" customWidth="1"/>
    <col min="10684" max="10684" width="18" style="3" customWidth="1"/>
    <col min="10685" max="10685" width="12" style="3" customWidth="1"/>
    <col min="10686" max="10686" width="11" style="3" customWidth="1"/>
    <col min="10687" max="10687" width="10.85546875" style="3" customWidth="1"/>
    <col min="10688" max="10688" width="9.42578125" style="3" customWidth="1"/>
    <col min="10689" max="10937" width="10.140625" style="3"/>
    <col min="10938" max="10938" width="5.28515625" style="3" customWidth="1"/>
    <col min="10939" max="10939" width="23" style="3" customWidth="1"/>
    <col min="10940" max="10940" width="18" style="3" customWidth="1"/>
    <col min="10941" max="10941" width="12" style="3" customWidth="1"/>
    <col min="10942" max="10942" width="11" style="3" customWidth="1"/>
    <col min="10943" max="10943" width="10.85546875" style="3" customWidth="1"/>
    <col min="10944" max="10944" width="9.42578125" style="3" customWidth="1"/>
    <col min="10945" max="11193" width="10.140625" style="3"/>
    <col min="11194" max="11194" width="5.28515625" style="3" customWidth="1"/>
    <col min="11195" max="11195" width="23" style="3" customWidth="1"/>
    <col min="11196" max="11196" width="18" style="3" customWidth="1"/>
    <col min="11197" max="11197" width="12" style="3" customWidth="1"/>
    <col min="11198" max="11198" width="11" style="3" customWidth="1"/>
    <col min="11199" max="11199" width="10.85546875" style="3" customWidth="1"/>
    <col min="11200" max="11200" width="9.42578125" style="3" customWidth="1"/>
    <col min="11201" max="11449" width="10.140625" style="3"/>
    <col min="11450" max="11450" width="5.28515625" style="3" customWidth="1"/>
    <col min="11451" max="11451" width="23" style="3" customWidth="1"/>
    <col min="11452" max="11452" width="18" style="3" customWidth="1"/>
    <col min="11453" max="11453" width="12" style="3" customWidth="1"/>
    <col min="11454" max="11454" width="11" style="3" customWidth="1"/>
    <col min="11455" max="11455" width="10.85546875" style="3" customWidth="1"/>
    <col min="11456" max="11456" width="9.42578125" style="3" customWidth="1"/>
    <col min="11457" max="11705" width="10.140625" style="3"/>
    <col min="11706" max="11706" width="5.28515625" style="3" customWidth="1"/>
    <col min="11707" max="11707" width="23" style="3" customWidth="1"/>
    <col min="11708" max="11708" width="18" style="3" customWidth="1"/>
    <col min="11709" max="11709" width="12" style="3" customWidth="1"/>
    <col min="11710" max="11710" width="11" style="3" customWidth="1"/>
    <col min="11711" max="11711" width="10.85546875" style="3" customWidth="1"/>
    <col min="11712" max="11712" width="9.42578125" style="3" customWidth="1"/>
    <col min="11713" max="11961" width="10.140625" style="3"/>
    <col min="11962" max="11962" width="5.28515625" style="3" customWidth="1"/>
    <col min="11963" max="11963" width="23" style="3" customWidth="1"/>
    <col min="11964" max="11964" width="18" style="3" customWidth="1"/>
    <col min="11965" max="11965" width="12" style="3" customWidth="1"/>
    <col min="11966" max="11966" width="11" style="3" customWidth="1"/>
    <col min="11967" max="11967" width="10.85546875" style="3" customWidth="1"/>
    <col min="11968" max="11968" width="9.42578125" style="3" customWidth="1"/>
    <col min="11969" max="12217" width="10.140625" style="3"/>
    <col min="12218" max="12218" width="5.28515625" style="3" customWidth="1"/>
    <col min="12219" max="12219" width="23" style="3" customWidth="1"/>
    <col min="12220" max="12220" width="18" style="3" customWidth="1"/>
    <col min="12221" max="12221" width="12" style="3" customWidth="1"/>
    <col min="12222" max="12222" width="11" style="3" customWidth="1"/>
    <col min="12223" max="12223" width="10.85546875" style="3" customWidth="1"/>
    <col min="12224" max="12224" width="9.42578125" style="3" customWidth="1"/>
    <col min="12225" max="12473" width="10.140625" style="3"/>
    <col min="12474" max="12474" width="5.28515625" style="3" customWidth="1"/>
    <col min="12475" max="12475" width="23" style="3" customWidth="1"/>
    <col min="12476" max="12476" width="18" style="3" customWidth="1"/>
    <col min="12477" max="12477" width="12" style="3" customWidth="1"/>
    <col min="12478" max="12478" width="11" style="3" customWidth="1"/>
    <col min="12479" max="12479" width="10.85546875" style="3" customWidth="1"/>
    <col min="12480" max="12480" width="9.42578125" style="3" customWidth="1"/>
    <col min="12481" max="12729" width="10.140625" style="3"/>
    <col min="12730" max="12730" width="5.28515625" style="3" customWidth="1"/>
    <col min="12731" max="12731" width="23" style="3" customWidth="1"/>
    <col min="12732" max="12732" width="18" style="3" customWidth="1"/>
    <col min="12733" max="12733" width="12" style="3" customWidth="1"/>
    <col min="12734" max="12734" width="11" style="3" customWidth="1"/>
    <col min="12735" max="12735" width="10.85546875" style="3" customWidth="1"/>
    <col min="12736" max="12736" width="9.42578125" style="3" customWidth="1"/>
    <col min="12737" max="12985" width="10.140625" style="3"/>
    <col min="12986" max="12986" width="5.28515625" style="3" customWidth="1"/>
    <col min="12987" max="12987" width="23" style="3" customWidth="1"/>
    <col min="12988" max="12988" width="18" style="3" customWidth="1"/>
    <col min="12989" max="12989" width="12" style="3" customWidth="1"/>
    <col min="12990" max="12990" width="11" style="3" customWidth="1"/>
    <col min="12991" max="12991" width="10.85546875" style="3" customWidth="1"/>
    <col min="12992" max="12992" width="9.42578125" style="3" customWidth="1"/>
    <col min="12993" max="13241" width="10.140625" style="3"/>
    <col min="13242" max="13242" width="5.28515625" style="3" customWidth="1"/>
    <col min="13243" max="13243" width="23" style="3" customWidth="1"/>
    <col min="13244" max="13244" width="18" style="3" customWidth="1"/>
    <col min="13245" max="13245" width="12" style="3" customWidth="1"/>
    <col min="13246" max="13246" width="11" style="3" customWidth="1"/>
    <col min="13247" max="13247" width="10.85546875" style="3" customWidth="1"/>
    <col min="13248" max="13248" width="9.42578125" style="3" customWidth="1"/>
    <col min="13249" max="13497" width="10.140625" style="3"/>
    <col min="13498" max="13498" width="5.28515625" style="3" customWidth="1"/>
    <col min="13499" max="13499" width="23" style="3" customWidth="1"/>
    <col min="13500" max="13500" width="18" style="3" customWidth="1"/>
    <col min="13501" max="13501" width="12" style="3" customWidth="1"/>
    <col min="13502" max="13502" width="11" style="3" customWidth="1"/>
    <col min="13503" max="13503" width="10.85546875" style="3" customWidth="1"/>
    <col min="13504" max="13504" width="9.42578125" style="3" customWidth="1"/>
    <col min="13505" max="13753" width="10.140625" style="3"/>
    <col min="13754" max="13754" width="5.28515625" style="3" customWidth="1"/>
    <col min="13755" max="13755" width="23" style="3" customWidth="1"/>
    <col min="13756" max="13756" width="18" style="3" customWidth="1"/>
    <col min="13757" max="13757" width="12" style="3" customWidth="1"/>
    <col min="13758" max="13758" width="11" style="3" customWidth="1"/>
    <col min="13759" max="13759" width="10.85546875" style="3" customWidth="1"/>
    <col min="13760" max="13760" width="9.42578125" style="3" customWidth="1"/>
    <col min="13761" max="14009" width="10.140625" style="3"/>
    <col min="14010" max="14010" width="5.28515625" style="3" customWidth="1"/>
    <col min="14011" max="14011" width="23" style="3" customWidth="1"/>
    <col min="14012" max="14012" width="18" style="3" customWidth="1"/>
    <col min="14013" max="14013" width="12" style="3" customWidth="1"/>
    <col min="14014" max="14014" width="11" style="3" customWidth="1"/>
    <col min="14015" max="14015" width="10.85546875" style="3" customWidth="1"/>
    <col min="14016" max="14016" width="9.42578125" style="3" customWidth="1"/>
    <col min="14017" max="14265" width="10.140625" style="3"/>
    <col min="14266" max="14266" width="5.28515625" style="3" customWidth="1"/>
    <col min="14267" max="14267" width="23" style="3" customWidth="1"/>
    <col min="14268" max="14268" width="18" style="3" customWidth="1"/>
    <col min="14269" max="14269" width="12" style="3" customWidth="1"/>
    <col min="14270" max="14270" width="11" style="3" customWidth="1"/>
    <col min="14271" max="14271" width="10.85546875" style="3" customWidth="1"/>
    <col min="14272" max="14272" width="9.42578125" style="3" customWidth="1"/>
    <col min="14273" max="14521" width="10.140625" style="3"/>
    <col min="14522" max="14522" width="5.28515625" style="3" customWidth="1"/>
    <col min="14523" max="14523" width="23" style="3" customWidth="1"/>
    <col min="14524" max="14524" width="18" style="3" customWidth="1"/>
    <col min="14525" max="14525" width="12" style="3" customWidth="1"/>
    <col min="14526" max="14526" width="11" style="3" customWidth="1"/>
    <col min="14527" max="14527" width="10.85546875" style="3" customWidth="1"/>
    <col min="14528" max="14528" width="9.42578125" style="3" customWidth="1"/>
    <col min="14529" max="14777" width="10.140625" style="3"/>
    <col min="14778" max="14778" width="5.28515625" style="3" customWidth="1"/>
    <col min="14779" max="14779" width="23" style="3" customWidth="1"/>
    <col min="14780" max="14780" width="18" style="3" customWidth="1"/>
    <col min="14781" max="14781" width="12" style="3" customWidth="1"/>
    <col min="14782" max="14782" width="11" style="3" customWidth="1"/>
    <col min="14783" max="14783" width="10.85546875" style="3" customWidth="1"/>
    <col min="14784" max="14784" width="9.42578125" style="3" customWidth="1"/>
    <col min="14785" max="15033" width="10.140625" style="3"/>
    <col min="15034" max="15034" width="5.28515625" style="3" customWidth="1"/>
    <col min="15035" max="15035" width="23" style="3" customWidth="1"/>
    <col min="15036" max="15036" width="18" style="3" customWidth="1"/>
    <col min="15037" max="15037" width="12" style="3" customWidth="1"/>
    <col min="15038" max="15038" width="11" style="3" customWidth="1"/>
    <col min="15039" max="15039" width="10.85546875" style="3" customWidth="1"/>
    <col min="15040" max="15040" width="9.42578125" style="3" customWidth="1"/>
    <col min="15041" max="15289" width="10.140625" style="3"/>
    <col min="15290" max="15290" width="5.28515625" style="3" customWidth="1"/>
    <col min="15291" max="15291" width="23" style="3" customWidth="1"/>
    <col min="15292" max="15292" width="18" style="3" customWidth="1"/>
    <col min="15293" max="15293" width="12" style="3" customWidth="1"/>
    <col min="15294" max="15294" width="11" style="3" customWidth="1"/>
    <col min="15295" max="15295" width="10.85546875" style="3" customWidth="1"/>
    <col min="15296" max="15296" width="9.42578125" style="3" customWidth="1"/>
    <col min="15297" max="15545" width="10.140625" style="3"/>
    <col min="15546" max="15546" width="5.28515625" style="3" customWidth="1"/>
    <col min="15547" max="15547" width="23" style="3" customWidth="1"/>
    <col min="15548" max="15548" width="18" style="3" customWidth="1"/>
    <col min="15549" max="15549" width="12" style="3" customWidth="1"/>
    <col min="15550" max="15550" width="11" style="3" customWidth="1"/>
    <col min="15551" max="15551" width="10.85546875" style="3" customWidth="1"/>
    <col min="15552" max="15552" width="9.42578125" style="3" customWidth="1"/>
    <col min="15553" max="15801" width="10.140625" style="3"/>
    <col min="15802" max="15802" width="5.28515625" style="3" customWidth="1"/>
    <col min="15803" max="15803" width="23" style="3" customWidth="1"/>
    <col min="15804" max="15804" width="18" style="3" customWidth="1"/>
    <col min="15805" max="15805" width="12" style="3" customWidth="1"/>
    <col min="15806" max="15806" width="11" style="3" customWidth="1"/>
    <col min="15807" max="15807" width="10.85546875" style="3" customWidth="1"/>
    <col min="15808" max="15808" width="9.42578125" style="3" customWidth="1"/>
    <col min="15809" max="16057" width="10.140625" style="3"/>
    <col min="16058" max="16058" width="5.28515625" style="3" customWidth="1"/>
    <col min="16059" max="16059" width="23" style="3" customWidth="1"/>
    <col min="16060" max="16060" width="18" style="3" customWidth="1"/>
    <col min="16061" max="16061" width="12" style="3" customWidth="1"/>
    <col min="16062" max="16062" width="11" style="3" customWidth="1"/>
    <col min="16063" max="16063" width="10.85546875" style="3" customWidth="1"/>
    <col min="16064" max="16064" width="9.42578125" style="3" customWidth="1"/>
    <col min="16065" max="16384" width="10.140625" style="3"/>
  </cols>
  <sheetData>
    <row r="1" spans="1:13" ht="15.75" x14ac:dyDescent="0.25">
      <c r="A1" s="10"/>
      <c r="B1" s="10"/>
      <c r="C1" s="10"/>
      <c r="D1" s="10"/>
      <c r="E1" s="10"/>
      <c r="F1" s="10"/>
      <c r="G1" s="10"/>
      <c r="I1" s="10"/>
    </row>
    <row r="2" spans="1:13" ht="15.75" x14ac:dyDescent="0.25">
      <c r="A2" s="10"/>
      <c r="B2" s="10"/>
      <c r="C2" s="10"/>
      <c r="D2" s="10"/>
      <c r="E2" s="10"/>
      <c r="F2" s="10"/>
      <c r="G2" s="10"/>
      <c r="I2" s="10"/>
    </row>
    <row r="3" spans="1:13" ht="15.75" x14ac:dyDescent="0.25">
      <c r="A3" s="10"/>
      <c r="B3" s="10"/>
      <c r="C3" s="10"/>
      <c r="D3" s="10"/>
      <c r="E3" s="10"/>
      <c r="F3" s="10"/>
      <c r="G3" s="10"/>
      <c r="I3" s="10"/>
    </row>
    <row r="4" spans="1:13" ht="15.75" x14ac:dyDescent="0.25">
      <c r="A4" s="10"/>
      <c r="B4" s="10"/>
      <c r="C4" s="10"/>
      <c r="D4" s="10"/>
      <c r="E4" s="10"/>
      <c r="F4" s="10"/>
      <c r="G4" s="10"/>
    </row>
    <row r="5" spans="1:13" ht="15.75" customHeight="1" x14ac:dyDescent="0.25">
      <c r="A5" s="88"/>
      <c r="B5" s="126" t="s">
        <v>257</v>
      </c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</row>
    <row r="6" spans="1:13" ht="15.75" customHeight="1" x14ac:dyDescent="0.25">
      <c r="A6" s="88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</row>
    <row r="7" spans="1:13" ht="15.75" customHeight="1" x14ac:dyDescent="0.25">
      <c r="A7" s="38"/>
      <c r="B7" s="38"/>
      <c r="C7" s="38"/>
      <c r="D7" s="10"/>
      <c r="E7" s="10"/>
      <c r="F7" s="10"/>
      <c r="G7" s="10"/>
    </row>
    <row r="8" spans="1:13" ht="15.75" x14ac:dyDescent="0.25">
      <c r="A8" s="10"/>
      <c r="B8" s="33"/>
      <c r="C8" s="10"/>
      <c r="D8" s="125"/>
      <c r="E8" s="125"/>
      <c r="F8" s="125"/>
      <c r="G8" s="125"/>
      <c r="K8" s="125" t="s">
        <v>168</v>
      </c>
      <c r="L8" s="125"/>
      <c r="M8" s="125"/>
    </row>
    <row r="9" spans="1:13" ht="15.75" customHeight="1" x14ac:dyDescent="0.25">
      <c r="A9" s="121" t="s">
        <v>0</v>
      </c>
      <c r="B9" s="121" t="s">
        <v>109</v>
      </c>
      <c r="C9" s="121" t="s">
        <v>110</v>
      </c>
      <c r="D9" s="124" t="s">
        <v>247</v>
      </c>
      <c r="E9" s="124" t="s">
        <v>248</v>
      </c>
      <c r="F9" s="124" t="s">
        <v>253</v>
      </c>
      <c r="G9" s="127" t="s">
        <v>254</v>
      </c>
      <c r="H9" s="128" t="s">
        <v>251</v>
      </c>
      <c r="I9" s="128"/>
      <c r="J9" s="128"/>
      <c r="K9" s="128"/>
      <c r="L9" s="128"/>
      <c r="M9" s="128"/>
    </row>
    <row r="10" spans="1:13" ht="15.75" customHeight="1" x14ac:dyDescent="0.25">
      <c r="A10" s="122"/>
      <c r="B10" s="122"/>
      <c r="C10" s="122"/>
      <c r="D10" s="124"/>
      <c r="E10" s="124"/>
      <c r="F10" s="124"/>
      <c r="G10" s="127"/>
      <c r="H10" s="124" t="s">
        <v>46</v>
      </c>
      <c r="I10" s="124"/>
      <c r="J10" s="124"/>
      <c r="K10" s="124"/>
      <c r="L10" s="124" t="s">
        <v>47</v>
      </c>
      <c r="M10" s="124"/>
    </row>
    <row r="11" spans="1:13" ht="47.25" customHeight="1" x14ac:dyDescent="0.25">
      <c r="A11" s="122"/>
      <c r="B11" s="122"/>
      <c r="C11" s="122"/>
      <c r="D11" s="124"/>
      <c r="E11" s="124"/>
      <c r="F11" s="124"/>
      <c r="G11" s="127"/>
      <c r="H11" s="124" t="s">
        <v>255</v>
      </c>
      <c r="I11" s="124" t="s">
        <v>248</v>
      </c>
      <c r="J11" s="124" t="s">
        <v>252</v>
      </c>
      <c r="K11" s="124"/>
      <c r="L11" s="124" t="s">
        <v>256</v>
      </c>
      <c r="M11" s="124" t="s">
        <v>248</v>
      </c>
    </row>
    <row r="12" spans="1:13" ht="17.25" customHeight="1" x14ac:dyDescent="0.25">
      <c r="A12" s="123"/>
      <c r="B12" s="123"/>
      <c r="C12" s="123"/>
      <c r="D12" s="124"/>
      <c r="E12" s="124"/>
      <c r="F12" s="124"/>
      <c r="G12" s="127"/>
      <c r="H12" s="124"/>
      <c r="I12" s="124"/>
      <c r="J12" s="87" t="s">
        <v>255</v>
      </c>
      <c r="K12" s="87" t="s">
        <v>248</v>
      </c>
      <c r="L12" s="124"/>
      <c r="M12" s="124"/>
    </row>
    <row r="13" spans="1:13" ht="15.75" x14ac:dyDescent="0.25">
      <c r="A13" s="28">
        <v>1</v>
      </c>
      <c r="B13" s="27">
        <v>2</v>
      </c>
      <c r="C13" s="27">
        <v>3</v>
      </c>
      <c r="D13" s="4">
        <v>4</v>
      </c>
      <c r="E13" s="85">
        <v>5</v>
      </c>
      <c r="F13" s="85">
        <v>6</v>
      </c>
      <c r="G13" s="4">
        <v>7</v>
      </c>
      <c r="H13" s="85">
        <v>8</v>
      </c>
      <c r="I13" s="85">
        <v>9</v>
      </c>
      <c r="J13" s="4">
        <v>10</v>
      </c>
      <c r="K13" s="85">
        <v>11</v>
      </c>
      <c r="L13" s="85">
        <v>12</v>
      </c>
      <c r="M13" s="4">
        <v>13</v>
      </c>
    </row>
    <row r="14" spans="1:13" ht="47.25" x14ac:dyDescent="0.25">
      <c r="A14" s="110" t="s">
        <v>117</v>
      </c>
      <c r="B14" s="111" t="s">
        <v>118</v>
      </c>
      <c r="C14" s="27" t="s">
        <v>81</v>
      </c>
      <c r="D14" s="45">
        <f>+'1 pr. asignavimai'!C88</f>
        <v>938.7</v>
      </c>
      <c r="E14" s="45">
        <f>+'1 pr. asignavimai'!D88</f>
        <v>433.5</v>
      </c>
      <c r="F14" s="45">
        <f>+'1 pr. asignavimai'!E88</f>
        <v>-505.2</v>
      </c>
      <c r="G14" s="45">
        <f>+E14/D14*100</f>
        <v>46.2</v>
      </c>
      <c r="H14" s="45">
        <f>+'1 pr. asignavimai'!G88</f>
        <v>202.9</v>
      </c>
      <c r="I14" s="45">
        <f>+'1 pr. asignavimai'!H88</f>
        <v>159.30000000000001</v>
      </c>
      <c r="J14" s="45">
        <f>+'1 pr. asignavimai'!I88</f>
        <v>0</v>
      </c>
      <c r="K14" s="45">
        <f>+'1 pr. asignavimai'!J88</f>
        <v>0</v>
      </c>
      <c r="L14" s="45">
        <f>+'1 pr. asignavimai'!K88</f>
        <v>735.8</v>
      </c>
      <c r="M14" s="45">
        <f>+'1 pr. asignavimai'!L88</f>
        <v>274.2</v>
      </c>
    </row>
    <row r="15" spans="1:13" ht="31.5" x14ac:dyDescent="0.25">
      <c r="A15" s="110"/>
      <c r="B15" s="111"/>
      <c r="C15" s="27" t="s">
        <v>3</v>
      </c>
      <c r="D15" s="45">
        <f>+'1 pr. asignavimai'!C11</f>
        <v>83.5</v>
      </c>
      <c r="E15" s="45">
        <f>+'1 pr. asignavimai'!D11</f>
        <v>8.8000000000000007</v>
      </c>
      <c r="F15" s="45">
        <f>+'1 pr. asignavimai'!E11</f>
        <v>-74.7</v>
      </c>
      <c r="G15" s="45">
        <f>+E15/D15*100</f>
        <v>10.5</v>
      </c>
      <c r="H15" s="45">
        <f>+'1 pr. asignavimai'!G11</f>
        <v>83.5</v>
      </c>
      <c r="I15" s="45">
        <f>+'1 pr. asignavimai'!H11</f>
        <v>8.8000000000000007</v>
      </c>
      <c r="J15" s="45">
        <f>+'1 pr. asignavimai'!I11</f>
        <v>0</v>
      </c>
      <c r="K15" s="45">
        <f>+'1 pr. asignavimai'!J11</f>
        <v>0</v>
      </c>
      <c r="L15" s="45">
        <f>+'1 pr. asignavimai'!K11</f>
        <v>0</v>
      </c>
      <c r="M15" s="45">
        <f>+'1 pr. asignavimai'!L11</f>
        <v>0</v>
      </c>
    </row>
    <row r="16" spans="1:13" ht="23.25" customHeight="1" x14ac:dyDescent="0.25">
      <c r="A16" s="110"/>
      <c r="B16" s="111"/>
      <c r="C16" s="27" t="s">
        <v>119</v>
      </c>
      <c r="D16" s="46">
        <f>+D14+D15</f>
        <v>1022.2</v>
      </c>
      <c r="E16" s="46">
        <f t="shared" ref="E16:M16" si="0">+E14+E15</f>
        <v>442.3</v>
      </c>
      <c r="F16" s="46">
        <f t="shared" si="0"/>
        <v>-579.9</v>
      </c>
      <c r="G16" s="46">
        <f t="shared" ref="G16:G60" si="1">+E16/D16*100</f>
        <v>43.3</v>
      </c>
      <c r="H16" s="46">
        <f t="shared" si="0"/>
        <v>286.39999999999998</v>
      </c>
      <c r="I16" s="46">
        <f t="shared" si="0"/>
        <v>168.1</v>
      </c>
      <c r="J16" s="46">
        <f t="shared" si="0"/>
        <v>0</v>
      </c>
      <c r="K16" s="46">
        <f t="shared" si="0"/>
        <v>0</v>
      </c>
      <c r="L16" s="46">
        <f t="shared" si="0"/>
        <v>735.8</v>
      </c>
      <c r="M16" s="46">
        <f t="shared" si="0"/>
        <v>274.2</v>
      </c>
    </row>
    <row r="17" spans="1:13" ht="54" customHeight="1" x14ac:dyDescent="0.25">
      <c r="A17" s="39" t="s">
        <v>120</v>
      </c>
      <c r="B17" s="26" t="s">
        <v>121</v>
      </c>
      <c r="C17" s="27" t="s">
        <v>69</v>
      </c>
      <c r="D17" s="46">
        <f>+'1 pr. asignavimai'!C53</f>
        <v>2318.1999999999998</v>
      </c>
      <c r="E17" s="46">
        <f>+'1 pr. asignavimai'!D53</f>
        <v>2287</v>
      </c>
      <c r="F17" s="46">
        <f>+'1 pr. asignavimai'!E53</f>
        <v>-31.2</v>
      </c>
      <c r="G17" s="46">
        <f t="shared" si="1"/>
        <v>98.7</v>
      </c>
      <c r="H17" s="46">
        <f>+'1 pr. asignavimai'!G53</f>
        <v>354.9</v>
      </c>
      <c r="I17" s="46">
        <f>+'1 pr. asignavimai'!H53</f>
        <v>337.1</v>
      </c>
      <c r="J17" s="46">
        <f>+'1 pr. asignavimai'!I53</f>
        <v>0</v>
      </c>
      <c r="K17" s="46">
        <f>+'1 pr. asignavimai'!J53</f>
        <v>0</v>
      </c>
      <c r="L17" s="46">
        <f>+'1 pr. asignavimai'!K53</f>
        <v>1963.3</v>
      </c>
      <c r="M17" s="46">
        <f>+'1 pr. asignavimai'!L53</f>
        <v>1949.9</v>
      </c>
    </row>
    <row r="18" spans="1:13" ht="36" customHeight="1" x14ac:dyDescent="0.25">
      <c r="A18" s="112" t="s">
        <v>122</v>
      </c>
      <c r="B18" s="111" t="s">
        <v>51</v>
      </c>
      <c r="C18" s="27" t="s">
        <v>3</v>
      </c>
      <c r="D18" s="45">
        <f>+'1 pr. asignavimai'!C12</f>
        <v>13474.9</v>
      </c>
      <c r="E18" s="45">
        <f>+'1 pr. asignavimai'!D12</f>
        <v>11862.4</v>
      </c>
      <c r="F18" s="45">
        <f>+'1 pr. asignavimai'!E12</f>
        <v>-1612.5</v>
      </c>
      <c r="G18" s="45">
        <f t="shared" si="1"/>
        <v>88</v>
      </c>
      <c r="H18" s="45">
        <f>+'1 pr. asignavimai'!G12</f>
        <v>9140.9</v>
      </c>
      <c r="I18" s="45">
        <f>+'1 pr. asignavimai'!H12</f>
        <v>7779.4</v>
      </c>
      <c r="J18" s="45">
        <f>+'1 pr. asignavimai'!I12</f>
        <v>4685.2</v>
      </c>
      <c r="K18" s="45">
        <f>+'1 pr. asignavimai'!J12</f>
        <v>4649.3</v>
      </c>
      <c r="L18" s="45">
        <f>+'1 pr. asignavimai'!K12</f>
        <v>4334</v>
      </c>
      <c r="M18" s="45">
        <f>+'1 pr. asignavimai'!L12</f>
        <v>4083</v>
      </c>
    </row>
    <row r="19" spans="1:13" ht="52.5" customHeight="1" x14ac:dyDescent="0.25">
      <c r="A19" s="112"/>
      <c r="B19" s="111"/>
      <c r="C19" s="27" t="s">
        <v>69</v>
      </c>
      <c r="D19" s="45">
        <f>+'1 pr. asignavimai'!C54</f>
        <v>414.6</v>
      </c>
      <c r="E19" s="45">
        <f>+'1 pr. asignavimai'!D54</f>
        <v>373.1</v>
      </c>
      <c r="F19" s="45">
        <f>+'1 pr. asignavimai'!E54</f>
        <v>-41.5</v>
      </c>
      <c r="G19" s="45">
        <f t="shared" si="1"/>
        <v>90</v>
      </c>
      <c r="H19" s="45">
        <f>+'1 pr. asignavimai'!G54</f>
        <v>414.6</v>
      </c>
      <c r="I19" s="45">
        <f>+'1 pr. asignavimai'!H54</f>
        <v>373.1</v>
      </c>
      <c r="J19" s="45">
        <f>+'1 pr. asignavimai'!I54</f>
        <v>0</v>
      </c>
      <c r="K19" s="45">
        <f>+'1 pr. asignavimai'!J54</f>
        <v>0</v>
      </c>
      <c r="L19" s="45">
        <f>+'1 pr. asignavimai'!K54</f>
        <v>0</v>
      </c>
      <c r="M19" s="45">
        <f>+'1 pr. asignavimai'!L54</f>
        <v>0</v>
      </c>
    </row>
    <row r="20" spans="1:13" ht="51.75" customHeight="1" x14ac:dyDescent="0.25">
      <c r="A20" s="112"/>
      <c r="B20" s="111"/>
      <c r="C20" s="27" t="s">
        <v>48</v>
      </c>
      <c r="D20" s="45">
        <f>+'1 pr. asignavimai'!C8</f>
        <v>156.30000000000001</v>
      </c>
      <c r="E20" s="45">
        <f>+'1 pr. asignavimai'!D8</f>
        <v>144.9</v>
      </c>
      <c r="F20" s="45">
        <f>+'1 pr. asignavimai'!E8</f>
        <v>-11.4</v>
      </c>
      <c r="G20" s="45">
        <f t="shared" si="1"/>
        <v>92.7</v>
      </c>
      <c r="H20" s="45">
        <f>+'1 pr. asignavimai'!G8</f>
        <v>154.6</v>
      </c>
      <c r="I20" s="45">
        <f>+'1 pr. asignavimai'!H8</f>
        <v>143.19999999999999</v>
      </c>
      <c r="J20" s="45">
        <f>+'1 pr. asignavimai'!I8</f>
        <v>110.1</v>
      </c>
      <c r="K20" s="45">
        <f>+'1 pr. asignavimai'!J8</f>
        <v>99.6</v>
      </c>
      <c r="L20" s="45">
        <f>+'1 pr. asignavimai'!K8</f>
        <v>1.7</v>
      </c>
      <c r="M20" s="45">
        <f>+'1 pr. asignavimai'!L8</f>
        <v>1.7</v>
      </c>
    </row>
    <row r="21" spans="1:13" ht="24" customHeight="1" x14ac:dyDescent="0.25">
      <c r="A21" s="112"/>
      <c r="B21" s="111"/>
      <c r="C21" s="27" t="s">
        <v>119</v>
      </c>
      <c r="D21" s="46">
        <f>SUM(D18:D20)</f>
        <v>14045.8</v>
      </c>
      <c r="E21" s="46">
        <f t="shared" ref="E21:M21" si="2">SUM(E18:E20)</f>
        <v>12380.4</v>
      </c>
      <c r="F21" s="46">
        <f t="shared" si="2"/>
        <v>-1665.4</v>
      </c>
      <c r="G21" s="46">
        <f t="shared" si="1"/>
        <v>88.1</v>
      </c>
      <c r="H21" s="46">
        <f t="shared" si="2"/>
        <v>9710.1</v>
      </c>
      <c r="I21" s="46">
        <f t="shared" si="2"/>
        <v>8295.7000000000007</v>
      </c>
      <c r="J21" s="46">
        <f t="shared" si="2"/>
        <v>4795.3</v>
      </c>
      <c r="K21" s="46">
        <f t="shared" si="2"/>
        <v>4748.8999999999996</v>
      </c>
      <c r="L21" s="46">
        <f t="shared" si="2"/>
        <v>4335.7</v>
      </c>
      <c r="M21" s="46">
        <f t="shared" si="2"/>
        <v>4084.7</v>
      </c>
    </row>
    <row r="22" spans="1:13" ht="49.5" customHeight="1" x14ac:dyDescent="0.25">
      <c r="A22" s="39" t="s">
        <v>123</v>
      </c>
      <c r="B22" s="26" t="s">
        <v>111</v>
      </c>
      <c r="C22" s="27" t="s">
        <v>69</v>
      </c>
      <c r="D22" s="46">
        <f>+'1 pr. asignavimai'!C61</f>
        <v>286.89999999999998</v>
      </c>
      <c r="E22" s="46">
        <f>+'1 pr. asignavimai'!D61</f>
        <v>181.9</v>
      </c>
      <c r="F22" s="46">
        <f>+'1 pr. asignavimai'!E61</f>
        <v>-105</v>
      </c>
      <c r="G22" s="46">
        <f t="shared" si="1"/>
        <v>63.4</v>
      </c>
      <c r="H22" s="46">
        <f>+'1 pr. asignavimai'!G61</f>
        <v>286.89999999999998</v>
      </c>
      <c r="I22" s="46">
        <f>+'1 pr. asignavimai'!H61</f>
        <v>181.9</v>
      </c>
      <c r="J22" s="46">
        <f>+'1 pr. asignavimai'!I61</f>
        <v>0</v>
      </c>
      <c r="K22" s="46">
        <f>+'1 pr. asignavimai'!J61</f>
        <v>0</v>
      </c>
      <c r="L22" s="46">
        <f>+'1 pr. asignavimai'!K61</f>
        <v>0</v>
      </c>
      <c r="M22" s="46">
        <f>+'1 pr. asignavimai'!L61</f>
        <v>0</v>
      </c>
    </row>
    <row r="23" spans="1:13" ht="57.75" customHeight="1" x14ac:dyDescent="0.25">
      <c r="A23" s="110" t="s">
        <v>124</v>
      </c>
      <c r="B23" s="111" t="s">
        <v>82</v>
      </c>
      <c r="C23" s="27" t="s">
        <v>69</v>
      </c>
      <c r="D23" s="45">
        <f>+'1 pr. asignavimai'!C62</f>
        <v>499.7</v>
      </c>
      <c r="E23" s="45">
        <f>+'1 pr. asignavimai'!D62</f>
        <v>85.3</v>
      </c>
      <c r="F23" s="45">
        <f>+'1 pr. asignavimai'!E62</f>
        <v>-414.4</v>
      </c>
      <c r="G23" s="45">
        <f t="shared" si="1"/>
        <v>17.100000000000001</v>
      </c>
      <c r="H23" s="45">
        <f>+'1 pr. asignavimai'!G62</f>
        <v>0</v>
      </c>
      <c r="I23" s="45">
        <f>+'1 pr. asignavimai'!H62</f>
        <v>0</v>
      </c>
      <c r="J23" s="45">
        <f>+'1 pr. asignavimai'!I62</f>
        <v>0</v>
      </c>
      <c r="K23" s="45">
        <f>+'1 pr. asignavimai'!J62</f>
        <v>0</v>
      </c>
      <c r="L23" s="45">
        <f>+'1 pr. asignavimai'!K62</f>
        <v>499.7</v>
      </c>
      <c r="M23" s="45">
        <f>+'1 pr. asignavimai'!L62</f>
        <v>85.3</v>
      </c>
    </row>
    <row r="24" spans="1:13" ht="39" customHeight="1" x14ac:dyDescent="0.25">
      <c r="A24" s="110"/>
      <c r="B24" s="111"/>
      <c r="C24" s="27" t="s">
        <v>81</v>
      </c>
      <c r="D24" s="45">
        <f>+'1 pr. asignavimai'!C89</f>
        <v>25</v>
      </c>
      <c r="E24" s="45">
        <f>+'1 pr. asignavimai'!D89</f>
        <v>0</v>
      </c>
      <c r="F24" s="45">
        <f>+'1 pr. asignavimai'!E89</f>
        <v>-25</v>
      </c>
      <c r="G24" s="45">
        <f t="shared" si="1"/>
        <v>0</v>
      </c>
      <c r="H24" s="45">
        <f>+'1 pr. asignavimai'!G89</f>
        <v>0</v>
      </c>
      <c r="I24" s="45">
        <f>+'1 pr. asignavimai'!H89</f>
        <v>0</v>
      </c>
      <c r="J24" s="45">
        <f>+'1 pr. asignavimai'!I89</f>
        <v>0</v>
      </c>
      <c r="K24" s="45">
        <f>+'1 pr. asignavimai'!J89</f>
        <v>0</v>
      </c>
      <c r="L24" s="45">
        <f>+'1 pr. asignavimai'!K89</f>
        <v>25</v>
      </c>
      <c r="M24" s="45">
        <f>+'1 pr. asignavimai'!L89</f>
        <v>0</v>
      </c>
    </row>
    <row r="25" spans="1:13" ht="39.75" customHeight="1" x14ac:dyDescent="0.25">
      <c r="A25" s="110"/>
      <c r="B25" s="111"/>
      <c r="C25" s="27" t="s">
        <v>4</v>
      </c>
      <c r="D25" s="45">
        <f>+'1 pr. asignavimai'!C93</f>
        <v>5423.2</v>
      </c>
      <c r="E25" s="45">
        <f>+'1 pr. asignavimai'!D93</f>
        <v>4786.5</v>
      </c>
      <c r="F25" s="45">
        <f>+'1 pr. asignavimai'!E93</f>
        <v>-636.70000000000005</v>
      </c>
      <c r="G25" s="45">
        <f t="shared" si="1"/>
        <v>88.3</v>
      </c>
      <c r="H25" s="45">
        <f>+'1 pr. asignavimai'!G93</f>
        <v>5418.6</v>
      </c>
      <c r="I25" s="45">
        <f>+'1 pr. asignavimai'!H93</f>
        <v>4781.8999999999996</v>
      </c>
      <c r="J25" s="45">
        <f>+'1 pr. asignavimai'!I93</f>
        <v>0</v>
      </c>
      <c r="K25" s="45">
        <f>+'1 pr. asignavimai'!J93</f>
        <v>0</v>
      </c>
      <c r="L25" s="45">
        <f>+'1 pr. asignavimai'!K93</f>
        <v>4.5999999999999996</v>
      </c>
      <c r="M25" s="45">
        <f>+'1 pr. asignavimai'!L93</f>
        <v>4.5999999999999996</v>
      </c>
    </row>
    <row r="26" spans="1:13" ht="27.75" customHeight="1" x14ac:dyDescent="0.25">
      <c r="A26" s="110"/>
      <c r="B26" s="111"/>
      <c r="C26" s="27" t="s">
        <v>119</v>
      </c>
      <c r="D26" s="46">
        <f>SUM(D23:D25)</f>
        <v>5947.9</v>
      </c>
      <c r="E26" s="46">
        <f t="shared" ref="E26:M26" si="3">SUM(E23:E25)</f>
        <v>4871.8</v>
      </c>
      <c r="F26" s="46">
        <f t="shared" si="3"/>
        <v>-1076.0999999999999</v>
      </c>
      <c r="G26" s="46">
        <f t="shared" si="1"/>
        <v>81.900000000000006</v>
      </c>
      <c r="H26" s="46">
        <f t="shared" si="3"/>
        <v>5418.6</v>
      </c>
      <c r="I26" s="46">
        <f t="shared" si="3"/>
        <v>4781.8999999999996</v>
      </c>
      <c r="J26" s="46">
        <f t="shared" si="3"/>
        <v>0</v>
      </c>
      <c r="K26" s="46">
        <f t="shared" si="3"/>
        <v>0</v>
      </c>
      <c r="L26" s="46">
        <f t="shared" si="3"/>
        <v>529.29999999999995</v>
      </c>
      <c r="M26" s="46">
        <f t="shared" si="3"/>
        <v>89.9</v>
      </c>
    </row>
    <row r="27" spans="1:13" ht="41.25" customHeight="1" x14ac:dyDescent="0.25">
      <c r="A27" s="110" t="s">
        <v>125</v>
      </c>
      <c r="B27" s="111" t="s">
        <v>112</v>
      </c>
      <c r="C27" s="27" t="s">
        <v>3</v>
      </c>
      <c r="D27" s="45">
        <f>+'1 pr. asignavimai'!C47</f>
        <v>148.19999999999999</v>
      </c>
      <c r="E27" s="45">
        <f>+'1 pr. asignavimai'!D47</f>
        <v>66.2</v>
      </c>
      <c r="F27" s="45">
        <f>+'1 pr. asignavimai'!E47</f>
        <v>-82</v>
      </c>
      <c r="G27" s="45">
        <f t="shared" si="1"/>
        <v>44.7</v>
      </c>
      <c r="H27" s="45">
        <f>+'1 pr. asignavimai'!G47</f>
        <v>148.19999999999999</v>
      </c>
      <c r="I27" s="45">
        <f>+'1 pr. asignavimai'!H47</f>
        <v>66.2</v>
      </c>
      <c r="J27" s="45">
        <f>+'1 pr. asignavimai'!I47</f>
        <v>0</v>
      </c>
      <c r="K27" s="45">
        <f>+'1 pr. asignavimai'!J47</f>
        <v>0</v>
      </c>
      <c r="L27" s="45">
        <f>+'1 pr. asignavimai'!K47</f>
        <v>0</v>
      </c>
      <c r="M27" s="45">
        <f>+'1 pr. asignavimai'!L47</f>
        <v>0</v>
      </c>
    </row>
    <row r="28" spans="1:13" ht="54.75" customHeight="1" x14ac:dyDescent="0.25">
      <c r="A28" s="110"/>
      <c r="B28" s="111"/>
      <c r="C28" s="27" t="s">
        <v>69</v>
      </c>
      <c r="D28" s="45">
        <f>+'1 pr. asignavimai'!C67</f>
        <v>4261.6000000000004</v>
      </c>
      <c r="E28" s="45">
        <f>+'1 pr. asignavimai'!D67</f>
        <v>2683.2</v>
      </c>
      <c r="F28" s="45">
        <f>+'1 pr. asignavimai'!E67</f>
        <v>-1578.4</v>
      </c>
      <c r="G28" s="45">
        <f t="shared" si="1"/>
        <v>63</v>
      </c>
      <c r="H28" s="45">
        <f>+'1 pr. asignavimai'!G67</f>
        <v>5</v>
      </c>
      <c r="I28" s="45">
        <f>+'1 pr. asignavimai'!H67</f>
        <v>4.9000000000000004</v>
      </c>
      <c r="J28" s="45">
        <f>+'1 pr. asignavimai'!I67</f>
        <v>0</v>
      </c>
      <c r="K28" s="45">
        <f>+'1 pr. asignavimai'!J67</f>
        <v>0</v>
      </c>
      <c r="L28" s="45">
        <f>+'1 pr. asignavimai'!K67</f>
        <v>4256.6000000000004</v>
      </c>
      <c r="M28" s="45">
        <f>+'1 pr. asignavimai'!L67</f>
        <v>2678.3</v>
      </c>
    </row>
    <row r="29" spans="1:13" ht="43.5" customHeight="1" x14ac:dyDescent="0.25">
      <c r="A29" s="110"/>
      <c r="B29" s="111"/>
      <c r="C29" s="27" t="s">
        <v>4</v>
      </c>
      <c r="D29" s="45">
        <f>+'1 pr. asignavimai'!C99</f>
        <v>8580.2000000000007</v>
      </c>
      <c r="E29" s="45">
        <f>+'1 pr. asignavimai'!D99</f>
        <v>8328.9</v>
      </c>
      <c r="F29" s="45">
        <f>+'1 pr. asignavimai'!E99</f>
        <v>-251.3</v>
      </c>
      <c r="G29" s="45">
        <f t="shared" si="1"/>
        <v>97.1</v>
      </c>
      <c r="H29" s="45">
        <f>+'1 pr. asignavimai'!G99</f>
        <v>8356.5</v>
      </c>
      <c r="I29" s="45">
        <f>+'1 pr. asignavimai'!H99</f>
        <v>8146.6</v>
      </c>
      <c r="J29" s="45">
        <f>+'1 pr. asignavimai'!I99</f>
        <v>0</v>
      </c>
      <c r="K29" s="45">
        <f>+'1 pr. asignavimai'!J99</f>
        <v>0</v>
      </c>
      <c r="L29" s="45">
        <f>+'1 pr. asignavimai'!K99</f>
        <v>223.7</v>
      </c>
      <c r="M29" s="45">
        <f>+'1 pr. asignavimai'!L99</f>
        <v>182.3</v>
      </c>
    </row>
    <row r="30" spans="1:13" ht="30" customHeight="1" x14ac:dyDescent="0.25">
      <c r="A30" s="110"/>
      <c r="B30" s="111"/>
      <c r="C30" s="27" t="s">
        <v>119</v>
      </c>
      <c r="D30" s="46">
        <f>SUM(D27:D29)</f>
        <v>12990</v>
      </c>
      <c r="E30" s="46">
        <f t="shared" ref="E30:M30" si="4">SUM(E27:E29)</f>
        <v>11078.3</v>
      </c>
      <c r="F30" s="46">
        <f t="shared" si="4"/>
        <v>-1911.7</v>
      </c>
      <c r="G30" s="46">
        <f t="shared" si="1"/>
        <v>85.3</v>
      </c>
      <c r="H30" s="46">
        <f t="shared" si="4"/>
        <v>8509.7000000000007</v>
      </c>
      <c r="I30" s="46">
        <f t="shared" si="4"/>
        <v>8217.7000000000007</v>
      </c>
      <c r="J30" s="46">
        <f t="shared" si="4"/>
        <v>0</v>
      </c>
      <c r="K30" s="46">
        <f t="shared" si="4"/>
        <v>0</v>
      </c>
      <c r="L30" s="46">
        <f t="shared" si="4"/>
        <v>4480.3</v>
      </c>
      <c r="M30" s="46">
        <f t="shared" si="4"/>
        <v>2860.6</v>
      </c>
    </row>
    <row r="31" spans="1:13" ht="36" customHeight="1" x14ac:dyDescent="0.25">
      <c r="A31" s="110" t="s">
        <v>126</v>
      </c>
      <c r="B31" s="111" t="s">
        <v>184</v>
      </c>
      <c r="C31" s="27" t="s">
        <v>3</v>
      </c>
      <c r="D31" s="45">
        <f>+'1 pr. asignavimai'!C48</f>
        <v>230.2</v>
      </c>
      <c r="E31" s="45">
        <f>+'1 pr. asignavimai'!D48</f>
        <v>206.2</v>
      </c>
      <c r="F31" s="45">
        <f>+'1 pr. asignavimai'!E48</f>
        <v>-24</v>
      </c>
      <c r="G31" s="45">
        <f t="shared" si="1"/>
        <v>89.6</v>
      </c>
      <c r="H31" s="45">
        <f>+'1 pr. asignavimai'!G48</f>
        <v>230.2</v>
      </c>
      <c r="I31" s="45">
        <f>+'1 pr. asignavimai'!H48</f>
        <v>206.2</v>
      </c>
      <c r="J31" s="45">
        <f>+'1 pr. asignavimai'!I48</f>
        <v>0</v>
      </c>
      <c r="K31" s="45">
        <f>+'1 pr. asignavimai'!J48</f>
        <v>0</v>
      </c>
      <c r="L31" s="45">
        <f>+'1 pr. asignavimai'!K48</f>
        <v>0</v>
      </c>
      <c r="M31" s="45">
        <f>+'1 pr. asignavimai'!L48</f>
        <v>0</v>
      </c>
    </row>
    <row r="32" spans="1:13" ht="58.5" customHeight="1" x14ac:dyDescent="0.25">
      <c r="A32" s="110"/>
      <c r="B32" s="111"/>
      <c r="C32" s="27" t="s">
        <v>69</v>
      </c>
      <c r="D32" s="45">
        <f>+'1 pr. asignavimai'!C71</f>
        <v>658.1</v>
      </c>
      <c r="E32" s="45">
        <f>+'1 pr. asignavimai'!D71</f>
        <v>556.6</v>
      </c>
      <c r="F32" s="45">
        <f>+'1 pr. asignavimai'!E71</f>
        <v>-101.5</v>
      </c>
      <c r="G32" s="45">
        <f t="shared" si="1"/>
        <v>84.6</v>
      </c>
      <c r="H32" s="45">
        <f>+'1 pr. asignavimai'!G71</f>
        <v>20</v>
      </c>
      <c r="I32" s="45">
        <f>+'1 pr. asignavimai'!H71</f>
        <v>19.3</v>
      </c>
      <c r="J32" s="45">
        <f>+'1 pr. asignavimai'!I71</f>
        <v>0</v>
      </c>
      <c r="K32" s="45">
        <f>+'1 pr. asignavimai'!J71</f>
        <v>0</v>
      </c>
      <c r="L32" s="45">
        <f>+'1 pr. asignavimai'!K71</f>
        <v>638.1</v>
      </c>
      <c r="M32" s="45">
        <f>+'1 pr. asignavimai'!L71</f>
        <v>537.29999999999995</v>
      </c>
    </row>
    <row r="33" spans="1:13" ht="36.75" customHeight="1" x14ac:dyDescent="0.25">
      <c r="A33" s="110"/>
      <c r="B33" s="111"/>
      <c r="C33" s="27" t="s">
        <v>4</v>
      </c>
      <c r="D33" s="45">
        <f>+'1 pr. asignavimai'!C103</f>
        <v>10911.5</v>
      </c>
      <c r="E33" s="45">
        <f>+'1 pr. asignavimai'!D103</f>
        <v>9329.1</v>
      </c>
      <c r="F33" s="45">
        <f>+'1 pr. asignavimai'!E103</f>
        <v>-1582.4</v>
      </c>
      <c r="G33" s="45">
        <f t="shared" si="1"/>
        <v>85.5</v>
      </c>
      <c r="H33" s="45">
        <f>+'1 pr. asignavimai'!G103</f>
        <v>9096.6</v>
      </c>
      <c r="I33" s="45">
        <f>+'1 pr. asignavimai'!H103</f>
        <v>8286.2000000000007</v>
      </c>
      <c r="J33" s="45">
        <f>+'1 pr. asignavimai'!I103</f>
        <v>299.8</v>
      </c>
      <c r="K33" s="45">
        <f>+'1 pr. asignavimai'!J103</f>
        <v>295.39999999999998</v>
      </c>
      <c r="L33" s="45">
        <f>+'1 pr. asignavimai'!K103</f>
        <v>1814.9</v>
      </c>
      <c r="M33" s="45">
        <f>+'1 pr. asignavimai'!L103</f>
        <v>1042.9000000000001</v>
      </c>
    </row>
    <row r="34" spans="1:13" ht="31.5" customHeight="1" x14ac:dyDescent="0.25">
      <c r="A34" s="110"/>
      <c r="B34" s="111"/>
      <c r="C34" s="27" t="s">
        <v>119</v>
      </c>
      <c r="D34" s="46">
        <f>SUM(D31:D33)</f>
        <v>11799.8</v>
      </c>
      <c r="E34" s="46">
        <f t="shared" ref="E34:M34" si="5">SUM(E31:E33)</f>
        <v>10091.9</v>
      </c>
      <c r="F34" s="46">
        <f t="shared" si="5"/>
        <v>-1707.9</v>
      </c>
      <c r="G34" s="46">
        <f t="shared" si="1"/>
        <v>85.5</v>
      </c>
      <c r="H34" s="46">
        <f t="shared" si="5"/>
        <v>9346.7999999999993</v>
      </c>
      <c r="I34" s="46">
        <f t="shared" si="5"/>
        <v>8511.7000000000007</v>
      </c>
      <c r="J34" s="46">
        <f t="shared" si="5"/>
        <v>299.8</v>
      </c>
      <c r="K34" s="46">
        <f t="shared" si="5"/>
        <v>295.39999999999998</v>
      </c>
      <c r="L34" s="46">
        <f t="shared" si="5"/>
        <v>2453</v>
      </c>
      <c r="M34" s="46">
        <f t="shared" si="5"/>
        <v>1580.2</v>
      </c>
    </row>
    <row r="35" spans="1:13" ht="56.25" customHeight="1" x14ac:dyDescent="0.25">
      <c r="A35" s="110" t="s">
        <v>135</v>
      </c>
      <c r="B35" s="116" t="s">
        <v>127</v>
      </c>
      <c r="C35" s="27" t="s">
        <v>69</v>
      </c>
      <c r="D35" s="45">
        <f>+'1 pr. asignavimai'!C76</f>
        <v>124.1</v>
      </c>
      <c r="E35" s="45">
        <f>+'1 pr. asignavimai'!D76</f>
        <v>100.7</v>
      </c>
      <c r="F35" s="45">
        <f>+'1 pr. asignavimai'!E76</f>
        <v>-23.4</v>
      </c>
      <c r="G35" s="45">
        <f t="shared" si="1"/>
        <v>81.099999999999994</v>
      </c>
      <c r="H35" s="45">
        <f>+'1 pr. asignavimai'!G76</f>
        <v>58.6</v>
      </c>
      <c r="I35" s="45">
        <f>+'1 pr. asignavimai'!H76</f>
        <v>35.799999999999997</v>
      </c>
      <c r="J35" s="45">
        <f>+'1 pr. asignavimai'!I76</f>
        <v>0</v>
      </c>
      <c r="K35" s="45">
        <f>+'1 pr. asignavimai'!J76</f>
        <v>0</v>
      </c>
      <c r="L35" s="45">
        <f>+'1 pr. asignavimai'!K76</f>
        <v>65.5</v>
      </c>
      <c r="M35" s="45">
        <f>+'1 pr. asignavimai'!L76</f>
        <v>64.900000000000006</v>
      </c>
    </row>
    <row r="36" spans="1:13" ht="47.25" customHeight="1" x14ac:dyDescent="0.25">
      <c r="A36" s="110"/>
      <c r="B36" s="119"/>
      <c r="C36" s="27" t="s">
        <v>5</v>
      </c>
      <c r="D36" s="45">
        <f>+'1 pr. asignavimai'!C117</f>
        <v>4816.3999999999996</v>
      </c>
      <c r="E36" s="45">
        <f>+'1 pr. asignavimai'!D117</f>
        <v>4684.2</v>
      </c>
      <c r="F36" s="45">
        <f>+'1 pr. asignavimai'!E117</f>
        <v>-132.19999999999999</v>
      </c>
      <c r="G36" s="45">
        <f t="shared" si="1"/>
        <v>97.3</v>
      </c>
      <c r="H36" s="45">
        <f>+'1 pr. asignavimai'!G117</f>
        <v>4613.3</v>
      </c>
      <c r="I36" s="45">
        <f>+'1 pr. asignavimai'!H117</f>
        <v>4496.3</v>
      </c>
      <c r="J36" s="45">
        <f>+'1 pr. asignavimai'!I117</f>
        <v>1875.1</v>
      </c>
      <c r="K36" s="45">
        <f>+'1 pr. asignavimai'!J117</f>
        <v>1867.5</v>
      </c>
      <c r="L36" s="45">
        <f>+'1 pr. asignavimai'!K117</f>
        <v>203.1</v>
      </c>
      <c r="M36" s="45">
        <f>+'1 pr. asignavimai'!L117</f>
        <v>187.9</v>
      </c>
    </row>
    <row r="37" spans="1:13" ht="26.25" customHeight="1" x14ac:dyDescent="0.25">
      <c r="A37" s="110"/>
      <c r="B37" s="120"/>
      <c r="C37" s="27" t="s">
        <v>119</v>
      </c>
      <c r="D37" s="46">
        <f>+D35+D36</f>
        <v>4940.5</v>
      </c>
      <c r="E37" s="46">
        <f t="shared" ref="E37:M37" si="6">+E35+E36</f>
        <v>4784.8999999999996</v>
      </c>
      <c r="F37" s="46">
        <f t="shared" si="6"/>
        <v>-155.6</v>
      </c>
      <c r="G37" s="46">
        <f t="shared" si="1"/>
        <v>96.9</v>
      </c>
      <c r="H37" s="46">
        <f t="shared" si="6"/>
        <v>4671.8999999999996</v>
      </c>
      <c r="I37" s="46">
        <f t="shared" si="6"/>
        <v>4532.1000000000004</v>
      </c>
      <c r="J37" s="46">
        <f t="shared" si="6"/>
        <v>1875.1</v>
      </c>
      <c r="K37" s="46">
        <f t="shared" si="6"/>
        <v>1867.5</v>
      </c>
      <c r="L37" s="46">
        <f t="shared" si="6"/>
        <v>268.60000000000002</v>
      </c>
      <c r="M37" s="46">
        <f t="shared" si="6"/>
        <v>252.8</v>
      </c>
    </row>
    <row r="38" spans="1:13" ht="43.5" customHeight="1" x14ac:dyDescent="0.25">
      <c r="A38" s="39" t="s">
        <v>128</v>
      </c>
      <c r="B38" s="40" t="s">
        <v>129</v>
      </c>
      <c r="C38" s="27" t="s">
        <v>3</v>
      </c>
      <c r="D38" s="46">
        <f>+'1 pr. asignavimai'!C49</f>
        <v>50.7</v>
      </c>
      <c r="E38" s="46">
        <f>+'1 pr. asignavimai'!D49</f>
        <v>43.3</v>
      </c>
      <c r="F38" s="46">
        <f>+'1 pr. asignavimai'!E49</f>
        <v>-7.4</v>
      </c>
      <c r="G38" s="46">
        <f t="shared" si="1"/>
        <v>85.4</v>
      </c>
      <c r="H38" s="46">
        <f>+'1 pr. asignavimai'!G49</f>
        <v>50.7</v>
      </c>
      <c r="I38" s="46">
        <f>+'1 pr. asignavimai'!H49</f>
        <v>43.3</v>
      </c>
      <c r="J38" s="46">
        <f>+'1 pr. asignavimai'!I49</f>
        <v>4.0999999999999996</v>
      </c>
      <c r="K38" s="46">
        <f>+'1 pr. asignavimai'!J49</f>
        <v>2.6</v>
      </c>
      <c r="L38" s="46">
        <f>+'1 pr. asignavimai'!K49</f>
        <v>0</v>
      </c>
      <c r="M38" s="46">
        <f>+'1 pr. asignavimai'!L49</f>
        <v>0</v>
      </c>
    </row>
    <row r="39" spans="1:13" ht="61.5" customHeight="1" x14ac:dyDescent="0.25">
      <c r="A39" s="110" t="s">
        <v>130</v>
      </c>
      <c r="B39" s="111" t="s">
        <v>90</v>
      </c>
      <c r="C39" s="27" t="s">
        <v>69</v>
      </c>
      <c r="D39" s="45">
        <f>+'1 pr. asignavimai'!C77</f>
        <v>1513.1</v>
      </c>
      <c r="E39" s="45">
        <f>+'1 pr. asignavimai'!D77</f>
        <v>1460.5</v>
      </c>
      <c r="F39" s="45">
        <f>+'1 pr. asignavimai'!E77</f>
        <v>-52.6</v>
      </c>
      <c r="G39" s="45">
        <f t="shared" si="1"/>
        <v>96.5</v>
      </c>
      <c r="H39" s="45">
        <f>+'1 pr. asignavimai'!G77</f>
        <v>7.1</v>
      </c>
      <c r="I39" s="45">
        <f>+'1 pr. asignavimai'!H77</f>
        <v>4.5</v>
      </c>
      <c r="J39" s="45">
        <f>+'1 pr. asignavimai'!I77</f>
        <v>2.4</v>
      </c>
      <c r="K39" s="45">
        <f>+'1 pr. asignavimai'!J77</f>
        <v>2.2000000000000002</v>
      </c>
      <c r="L39" s="45">
        <f>+'1 pr. asignavimai'!K77</f>
        <v>1506</v>
      </c>
      <c r="M39" s="45">
        <f>+'1 pr. asignavimai'!L77</f>
        <v>1456</v>
      </c>
    </row>
    <row r="40" spans="1:13" ht="42.75" customHeight="1" x14ac:dyDescent="0.25">
      <c r="A40" s="110"/>
      <c r="B40" s="111"/>
      <c r="C40" s="27" t="s">
        <v>4</v>
      </c>
      <c r="D40" s="45">
        <f>+'1 pr. asignavimai'!C108</f>
        <v>1947.5</v>
      </c>
      <c r="E40" s="45">
        <f>+'1 pr. asignavimai'!D108</f>
        <v>1903.8</v>
      </c>
      <c r="F40" s="45">
        <f>+'1 pr. asignavimai'!E108</f>
        <v>-43.7</v>
      </c>
      <c r="G40" s="45">
        <f t="shared" si="1"/>
        <v>97.8</v>
      </c>
      <c r="H40" s="45">
        <f>+'1 pr. asignavimai'!G108</f>
        <v>1604.9</v>
      </c>
      <c r="I40" s="45">
        <f>+'1 pr. asignavimai'!H108</f>
        <v>1562.7</v>
      </c>
      <c r="J40" s="45">
        <f>+'1 pr. asignavimai'!I108</f>
        <v>0</v>
      </c>
      <c r="K40" s="45">
        <f>+'1 pr. asignavimai'!J108</f>
        <v>0</v>
      </c>
      <c r="L40" s="45">
        <f>+'1 pr. asignavimai'!K108</f>
        <v>342.6</v>
      </c>
      <c r="M40" s="45">
        <f>+'1 pr. asignavimai'!L108</f>
        <v>341.1</v>
      </c>
    </row>
    <row r="41" spans="1:13" ht="53.25" customHeight="1" x14ac:dyDescent="0.25">
      <c r="A41" s="110"/>
      <c r="B41" s="111"/>
      <c r="C41" s="27" t="s">
        <v>5</v>
      </c>
      <c r="D41" s="45">
        <f>+'1 pr. asignavimai'!C123</f>
        <v>63015.6</v>
      </c>
      <c r="E41" s="45">
        <f>+'1 pr. asignavimai'!D123</f>
        <v>62066.3</v>
      </c>
      <c r="F41" s="45">
        <f>+'1 pr. asignavimai'!E123</f>
        <v>-949.3</v>
      </c>
      <c r="G41" s="45">
        <f t="shared" si="1"/>
        <v>98.5</v>
      </c>
      <c r="H41" s="45">
        <f>+'1 pr. asignavimai'!G123</f>
        <v>62642.8</v>
      </c>
      <c r="I41" s="45">
        <f>+'1 pr. asignavimai'!H123</f>
        <v>61732.9</v>
      </c>
      <c r="J41" s="45">
        <f>+'1 pr. asignavimai'!I123</f>
        <v>40932.5</v>
      </c>
      <c r="K41" s="45">
        <f>+'1 pr. asignavimai'!J123</f>
        <v>40860.9</v>
      </c>
      <c r="L41" s="45">
        <f>+'1 pr. asignavimai'!K123</f>
        <v>372.8</v>
      </c>
      <c r="M41" s="45">
        <f>+'1 pr. asignavimai'!L123</f>
        <v>333.4</v>
      </c>
    </row>
    <row r="42" spans="1:13" ht="32.25" customHeight="1" x14ac:dyDescent="0.25">
      <c r="A42" s="110"/>
      <c r="B42" s="111"/>
      <c r="C42" s="27" t="s">
        <v>119</v>
      </c>
      <c r="D42" s="46">
        <f>+D39+D40+D41</f>
        <v>66476.2</v>
      </c>
      <c r="E42" s="46">
        <f t="shared" ref="E42:M42" si="7">+E39+E40+E41</f>
        <v>65430.6</v>
      </c>
      <c r="F42" s="46">
        <f t="shared" si="7"/>
        <v>-1045.5999999999999</v>
      </c>
      <c r="G42" s="46">
        <f t="shared" si="1"/>
        <v>98.4</v>
      </c>
      <c r="H42" s="46">
        <f t="shared" si="7"/>
        <v>64254.8</v>
      </c>
      <c r="I42" s="46">
        <f t="shared" si="7"/>
        <v>63300.1</v>
      </c>
      <c r="J42" s="46">
        <f t="shared" si="7"/>
        <v>40934.9</v>
      </c>
      <c r="K42" s="46">
        <f t="shared" si="7"/>
        <v>40863.1</v>
      </c>
      <c r="L42" s="46">
        <f t="shared" si="7"/>
        <v>2221.4</v>
      </c>
      <c r="M42" s="46">
        <f t="shared" si="7"/>
        <v>2130.5</v>
      </c>
    </row>
    <row r="43" spans="1:13" ht="52.5" customHeight="1" x14ac:dyDescent="0.25">
      <c r="A43" s="110" t="s">
        <v>131</v>
      </c>
      <c r="B43" s="111" t="s">
        <v>94</v>
      </c>
      <c r="C43" s="27" t="s">
        <v>69</v>
      </c>
      <c r="D43" s="45">
        <f>+'1 pr. asignavimai'!C78</f>
        <v>1536.3</v>
      </c>
      <c r="E43" s="45">
        <f>+'1 pr. asignavimai'!D78</f>
        <v>956.2</v>
      </c>
      <c r="F43" s="45">
        <f>+'1 pr. asignavimai'!E78</f>
        <v>-580.1</v>
      </c>
      <c r="G43" s="45">
        <f t="shared" si="1"/>
        <v>62.2</v>
      </c>
      <c r="H43" s="45">
        <f>+'1 pr. asignavimai'!G78</f>
        <v>0</v>
      </c>
      <c r="I43" s="45">
        <f>+'1 pr. asignavimai'!H78</f>
        <v>0</v>
      </c>
      <c r="J43" s="45">
        <f>+'1 pr. asignavimai'!I78</f>
        <v>0</v>
      </c>
      <c r="K43" s="45">
        <f>+'1 pr. asignavimai'!J78</f>
        <v>0</v>
      </c>
      <c r="L43" s="45">
        <f>+'1 pr. asignavimai'!K78</f>
        <v>1536.3</v>
      </c>
      <c r="M43" s="45">
        <f>+'1 pr. asignavimai'!L78</f>
        <v>956.2</v>
      </c>
    </row>
    <row r="44" spans="1:13" ht="36" customHeight="1" x14ac:dyDescent="0.25">
      <c r="A44" s="110"/>
      <c r="B44" s="111"/>
      <c r="C44" s="27" t="s">
        <v>4</v>
      </c>
      <c r="D44" s="45">
        <f>+'1 pr. asignavimai'!C113</f>
        <v>199.9</v>
      </c>
      <c r="E44" s="45">
        <f>+'1 pr. asignavimai'!D113</f>
        <v>199.4</v>
      </c>
      <c r="F44" s="45">
        <f>+'1 pr. asignavimai'!E113</f>
        <v>-0.5</v>
      </c>
      <c r="G44" s="45">
        <f t="shared" si="1"/>
        <v>99.7</v>
      </c>
      <c r="H44" s="45">
        <f>+'1 pr. asignavimai'!G113</f>
        <v>0</v>
      </c>
      <c r="I44" s="45">
        <f>+'1 pr. asignavimai'!H113</f>
        <v>0</v>
      </c>
      <c r="J44" s="45">
        <f>+'1 pr. asignavimai'!I113</f>
        <v>0</v>
      </c>
      <c r="K44" s="45">
        <f>+'1 pr. asignavimai'!J113</f>
        <v>0</v>
      </c>
      <c r="L44" s="45">
        <f>+'1 pr. asignavimai'!K113</f>
        <v>199.9</v>
      </c>
      <c r="M44" s="45">
        <f>+'1 pr. asignavimai'!L113</f>
        <v>199.4</v>
      </c>
    </row>
    <row r="45" spans="1:13" ht="50.25" customHeight="1" x14ac:dyDescent="0.25">
      <c r="A45" s="110"/>
      <c r="B45" s="111"/>
      <c r="C45" s="27" t="s">
        <v>5</v>
      </c>
      <c r="D45" s="45">
        <f>+'1 pr. asignavimai'!C133</f>
        <v>5753.7</v>
      </c>
      <c r="E45" s="45">
        <f>+'1 pr. asignavimai'!D133</f>
        <v>5665.9</v>
      </c>
      <c r="F45" s="45">
        <f>+'1 pr. asignavimai'!E133</f>
        <v>-87.8</v>
      </c>
      <c r="G45" s="45">
        <f t="shared" si="1"/>
        <v>98.5</v>
      </c>
      <c r="H45" s="45">
        <f>+'1 pr. asignavimai'!G133</f>
        <v>5594.7</v>
      </c>
      <c r="I45" s="45">
        <f>+'1 pr. asignavimai'!H133</f>
        <v>5507</v>
      </c>
      <c r="J45" s="45">
        <f>+'1 pr. asignavimai'!I133</f>
        <v>2048.5</v>
      </c>
      <c r="K45" s="45">
        <f>+'1 pr. asignavimai'!J133</f>
        <v>2048.4</v>
      </c>
      <c r="L45" s="45">
        <f>+'1 pr. asignavimai'!K133</f>
        <v>159</v>
      </c>
      <c r="M45" s="45">
        <f>+'1 pr. asignavimai'!L133</f>
        <v>158.9</v>
      </c>
    </row>
    <row r="46" spans="1:13" ht="21.75" customHeight="1" x14ac:dyDescent="0.25">
      <c r="A46" s="110"/>
      <c r="B46" s="111"/>
      <c r="C46" s="27" t="s">
        <v>119</v>
      </c>
      <c r="D46" s="46">
        <f>+D43+D44+D45</f>
        <v>7489.9</v>
      </c>
      <c r="E46" s="46">
        <f t="shared" ref="E46:M46" si="8">+E43+E44+E45</f>
        <v>6821.5</v>
      </c>
      <c r="F46" s="46">
        <f t="shared" si="8"/>
        <v>-668.4</v>
      </c>
      <c r="G46" s="46">
        <f t="shared" si="1"/>
        <v>91.1</v>
      </c>
      <c r="H46" s="46">
        <f t="shared" si="8"/>
        <v>5594.7</v>
      </c>
      <c r="I46" s="46">
        <f t="shared" si="8"/>
        <v>5507</v>
      </c>
      <c r="J46" s="46">
        <f t="shared" si="8"/>
        <v>2048.5</v>
      </c>
      <c r="K46" s="46">
        <f t="shared" si="8"/>
        <v>2048.4</v>
      </c>
      <c r="L46" s="46">
        <f t="shared" si="8"/>
        <v>1895.2</v>
      </c>
      <c r="M46" s="46">
        <f t="shared" si="8"/>
        <v>1314.5</v>
      </c>
    </row>
    <row r="47" spans="1:13" s="7" customFormat="1" ht="32.25" customHeight="1" x14ac:dyDescent="0.25">
      <c r="A47" s="113" t="s">
        <v>132</v>
      </c>
      <c r="B47" s="116" t="s">
        <v>97</v>
      </c>
      <c r="C47" s="56" t="s">
        <v>3</v>
      </c>
      <c r="D47" s="45">
        <f>+'1 pr. asignavimai'!C50</f>
        <v>160</v>
      </c>
      <c r="E47" s="45">
        <f>+'1 pr. asignavimai'!D50</f>
        <v>135</v>
      </c>
      <c r="F47" s="45">
        <f>+'1 pr. asignavimai'!E50</f>
        <v>-25</v>
      </c>
      <c r="G47" s="45">
        <f t="shared" si="1"/>
        <v>84.4</v>
      </c>
      <c r="H47" s="45">
        <f>+'1 pr. asignavimai'!G50</f>
        <v>0</v>
      </c>
      <c r="I47" s="45">
        <f>+'1 pr. asignavimai'!H50</f>
        <v>0</v>
      </c>
      <c r="J47" s="45">
        <f>+'1 pr. asignavimai'!I50</f>
        <v>0</v>
      </c>
      <c r="K47" s="45">
        <f>+'1 pr. asignavimai'!J50</f>
        <v>0</v>
      </c>
      <c r="L47" s="45">
        <f>+'1 pr. asignavimai'!K50</f>
        <v>160</v>
      </c>
      <c r="M47" s="45">
        <f>+'1 pr. asignavimai'!L50</f>
        <v>135</v>
      </c>
    </row>
    <row r="48" spans="1:13" ht="51.75" customHeight="1" x14ac:dyDescent="0.25">
      <c r="A48" s="114"/>
      <c r="B48" s="117"/>
      <c r="C48" s="27" t="s">
        <v>69</v>
      </c>
      <c r="D48" s="45">
        <f>+'1 pr. asignavimai'!C82</f>
        <v>245.1</v>
      </c>
      <c r="E48" s="45">
        <f>+'1 pr. asignavimai'!D82</f>
        <v>29.3</v>
      </c>
      <c r="F48" s="45">
        <f>+'1 pr. asignavimai'!E82</f>
        <v>-215.8</v>
      </c>
      <c r="G48" s="45">
        <f t="shared" si="1"/>
        <v>12</v>
      </c>
      <c r="H48" s="45">
        <f>+'1 pr. asignavimai'!G82</f>
        <v>4.9000000000000004</v>
      </c>
      <c r="I48" s="45">
        <f>+'1 pr. asignavimai'!H82</f>
        <v>4.9000000000000004</v>
      </c>
      <c r="J48" s="45">
        <f>+'1 pr. asignavimai'!I82</f>
        <v>0</v>
      </c>
      <c r="K48" s="45">
        <f>+'1 pr. asignavimai'!J82</f>
        <v>0</v>
      </c>
      <c r="L48" s="45">
        <f>+'1 pr. asignavimai'!K82</f>
        <v>240.2</v>
      </c>
      <c r="M48" s="45">
        <f>+'1 pr. asignavimai'!L82</f>
        <v>24.4</v>
      </c>
    </row>
    <row r="49" spans="1:13" ht="36.75" customHeight="1" x14ac:dyDescent="0.25">
      <c r="A49" s="114"/>
      <c r="B49" s="117"/>
      <c r="C49" s="27" t="s">
        <v>4</v>
      </c>
      <c r="D49" s="45">
        <f>+'1 pr. asignavimai'!C114</f>
        <v>824.4</v>
      </c>
      <c r="E49" s="45">
        <f>+'1 pr. asignavimai'!D114</f>
        <v>768</v>
      </c>
      <c r="F49" s="45">
        <f>+'1 pr. asignavimai'!E114</f>
        <v>-56.4</v>
      </c>
      <c r="G49" s="45">
        <f t="shared" si="1"/>
        <v>93.2</v>
      </c>
      <c r="H49" s="45">
        <f>+'1 pr. asignavimai'!G114</f>
        <v>172.9</v>
      </c>
      <c r="I49" s="45">
        <f>+'1 pr. asignavimai'!H114</f>
        <v>124.4</v>
      </c>
      <c r="J49" s="45">
        <f>+'1 pr. asignavimai'!I114</f>
        <v>0</v>
      </c>
      <c r="K49" s="45">
        <f>+'1 pr. asignavimai'!J114</f>
        <v>0</v>
      </c>
      <c r="L49" s="45">
        <f>+'1 pr. asignavimai'!K114</f>
        <v>651.5</v>
      </c>
      <c r="M49" s="45">
        <f>+'1 pr. asignavimai'!L114</f>
        <v>643.6</v>
      </c>
    </row>
    <row r="50" spans="1:13" ht="36" customHeight="1" x14ac:dyDescent="0.25">
      <c r="A50" s="114"/>
      <c r="B50" s="117"/>
      <c r="C50" s="27" t="s">
        <v>6</v>
      </c>
      <c r="D50" s="45">
        <f>+'1 pr. asignavimai'!C139</f>
        <v>14121.3</v>
      </c>
      <c r="E50" s="45">
        <f>+'1 pr. asignavimai'!D139</f>
        <v>10949.9</v>
      </c>
      <c r="F50" s="45">
        <f>+'1 pr. asignavimai'!E139</f>
        <v>-3171.4</v>
      </c>
      <c r="G50" s="45">
        <f t="shared" si="1"/>
        <v>77.5</v>
      </c>
      <c r="H50" s="45">
        <f>+'1 pr. asignavimai'!G139</f>
        <v>14023</v>
      </c>
      <c r="I50" s="45">
        <f>+'1 pr. asignavimai'!H139</f>
        <v>10884.5</v>
      </c>
      <c r="J50" s="45">
        <f>+'1 pr. asignavimai'!I139</f>
        <v>3405.5</v>
      </c>
      <c r="K50" s="45">
        <f>+'1 pr. asignavimai'!J139</f>
        <v>3384.1</v>
      </c>
      <c r="L50" s="45">
        <f>+'1 pr. asignavimai'!K139</f>
        <v>98.3</v>
      </c>
      <c r="M50" s="45">
        <f>+'1 pr. asignavimai'!L139</f>
        <v>65.400000000000006</v>
      </c>
    </row>
    <row r="51" spans="1:13" ht="21" customHeight="1" x14ac:dyDescent="0.25">
      <c r="A51" s="115"/>
      <c r="B51" s="118"/>
      <c r="C51" s="27" t="s">
        <v>119</v>
      </c>
      <c r="D51" s="46">
        <f>SUM(D47:D50)</f>
        <v>15350.8</v>
      </c>
      <c r="E51" s="46">
        <f t="shared" ref="E51:M51" si="9">SUM(E47:E50)</f>
        <v>11882.2</v>
      </c>
      <c r="F51" s="46">
        <f t="shared" si="9"/>
        <v>-3468.6</v>
      </c>
      <c r="G51" s="46">
        <f t="shared" si="1"/>
        <v>77.400000000000006</v>
      </c>
      <c r="H51" s="46">
        <f t="shared" si="9"/>
        <v>14200.8</v>
      </c>
      <c r="I51" s="46">
        <f t="shared" si="9"/>
        <v>11013.8</v>
      </c>
      <c r="J51" s="46">
        <f t="shared" si="9"/>
        <v>3405.5</v>
      </c>
      <c r="K51" s="46">
        <f t="shared" si="9"/>
        <v>3384.1</v>
      </c>
      <c r="L51" s="46">
        <f t="shared" si="9"/>
        <v>1150</v>
      </c>
      <c r="M51" s="46">
        <f t="shared" si="9"/>
        <v>868.4</v>
      </c>
    </row>
    <row r="52" spans="1:13" ht="31.5" x14ac:dyDescent="0.25">
      <c r="A52" s="113" t="s">
        <v>164</v>
      </c>
      <c r="B52" s="116" t="s">
        <v>133</v>
      </c>
      <c r="C52" s="27" t="s">
        <v>3</v>
      </c>
      <c r="D52" s="45">
        <f>+'1 pr. asignavimai'!C51</f>
        <v>79</v>
      </c>
      <c r="E52" s="45">
        <f>+'1 pr. asignavimai'!D51</f>
        <v>79</v>
      </c>
      <c r="F52" s="45">
        <f>+'1 pr. asignavimai'!E51</f>
        <v>0</v>
      </c>
      <c r="G52" s="45">
        <f t="shared" si="1"/>
        <v>100</v>
      </c>
      <c r="H52" s="45">
        <f>+'1 pr. asignavimai'!G51</f>
        <v>0</v>
      </c>
      <c r="I52" s="45">
        <f>+'1 pr. asignavimai'!H51</f>
        <v>0</v>
      </c>
      <c r="J52" s="45">
        <f>+'1 pr. asignavimai'!I51</f>
        <v>0</v>
      </c>
      <c r="K52" s="45">
        <f>+'1 pr. asignavimai'!J51</f>
        <v>0</v>
      </c>
      <c r="L52" s="45">
        <f>+'1 pr. asignavimai'!K51</f>
        <v>79</v>
      </c>
      <c r="M52" s="45">
        <f>+'1 pr. asignavimai'!L51</f>
        <v>79</v>
      </c>
    </row>
    <row r="53" spans="1:13" ht="47.25" x14ac:dyDescent="0.25">
      <c r="A53" s="114"/>
      <c r="B53" s="117"/>
      <c r="C53" s="27" t="s">
        <v>69</v>
      </c>
      <c r="D53" s="45">
        <f>+'1 pr. asignavimai'!C83</f>
        <v>705.5</v>
      </c>
      <c r="E53" s="45">
        <f>+'1 pr. asignavimai'!D83</f>
        <v>636.9</v>
      </c>
      <c r="F53" s="45">
        <f>+'1 pr. asignavimai'!E83</f>
        <v>-68.599999999999994</v>
      </c>
      <c r="G53" s="45">
        <f t="shared" si="1"/>
        <v>90.3</v>
      </c>
      <c r="H53" s="45">
        <f>+'1 pr. asignavimai'!G83</f>
        <v>0</v>
      </c>
      <c r="I53" s="45">
        <f>+'1 pr. asignavimai'!H83</f>
        <v>0</v>
      </c>
      <c r="J53" s="45">
        <f>+'1 pr. asignavimai'!I83</f>
        <v>0</v>
      </c>
      <c r="K53" s="45">
        <f>+'1 pr. asignavimai'!J83</f>
        <v>0</v>
      </c>
      <c r="L53" s="45">
        <f>+'1 pr. asignavimai'!K83</f>
        <v>705.5</v>
      </c>
      <c r="M53" s="45">
        <f>+'1 pr. asignavimai'!L83</f>
        <v>636.9</v>
      </c>
    </row>
    <row r="54" spans="1:13" s="7" customFormat="1" ht="33.75" customHeight="1" x14ac:dyDescent="0.25">
      <c r="A54" s="114"/>
      <c r="B54" s="117"/>
      <c r="C54" s="56" t="s">
        <v>4</v>
      </c>
      <c r="D54" s="45">
        <f>+'1 pr. asignavimai'!C115</f>
        <v>50</v>
      </c>
      <c r="E54" s="45">
        <f>+'1 pr. asignavimai'!D115</f>
        <v>50</v>
      </c>
      <c r="F54" s="45">
        <f>+'1 pr. asignavimai'!E115</f>
        <v>0</v>
      </c>
      <c r="G54" s="45">
        <f t="shared" si="1"/>
        <v>100</v>
      </c>
      <c r="H54" s="45">
        <f>+'1 pr. asignavimai'!G115</f>
        <v>50</v>
      </c>
      <c r="I54" s="45">
        <f>+'1 pr. asignavimai'!H115</f>
        <v>50</v>
      </c>
      <c r="J54" s="45">
        <f>+'1 pr. asignavimai'!I115</f>
        <v>0</v>
      </c>
      <c r="K54" s="45">
        <f>+'1 pr. asignavimai'!J115</f>
        <v>0</v>
      </c>
      <c r="L54" s="45">
        <f>+'1 pr. asignavimai'!K115</f>
        <v>0</v>
      </c>
      <c r="M54" s="45">
        <f>+'1 pr. asignavimai'!L115</f>
        <v>0</v>
      </c>
    </row>
    <row r="55" spans="1:13" ht="31.5" x14ac:dyDescent="0.25">
      <c r="A55" s="114"/>
      <c r="B55" s="117"/>
      <c r="C55" s="27" t="s">
        <v>6</v>
      </c>
      <c r="D55" s="45">
        <f>+'1 pr. asignavimai'!C154</f>
        <v>1650.1</v>
      </c>
      <c r="E55" s="45">
        <f>+'1 pr. asignavimai'!D154</f>
        <v>1633.1</v>
      </c>
      <c r="F55" s="45">
        <f>+'1 pr. asignavimai'!E154</f>
        <v>-17</v>
      </c>
      <c r="G55" s="45">
        <f t="shared" si="1"/>
        <v>99</v>
      </c>
      <c r="H55" s="45">
        <f>+'1 pr. asignavimai'!G154</f>
        <v>1628.7</v>
      </c>
      <c r="I55" s="45">
        <f>+'1 pr. asignavimai'!H154</f>
        <v>1611.7</v>
      </c>
      <c r="J55" s="45">
        <f>+'1 pr. asignavimai'!I154</f>
        <v>863.4</v>
      </c>
      <c r="K55" s="45">
        <f>+'1 pr. asignavimai'!J154</f>
        <v>857</v>
      </c>
      <c r="L55" s="45">
        <f>+'1 pr. asignavimai'!K154</f>
        <v>21.4</v>
      </c>
      <c r="M55" s="45">
        <f>+'1 pr. asignavimai'!L154</f>
        <v>21.4</v>
      </c>
    </row>
    <row r="56" spans="1:13" ht="15.75" x14ac:dyDescent="0.25">
      <c r="A56" s="115"/>
      <c r="B56" s="118"/>
      <c r="C56" s="27" t="s">
        <v>119</v>
      </c>
      <c r="D56" s="46">
        <f>SUM(D52:D55)</f>
        <v>2484.6</v>
      </c>
      <c r="E56" s="46">
        <f t="shared" ref="E56:M56" si="10">SUM(E52:E55)</f>
        <v>2399</v>
      </c>
      <c r="F56" s="46">
        <f t="shared" si="10"/>
        <v>-85.6</v>
      </c>
      <c r="G56" s="46">
        <f t="shared" si="1"/>
        <v>96.6</v>
      </c>
      <c r="H56" s="46">
        <f t="shared" si="10"/>
        <v>1678.7</v>
      </c>
      <c r="I56" s="46">
        <f t="shared" si="10"/>
        <v>1661.7</v>
      </c>
      <c r="J56" s="46">
        <f t="shared" si="10"/>
        <v>863.4</v>
      </c>
      <c r="K56" s="46">
        <f t="shared" si="10"/>
        <v>857</v>
      </c>
      <c r="L56" s="46">
        <f t="shared" si="10"/>
        <v>805.9</v>
      </c>
      <c r="M56" s="46">
        <f t="shared" si="10"/>
        <v>737.3</v>
      </c>
    </row>
    <row r="57" spans="1:13" ht="15.75" x14ac:dyDescent="0.25">
      <c r="A57" s="28" t="s">
        <v>115</v>
      </c>
      <c r="B57" s="9" t="s">
        <v>134</v>
      </c>
      <c r="C57" s="9"/>
      <c r="D57" s="46">
        <f>+D16+D17+D21+D22+D26+D30+D34+D37+D38+D42+D46+D51+D56</f>
        <v>145203.5</v>
      </c>
      <c r="E57" s="46">
        <f t="shared" ref="E57:M57" si="11">+E16+E17+E21+E22+E26+E30+E34+E37+E38+E42+E46+E51+E56</f>
        <v>132695.1</v>
      </c>
      <c r="F57" s="46">
        <f t="shared" si="11"/>
        <v>-12508.4</v>
      </c>
      <c r="G57" s="46">
        <f t="shared" si="1"/>
        <v>91.4</v>
      </c>
      <c r="H57" s="46">
        <f t="shared" si="11"/>
        <v>124365</v>
      </c>
      <c r="I57" s="46">
        <f t="shared" si="11"/>
        <v>116552.1</v>
      </c>
      <c r="J57" s="46">
        <f t="shared" si="11"/>
        <v>54226.6</v>
      </c>
      <c r="K57" s="46">
        <f t="shared" si="11"/>
        <v>54067</v>
      </c>
      <c r="L57" s="46">
        <f t="shared" si="11"/>
        <v>20838.5</v>
      </c>
      <c r="M57" s="46">
        <f t="shared" si="11"/>
        <v>16143</v>
      </c>
    </row>
    <row r="58" spans="1:13" ht="15.75" x14ac:dyDescent="0.25">
      <c r="A58" s="50" t="s">
        <v>178</v>
      </c>
      <c r="B58" s="51"/>
      <c r="C58" s="47" t="s">
        <v>2</v>
      </c>
      <c r="D58" s="24"/>
      <c r="E58" s="24"/>
      <c r="F58" s="24"/>
      <c r="G58" s="45"/>
      <c r="H58" s="51"/>
      <c r="I58" s="51"/>
      <c r="J58" s="51"/>
      <c r="K58" s="51"/>
      <c r="L58" s="51"/>
      <c r="M58" s="51"/>
    </row>
    <row r="59" spans="1:13" ht="15.75" x14ac:dyDescent="0.25">
      <c r="A59" s="50" t="s">
        <v>179</v>
      </c>
      <c r="B59" s="51"/>
      <c r="C59" s="8" t="s">
        <v>170</v>
      </c>
      <c r="D59" s="24">
        <f>+'1 pr. asignavimai'!C167</f>
        <v>3579.7</v>
      </c>
      <c r="E59" s="24">
        <f>+'1 pr. asignavimai'!D167</f>
        <v>3579.6</v>
      </c>
      <c r="F59" s="24">
        <f>+'1 pr. asignavimai'!E167</f>
        <v>-0.1</v>
      </c>
      <c r="G59" s="45">
        <f t="shared" si="1"/>
        <v>100</v>
      </c>
      <c r="H59" s="24">
        <f>+'1 pr. asignavimai'!G167</f>
        <v>0</v>
      </c>
      <c r="I59" s="24">
        <f>+'1 pr. asignavimai'!H167</f>
        <v>0</v>
      </c>
      <c r="J59" s="24">
        <f>+'1 pr. asignavimai'!I167</f>
        <v>0</v>
      </c>
      <c r="K59" s="24">
        <f>+'1 pr. asignavimai'!J167</f>
        <v>0</v>
      </c>
      <c r="L59" s="24">
        <f>+'1 pr. asignavimai'!K167</f>
        <v>3579.7</v>
      </c>
      <c r="M59" s="24">
        <f>+'1 pr. asignavimai'!L167</f>
        <v>3579.6</v>
      </c>
    </row>
    <row r="60" spans="1:13" ht="20.25" customHeight="1" x14ac:dyDescent="0.25">
      <c r="A60" s="50" t="s">
        <v>180</v>
      </c>
      <c r="B60" s="108" t="s">
        <v>181</v>
      </c>
      <c r="C60" s="109"/>
      <c r="D60" s="23">
        <f>+D57-D59</f>
        <v>141623.79999999999</v>
      </c>
      <c r="E60" s="23">
        <f t="shared" ref="E60:M60" si="12">+E57-E59</f>
        <v>129115.5</v>
      </c>
      <c r="F60" s="23">
        <f t="shared" si="12"/>
        <v>-12508.3</v>
      </c>
      <c r="G60" s="46">
        <f t="shared" si="1"/>
        <v>91.2</v>
      </c>
      <c r="H60" s="23">
        <f t="shared" si="12"/>
        <v>124365</v>
      </c>
      <c r="I60" s="23">
        <f t="shared" si="12"/>
        <v>116552.1</v>
      </c>
      <c r="J60" s="23">
        <f t="shared" si="12"/>
        <v>54226.6</v>
      </c>
      <c r="K60" s="23">
        <f t="shared" si="12"/>
        <v>54067</v>
      </c>
      <c r="L60" s="23">
        <f t="shared" si="12"/>
        <v>17258.8</v>
      </c>
      <c r="M60" s="23">
        <f t="shared" si="12"/>
        <v>12563.4</v>
      </c>
    </row>
    <row r="62" spans="1:13" x14ac:dyDescent="0.2">
      <c r="B62" s="22"/>
      <c r="C62" s="22"/>
    </row>
  </sheetData>
  <mergeCells count="39">
    <mergeCell ref="K8:M8"/>
    <mergeCell ref="B5:M6"/>
    <mergeCell ref="G9:G12"/>
    <mergeCell ref="H9:M9"/>
    <mergeCell ref="H10:K10"/>
    <mergeCell ref="L10:M10"/>
    <mergeCell ref="H11:H12"/>
    <mergeCell ref="I11:I12"/>
    <mergeCell ref="J11:K11"/>
    <mergeCell ref="L11:L12"/>
    <mergeCell ref="M11:M12"/>
    <mergeCell ref="D8:G8"/>
    <mergeCell ref="F9:F12"/>
    <mergeCell ref="A9:A12"/>
    <mergeCell ref="B9:B12"/>
    <mergeCell ref="C9:C12"/>
    <mergeCell ref="D9:D12"/>
    <mergeCell ref="E9:E12"/>
    <mergeCell ref="A47:A51"/>
    <mergeCell ref="B47:B51"/>
    <mergeCell ref="B27:B30"/>
    <mergeCell ref="A31:A34"/>
    <mergeCell ref="B31:B34"/>
    <mergeCell ref="B60:C60"/>
    <mergeCell ref="A14:A16"/>
    <mergeCell ref="B14:B16"/>
    <mergeCell ref="A18:A21"/>
    <mergeCell ref="B18:B21"/>
    <mergeCell ref="A23:A26"/>
    <mergeCell ref="B23:B26"/>
    <mergeCell ref="A27:A30"/>
    <mergeCell ref="A35:A37"/>
    <mergeCell ref="A52:A56"/>
    <mergeCell ref="B52:B56"/>
    <mergeCell ref="B35:B37"/>
    <mergeCell ref="A39:A42"/>
    <mergeCell ref="B39:B42"/>
    <mergeCell ref="A43:A46"/>
    <mergeCell ref="B43:B46"/>
  </mergeCells>
  <pageMargins left="0.9055118110236221" right="0.51181102362204722" top="0.74803149606299213" bottom="0.59055118110236227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showZeros="0" workbookViewId="0">
      <selection activeCell="H3" sqref="H3"/>
    </sheetView>
  </sheetViews>
  <sheetFormatPr defaultRowHeight="15" x14ac:dyDescent="0.25"/>
  <cols>
    <col min="1" max="1" width="5.28515625" customWidth="1"/>
    <col min="2" max="2" width="44" customWidth="1"/>
    <col min="3" max="3" width="9.28515625" customWidth="1"/>
    <col min="4" max="4" width="8.28515625" customWidth="1"/>
    <col min="5" max="5" width="10.7109375" customWidth="1"/>
    <col min="6" max="6" width="11" customWidth="1"/>
  </cols>
  <sheetData>
    <row r="1" spans="1:12" ht="15.75" x14ac:dyDescent="0.25">
      <c r="A1" s="49"/>
      <c r="B1" s="49"/>
      <c r="C1" s="21"/>
      <c r="D1" s="49"/>
      <c r="E1" s="49"/>
      <c r="F1" s="49"/>
      <c r="G1" s="49"/>
      <c r="H1" s="21"/>
      <c r="I1" s="49"/>
      <c r="J1" s="49"/>
      <c r="K1" s="49"/>
      <c r="L1" s="49"/>
    </row>
    <row r="2" spans="1:12" ht="15.75" x14ac:dyDescent="0.25">
      <c r="A2" s="49"/>
      <c r="B2" s="49"/>
      <c r="C2" s="2"/>
      <c r="D2" s="49"/>
      <c r="E2" s="49"/>
      <c r="F2" s="49"/>
      <c r="G2" s="49"/>
      <c r="H2" s="2"/>
      <c r="I2" s="49"/>
      <c r="J2" s="49"/>
      <c r="K2" s="49"/>
      <c r="L2" s="49"/>
    </row>
    <row r="3" spans="1:12" ht="15.75" x14ac:dyDescent="0.25">
      <c r="A3" s="49"/>
      <c r="B3" s="49"/>
      <c r="C3" s="2"/>
      <c r="D3" s="49"/>
      <c r="E3" s="49"/>
      <c r="F3" s="49"/>
      <c r="G3" s="49"/>
      <c r="H3" s="2"/>
      <c r="I3" s="49"/>
      <c r="J3" s="49"/>
      <c r="K3" s="49"/>
      <c r="L3" s="49"/>
    </row>
    <row r="4" spans="1:12" ht="15.75" x14ac:dyDescent="0.25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1:12" s="3" customFormat="1" ht="15.75" x14ac:dyDescent="0.25">
      <c r="A5" s="129" t="s">
        <v>274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</row>
    <row r="6" spans="1:12" s="3" customFormat="1" ht="15.75" x14ac:dyDescent="0.25">
      <c r="A6" s="92"/>
      <c r="B6" s="92"/>
      <c r="C6" s="57"/>
      <c r="D6" s="57"/>
      <c r="E6" s="57"/>
      <c r="F6" s="57"/>
      <c r="G6" s="1"/>
      <c r="H6" s="1"/>
      <c r="I6" s="1"/>
      <c r="J6" s="1"/>
      <c r="K6" s="1"/>
      <c r="L6" s="1"/>
    </row>
    <row r="7" spans="1:12" s="55" customFormat="1" ht="15.75" x14ac:dyDescent="0.25">
      <c r="A7" s="53"/>
      <c r="B7" s="54"/>
      <c r="C7" s="58"/>
      <c r="D7" s="58"/>
      <c r="E7" s="58"/>
      <c r="F7" s="59"/>
      <c r="G7" s="100"/>
      <c r="H7" s="100"/>
      <c r="I7" s="100"/>
      <c r="J7" s="100"/>
      <c r="K7" s="59" t="s">
        <v>168</v>
      </c>
      <c r="L7" s="100"/>
    </row>
    <row r="8" spans="1:12" s="3" customFormat="1" ht="15.75" customHeight="1" x14ac:dyDescent="0.25">
      <c r="A8" s="130" t="s">
        <v>0</v>
      </c>
      <c r="B8" s="130" t="s">
        <v>190</v>
      </c>
      <c r="C8" s="106" t="s">
        <v>247</v>
      </c>
      <c r="D8" s="106" t="s">
        <v>248</v>
      </c>
      <c r="E8" s="106" t="s">
        <v>249</v>
      </c>
      <c r="F8" s="104" t="s">
        <v>250</v>
      </c>
      <c r="G8" s="107" t="s">
        <v>251</v>
      </c>
      <c r="H8" s="107"/>
      <c r="I8" s="107"/>
      <c r="J8" s="107"/>
      <c r="K8" s="107"/>
      <c r="L8" s="107"/>
    </row>
    <row r="9" spans="1:12" s="3" customFormat="1" ht="15.75" customHeight="1" x14ac:dyDescent="0.25">
      <c r="A9" s="131"/>
      <c r="B9" s="131"/>
      <c r="C9" s="106"/>
      <c r="D9" s="106"/>
      <c r="E9" s="106"/>
      <c r="F9" s="104"/>
      <c r="G9" s="106" t="s">
        <v>46</v>
      </c>
      <c r="H9" s="106"/>
      <c r="I9" s="106"/>
      <c r="J9" s="106"/>
      <c r="K9" s="106" t="s">
        <v>47</v>
      </c>
      <c r="L9" s="106"/>
    </row>
    <row r="10" spans="1:12" s="3" customFormat="1" ht="15.75" x14ac:dyDescent="0.25">
      <c r="A10" s="131"/>
      <c r="B10" s="131"/>
      <c r="C10" s="106"/>
      <c r="D10" s="106"/>
      <c r="E10" s="106"/>
      <c r="F10" s="104"/>
      <c r="G10" s="106" t="s">
        <v>245</v>
      </c>
      <c r="H10" s="106" t="s">
        <v>248</v>
      </c>
      <c r="I10" s="106" t="s">
        <v>252</v>
      </c>
      <c r="J10" s="106"/>
      <c r="K10" s="106" t="s">
        <v>245</v>
      </c>
      <c r="L10" s="106" t="s">
        <v>248</v>
      </c>
    </row>
    <row r="11" spans="1:12" s="3" customFormat="1" ht="31.5" x14ac:dyDescent="0.25">
      <c r="A11" s="132"/>
      <c r="B11" s="132"/>
      <c r="C11" s="106"/>
      <c r="D11" s="106"/>
      <c r="E11" s="106"/>
      <c r="F11" s="104"/>
      <c r="G11" s="106"/>
      <c r="H11" s="106"/>
      <c r="I11" s="37" t="s">
        <v>245</v>
      </c>
      <c r="J11" s="37" t="s">
        <v>248</v>
      </c>
      <c r="K11" s="106"/>
      <c r="L11" s="106"/>
    </row>
    <row r="12" spans="1:12" s="3" customFormat="1" ht="15.75" x14ac:dyDescent="0.25">
      <c r="A12" s="85">
        <v>1</v>
      </c>
      <c r="B12" s="85">
        <v>2</v>
      </c>
      <c r="C12" s="86">
        <v>3</v>
      </c>
      <c r="D12" s="93">
        <v>4</v>
      </c>
      <c r="E12" s="86">
        <v>5</v>
      </c>
      <c r="F12" s="93">
        <v>6</v>
      </c>
      <c r="G12" s="86">
        <v>7</v>
      </c>
      <c r="H12" s="93">
        <v>8</v>
      </c>
      <c r="I12" s="86">
        <v>9</v>
      </c>
      <c r="J12" s="93">
        <v>10</v>
      </c>
      <c r="K12" s="86">
        <v>11</v>
      </c>
      <c r="L12" s="93">
        <v>12</v>
      </c>
    </row>
    <row r="13" spans="1:12" s="3" customFormat="1" ht="31.5" x14ac:dyDescent="0.25">
      <c r="A13" s="16">
        <v>1</v>
      </c>
      <c r="B13" s="13" t="s">
        <v>171</v>
      </c>
      <c r="C13" s="23">
        <f>+C15+C17+C19+C23</f>
        <v>1265.5999999999999</v>
      </c>
      <c r="D13" s="23">
        <f t="shared" ref="D13:L13" si="0">+D15+D17+D19+D23</f>
        <v>1231.0999999999999</v>
      </c>
      <c r="E13" s="23">
        <f t="shared" si="0"/>
        <v>-34.5</v>
      </c>
      <c r="F13" s="23">
        <f>+D13/C13*100</f>
        <v>97.3</v>
      </c>
      <c r="G13" s="23">
        <f t="shared" si="0"/>
        <v>1182.3</v>
      </c>
      <c r="H13" s="23">
        <f t="shared" si="0"/>
        <v>1148</v>
      </c>
      <c r="I13" s="23">
        <f t="shared" si="0"/>
        <v>63.6</v>
      </c>
      <c r="J13" s="23">
        <f t="shared" si="0"/>
        <v>63.6</v>
      </c>
      <c r="K13" s="23">
        <f t="shared" si="0"/>
        <v>83.3</v>
      </c>
      <c r="L13" s="23">
        <f t="shared" si="0"/>
        <v>83.1</v>
      </c>
    </row>
    <row r="14" spans="1:12" s="3" customFormat="1" ht="15.75" x14ac:dyDescent="0.25">
      <c r="A14" s="16">
        <v>2</v>
      </c>
      <c r="B14" s="93" t="s">
        <v>2</v>
      </c>
      <c r="C14" s="23">
        <f t="shared" ref="C14:C59" si="1">+G14+K14</f>
        <v>0</v>
      </c>
      <c r="D14" s="23">
        <f t="shared" ref="D14:D59" si="2">+H14+L14</f>
        <v>0</v>
      </c>
      <c r="E14" s="23">
        <f t="shared" ref="E14:E59" si="3">+D14-C14</f>
        <v>0</v>
      </c>
      <c r="F14" s="23"/>
      <c r="G14" s="24"/>
      <c r="H14" s="24"/>
      <c r="I14" s="24"/>
      <c r="J14" s="24"/>
      <c r="K14" s="24"/>
      <c r="L14" s="24"/>
    </row>
    <row r="15" spans="1:12" s="3" customFormat="1" ht="15.75" x14ac:dyDescent="0.25">
      <c r="A15" s="16">
        <v>3</v>
      </c>
      <c r="B15" s="9" t="s">
        <v>3</v>
      </c>
      <c r="C15" s="23">
        <f>+C16</f>
        <v>0.2</v>
      </c>
      <c r="D15" s="23">
        <f t="shared" ref="D15:E15" si="4">+D16</f>
        <v>0.2</v>
      </c>
      <c r="E15" s="23">
        <f t="shared" si="4"/>
        <v>0</v>
      </c>
      <c r="F15" s="23">
        <f t="shared" ref="F15:F60" si="5">+D15/C15*100</f>
        <v>100</v>
      </c>
      <c r="G15" s="23">
        <f t="shared" ref="G15" si="6">+G16</f>
        <v>0.2</v>
      </c>
      <c r="H15" s="23">
        <f t="shared" ref="H15" si="7">+H16</f>
        <v>0.2</v>
      </c>
      <c r="I15" s="23">
        <f t="shared" ref="I15" si="8">+I16</f>
        <v>0</v>
      </c>
      <c r="J15" s="23">
        <f t="shared" ref="J15" si="9">+J16</f>
        <v>0</v>
      </c>
      <c r="K15" s="23">
        <f t="shared" ref="K15" si="10">+K16</f>
        <v>0</v>
      </c>
      <c r="L15" s="23">
        <f t="shared" ref="L15" si="11">+L16</f>
        <v>0</v>
      </c>
    </row>
    <row r="16" spans="1:12" s="3" customFormat="1" ht="15.75" x14ac:dyDescent="0.25">
      <c r="A16" s="16">
        <v>4</v>
      </c>
      <c r="B16" s="8" t="s">
        <v>51</v>
      </c>
      <c r="C16" s="24">
        <f t="shared" si="1"/>
        <v>0.2</v>
      </c>
      <c r="D16" s="24">
        <f t="shared" si="2"/>
        <v>0.2</v>
      </c>
      <c r="E16" s="24">
        <f t="shared" si="3"/>
        <v>0</v>
      </c>
      <c r="F16" s="24">
        <f t="shared" si="5"/>
        <v>100</v>
      </c>
      <c r="G16" s="24">
        <v>0.2</v>
      </c>
      <c r="H16" s="24">
        <v>0.2</v>
      </c>
      <c r="I16" s="24"/>
      <c r="J16" s="24"/>
      <c r="K16" s="24"/>
      <c r="L16" s="24"/>
    </row>
    <row r="17" spans="1:13" s="3" customFormat="1" ht="15.75" x14ac:dyDescent="0.25">
      <c r="A17" s="16">
        <v>5</v>
      </c>
      <c r="B17" s="9" t="s">
        <v>4</v>
      </c>
      <c r="C17" s="23">
        <f>+C18</f>
        <v>4.2</v>
      </c>
      <c r="D17" s="23">
        <f t="shared" ref="D17:L17" si="12">+D18</f>
        <v>4.2</v>
      </c>
      <c r="E17" s="23">
        <f t="shared" si="12"/>
        <v>0</v>
      </c>
      <c r="F17" s="23">
        <f t="shared" si="12"/>
        <v>100</v>
      </c>
      <c r="G17" s="23">
        <f t="shared" si="12"/>
        <v>4.2</v>
      </c>
      <c r="H17" s="23">
        <f t="shared" si="12"/>
        <v>4.2</v>
      </c>
      <c r="I17" s="23">
        <f t="shared" si="12"/>
        <v>0.3</v>
      </c>
      <c r="J17" s="23">
        <f t="shared" si="12"/>
        <v>0.3</v>
      </c>
      <c r="K17" s="23">
        <f t="shared" si="12"/>
        <v>0</v>
      </c>
      <c r="L17" s="23">
        <f t="shared" si="12"/>
        <v>0</v>
      </c>
    </row>
    <row r="18" spans="1:13" s="3" customFormat="1" ht="31.5" x14ac:dyDescent="0.25">
      <c r="A18" s="16">
        <v>6</v>
      </c>
      <c r="B18" s="8" t="s">
        <v>83</v>
      </c>
      <c r="C18" s="24">
        <f t="shared" si="1"/>
        <v>4.2</v>
      </c>
      <c r="D18" s="24">
        <f t="shared" si="2"/>
        <v>4.2</v>
      </c>
      <c r="E18" s="24">
        <f t="shared" si="3"/>
        <v>0</v>
      </c>
      <c r="F18" s="24">
        <f t="shared" si="5"/>
        <v>100</v>
      </c>
      <c r="G18" s="24">
        <v>4.2</v>
      </c>
      <c r="H18" s="24">
        <v>4.2</v>
      </c>
      <c r="I18" s="24">
        <v>0.3</v>
      </c>
      <c r="J18" s="24">
        <v>0.3</v>
      </c>
      <c r="K18" s="24"/>
      <c r="L18" s="24"/>
    </row>
    <row r="19" spans="1:13" s="3" customFormat="1" ht="15.75" x14ac:dyDescent="0.25">
      <c r="A19" s="16">
        <v>7</v>
      </c>
      <c r="B19" s="5" t="s">
        <v>172</v>
      </c>
      <c r="C19" s="23">
        <f>SUM(C20:C22)</f>
        <v>706.3</v>
      </c>
      <c r="D19" s="23">
        <f t="shared" ref="D19:L19" si="13">SUM(D20:D22)</f>
        <v>705.9</v>
      </c>
      <c r="E19" s="23">
        <f t="shared" si="13"/>
        <v>-0.4</v>
      </c>
      <c r="F19" s="23">
        <f t="shared" si="5"/>
        <v>99.9</v>
      </c>
      <c r="G19" s="23">
        <f t="shared" si="13"/>
        <v>633</v>
      </c>
      <c r="H19" s="23">
        <f t="shared" si="13"/>
        <v>632.6</v>
      </c>
      <c r="I19" s="23">
        <f t="shared" si="13"/>
        <v>63.3</v>
      </c>
      <c r="J19" s="23">
        <f t="shared" si="13"/>
        <v>63.3</v>
      </c>
      <c r="K19" s="23">
        <f t="shared" si="13"/>
        <v>73.3</v>
      </c>
      <c r="L19" s="23">
        <f t="shared" si="13"/>
        <v>73.3</v>
      </c>
    </row>
    <row r="20" spans="1:13" s="3" customFormat="1" ht="31.5" x14ac:dyDescent="0.25">
      <c r="A20" s="16">
        <v>8</v>
      </c>
      <c r="B20" s="6" t="s">
        <v>87</v>
      </c>
      <c r="C20" s="24">
        <f t="shared" si="1"/>
        <v>49.3</v>
      </c>
      <c r="D20" s="24">
        <f t="shared" si="2"/>
        <v>48.9</v>
      </c>
      <c r="E20" s="24">
        <f t="shared" si="3"/>
        <v>-0.4</v>
      </c>
      <c r="F20" s="24">
        <f t="shared" si="5"/>
        <v>99.2</v>
      </c>
      <c r="G20" s="24">
        <v>27.1</v>
      </c>
      <c r="H20" s="24">
        <f>26.3+0.4</f>
        <v>26.7</v>
      </c>
      <c r="I20" s="24"/>
      <c r="J20" s="24"/>
      <c r="K20" s="24">
        <v>22.2</v>
      </c>
      <c r="L20" s="24">
        <v>22.2</v>
      </c>
    </row>
    <row r="21" spans="1:13" s="3" customFormat="1" ht="15.75" x14ac:dyDescent="0.25">
      <c r="A21" s="16">
        <v>9</v>
      </c>
      <c r="B21" s="6" t="s">
        <v>76</v>
      </c>
      <c r="C21" s="24">
        <f t="shared" si="1"/>
        <v>588.1</v>
      </c>
      <c r="D21" s="24">
        <f t="shared" si="2"/>
        <v>588.1</v>
      </c>
      <c r="E21" s="24">
        <f t="shared" si="3"/>
        <v>0</v>
      </c>
      <c r="F21" s="24">
        <f t="shared" si="5"/>
        <v>100</v>
      </c>
      <c r="G21" s="24">
        <v>537</v>
      </c>
      <c r="H21" s="24">
        <v>537</v>
      </c>
      <c r="I21" s="24">
        <v>63.3</v>
      </c>
      <c r="J21" s="24">
        <v>63.3</v>
      </c>
      <c r="K21" s="24">
        <v>51.1</v>
      </c>
      <c r="L21" s="24">
        <v>51.1</v>
      </c>
    </row>
    <row r="22" spans="1:13" s="3" customFormat="1" ht="15.75" x14ac:dyDescent="0.25">
      <c r="A22" s="16">
        <v>10</v>
      </c>
      <c r="B22" s="6" t="s">
        <v>94</v>
      </c>
      <c r="C22" s="24">
        <f t="shared" si="1"/>
        <v>68.900000000000006</v>
      </c>
      <c r="D22" s="24">
        <f t="shared" si="2"/>
        <v>68.900000000000006</v>
      </c>
      <c r="E22" s="24">
        <f t="shared" si="3"/>
        <v>0</v>
      </c>
      <c r="F22" s="24">
        <f t="shared" si="5"/>
        <v>100</v>
      </c>
      <c r="G22" s="24">
        <v>68.900000000000006</v>
      </c>
      <c r="H22" s="24">
        <v>68.900000000000006</v>
      </c>
      <c r="I22" s="24"/>
      <c r="J22" s="24"/>
      <c r="K22" s="24"/>
      <c r="L22" s="24"/>
    </row>
    <row r="23" spans="1:13" s="3" customFormat="1" ht="15.75" x14ac:dyDescent="0.25">
      <c r="A23" s="16">
        <v>11</v>
      </c>
      <c r="B23" s="5" t="s">
        <v>6</v>
      </c>
      <c r="C23" s="23">
        <f>+C24+C25</f>
        <v>554.9</v>
      </c>
      <c r="D23" s="23">
        <f t="shared" ref="D23:E23" si="14">+D24+D25</f>
        <v>520.79999999999995</v>
      </c>
      <c r="E23" s="23">
        <f t="shared" si="14"/>
        <v>-34.1</v>
      </c>
      <c r="F23" s="23">
        <f t="shared" si="5"/>
        <v>93.9</v>
      </c>
      <c r="G23" s="23">
        <f t="shared" ref="G23" si="15">+G24+G25</f>
        <v>544.9</v>
      </c>
      <c r="H23" s="23">
        <f t="shared" ref="H23" si="16">+H24+H25</f>
        <v>511</v>
      </c>
      <c r="I23" s="23">
        <f t="shared" ref="I23" si="17">+I24+I25</f>
        <v>0</v>
      </c>
      <c r="J23" s="23">
        <f t="shared" ref="J23" si="18">+J24+J25</f>
        <v>0</v>
      </c>
      <c r="K23" s="23">
        <f t="shared" ref="K23" si="19">+K24+K25</f>
        <v>10</v>
      </c>
      <c r="L23" s="23">
        <f t="shared" ref="L23" si="20">+L24+L25</f>
        <v>9.8000000000000007</v>
      </c>
    </row>
    <row r="24" spans="1:13" s="3" customFormat="1" ht="15.75" x14ac:dyDescent="0.25">
      <c r="A24" s="16">
        <v>12</v>
      </c>
      <c r="B24" s="6" t="s">
        <v>97</v>
      </c>
      <c r="C24" s="24">
        <f t="shared" si="1"/>
        <v>554.5</v>
      </c>
      <c r="D24" s="24">
        <f t="shared" si="2"/>
        <v>520.4</v>
      </c>
      <c r="E24" s="24">
        <f t="shared" si="3"/>
        <v>-34.1</v>
      </c>
      <c r="F24" s="24">
        <f t="shared" si="5"/>
        <v>93.9</v>
      </c>
      <c r="G24" s="24">
        <v>544.5</v>
      </c>
      <c r="H24" s="24">
        <v>510.6</v>
      </c>
      <c r="I24" s="24"/>
      <c r="J24" s="24"/>
      <c r="K24" s="24">
        <v>10</v>
      </c>
      <c r="L24" s="24">
        <v>9.8000000000000007</v>
      </c>
    </row>
    <row r="25" spans="1:13" s="3" customFormat="1" ht="15.75" x14ac:dyDescent="0.25">
      <c r="A25" s="16">
        <v>13</v>
      </c>
      <c r="B25" s="6" t="s">
        <v>103</v>
      </c>
      <c r="C25" s="24">
        <f t="shared" si="1"/>
        <v>0.4</v>
      </c>
      <c r="D25" s="24">
        <f t="shared" si="2"/>
        <v>0.4</v>
      </c>
      <c r="E25" s="24">
        <f t="shared" si="3"/>
        <v>0</v>
      </c>
      <c r="F25" s="24">
        <f t="shared" si="5"/>
        <v>100</v>
      </c>
      <c r="G25" s="24">
        <v>0.4</v>
      </c>
      <c r="H25" s="24">
        <f>0.2+0.2</f>
        <v>0.4</v>
      </c>
      <c r="I25" s="24"/>
      <c r="J25" s="24"/>
      <c r="K25" s="24"/>
      <c r="L25" s="24"/>
    </row>
    <row r="26" spans="1:13" s="3" customFormat="1" ht="31.5" x14ac:dyDescent="0.25">
      <c r="A26" s="16">
        <v>14</v>
      </c>
      <c r="B26" s="13" t="s">
        <v>173</v>
      </c>
      <c r="C26" s="23">
        <f>+C28+C36+C39+C42+C50</f>
        <v>1460.1</v>
      </c>
      <c r="D26" s="23">
        <f t="shared" ref="D26:L26" si="21">+D28+D36+D39+D42+D50</f>
        <v>1320.9</v>
      </c>
      <c r="E26" s="23">
        <f t="shared" si="21"/>
        <v>-139.19999999999999</v>
      </c>
      <c r="F26" s="23">
        <f t="shared" si="5"/>
        <v>90.5</v>
      </c>
      <c r="G26" s="23">
        <f t="shared" si="21"/>
        <v>1082.7</v>
      </c>
      <c r="H26" s="23">
        <f t="shared" si="21"/>
        <v>1077.7</v>
      </c>
      <c r="I26" s="23">
        <f t="shared" si="21"/>
        <v>0</v>
      </c>
      <c r="J26" s="23">
        <f t="shared" si="21"/>
        <v>0</v>
      </c>
      <c r="K26" s="23">
        <f t="shared" si="21"/>
        <v>377.4</v>
      </c>
      <c r="L26" s="23">
        <f t="shared" si="21"/>
        <v>243.2</v>
      </c>
      <c r="M26" s="7"/>
    </row>
    <row r="27" spans="1:13" s="3" customFormat="1" ht="15.75" x14ac:dyDescent="0.25">
      <c r="A27" s="16">
        <v>15</v>
      </c>
      <c r="B27" s="93" t="s">
        <v>2</v>
      </c>
      <c r="C27" s="23">
        <f t="shared" si="1"/>
        <v>0</v>
      </c>
      <c r="D27" s="23">
        <f t="shared" si="2"/>
        <v>0</v>
      </c>
      <c r="E27" s="23">
        <f t="shared" si="3"/>
        <v>0</v>
      </c>
      <c r="F27" s="23"/>
      <c r="G27" s="24"/>
      <c r="H27" s="24"/>
      <c r="I27" s="24"/>
      <c r="J27" s="23"/>
      <c r="K27" s="23"/>
      <c r="L27" s="23"/>
      <c r="M27" s="7"/>
    </row>
    <row r="28" spans="1:13" s="3" customFormat="1" ht="47.25" x14ac:dyDescent="0.25">
      <c r="A28" s="16">
        <v>16</v>
      </c>
      <c r="B28" s="5" t="s">
        <v>174</v>
      </c>
      <c r="C28" s="23">
        <f>+C30+C32+C34</f>
        <v>207</v>
      </c>
      <c r="D28" s="23">
        <f t="shared" ref="D28:L28" si="22">+D30+D32+D34</f>
        <v>166.8</v>
      </c>
      <c r="E28" s="23">
        <f t="shared" si="22"/>
        <v>-40.200000000000003</v>
      </c>
      <c r="F28" s="23">
        <f t="shared" si="5"/>
        <v>80.599999999999994</v>
      </c>
      <c r="G28" s="23">
        <f t="shared" si="22"/>
        <v>166.8</v>
      </c>
      <c r="H28" s="23">
        <f t="shared" si="22"/>
        <v>166.8</v>
      </c>
      <c r="I28" s="23">
        <f t="shared" si="22"/>
        <v>0</v>
      </c>
      <c r="J28" s="23">
        <f t="shared" si="22"/>
        <v>0</v>
      </c>
      <c r="K28" s="23">
        <f t="shared" si="22"/>
        <v>40.200000000000003</v>
      </c>
      <c r="L28" s="23">
        <f t="shared" si="22"/>
        <v>0</v>
      </c>
      <c r="M28" s="7"/>
    </row>
    <row r="29" spans="1:13" s="3" customFormat="1" ht="15.75" x14ac:dyDescent="0.25">
      <c r="A29" s="16">
        <v>17</v>
      </c>
      <c r="B29" s="48" t="s">
        <v>2</v>
      </c>
      <c r="C29" s="23">
        <f t="shared" si="1"/>
        <v>0</v>
      </c>
      <c r="D29" s="23">
        <f t="shared" si="2"/>
        <v>0</v>
      </c>
      <c r="E29" s="23">
        <f t="shared" si="3"/>
        <v>0</v>
      </c>
      <c r="F29" s="23"/>
      <c r="G29" s="24"/>
      <c r="H29" s="24"/>
      <c r="I29" s="24"/>
      <c r="J29" s="23"/>
      <c r="K29" s="23"/>
      <c r="L29" s="23"/>
      <c r="M29" s="7"/>
    </row>
    <row r="30" spans="1:13" s="3" customFormat="1" ht="15.75" x14ac:dyDescent="0.25">
      <c r="A30" s="16">
        <v>18</v>
      </c>
      <c r="B30" s="9" t="s">
        <v>69</v>
      </c>
      <c r="C30" s="23">
        <f t="shared" si="1"/>
        <v>15.2</v>
      </c>
      <c r="D30" s="23">
        <f t="shared" si="2"/>
        <v>0</v>
      </c>
      <c r="E30" s="23">
        <f t="shared" si="3"/>
        <v>-15.2</v>
      </c>
      <c r="F30" s="23">
        <f t="shared" si="5"/>
        <v>0</v>
      </c>
      <c r="G30" s="23">
        <v>0</v>
      </c>
      <c r="H30" s="24"/>
      <c r="I30" s="23">
        <v>0</v>
      </c>
      <c r="J30" s="23"/>
      <c r="K30" s="23">
        <v>15.2</v>
      </c>
      <c r="L30" s="23"/>
      <c r="M30" s="7"/>
    </row>
    <row r="31" spans="1:13" s="3" customFormat="1" ht="15.75" x14ac:dyDescent="0.25">
      <c r="A31" s="16">
        <v>19</v>
      </c>
      <c r="B31" s="6" t="s">
        <v>82</v>
      </c>
      <c r="C31" s="24">
        <f t="shared" si="1"/>
        <v>15.2</v>
      </c>
      <c r="D31" s="24">
        <f t="shared" si="2"/>
        <v>0</v>
      </c>
      <c r="E31" s="24">
        <f t="shared" si="3"/>
        <v>-15.2</v>
      </c>
      <c r="F31" s="24">
        <f t="shared" si="5"/>
        <v>0</v>
      </c>
      <c r="G31" s="24">
        <v>0</v>
      </c>
      <c r="H31" s="24"/>
      <c r="I31" s="24">
        <v>0</v>
      </c>
      <c r="J31" s="24"/>
      <c r="K31" s="24">
        <v>15.2</v>
      </c>
      <c r="L31" s="24">
        <v>0</v>
      </c>
    </row>
    <row r="32" spans="1:13" s="3" customFormat="1" ht="15.75" x14ac:dyDescent="0.25">
      <c r="A32" s="16">
        <v>20</v>
      </c>
      <c r="B32" s="9" t="s">
        <v>81</v>
      </c>
      <c r="C32" s="23">
        <f t="shared" si="1"/>
        <v>25</v>
      </c>
      <c r="D32" s="23">
        <f t="shared" si="2"/>
        <v>0</v>
      </c>
      <c r="E32" s="23">
        <f t="shared" si="3"/>
        <v>-25</v>
      </c>
      <c r="F32" s="23">
        <f t="shared" si="5"/>
        <v>0</v>
      </c>
      <c r="G32" s="23">
        <v>0</v>
      </c>
      <c r="H32" s="24"/>
      <c r="I32" s="23">
        <v>0</v>
      </c>
      <c r="J32" s="23"/>
      <c r="K32" s="23">
        <v>25</v>
      </c>
      <c r="L32" s="23"/>
      <c r="M32" s="7"/>
    </row>
    <row r="33" spans="1:13" s="3" customFormat="1" ht="15.75" x14ac:dyDescent="0.25">
      <c r="A33" s="16">
        <v>21</v>
      </c>
      <c r="B33" s="6" t="s">
        <v>82</v>
      </c>
      <c r="C33" s="24">
        <f t="shared" si="1"/>
        <v>25</v>
      </c>
      <c r="D33" s="24">
        <f t="shared" si="2"/>
        <v>0</v>
      </c>
      <c r="E33" s="24">
        <f t="shared" si="3"/>
        <v>-25</v>
      </c>
      <c r="F33" s="24">
        <f t="shared" si="5"/>
        <v>0</v>
      </c>
      <c r="G33" s="24"/>
      <c r="H33" s="24"/>
      <c r="I33" s="24"/>
      <c r="J33" s="24"/>
      <c r="K33" s="24">
        <v>25</v>
      </c>
      <c r="L33" s="24"/>
    </row>
    <row r="34" spans="1:13" s="3" customFormat="1" ht="15.75" x14ac:dyDescent="0.25">
      <c r="A34" s="16">
        <v>22</v>
      </c>
      <c r="B34" s="5" t="s">
        <v>4</v>
      </c>
      <c r="C34" s="23">
        <f>+C35</f>
        <v>166.8</v>
      </c>
      <c r="D34" s="23">
        <f t="shared" ref="D34:E34" si="23">+D35</f>
        <v>166.8</v>
      </c>
      <c r="E34" s="23">
        <f t="shared" si="23"/>
        <v>0</v>
      </c>
      <c r="F34" s="23">
        <f t="shared" si="5"/>
        <v>100</v>
      </c>
      <c r="G34" s="23">
        <f t="shared" ref="G34" si="24">+G35</f>
        <v>166.8</v>
      </c>
      <c r="H34" s="23">
        <f t="shared" ref="H34" si="25">+H35</f>
        <v>166.8</v>
      </c>
      <c r="I34" s="23">
        <f t="shared" ref="I34" si="26">+I35</f>
        <v>0</v>
      </c>
      <c r="J34" s="23">
        <f t="shared" ref="J34" si="27">+J35</f>
        <v>0</v>
      </c>
      <c r="K34" s="23">
        <f t="shared" ref="K34" si="28">+K35</f>
        <v>0</v>
      </c>
      <c r="L34" s="23">
        <f t="shared" ref="L34" si="29">+L35</f>
        <v>0</v>
      </c>
      <c r="M34" s="11"/>
    </row>
    <row r="35" spans="1:13" s="3" customFormat="1" ht="15.75" x14ac:dyDescent="0.25">
      <c r="A35" s="16">
        <v>23</v>
      </c>
      <c r="B35" s="6" t="s">
        <v>82</v>
      </c>
      <c r="C35" s="24">
        <f t="shared" si="1"/>
        <v>166.8</v>
      </c>
      <c r="D35" s="24">
        <f t="shared" si="2"/>
        <v>166.8</v>
      </c>
      <c r="E35" s="24">
        <f t="shared" si="3"/>
        <v>0</v>
      </c>
      <c r="F35" s="24">
        <f t="shared" si="5"/>
        <v>100</v>
      </c>
      <c r="G35" s="24">
        <v>166.8</v>
      </c>
      <c r="H35" s="24">
        <v>166.8</v>
      </c>
      <c r="I35" s="24">
        <v>0</v>
      </c>
      <c r="J35" s="24"/>
      <c r="K35" s="24">
        <v>0</v>
      </c>
      <c r="L35" s="24"/>
    </row>
    <row r="36" spans="1:13" s="3" customFormat="1" ht="47.25" x14ac:dyDescent="0.25">
      <c r="A36" s="16">
        <v>24</v>
      </c>
      <c r="B36" s="9" t="s">
        <v>182</v>
      </c>
      <c r="C36" s="23">
        <f>+C37</f>
        <v>70</v>
      </c>
      <c r="D36" s="23">
        <f t="shared" ref="D36:E37" si="30">+D37</f>
        <v>69.7</v>
      </c>
      <c r="E36" s="23">
        <f t="shared" si="30"/>
        <v>-0.3</v>
      </c>
      <c r="F36" s="23">
        <f t="shared" si="5"/>
        <v>99.6</v>
      </c>
      <c r="G36" s="23">
        <f t="shared" ref="G36" si="31">+G37</f>
        <v>70</v>
      </c>
      <c r="H36" s="23">
        <f t="shared" ref="H36:H37" si="32">+H37</f>
        <v>69.7</v>
      </c>
      <c r="I36" s="23">
        <f t="shared" ref="I36:I37" si="33">+I37</f>
        <v>0</v>
      </c>
      <c r="J36" s="23">
        <f t="shared" ref="J36:J37" si="34">+J37</f>
        <v>0</v>
      </c>
      <c r="K36" s="23">
        <f t="shared" ref="K36:K37" si="35">+K37</f>
        <v>0</v>
      </c>
      <c r="L36" s="23">
        <f t="shared" ref="L36:L37" si="36">+L37</f>
        <v>0</v>
      </c>
    </row>
    <row r="37" spans="1:13" s="3" customFormat="1" ht="15.75" x14ac:dyDescent="0.25">
      <c r="A37" s="16">
        <v>25</v>
      </c>
      <c r="B37" s="9" t="s">
        <v>6</v>
      </c>
      <c r="C37" s="23">
        <f>+C38</f>
        <v>70</v>
      </c>
      <c r="D37" s="23">
        <f t="shared" si="30"/>
        <v>69.7</v>
      </c>
      <c r="E37" s="23">
        <f t="shared" si="30"/>
        <v>-0.3</v>
      </c>
      <c r="F37" s="23">
        <f t="shared" si="5"/>
        <v>99.6</v>
      </c>
      <c r="G37" s="23">
        <v>70</v>
      </c>
      <c r="H37" s="23">
        <f t="shared" si="32"/>
        <v>69.7</v>
      </c>
      <c r="I37" s="23">
        <f t="shared" si="33"/>
        <v>0</v>
      </c>
      <c r="J37" s="23">
        <f t="shared" si="34"/>
        <v>0</v>
      </c>
      <c r="K37" s="23">
        <f t="shared" si="35"/>
        <v>0</v>
      </c>
      <c r="L37" s="23">
        <f t="shared" si="36"/>
        <v>0</v>
      </c>
    </row>
    <row r="38" spans="1:13" s="3" customFormat="1" ht="15.75" x14ac:dyDescent="0.25">
      <c r="A38" s="16">
        <v>26</v>
      </c>
      <c r="B38" s="8" t="s">
        <v>103</v>
      </c>
      <c r="C38" s="24">
        <f t="shared" si="1"/>
        <v>70</v>
      </c>
      <c r="D38" s="24">
        <f t="shared" si="2"/>
        <v>69.7</v>
      </c>
      <c r="E38" s="24">
        <f t="shared" si="3"/>
        <v>-0.3</v>
      </c>
      <c r="F38" s="24">
        <f t="shared" si="5"/>
        <v>99.6</v>
      </c>
      <c r="G38" s="24">
        <v>70</v>
      </c>
      <c r="H38" s="24">
        <v>69.7</v>
      </c>
      <c r="I38" s="24"/>
      <c r="J38" s="23"/>
      <c r="K38" s="23"/>
      <c r="L38" s="23"/>
    </row>
    <row r="39" spans="1:13" s="3" customFormat="1" ht="63" x14ac:dyDescent="0.25">
      <c r="A39" s="16">
        <v>27</v>
      </c>
      <c r="B39" s="5" t="s">
        <v>175</v>
      </c>
      <c r="C39" s="23">
        <f>+C40</f>
        <v>790.9</v>
      </c>
      <c r="D39" s="23">
        <f t="shared" ref="D39:E40" si="37">+D40</f>
        <v>743.6</v>
      </c>
      <c r="E39" s="23">
        <f t="shared" si="37"/>
        <v>-47.3</v>
      </c>
      <c r="F39" s="23">
        <f t="shared" ref="F39" si="38">+F40</f>
        <v>94</v>
      </c>
      <c r="G39" s="23">
        <f t="shared" ref="G39:G40" si="39">+G40</f>
        <v>748.1</v>
      </c>
      <c r="H39" s="23">
        <f t="shared" ref="H39:H40" si="40">+H40</f>
        <v>743.6</v>
      </c>
      <c r="I39" s="23">
        <f t="shared" ref="I39:I40" si="41">+I40</f>
        <v>0</v>
      </c>
      <c r="J39" s="23">
        <f t="shared" ref="J39:J40" si="42">+J40</f>
        <v>0</v>
      </c>
      <c r="K39" s="23">
        <f t="shared" ref="K39:K40" si="43">+K40</f>
        <v>42.8</v>
      </c>
      <c r="L39" s="23">
        <f t="shared" ref="L39:L40" si="44">+L40</f>
        <v>0</v>
      </c>
    </row>
    <row r="40" spans="1:13" s="3" customFormat="1" ht="15.75" x14ac:dyDescent="0.25">
      <c r="A40" s="16">
        <v>28</v>
      </c>
      <c r="B40" s="5" t="s">
        <v>4</v>
      </c>
      <c r="C40" s="23">
        <f>+C41</f>
        <v>790.9</v>
      </c>
      <c r="D40" s="23">
        <f t="shared" si="37"/>
        <v>743.6</v>
      </c>
      <c r="E40" s="23">
        <f t="shared" si="37"/>
        <v>-47.3</v>
      </c>
      <c r="F40" s="23">
        <f t="shared" si="5"/>
        <v>94</v>
      </c>
      <c r="G40" s="23">
        <f t="shared" si="39"/>
        <v>748.1</v>
      </c>
      <c r="H40" s="23">
        <f t="shared" si="40"/>
        <v>743.6</v>
      </c>
      <c r="I40" s="23">
        <f t="shared" si="41"/>
        <v>0</v>
      </c>
      <c r="J40" s="23">
        <f t="shared" si="42"/>
        <v>0</v>
      </c>
      <c r="K40" s="23">
        <f t="shared" si="43"/>
        <v>42.8</v>
      </c>
      <c r="L40" s="23">
        <f t="shared" si="44"/>
        <v>0</v>
      </c>
    </row>
    <row r="41" spans="1:13" s="3" customFormat="1" ht="15.75" x14ac:dyDescent="0.25">
      <c r="A41" s="16">
        <v>29</v>
      </c>
      <c r="B41" s="6" t="s">
        <v>82</v>
      </c>
      <c r="C41" s="24">
        <f t="shared" si="1"/>
        <v>790.9</v>
      </c>
      <c r="D41" s="24">
        <f t="shared" si="2"/>
        <v>743.6</v>
      </c>
      <c r="E41" s="24">
        <f t="shared" si="3"/>
        <v>-47.3</v>
      </c>
      <c r="F41" s="24">
        <f t="shared" si="5"/>
        <v>94</v>
      </c>
      <c r="G41" s="24">
        <v>748.1</v>
      </c>
      <c r="H41" s="24">
        <v>743.6</v>
      </c>
      <c r="I41" s="24"/>
      <c r="J41" s="24"/>
      <c r="K41" s="24">
        <v>42.8</v>
      </c>
      <c r="L41" s="24"/>
    </row>
    <row r="42" spans="1:13" s="3" customFormat="1" ht="31.5" x14ac:dyDescent="0.25">
      <c r="A42" s="16">
        <v>30</v>
      </c>
      <c r="B42" s="9" t="s">
        <v>176</v>
      </c>
      <c r="C42" s="23">
        <f>+C44+C46+C48</f>
        <v>102.9</v>
      </c>
      <c r="D42" s="23">
        <f t="shared" ref="D42:L42" si="45">+D44+D46+D48</f>
        <v>102.7</v>
      </c>
      <c r="E42" s="23">
        <f t="shared" si="45"/>
        <v>-0.2</v>
      </c>
      <c r="F42" s="23">
        <f t="shared" si="5"/>
        <v>99.8</v>
      </c>
      <c r="G42" s="23">
        <f t="shared" si="45"/>
        <v>95</v>
      </c>
      <c r="H42" s="23">
        <f t="shared" si="45"/>
        <v>94.8</v>
      </c>
      <c r="I42" s="23">
        <f t="shared" si="45"/>
        <v>0</v>
      </c>
      <c r="J42" s="23">
        <f t="shared" si="45"/>
        <v>0</v>
      </c>
      <c r="K42" s="23">
        <f t="shared" si="45"/>
        <v>7.9</v>
      </c>
      <c r="L42" s="23">
        <f t="shared" si="45"/>
        <v>7.9</v>
      </c>
    </row>
    <row r="43" spans="1:13" s="3" customFormat="1" ht="15.75" x14ac:dyDescent="0.25">
      <c r="A43" s="16">
        <v>31</v>
      </c>
      <c r="B43" s="48" t="s">
        <v>2</v>
      </c>
      <c r="C43" s="23">
        <f t="shared" si="1"/>
        <v>0</v>
      </c>
      <c r="D43" s="23">
        <f t="shared" si="2"/>
        <v>0</v>
      </c>
      <c r="E43" s="23">
        <f t="shared" si="3"/>
        <v>0</v>
      </c>
      <c r="F43" s="23"/>
      <c r="G43" s="24"/>
      <c r="H43" s="24"/>
      <c r="I43" s="24"/>
      <c r="J43" s="24"/>
      <c r="K43" s="24"/>
      <c r="L43" s="24"/>
    </row>
    <row r="44" spans="1:13" s="3" customFormat="1" ht="15.75" x14ac:dyDescent="0.25">
      <c r="A44" s="16">
        <v>32</v>
      </c>
      <c r="B44" s="9" t="s">
        <v>3</v>
      </c>
      <c r="C44" s="23">
        <f>+C45</f>
        <v>90.6</v>
      </c>
      <c r="D44" s="23">
        <f t="shared" ref="D44:E44" si="46">+D45</f>
        <v>90.6</v>
      </c>
      <c r="E44" s="23">
        <f t="shared" si="46"/>
        <v>0</v>
      </c>
      <c r="F44" s="23">
        <f t="shared" si="5"/>
        <v>100</v>
      </c>
      <c r="G44" s="23">
        <v>90.6</v>
      </c>
      <c r="H44" s="23">
        <f t="shared" ref="H44" si="47">+H45</f>
        <v>90.6</v>
      </c>
      <c r="I44" s="23">
        <f t="shared" ref="I44" si="48">+I45</f>
        <v>0</v>
      </c>
      <c r="J44" s="23">
        <f t="shared" ref="J44" si="49">+J45</f>
        <v>0</v>
      </c>
      <c r="K44" s="23">
        <f t="shared" ref="K44" si="50">+K45</f>
        <v>0</v>
      </c>
      <c r="L44" s="23">
        <f t="shared" ref="L44" si="51">+L45</f>
        <v>0</v>
      </c>
    </row>
    <row r="45" spans="1:13" s="3" customFormat="1" ht="15.75" x14ac:dyDescent="0.25">
      <c r="A45" s="16">
        <v>33</v>
      </c>
      <c r="B45" s="8" t="s">
        <v>51</v>
      </c>
      <c r="C45" s="24">
        <f t="shared" si="1"/>
        <v>90.6</v>
      </c>
      <c r="D45" s="24">
        <f t="shared" si="2"/>
        <v>90.6</v>
      </c>
      <c r="E45" s="24">
        <f t="shared" si="3"/>
        <v>0</v>
      </c>
      <c r="F45" s="24">
        <f t="shared" si="5"/>
        <v>100</v>
      </c>
      <c r="G45" s="24">
        <v>90.6</v>
      </c>
      <c r="H45" s="24">
        <v>90.6</v>
      </c>
      <c r="I45" s="24"/>
      <c r="J45" s="24"/>
      <c r="K45" s="24"/>
      <c r="L45" s="24"/>
    </row>
    <row r="46" spans="1:13" s="3" customFormat="1" ht="15.75" x14ac:dyDescent="0.25">
      <c r="A46" s="16">
        <v>34</v>
      </c>
      <c r="B46" s="5" t="s">
        <v>69</v>
      </c>
      <c r="C46" s="23">
        <f>+C47</f>
        <v>7.9</v>
      </c>
      <c r="D46" s="23">
        <f t="shared" ref="D46:E46" si="52">+D47</f>
        <v>7.9</v>
      </c>
      <c r="E46" s="23">
        <f t="shared" si="52"/>
        <v>0</v>
      </c>
      <c r="F46" s="23">
        <f t="shared" si="5"/>
        <v>100</v>
      </c>
      <c r="G46" s="23">
        <f t="shared" ref="G46" si="53">+G47</f>
        <v>0</v>
      </c>
      <c r="H46" s="23">
        <f t="shared" ref="H46" si="54">+H47</f>
        <v>0</v>
      </c>
      <c r="I46" s="23">
        <f t="shared" ref="I46" si="55">+I47</f>
        <v>0</v>
      </c>
      <c r="J46" s="23">
        <f t="shared" ref="J46" si="56">+J47</f>
        <v>0</v>
      </c>
      <c r="K46" s="23">
        <f t="shared" ref="K46" si="57">+K47</f>
        <v>7.9</v>
      </c>
      <c r="L46" s="23">
        <f t="shared" ref="L46" si="58">+L47</f>
        <v>7.9</v>
      </c>
    </row>
    <row r="47" spans="1:13" s="3" customFormat="1" ht="31.5" x14ac:dyDescent="0.25">
      <c r="A47" s="16">
        <v>35</v>
      </c>
      <c r="B47" s="6" t="s">
        <v>112</v>
      </c>
      <c r="C47" s="24">
        <f t="shared" si="1"/>
        <v>7.9</v>
      </c>
      <c r="D47" s="24">
        <f t="shared" si="2"/>
        <v>7.9</v>
      </c>
      <c r="E47" s="24">
        <f t="shared" si="3"/>
        <v>0</v>
      </c>
      <c r="F47" s="24">
        <f t="shared" si="5"/>
        <v>100</v>
      </c>
      <c r="G47" s="24"/>
      <c r="H47" s="24"/>
      <c r="I47" s="24"/>
      <c r="J47" s="24"/>
      <c r="K47" s="24">
        <v>7.9</v>
      </c>
      <c r="L47" s="24">
        <v>7.9</v>
      </c>
    </row>
    <row r="48" spans="1:13" s="3" customFormat="1" ht="15.75" x14ac:dyDescent="0.25">
      <c r="A48" s="16">
        <v>36</v>
      </c>
      <c r="B48" s="9" t="s">
        <v>81</v>
      </c>
      <c r="C48" s="23">
        <f>+C49</f>
        <v>4.4000000000000004</v>
      </c>
      <c r="D48" s="23">
        <f t="shared" ref="D48:E48" si="59">+D49</f>
        <v>4.2</v>
      </c>
      <c r="E48" s="23">
        <f t="shared" si="59"/>
        <v>-0.2</v>
      </c>
      <c r="F48" s="23">
        <f t="shared" si="5"/>
        <v>95.5</v>
      </c>
      <c r="G48" s="23">
        <f t="shared" ref="G48" si="60">+G49</f>
        <v>4.4000000000000004</v>
      </c>
      <c r="H48" s="23">
        <f t="shared" ref="H48" si="61">+H49</f>
        <v>4.2</v>
      </c>
      <c r="I48" s="23">
        <f t="shared" ref="I48" si="62">+I49</f>
        <v>0</v>
      </c>
      <c r="J48" s="23">
        <f t="shared" ref="J48" si="63">+J49</f>
        <v>0</v>
      </c>
      <c r="K48" s="23">
        <f t="shared" ref="K48" si="64">+K49</f>
        <v>0</v>
      </c>
      <c r="L48" s="23">
        <f t="shared" ref="L48" si="65">+L49</f>
        <v>0</v>
      </c>
    </row>
    <row r="49" spans="1:12" s="3" customFormat="1" ht="15.75" x14ac:dyDescent="0.25">
      <c r="A49" s="16">
        <v>37</v>
      </c>
      <c r="B49" s="6" t="s">
        <v>177</v>
      </c>
      <c r="C49" s="24">
        <f t="shared" si="1"/>
        <v>4.4000000000000004</v>
      </c>
      <c r="D49" s="24">
        <f t="shared" si="2"/>
        <v>4.2</v>
      </c>
      <c r="E49" s="24">
        <f t="shared" si="3"/>
        <v>-0.2</v>
      </c>
      <c r="F49" s="24">
        <f t="shared" si="5"/>
        <v>95.5</v>
      </c>
      <c r="G49" s="24">
        <v>4.4000000000000004</v>
      </c>
      <c r="H49" s="24">
        <v>4.2</v>
      </c>
      <c r="I49" s="24"/>
      <c r="J49" s="24"/>
      <c r="K49" s="24"/>
      <c r="L49" s="24"/>
    </row>
    <row r="50" spans="1:12" s="7" customFormat="1" ht="63" x14ac:dyDescent="0.25">
      <c r="A50" s="16">
        <v>38</v>
      </c>
      <c r="B50" s="5" t="s">
        <v>213</v>
      </c>
      <c r="C50" s="23">
        <f>+C51</f>
        <v>289.3</v>
      </c>
      <c r="D50" s="23">
        <f t="shared" ref="D50:L50" si="66">+D51</f>
        <v>238.1</v>
      </c>
      <c r="E50" s="23">
        <f t="shared" si="66"/>
        <v>-51.2</v>
      </c>
      <c r="F50" s="23">
        <f t="shared" si="5"/>
        <v>82.3</v>
      </c>
      <c r="G50" s="23">
        <f t="shared" si="66"/>
        <v>2.8</v>
      </c>
      <c r="H50" s="23">
        <f t="shared" si="66"/>
        <v>2.8</v>
      </c>
      <c r="I50" s="23">
        <f t="shared" si="66"/>
        <v>0</v>
      </c>
      <c r="J50" s="23">
        <f t="shared" si="66"/>
        <v>0</v>
      </c>
      <c r="K50" s="23">
        <f t="shared" si="66"/>
        <v>286.5</v>
      </c>
      <c r="L50" s="23">
        <f t="shared" si="66"/>
        <v>235.3</v>
      </c>
    </row>
    <row r="51" spans="1:12" s="7" customFormat="1" ht="15.75" x14ac:dyDescent="0.25">
      <c r="A51" s="16">
        <v>39</v>
      </c>
      <c r="B51" s="5" t="s">
        <v>4</v>
      </c>
      <c r="C51" s="23">
        <f>+C52+C53</f>
        <v>289.3</v>
      </c>
      <c r="D51" s="23">
        <f t="shared" ref="D51:L51" si="67">+D52+D53</f>
        <v>238.1</v>
      </c>
      <c r="E51" s="23">
        <f t="shared" si="67"/>
        <v>-51.2</v>
      </c>
      <c r="F51" s="23">
        <f t="shared" si="5"/>
        <v>82.3</v>
      </c>
      <c r="G51" s="23">
        <f t="shared" si="67"/>
        <v>2.8</v>
      </c>
      <c r="H51" s="23">
        <f t="shared" si="67"/>
        <v>2.8</v>
      </c>
      <c r="I51" s="23">
        <f t="shared" si="67"/>
        <v>0</v>
      </c>
      <c r="J51" s="23">
        <f t="shared" si="67"/>
        <v>0</v>
      </c>
      <c r="K51" s="23">
        <f t="shared" si="67"/>
        <v>286.5</v>
      </c>
      <c r="L51" s="23">
        <f t="shared" si="67"/>
        <v>235.3</v>
      </c>
    </row>
    <row r="52" spans="1:12" s="7" customFormat="1" ht="31.5" x14ac:dyDescent="0.25">
      <c r="A52" s="16">
        <v>40</v>
      </c>
      <c r="B52" s="6" t="s">
        <v>112</v>
      </c>
      <c r="C52" s="24">
        <f t="shared" si="1"/>
        <v>261.8</v>
      </c>
      <c r="D52" s="24">
        <f t="shared" si="2"/>
        <v>212.1</v>
      </c>
      <c r="E52" s="24">
        <f t="shared" si="3"/>
        <v>-49.7</v>
      </c>
      <c r="F52" s="24">
        <f t="shared" si="5"/>
        <v>81</v>
      </c>
      <c r="G52" s="24">
        <v>2.8</v>
      </c>
      <c r="H52" s="24">
        <v>2.8</v>
      </c>
      <c r="I52" s="24">
        <v>0</v>
      </c>
      <c r="J52" s="24"/>
      <c r="K52" s="24">
        <v>259</v>
      </c>
      <c r="L52" s="24">
        <v>209.3</v>
      </c>
    </row>
    <row r="53" spans="1:12" s="3" customFormat="1" ht="31.5" x14ac:dyDescent="0.25">
      <c r="A53" s="16">
        <v>41</v>
      </c>
      <c r="B53" s="8" t="s">
        <v>83</v>
      </c>
      <c r="C53" s="24">
        <f t="shared" si="1"/>
        <v>27.5</v>
      </c>
      <c r="D53" s="24">
        <f t="shared" si="2"/>
        <v>26</v>
      </c>
      <c r="E53" s="24">
        <f t="shared" si="3"/>
        <v>-1.5</v>
      </c>
      <c r="F53" s="24">
        <f t="shared" si="5"/>
        <v>94.5</v>
      </c>
      <c r="G53" s="24">
        <v>0</v>
      </c>
      <c r="H53" s="24"/>
      <c r="I53" s="24">
        <v>0</v>
      </c>
      <c r="J53" s="24"/>
      <c r="K53" s="24">
        <v>27.5</v>
      </c>
      <c r="L53" s="24">
        <v>26</v>
      </c>
    </row>
    <row r="54" spans="1:12" s="3" customFormat="1" ht="31.5" x14ac:dyDescent="0.25">
      <c r="A54" s="16">
        <v>42</v>
      </c>
      <c r="B54" s="13" t="s">
        <v>183</v>
      </c>
      <c r="C54" s="23">
        <f t="shared" si="1"/>
        <v>5194.5</v>
      </c>
      <c r="D54" s="23">
        <f>+D55</f>
        <v>5194.5</v>
      </c>
      <c r="E54" s="23">
        <f>+E55</f>
        <v>0</v>
      </c>
      <c r="F54" s="23">
        <f t="shared" si="5"/>
        <v>100</v>
      </c>
      <c r="G54" s="23">
        <f t="shared" ref="G54:L55" si="68">+G55</f>
        <v>0</v>
      </c>
      <c r="H54" s="23">
        <f t="shared" si="68"/>
        <v>0</v>
      </c>
      <c r="I54" s="23">
        <f t="shared" si="68"/>
        <v>0</v>
      </c>
      <c r="J54" s="23">
        <f t="shared" si="68"/>
        <v>0</v>
      </c>
      <c r="K54" s="23">
        <f t="shared" si="68"/>
        <v>5194.5</v>
      </c>
      <c r="L54" s="23">
        <f t="shared" si="68"/>
        <v>5194.5</v>
      </c>
    </row>
    <row r="55" spans="1:12" s="3" customFormat="1" ht="15.75" x14ac:dyDescent="0.25">
      <c r="A55" s="16">
        <v>43</v>
      </c>
      <c r="B55" s="9" t="s">
        <v>3</v>
      </c>
      <c r="C55" s="23">
        <f t="shared" si="1"/>
        <v>5194.5</v>
      </c>
      <c r="D55" s="23">
        <f>+D56</f>
        <v>5194.5</v>
      </c>
      <c r="E55" s="23">
        <f>+E56</f>
        <v>0</v>
      </c>
      <c r="F55" s="23">
        <f t="shared" si="5"/>
        <v>100</v>
      </c>
      <c r="G55" s="23">
        <f t="shared" si="68"/>
        <v>0</v>
      </c>
      <c r="H55" s="23">
        <f t="shared" si="68"/>
        <v>0</v>
      </c>
      <c r="I55" s="23">
        <f t="shared" si="68"/>
        <v>0</v>
      </c>
      <c r="J55" s="23">
        <f t="shared" si="68"/>
        <v>0</v>
      </c>
      <c r="K55" s="23">
        <f t="shared" si="68"/>
        <v>5194.5</v>
      </c>
      <c r="L55" s="23">
        <f t="shared" si="68"/>
        <v>5194.5</v>
      </c>
    </row>
    <row r="56" spans="1:12" s="3" customFormat="1" ht="15.75" x14ac:dyDescent="0.25">
      <c r="A56" s="16">
        <v>44</v>
      </c>
      <c r="B56" s="8" t="s">
        <v>51</v>
      </c>
      <c r="C56" s="24">
        <f t="shared" si="1"/>
        <v>5194.5</v>
      </c>
      <c r="D56" s="24">
        <f t="shared" si="2"/>
        <v>5194.5</v>
      </c>
      <c r="E56" s="24">
        <f t="shared" si="3"/>
        <v>0</v>
      </c>
      <c r="F56" s="24">
        <f t="shared" si="5"/>
        <v>100</v>
      </c>
      <c r="G56" s="24"/>
      <c r="H56" s="24"/>
      <c r="I56" s="24"/>
      <c r="J56" s="24"/>
      <c r="K56" s="24">
        <v>5194.5</v>
      </c>
      <c r="L56" s="24">
        <v>5194.5</v>
      </c>
    </row>
    <row r="57" spans="1:12" s="3" customFormat="1" ht="15.75" x14ac:dyDescent="0.25">
      <c r="A57" s="16">
        <v>45</v>
      </c>
      <c r="B57" s="9" t="s">
        <v>169</v>
      </c>
      <c r="C57" s="23">
        <f>+C13+C26+C54</f>
        <v>7920.2</v>
      </c>
      <c r="D57" s="23">
        <f t="shared" ref="D57:L57" si="69">+D13+D26+D54</f>
        <v>7746.5</v>
      </c>
      <c r="E57" s="23">
        <f t="shared" si="69"/>
        <v>-173.7</v>
      </c>
      <c r="F57" s="23">
        <f t="shared" si="5"/>
        <v>97.8</v>
      </c>
      <c r="G57" s="23">
        <f t="shared" si="69"/>
        <v>2265</v>
      </c>
      <c r="H57" s="23">
        <f t="shared" si="69"/>
        <v>2225.6999999999998</v>
      </c>
      <c r="I57" s="23">
        <f t="shared" si="69"/>
        <v>63.6</v>
      </c>
      <c r="J57" s="23">
        <f t="shared" si="69"/>
        <v>63.6</v>
      </c>
      <c r="K57" s="23">
        <f t="shared" si="69"/>
        <v>5655.2</v>
      </c>
      <c r="L57" s="23">
        <f t="shared" si="69"/>
        <v>5520.8</v>
      </c>
    </row>
    <row r="58" spans="1:12" s="3" customFormat="1" ht="15.75" x14ac:dyDescent="0.25">
      <c r="A58" s="16">
        <v>46</v>
      </c>
      <c r="B58" s="93" t="s">
        <v>2</v>
      </c>
      <c r="C58" s="23">
        <f t="shared" si="1"/>
        <v>0</v>
      </c>
      <c r="D58" s="23">
        <f t="shared" si="2"/>
        <v>0</v>
      </c>
      <c r="E58" s="23">
        <f t="shared" si="3"/>
        <v>0</v>
      </c>
      <c r="F58" s="23"/>
      <c r="G58" s="24"/>
      <c r="H58" s="24"/>
      <c r="I58" s="24"/>
      <c r="J58" s="24"/>
      <c r="K58" s="24"/>
      <c r="L58" s="24"/>
    </row>
    <row r="59" spans="1:12" s="3" customFormat="1" ht="15.75" x14ac:dyDescent="0.25">
      <c r="A59" s="16">
        <v>47</v>
      </c>
      <c r="B59" s="8" t="s">
        <v>170</v>
      </c>
      <c r="C59" s="24">
        <f t="shared" si="1"/>
        <v>5194.5</v>
      </c>
      <c r="D59" s="24">
        <f t="shared" si="2"/>
        <v>5194.5</v>
      </c>
      <c r="E59" s="24">
        <f t="shared" si="3"/>
        <v>0</v>
      </c>
      <c r="F59" s="24">
        <f t="shared" si="5"/>
        <v>100</v>
      </c>
      <c r="G59" s="24"/>
      <c r="H59" s="24"/>
      <c r="I59" s="24"/>
      <c r="J59" s="24"/>
      <c r="K59" s="24">
        <v>5194.5</v>
      </c>
      <c r="L59" s="24">
        <v>5194.5</v>
      </c>
    </row>
    <row r="60" spans="1:12" s="3" customFormat="1" ht="15.75" x14ac:dyDescent="0.25">
      <c r="A60" s="16">
        <v>48</v>
      </c>
      <c r="B60" s="9" t="s">
        <v>217</v>
      </c>
      <c r="C60" s="23">
        <f>+C57-C59</f>
        <v>2725.7</v>
      </c>
      <c r="D60" s="23">
        <f>+D57-D59</f>
        <v>2552</v>
      </c>
      <c r="E60" s="23">
        <f>+E57-E59</f>
        <v>-173.7</v>
      </c>
      <c r="F60" s="23">
        <f t="shared" si="5"/>
        <v>93.6</v>
      </c>
      <c r="G60" s="23">
        <f t="shared" ref="G60:L60" si="70">+G57-G59</f>
        <v>2265</v>
      </c>
      <c r="H60" s="23">
        <f t="shared" si="70"/>
        <v>2225.6999999999998</v>
      </c>
      <c r="I60" s="23">
        <f t="shared" si="70"/>
        <v>63.6</v>
      </c>
      <c r="J60" s="23">
        <f t="shared" si="70"/>
        <v>63.6</v>
      </c>
      <c r="K60" s="23">
        <f t="shared" si="70"/>
        <v>460.7</v>
      </c>
      <c r="L60" s="23">
        <f t="shared" si="70"/>
        <v>326.3</v>
      </c>
    </row>
    <row r="61" spans="1:12" s="3" customFormat="1" x14ac:dyDescent="0.2">
      <c r="A61" s="20"/>
    </row>
    <row r="62" spans="1:12" x14ac:dyDescent="0.25">
      <c r="B62" s="52"/>
    </row>
  </sheetData>
  <mergeCells count="15">
    <mergeCell ref="F8:F11"/>
    <mergeCell ref="A5:L5"/>
    <mergeCell ref="G8:L8"/>
    <mergeCell ref="G9:J9"/>
    <mergeCell ref="K9:L9"/>
    <mergeCell ref="G10:G11"/>
    <mergeCell ref="H10:H11"/>
    <mergeCell ref="I10:J10"/>
    <mergeCell ref="K10:K11"/>
    <mergeCell ref="L10:L11"/>
    <mergeCell ref="A8:A11"/>
    <mergeCell ref="B8:B11"/>
    <mergeCell ref="C8:C11"/>
    <mergeCell ref="D8:D11"/>
    <mergeCell ref="E8:E11"/>
  </mergeCells>
  <pageMargins left="0.78740157480314965" right="0.35433070866141736" top="0.74803149606299213" bottom="0.55118110236220474" header="0.31496062992125984" footer="0.31496062992125984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showZeros="0" workbookViewId="0">
      <selection activeCell="J3" sqref="J3"/>
    </sheetView>
  </sheetViews>
  <sheetFormatPr defaultColWidth="9.140625" defaultRowHeight="21" customHeight="1" x14ac:dyDescent="0.25"/>
  <cols>
    <col min="1" max="1" width="5.140625" style="1" customWidth="1"/>
    <col min="2" max="2" width="39.5703125" style="1" customWidth="1"/>
    <col min="3" max="3" width="11" style="3" customWidth="1"/>
    <col min="4" max="4" width="10.5703125" style="3" customWidth="1"/>
    <col min="5" max="5" width="9.42578125" style="3" customWidth="1"/>
    <col min="6" max="6" width="11.140625" style="3" customWidth="1"/>
    <col min="7" max="7" width="9.140625" style="3"/>
    <col min="8" max="8" width="10" style="3" customWidth="1"/>
    <col min="9" max="9" width="10.5703125" style="3" customWidth="1"/>
    <col min="10" max="10" width="9.140625" style="3"/>
    <col min="11" max="11" width="10" style="3" customWidth="1"/>
    <col min="12" max="12" width="10.42578125" style="3" customWidth="1"/>
    <col min="13" max="13" width="8.7109375" style="3" customWidth="1"/>
    <col min="14" max="14" width="9.85546875" style="3" customWidth="1"/>
    <col min="15" max="16384" width="9.140625" style="3"/>
  </cols>
  <sheetData>
    <row r="1" spans="1:14" ht="15.75" x14ac:dyDescent="0.25">
      <c r="C1" s="60"/>
      <c r="D1" s="61"/>
      <c r="E1" s="61"/>
      <c r="F1" s="61"/>
      <c r="G1" s="1"/>
      <c r="H1" s="1"/>
      <c r="I1" s="1"/>
      <c r="J1" s="60"/>
      <c r="K1" s="1"/>
      <c r="L1" s="1"/>
      <c r="M1" s="1"/>
      <c r="N1" s="1"/>
    </row>
    <row r="2" spans="1:14" ht="15.75" x14ac:dyDescent="0.25">
      <c r="C2" s="61"/>
      <c r="D2" s="61"/>
      <c r="E2" s="61"/>
      <c r="F2" s="61"/>
      <c r="G2" s="1"/>
      <c r="H2" s="1"/>
      <c r="I2" s="1"/>
      <c r="J2" s="61"/>
      <c r="K2" s="1"/>
      <c r="L2" s="1"/>
      <c r="M2" s="1"/>
      <c r="N2" s="1"/>
    </row>
    <row r="3" spans="1:14" ht="15.75" x14ac:dyDescent="0.25">
      <c r="C3" s="61"/>
      <c r="D3" s="61"/>
      <c r="E3" s="61"/>
      <c r="F3" s="61"/>
      <c r="G3" s="1"/>
      <c r="H3" s="1"/>
      <c r="I3" s="1"/>
      <c r="J3" s="61"/>
      <c r="K3" s="1"/>
      <c r="L3" s="1"/>
      <c r="M3" s="1"/>
      <c r="N3" s="1"/>
    </row>
    <row r="4" spans="1:14" ht="14.25" customHeight="1" x14ac:dyDescent="0.25">
      <c r="B4" s="6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14.25" customHeight="1" x14ac:dyDescent="0.25">
      <c r="A5" s="126" t="s">
        <v>266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</row>
    <row r="6" spans="1:14" ht="14.25" customHeight="1" x14ac:dyDescent="0.25">
      <c r="A6" s="67"/>
      <c r="B6" s="67"/>
      <c r="C6" s="67"/>
      <c r="D6" s="67"/>
      <c r="E6" s="67"/>
      <c r="F6" s="67"/>
      <c r="G6" s="1"/>
      <c r="H6" s="1"/>
      <c r="I6" s="1"/>
      <c r="J6" s="1"/>
      <c r="K6" s="1"/>
      <c r="L6" s="1"/>
      <c r="M6" s="1"/>
      <c r="N6" s="1"/>
    </row>
    <row r="7" spans="1:14" ht="15.75" x14ac:dyDescent="0.25">
      <c r="A7" s="63"/>
      <c r="B7" s="63"/>
      <c r="C7" s="64"/>
      <c r="D7" s="65"/>
      <c r="E7" s="65"/>
      <c r="F7" s="65"/>
      <c r="G7" s="1"/>
      <c r="H7" s="1"/>
      <c r="I7" s="1"/>
      <c r="J7" s="1"/>
      <c r="K7" s="1"/>
      <c r="L7" s="1"/>
      <c r="M7" s="1"/>
      <c r="N7" s="1"/>
    </row>
    <row r="8" spans="1:14" ht="15.75" x14ac:dyDescent="0.25">
      <c r="A8" s="66"/>
      <c r="B8" s="67"/>
      <c r="C8" s="68"/>
      <c r="D8" s="68"/>
      <c r="E8" s="68"/>
      <c r="F8" s="69"/>
      <c r="G8" s="1"/>
      <c r="H8" s="1"/>
      <c r="I8" s="1"/>
      <c r="J8" s="1"/>
      <c r="K8" s="1"/>
      <c r="L8" s="1"/>
      <c r="M8" s="69" t="s">
        <v>168</v>
      </c>
      <c r="N8" s="1"/>
    </row>
    <row r="9" spans="1:14" ht="21" customHeight="1" x14ac:dyDescent="0.25">
      <c r="A9" s="133" t="s">
        <v>0</v>
      </c>
      <c r="B9" s="133" t="s">
        <v>231</v>
      </c>
      <c r="C9" s="134" t="s">
        <v>1</v>
      </c>
      <c r="D9" s="134"/>
      <c r="E9" s="134"/>
      <c r="F9" s="105" t="s">
        <v>2</v>
      </c>
      <c r="G9" s="105"/>
      <c r="H9" s="105"/>
      <c r="I9" s="105"/>
      <c r="J9" s="105"/>
      <c r="K9" s="105"/>
      <c r="L9" s="105"/>
      <c r="M9" s="105"/>
      <c r="N9" s="105"/>
    </row>
    <row r="10" spans="1:14" ht="51.75" customHeight="1" x14ac:dyDescent="0.2">
      <c r="A10" s="133"/>
      <c r="B10" s="133"/>
      <c r="C10" s="134"/>
      <c r="D10" s="134"/>
      <c r="E10" s="134"/>
      <c r="F10" s="135" t="s">
        <v>258</v>
      </c>
      <c r="G10" s="135"/>
      <c r="H10" s="135"/>
      <c r="I10" s="136" t="s">
        <v>259</v>
      </c>
      <c r="J10" s="136"/>
      <c r="K10" s="136"/>
      <c r="L10" s="136" t="s">
        <v>260</v>
      </c>
      <c r="M10" s="136"/>
      <c r="N10" s="136"/>
    </row>
    <row r="11" spans="1:14" ht="45" customHeight="1" x14ac:dyDescent="0.2">
      <c r="A11" s="133"/>
      <c r="B11" s="133"/>
      <c r="C11" s="94" t="s">
        <v>247</v>
      </c>
      <c r="D11" s="94" t="s">
        <v>248</v>
      </c>
      <c r="E11" s="91" t="s">
        <v>261</v>
      </c>
      <c r="F11" s="94" t="s">
        <v>247</v>
      </c>
      <c r="G11" s="94" t="s">
        <v>248</v>
      </c>
      <c r="H11" s="91" t="s">
        <v>261</v>
      </c>
      <c r="I11" s="94" t="s">
        <v>247</v>
      </c>
      <c r="J11" s="94" t="s">
        <v>248</v>
      </c>
      <c r="K11" s="91" t="s">
        <v>261</v>
      </c>
      <c r="L11" s="94" t="s">
        <v>247</v>
      </c>
      <c r="M11" s="94" t="s">
        <v>248</v>
      </c>
      <c r="N11" s="91" t="s">
        <v>261</v>
      </c>
    </row>
    <row r="12" spans="1:14" ht="21" customHeight="1" x14ac:dyDescent="0.25">
      <c r="A12" s="4">
        <v>1</v>
      </c>
      <c r="B12" s="70" t="s">
        <v>232</v>
      </c>
      <c r="C12" s="71" t="s">
        <v>233</v>
      </c>
      <c r="D12" s="71" t="s">
        <v>234</v>
      </c>
      <c r="E12" s="71" t="s">
        <v>262</v>
      </c>
      <c r="F12" s="71" t="s">
        <v>235</v>
      </c>
      <c r="G12" s="71" t="s">
        <v>263</v>
      </c>
      <c r="H12" s="71" t="s">
        <v>264</v>
      </c>
      <c r="I12" s="86">
        <v>9</v>
      </c>
      <c r="J12" s="86">
        <v>10</v>
      </c>
      <c r="K12" s="86">
        <v>11</v>
      </c>
      <c r="L12" s="86">
        <v>12</v>
      </c>
      <c r="M12" s="86">
        <v>13</v>
      </c>
      <c r="N12" s="71" t="s">
        <v>265</v>
      </c>
    </row>
    <row r="13" spans="1:14" ht="15.75" x14ac:dyDescent="0.25">
      <c r="A13" s="72">
        <v>1</v>
      </c>
      <c r="B13" s="5" t="s">
        <v>3</v>
      </c>
      <c r="C13" s="73">
        <f>+F13+I13+L13</f>
        <v>151.80000000000001</v>
      </c>
      <c r="D13" s="46">
        <f>+G13+J13+M13</f>
        <v>161.1</v>
      </c>
      <c r="E13" s="46">
        <f>+D13-C13</f>
        <v>9.3000000000000007</v>
      </c>
      <c r="F13" s="46">
        <v>0</v>
      </c>
      <c r="G13" s="46">
        <v>0</v>
      </c>
      <c r="H13" s="98">
        <f>+G13-F13</f>
        <v>0</v>
      </c>
      <c r="I13" s="46">
        <v>0</v>
      </c>
      <c r="J13" s="97"/>
      <c r="K13" s="98">
        <f>+J13-I13</f>
        <v>0</v>
      </c>
      <c r="L13" s="46">
        <v>151.80000000000001</v>
      </c>
      <c r="M13" s="96">
        <v>161.1</v>
      </c>
      <c r="N13" s="99">
        <f>+M13-L13</f>
        <v>9.3000000000000007</v>
      </c>
    </row>
    <row r="14" spans="1:14" ht="15.75" x14ac:dyDescent="0.25">
      <c r="A14" s="72">
        <v>2</v>
      </c>
      <c r="B14" s="5" t="s">
        <v>4</v>
      </c>
      <c r="C14" s="73">
        <f>+C16+C17</f>
        <v>32.5</v>
      </c>
      <c r="D14" s="73">
        <f t="shared" ref="D14:N14" si="0">+D16+D17</f>
        <v>36.299999999999997</v>
      </c>
      <c r="E14" s="73">
        <f t="shared" si="0"/>
        <v>3.8</v>
      </c>
      <c r="F14" s="73">
        <f t="shared" si="0"/>
        <v>0</v>
      </c>
      <c r="G14" s="73">
        <f t="shared" si="0"/>
        <v>0</v>
      </c>
      <c r="H14" s="73">
        <f t="shared" si="0"/>
        <v>0</v>
      </c>
      <c r="I14" s="73">
        <f t="shared" si="0"/>
        <v>25.8</v>
      </c>
      <c r="J14" s="73">
        <f t="shared" si="0"/>
        <v>30.4</v>
      </c>
      <c r="K14" s="73">
        <f t="shared" si="0"/>
        <v>4.5999999999999996</v>
      </c>
      <c r="L14" s="73">
        <f t="shared" si="0"/>
        <v>6.7</v>
      </c>
      <c r="M14" s="73">
        <f t="shared" si="0"/>
        <v>5.9</v>
      </c>
      <c r="N14" s="73">
        <f t="shared" si="0"/>
        <v>-0.8</v>
      </c>
    </row>
    <row r="15" spans="1:14" ht="15.75" x14ac:dyDescent="0.25">
      <c r="A15" s="72">
        <v>3</v>
      </c>
      <c r="B15" s="93" t="s">
        <v>2</v>
      </c>
      <c r="C15" s="73">
        <f t="shared" ref="C15:C27" si="1">+F15+I15+L15</f>
        <v>0</v>
      </c>
      <c r="D15" s="46">
        <f t="shared" ref="D15:D27" si="2">+G15+J15+M15</f>
        <v>0</v>
      </c>
      <c r="E15" s="46">
        <f t="shared" ref="E15:E27" si="3">+D15-C15</f>
        <v>0</v>
      </c>
      <c r="F15" s="73">
        <v>0</v>
      </c>
      <c r="G15" s="73">
        <v>0</v>
      </c>
      <c r="H15" s="98">
        <f t="shared" ref="H15:H27" si="4">+G15-F15</f>
        <v>0</v>
      </c>
      <c r="I15" s="73">
        <v>0</v>
      </c>
      <c r="J15" s="97"/>
      <c r="K15" s="98">
        <f t="shared" ref="K15:K27" si="5">+J15-I15</f>
        <v>0</v>
      </c>
      <c r="L15" s="73">
        <v>0</v>
      </c>
      <c r="M15" s="97"/>
      <c r="N15" s="98">
        <f t="shared" ref="N15:N27" si="6">+M15-L15</f>
        <v>0</v>
      </c>
    </row>
    <row r="16" spans="1:14" ht="15.75" x14ac:dyDescent="0.25">
      <c r="A16" s="72">
        <v>4</v>
      </c>
      <c r="B16" s="6" t="s">
        <v>4</v>
      </c>
      <c r="C16" s="74">
        <f t="shared" si="1"/>
        <v>0.8</v>
      </c>
      <c r="D16" s="45">
        <f t="shared" si="2"/>
        <v>1.1000000000000001</v>
      </c>
      <c r="E16" s="45">
        <f t="shared" si="3"/>
        <v>0.3</v>
      </c>
      <c r="F16" s="74">
        <v>0</v>
      </c>
      <c r="G16" s="74">
        <v>0</v>
      </c>
      <c r="H16" s="98">
        <f t="shared" si="4"/>
        <v>0</v>
      </c>
      <c r="I16" s="74">
        <v>0.8</v>
      </c>
      <c r="J16" s="97">
        <v>1.1000000000000001</v>
      </c>
      <c r="K16" s="98">
        <f t="shared" si="5"/>
        <v>0.3</v>
      </c>
      <c r="L16" s="74">
        <v>0</v>
      </c>
      <c r="M16" s="97"/>
      <c r="N16" s="98">
        <f t="shared" si="6"/>
        <v>0</v>
      </c>
    </row>
    <row r="17" spans="1:14" ht="15.75" x14ac:dyDescent="0.25">
      <c r="A17" s="72">
        <v>5</v>
      </c>
      <c r="B17" s="8" t="s">
        <v>236</v>
      </c>
      <c r="C17" s="74">
        <f t="shared" si="1"/>
        <v>31.7</v>
      </c>
      <c r="D17" s="45">
        <f t="shared" si="2"/>
        <v>35.200000000000003</v>
      </c>
      <c r="E17" s="45">
        <f t="shared" si="3"/>
        <v>3.5</v>
      </c>
      <c r="F17" s="74">
        <v>0</v>
      </c>
      <c r="G17" s="74">
        <v>0</v>
      </c>
      <c r="H17" s="98">
        <f t="shared" si="4"/>
        <v>0</v>
      </c>
      <c r="I17" s="74">
        <v>25</v>
      </c>
      <c r="J17" s="97">
        <v>29.3</v>
      </c>
      <c r="K17" s="98">
        <f t="shared" si="5"/>
        <v>4.3</v>
      </c>
      <c r="L17" s="74">
        <v>6.7</v>
      </c>
      <c r="M17" s="97">
        <v>5.9</v>
      </c>
      <c r="N17" s="98">
        <f t="shared" si="6"/>
        <v>-0.8</v>
      </c>
    </row>
    <row r="18" spans="1:14" s="7" customFormat="1" ht="15.75" x14ac:dyDescent="0.25">
      <c r="A18" s="72">
        <v>6</v>
      </c>
      <c r="B18" s="5" t="s">
        <v>5</v>
      </c>
      <c r="C18" s="73">
        <f>+C20+C21+C22</f>
        <v>6307.7</v>
      </c>
      <c r="D18" s="73">
        <f t="shared" ref="D18:N18" si="7">+D20+D21+D22</f>
        <v>6266.3</v>
      </c>
      <c r="E18" s="73">
        <f t="shared" si="7"/>
        <v>-41.4</v>
      </c>
      <c r="F18" s="73">
        <f t="shared" si="7"/>
        <v>4695</v>
      </c>
      <c r="G18" s="73">
        <f t="shared" si="7"/>
        <v>4796.3</v>
      </c>
      <c r="H18" s="73">
        <f t="shared" si="7"/>
        <v>101.3</v>
      </c>
      <c r="I18" s="73">
        <f t="shared" si="7"/>
        <v>1523.4</v>
      </c>
      <c r="J18" s="73">
        <f t="shared" si="7"/>
        <v>1377</v>
      </c>
      <c r="K18" s="73">
        <f t="shared" si="7"/>
        <v>-146.4</v>
      </c>
      <c r="L18" s="73">
        <f t="shared" si="7"/>
        <v>89.3</v>
      </c>
      <c r="M18" s="73">
        <f t="shared" si="7"/>
        <v>93</v>
      </c>
      <c r="N18" s="73">
        <f t="shared" si="7"/>
        <v>3.7</v>
      </c>
    </row>
    <row r="19" spans="1:14" s="7" customFormat="1" ht="15.75" x14ac:dyDescent="0.25">
      <c r="A19" s="72">
        <v>7</v>
      </c>
      <c r="B19" s="93" t="s">
        <v>2</v>
      </c>
      <c r="C19" s="73">
        <f t="shared" si="1"/>
        <v>0</v>
      </c>
      <c r="D19" s="46">
        <f t="shared" si="2"/>
        <v>0</v>
      </c>
      <c r="E19" s="46">
        <f t="shared" si="3"/>
        <v>0</v>
      </c>
      <c r="F19" s="73">
        <v>0</v>
      </c>
      <c r="G19" s="73"/>
      <c r="H19" s="98">
        <f t="shared" si="4"/>
        <v>0</v>
      </c>
      <c r="I19" s="73">
        <v>0</v>
      </c>
      <c r="J19" s="96"/>
      <c r="K19" s="98">
        <f t="shared" si="5"/>
        <v>0</v>
      </c>
      <c r="L19" s="73">
        <v>0</v>
      </c>
      <c r="M19" s="96"/>
      <c r="N19" s="98">
        <f t="shared" si="6"/>
        <v>0</v>
      </c>
    </row>
    <row r="20" spans="1:14" s="7" customFormat="1" ht="15.75" x14ac:dyDescent="0.25">
      <c r="A20" s="72">
        <v>8</v>
      </c>
      <c r="B20" s="12" t="s">
        <v>237</v>
      </c>
      <c r="C20" s="74">
        <f t="shared" si="1"/>
        <v>5639.7</v>
      </c>
      <c r="D20" s="45">
        <f t="shared" si="2"/>
        <v>5592.5</v>
      </c>
      <c r="E20" s="45">
        <f t="shared" si="3"/>
        <v>-47.2</v>
      </c>
      <c r="F20" s="74">
        <v>4582.3999999999996</v>
      </c>
      <c r="G20" s="74">
        <v>4689.2</v>
      </c>
      <c r="H20" s="98">
        <f t="shared" si="4"/>
        <v>106.8</v>
      </c>
      <c r="I20" s="74">
        <v>1026.0999999999999</v>
      </c>
      <c r="J20" s="96">
        <v>877.2</v>
      </c>
      <c r="K20" s="98">
        <f t="shared" si="5"/>
        <v>-148.9</v>
      </c>
      <c r="L20" s="74">
        <v>31.2</v>
      </c>
      <c r="M20" s="97">
        <v>26.1</v>
      </c>
      <c r="N20" s="98">
        <f t="shared" si="6"/>
        <v>-5.0999999999999996</v>
      </c>
    </row>
    <row r="21" spans="1:14" s="7" customFormat="1" ht="15.75" x14ac:dyDescent="0.25">
      <c r="A21" s="72">
        <v>9</v>
      </c>
      <c r="B21" s="12" t="s">
        <v>238</v>
      </c>
      <c r="C21" s="74">
        <f t="shared" si="1"/>
        <v>279</v>
      </c>
      <c r="D21" s="45">
        <f t="shared" si="2"/>
        <v>269.8</v>
      </c>
      <c r="E21" s="45">
        <f t="shared" si="3"/>
        <v>-9.1999999999999993</v>
      </c>
      <c r="F21" s="74">
        <v>112.6</v>
      </c>
      <c r="G21" s="74">
        <v>107.1</v>
      </c>
      <c r="H21" s="98">
        <f t="shared" si="4"/>
        <v>-5.5</v>
      </c>
      <c r="I21" s="74">
        <v>156</v>
      </c>
      <c r="J21" s="97">
        <v>152.30000000000001</v>
      </c>
      <c r="K21" s="98">
        <f t="shared" si="5"/>
        <v>-3.7</v>
      </c>
      <c r="L21" s="74">
        <v>10.4</v>
      </c>
      <c r="M21" s="97">
        <v>10.4</v>
      </c>
      <c r="N21" s="98">
        <f t="shared" si="6"/>
        <v>0</v>
      </c>
    </row>
    <row r="22" spans="1:14" s="7" customFormat="1" ht="15.75" x14ac:dyDescent="0.25">
      <c r="A22" s="72">
        <v>10</v>
      </c>
      <c r="B22" s="12" t="s">
        <v>239</v>
      </c>
      <c r="C22" s="74">
        <f t="shared" si="1"/>
        <v>389</v>
      </c>
      <c r="D22" s="45">
        <f t="shared" si="2"/>
        <v>404</v>
      </c>
      <c r="E22" s="45">
        <f t="shared" si="3"/>
        <v>15</v>
      </c>
      <c r="F22" s="74">
        <v>0</v>
      </c>
      <c r="G22" s="74"/>
      <c r="H22" s="98">
        <f t="shared" si="4"/>
        <v>0</v>
      </c>
      <c r="I22" s="74">
        <v>341.3</v>
      </c>
      <c r="J22" s="97">
        <v>347.5</v>
      </c>
      <c r="K22" s="98">
        <f t="shared" si="5"/>
        <v>6.2</v>
      </c>
      <c r="L22" s="74">
        <v>47.7</v>
      </c>
      <c r="M22" s="97">
        <v>56.5</v>
      </c>
      <c r="N22" s="98">
        <f t="shared" si="6"/>
        <v>8.8000000000000007</v>
      </c>
    </row>
    <row r="23" spans="1:14" ht="15.75" x14ac:dyDescent="0.25">
      <c r="A23" s="72">
        <v>11</v>
      </c>
      <c r="B23" s="9" t="s">
        <v>6</v>
      </c>
      <c r="C23" s="73">
        <f>+C25+C26+C27</f>
        <v>1506.1</v>
      </c>
      <c r="D23" s="73">
        <f t="shared" ref="D23:N23" si="8">+D25+D26+D27</f>
        <v>1753.4</v>
      </c>
      <c r="E23" s="73">
        <f t="shared" si="8"/>
        <v>247.3</v>
      </c>
      <c r="F23" s="73">
        <f t="shared" si="8"/>
        <v>519.5</v>
      </c>
      <c r="G23" s="73">
        <f t="shared" si="8"/>
        <v>490.9</v>
      </c>
      <c r="H23" s="73">
        <f t="shared" si="8"/>
        <v>-28.6</v>
      </c>
      <c r="I23" s="73">
        <f t="shared" si="8"/>
        <v>119.7</v>
      </c>
      <c r="J23" s="73">
        <f t="shared" si="8"/>
        <v>134.5</v>
      </c>
      <c r="K23" s="73">
        <f t="shared" si="8"/>
        <v>14.8</v>
      </c>
      <c r="L23" s="73">
        <f t="shared" si="8"/>
        <v>866.9</v>
      </c>
      <c r="M23" s="73">
        <f t="shared" si="8"/>
        <v>1128</v>
      </c>
      <c r="N23" s="73">
        <f t="shared" si="8"/>
        <v>261.10000000000002</v>
      </c>
    </row>
    <row r="24" spans="1:14" ht="15.75" x14ac:dyDescent="0.25">
      <c r="A24" s="72">
        <v>12</v>
      </c>
      <c r="B24" s="93" t="s">
        <v>2</v>
      </c>
      <c r="C24" s="73">
        <f t="shared" si="1"/>
        <v>0</v>
      </c>
      <c r="D24" s="46">
        <f t="shared" si="2"/>
        <v>0</v>
      </c>
      <c r="E24" s="46">
        <f t="shared" si="3"/>
        <v>0</v>
      </c>
      <c r="F24" s="73">
        <v>0</v>
      </c>
      <c r="G24" s="73"/>
      <c r="H24" s="98">
        <f t="shared" si="4"/>
        <v>0</v>
      </c>
      <c r="I24" s="73">
        <v>0</v>
      </c>
      <c r="J24" s="97"/>
      <c r="K24" s="98">
        <f t="shared" si="5"/>
        <v>0</v>
      </c>
      <c r="L24" s="73">
        <v>0</v>
      </c>
      <c r="M24" s="97"/>
      <c r="N24" s="98">
        <f t="shared" si="6"/>
        <v>0</v>
      </c>
    </row>
    <row r="25" spans="1:14" ht="32.25" customHeight="1" x14ac:dyDescent="0.25">
      <c r="A25" s="72">
        <v>13</v>
      </c>
      <c r="B25" s="8" t="s">
        <v>240</v>
      </c>
      <c r="C25" s="74">
        <f t="shared" si="1"/>
        <v>866.9</v>
      </c>
      <c r="D25" s="45">
        <f t="shared" si="2"/>
        <v>1128</v>
      </c>
      <c r="E25" s="45">
        <f t="shared" si="3"/>
        <v>261.10000000000002</v>
      </c>
      <c r="F25" s="74">
        <v>0</v>
      </c>
      <c r="G25" s="74"/>
      <c r="H25" s="98">
        <f t="shared" si="4"/>
        <v>0</v>
      </c>
      <c r="I25" s="74">
        <v>0</v>
      </c>
      <c r="J25" s="97"/>
      <c r="K25" s="98">
        <f t="shared" si="5"/>
        <v>0</v>
      </c>
      <c r="L25" s="74">
        <v>866.9</v>
      </c>
      <c r="M25" s="97">
        <v>1128</v>
      </c>
      <c r="N25" s="98">
        <f t="shared" si="6"/>
        <v>261.10000000000002</v>
      </c>
    </row>
    <row r="26" spans="1:14" ht="15.75" x14ac:dyDescent="0.25">
      <c r="A26" s="72">
        <v>14</v>
      </c>
      <c r="B26" s="12" t="s">
        <v>272</v>
      </c>
      <c r="C26" s="74">
        <f t="shared" si="1"/>
        <v>620</v>
      </c>
      <c r="D26" s="45">
        <f t="shared" si="2"/>
        <v>609.6</v>
      </c>
      <c r="E26" s="45">
        <f t="shared" si="3"/>
        <v>-10.4</v>
      </c>
      <c r="F26" s="74">
        <v>503.5</v>
      </c>
      <c r="G26" s="74">
        <v>479</v>
      </c>
      <c r="H26" s="98">
        <f t="shared" si="4"/>
        <v>-24.5</v>
      </c>
      <c r="I26" s="74">
        <v>116.5</v>
      </c>
      <c r="J26" s="97">
        <v>130.6</v>
      </c>
      <c r="K26" s="98">
        <f t="shared" si="5"/>
        <v>14.1</v>
      </c>
      <c r="L26" s="74">
        <v>0</v>
      </c>
      <c r="M26" s="97"/>
      <c r="N26" s="98">
        <f t="shared" si="6"/>
        <v>0</v>
      </c>
    </row>
    <row r="27" spans="1:14" ht="15.75" x14ac:dyDescent="0.25">
      <c r="A27" s="72">
        <v>15</v>
      </c>
      <c r="B27" s="12" t="s">
        <v>273</v>
      </c>
      <c r="C27" s="74">
        <f t="shared" si="1"/>
        <v>19.2</v>
      </c>
      <c r="D27" s="45">
        <f t="shared" si="2"/>
        <v>15.8</v>
      </c>
      <c r="E27" s="45">
        <f t="shared" si="3"/>
        <v>-3.4</v>
      </c>
      <c r="F27" s="74">
        <v>16</v>
      </c>
      <c r="G27" s="74">
        <v>11.9</v>
      </c>
      <c r="H27" s="98">
        <f t="shared" si="4"/>
        <v>-4.0999999999999996</v>
      </c>
      <c r="I27" s="74">
        <v>3.2</v>
      </c>
      <c r="J27" s="97">
        <v>3.9</v>
      </c>
      <c r="K27" s="98">
        <f t="shared" si="5"/>
        <v>0.7</v>
      </c>
      <c r="L27" s="74">
        <v>0</v>
      </c>
      <c r="M27" s="97"/>
      <c r="N27" s="98">
        <f t="shared" si="6"/>
        <v>0</v>
      </c>
    </row>
    <row r="28" spans="1:14" ht="15.75" x14ac:dyDescent="0.25">
      <c r="A28" s="72">
        <v>16</v>
      </c>
      <c r="B28" s="5" t="s">
        <v>1</v>
      </c>
      <c r="C28" s="73">
        <f>+C13+C14+C18+C23</f>
        <v>7998.1</v>
      </c>
      <c r="D28" s="73">
        <f t="shared" ref="D28:N28" si="9">+D13+D14+D18+D23</f>
        <v>8217.1</v>
      </c>
      <c r="E28" s="73">
        <f t="shared" si="9"/>
        <v>219</v>
      </c>
      <c r="F28" s="73">
        <f t="shared" si="9"/>
        <v>5214.5</v>
      </c>
      <c r="G28" s="73">
        <f t="shared" si="9"/>
        <v>5287.2</v>
      </c>
      <c r="H28" s="73">
        <f t="shared" si="9"/>
        <v>72.7</v>
      </c>
      <c r="I28" s="73">
        <f t="shared" si="9"/>
        <v>1668.9</v>
      </c>
      <c r="J28" s="73">
        <f t="shared" si="9"/>
        <v>1541.9</v>
      </c>
      <c r="K28" s="73">
        <f t="shared" si="9"/>
        <v>-127</v>
      </c>
      <c r="L28" s="73">
        <f t="shared" si="9"/>
        <v>1114.7</v>
      </c>
      <c r="M28" s="73">
        <f t="shared" si="9"/>
        <v>1388</v>
      </c>
      <c r="N28" s="73">
        <f t="shared" si="9"/>
        <v>273.3</v>
      </c>
    </row>
    <row r="29" spans="1:14" ht="21" customHeight="1" x14ac:dyDescent="0.25">
      <c r="A29" s="75"/>
      <c r="B29" s="76"/>
      <c r="C29" s="77"/>
      <c r="D29" s="78"/>
      <c r="E29" s="78"/>
      <c r="F29" s="78"/>
    </row>
    <row r="30" spans="1:14" s="82" customFormat="1" ht="21" customHeight="1" x14ac:dyDescent="0.25">
      <c r="A30" s="75"/>
      <c r="B30" s="79"/>
      <c r="C30" s="80"/>
      <c r="D30" s="81"/>
      <c r="E30" s="81"/>
      <c r="F30" s="81"/>
    </row>
    <row r="31" spans="1:14" ht="21" customHeight="1" x14ac:dyDescent="0.25">
      <c r="A31" s="75"/>
      <c r="B31" s="83"/>
      <c r="C31" s="77"/>
      <c r="D31" s="78"/>
      <c r="E31" s="78"/>
      <c r="F31" s="78"/>
    </row>
  </sheetData>
  <mergeCells count="8">
    <mergeCell ref="A5:N5"/>
    <mergeCell ref="A9:A11"/>
    <mergeCell ref="B9:B11"/>
    <mergeCell ref="C9:E10"/>
    <mergeCell ref="F9:N9"/>
    <mergeCell ref="F10:H10"/>
    <mergeCell ref="I10:K10"/>
    <mergeCell ref="L10:N10"/>
  </mergeCells>
  <pageMargins left="0.70866141732283472" right="0.5118110236220472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Įvardinti diapazonai</vt:lpstr>
      </vt:variant>
      <vt:variant>
        <vt:i4>4</vt:i4>
      </vt:variant>
    </vt:vector>
  </HeadingPairs>
  <TitlesOfParts>
    <vt:vector size="9" baseType="lpstr">
      <vt:lpstr>1 pr. pajamos </vt:lpstr>
      <vt:lpstr>1 pr. asignavimai</vt:lpstr>
      <vt:lpstr>2 pr.</vt:lpstr>
      <vt:lpstr>3 pr.</vt:lpstr>
      <vt:lpstr>4 pr.</vt:lpstr>
      <vt:lpstr>'1 pr. asignavimai'!Print_Titles</vt:lpstr>
      <vt:lpstr>'1 pr. pajamos '!Print_Titles</vt:lpstr>
      <vt:lpstr>'2 pr.'!Print_Titles</vt:lpstr>
      <vt:lpstr>'3 pr.'!Print_Titles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 Barcas</dc:creator>
  <cp:lastModifiedBy>Virginija Palaimiene</cp:lastModifiedBy>
  <cp:lastPrinted>2017-05-03T13:54:47Z</cp:lastPrinted>
  <dcterms:created xsi:type="dcterms:W3CDTF">2013-11-22T06:09:34Z</dcterms:created>
  <dcterms:modified xsi:type="dcterms:W3CDTF">2017-09-18T06:34:33Z</dcterms:modified>
</cp:coreProperties>
</file>