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375" windowWidth="19200" windowHeight="11520" tabRatio="752" activeTab="0"/>
  </bookViews>
  <sheets>
    <sheet name="1 lentelė" sheetId="1" r:id="rId1"/>
    <sheet name="bendras lėšų poreikis " sheetId="2" r:id="rId2"/>
    <sheet name="vertinimo kriterijai" sheetId="3" r:id="rId3"/>
    <sheet name="01.04.02" sheetId="4" r:id="rId4"/>
  </sheets>
  <definedNames>
    <definedName name="_xlnm.Print_Titles" localSheetId="0">'1 lentelė'!$5:$7</definedName>
    <definedName name="_xlnm.Print_Titles" localSheetId="2">'vertinimo kriterijai'!$8:$9</definedName>
  </definedNames>
  <calcPr fullCalcOnLoad="1"/>
</workbook>
</file>

<file path=xl/comments1.xml><?xml version="1.0" encoding="utf-8"?>
<comments xmlns="http://schemas.openxmlformats.org/spreadsheetml/2006/main">
  <authors>
    <author>S.Kacerauskaite</author>
  </authors>
  <commentList>
    <comment ref="D61" authorId="0">
      <text>
        <r>
          <rPr>
            <sz val="9"/>
            <rFont val="Tahoma"/>
            <family val="2"/>
          </rPr>
          <t>2010-07-14 Savivaldybės tarybos kolegijos posėdžio protokolu Nr. TAK-4 nutarta statyti 3000 kv.m pastatą. 
2012 m. bus rengiamas detalus planas.</t>
        </r>
      </text>
    </comment>
  </commentList>
</comments>
</file>

<file path=xl/comments3.xml><?xml version="1.0" encoding="utf-8"?>
<comments xmlns="http://schemas.openxmlformats.org/spreadsheetml/2006/main">
  <authors>
    <author>Snieguole</author>
  </authors>
  <commentList>
    <comment ref="E34" authorId="0">
      <text>
        <r>
          <rPr>
            <sz val="8"/>
            <rFont val="Tahoma"/>
            <family val="2"/>
          </rPr>
          <t>Mažosios Lietuvos muziejaus saugyklos pastatas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sz val="8"/>
            <rFont val="Tahoma"/>
            <family val="2"/>
          </rPr>
          <t>Klaipėdos miesto savivaldybės Mažosios Lietuvos istorijos muziejaus saugyklos pastato Didžioji Vandens g. 2  statyba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<sst xmlns="http://schemas.openxmlformats.org/spreadsheetml/2006/main" count="370" uniqueCount="166">
  <si>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</si>
  <si>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</si>
  <si>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</si>
  <si>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</si>
  <si>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</si>
  <si>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</si>
  <si>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</si>
  <si>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</si>
  <si>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</si>
  <si>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</si>
  <si>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</si>
  <si>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</si>
  <si>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SB</t>
  </si>
  <si>
    <t>04</t>
  </si>
  <si>
    <t>08</t>
  </si>
  <si>
    <t>Iš viso uždaviniui:</t>
  </si>
  <si>
    <t>Iš viso:</t>
  </si>
  <si>
    <t>Iš viso tikslui:</t>
  </si>
  <si>
    <t>Iš viso programai :</t>
  </si>
  <si>
    <t>Ekonominės klasifikacijos grupės</t>
  </si>
  <si>
    <t>1.2. turtui įsigyti ir finansiniams įsipareigojimams vykdyti</t>
  </si>
  <si>
    <t>Svarbių sukakčių pažymėjimas, žymių žmonių pagerbimas ir atminimo įamžinimas</t>
  </si>
  <si>
    <t>I</t>
  </si>
  <si>
    <t>Finansavimo šaltiniai</t>
  </si>
  <si>
    <t>LRVB</t>
  </si>
  <si>
    <t>1. IŠ VISO LĖŠŲ POREIKIS:</t>
  </si>
  <si>
    <t>2. FINANSAVIMO ŠALTINIAI:</t>
  </si>
  <si>
    <t>2.1. SAVIVALDYBĖS  LĖŠOS, IŠ VISO:</t>
  </si>
  <si>
    <t>2.1.2. Savivaldybės privatizavimo fondo lėšos PF</t>
  </si>
  <si>
    <t>2.2. KITI ŠALTINIAI, IŠ VISO:</t>
  </si>
  <si>
    <r>
      <t xml:space="preserve">2.2.1.Europos Sąjungos paramos lėšos </t>
    </r>
    <r>
      <rPr>
        <b/>
        <sz val="10"/>
        <rFont val="Times New Roman"/>
        <family val="1"/>
      </rPr>
      <t>ES</t>
    </r>
  </si>
  <si>
    <t>Pastato K. Donelaičio g. 6B restauravimas</t>
  </si>
  <si>
    <t>P5.2.1.1</t>
  </si>
  <si>
    <t>Kt</t>
  </si>
  <si>
    <t>Finansavimo šaltinių suvestinė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</si>
  <si>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</si>
  <si>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privatizavimo fondo lėšos </t>
    </r>
    <r>
      <rPr>
        <b/>
        <sz val="10"/>
        <rFont val="Times New Roman"/>
        <family val="1"/>
      </rPr>
      <t>PF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</si>
  <si>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</si>
  <si>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>Valstybės biudžeto lėšos</t>
    </r>
    <r>
      <rPr>
        <b/>
        <sz val="10"/>
        <rFont val="Times New Roman"/>
        <family val="1"/>
      </rPr>
      <t xml:space="preserve"> LRVB</t>
    </r>
  </si>
  <si>
    <r>
      <t xml:space="preserve">Kiti finansavimo šaltiniai </t>
    </r>
    <r>
      <rPr>
        <b/>
        <sz val="10"/>
        <rFont val="Times New Roman"/>
        <family val="1"/>
      </rPr>
      <t>Kt</t>
    </r>
  </si>
  <si>
    <t>Pavadinimas</t>
  </si>
  <si>
    <t>Turtui įsigyti ir finansiniams įsipareigojimams vykdyti</t>
  </si>
  <si>
    <t>Iš jų darbo užmokesčiui</t>
  </si>
  <si>
    <t>SB(SP)</t>
  </si>
  <si>
    <t>ES</t>
  </si>
  <si>
    <t>1.1. išlaidoms, iš jų:</t>
  </si>
  <si>
    <t>1.1.1. darbo užmokesčiui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</si>
  <si>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</si>
  <si>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</si>
  <si>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</si>
  <si>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</si>
  <si>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</si>
  <si>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</si>
  <si>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</si>
  <si>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2012-ųjų metų planas</t>
  </si>
  <si>
    <t>Rezultato:</t>
  </si>
  <si>
    <t>1-ajam programos tikslui</t>
  </si>
  <si>
    <t>1-ajam uždaviniui</t>
  </si>
  <si>
    <t>Strateginis tikslas 03. Užtikrinti gyventojams aukštą švietimo, kultūros, socialinių, sporto ir sveikatos apsaugos paslaugų kokybę ir prieinamumą</t>
  </si>
  <si>
    <t>UŽTIKRINTI GYVENTOJAMS AUKŠTĄ ŠVIETIMO, KULTŪROS, SOCIALINIŲ, SPORTO IR SVEIKATOS APSAUGOS PASLAUGŲ KOKYBĘ IR PRIEINAMUMĄ</t>
  </si>
  <si>
    <t>Įgyvendinamas įstaigos strateginio tikslo kodas, programos kodas</t>
  </si>
  <si>
    <r>
      <t xml:space="preserve">2.1.1. </t>
    </r>
    <r>
      <rPr>
        <b/>
        <sz val="10"/>
        <rFont val="Times New Roman"/>
        <family val="1"/>
      </rPr>
      <t>savivaldybės</t>
    </r>
    <r>
      <rPr>
        <b/>
        <sz val="10"/>
        <rFont val="Times New Roman"/>
        <family val="1"/>
      </rPr>
      <t xml:space="preserve"> biudžetas, iš jo:</t>
    </r>
  </si>
  <si>
    <r>
      <t xml:space="preserve">2.2.2. </t>
    </r>
    <r>
      <rPr>
        <sz val="10"/>
        <rFont val="Times New Roman"/>
        <family val="1"/>
      </rPr>
      <t>valstybės</t>
    </r>
    <r>
      <rPr>
        <sz val="10"/>
        <rFont val="Times New Roman"/>
        <family val="1"/>
      </rPr>
      <t xml:space="preserve"> biudžeto lėšos </t>
    </r>
    <r>
      <rPr>
        <b/>
        <sz val="10"/>
        <rFont val="Times New Roman"/>
        <family val="1"/>
      </rPr>
      <t>LRVB</t>
    </r>
  </si>
  <si>
    <t>Išsaugoti ir populiarinti  kultūros paveldą bei tradicijas</t>
  </si>
  <si>
    <t>Savivaldybės biudžetas, iš jo:</t>
  </si>
  <si>
    <t>Projektas 2013-iesiems metams</t>
  </si>
  <si>
    <t>2013-ųjų metų planas</t>
  </si>
  <si>
    <t>2-iajam uždaviniui</t>
  </si>
  <si>
    <t>3-ajam uždaviniui</t>
  </si>
  <si>
    <r>
      <t xml:space="preserve">Specialiosios programos lėšos (pajamos už atsitiktines paslaugas) </t>
    </r>
    <r>
      <rPr>
        <b/>
        <sz val="10"/>
        <rFont val="Times New Roman"/>
        <family val="1"/>
      </rPr>
      <t>SB(SP)</t>
    </r>
  </si>
  <si>
    <t>SAVIVALDYBĖS LĖŠOS, IŠ VISO</t>
  </si>
  <si>
    <t>KITOS LĖŠOS, IŠ VISO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</si>
  <si>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</si>
  <si>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2.1.1.2.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</si>
  <si>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2.2.3. </t>
    </r>
    <r>
      <rPr>
        <sz val="10"/>
        <rFont val="Times New Roman"/>
        <family val="1"/>
      </rPr>
      <t>kiti</t>
    </r>
    <r>
      <rPr>
        <sz val="10"/>
        <rFont val="Times New Roman"/>
        <family val="1"/>
      </rPr>
      <t xml:space="preserve"> finansavimo šaltiniai </t>
    </r>
    <r>
      <rPr>
        <b/>
        <sz val="10"/>
        <rFont val="Times New Roman"/>
        <family val="1"/>
      </rPr>
      <t>Kt</t>
    </r>
  </si>
  <si>
    <t>1 lentelės tęsinys</t>
  </si>
  <si>
    <r>
      <t>Programos (Nr.</t>
    </r>
    <r>
      <rPr>
        <b/>
        <sz val="12"/>
        <rFont val="Times New Roman"/>
        <family val="1"/>
      </rPr>
      <t xml:space="preserve"> 08) </t>
    </r>
    <r>
      <rPr>
        <b/>
        <sz val="12"/>
        <rFont val="Times New Roman"/>
        <family val="1"/>
      </rPr>
      <t xml:space="preserve"> lėšų  poreikis ir numatomi finansavimo šaltiniai       </t>
    </r>
  </si>
  <si>
    <t xml:space="preserve">08 Miesto kultūrinio savitumo puoselėjimo bei kultūrinių paslaugų gerinimo programa </t>
  </si>
  <si>
    <t xml:space="preserve">Klaipėdos miesto savivaldybės Mažosios Lietuvos istorijos muziejaus saugyklos pastato Didžioji Vandens g. 2  statyba </t>
  </si>
  <si>
    <r>
      <t xml:space="preserve">Funkcinės klasifikacijos kodas </t>
    </r>
    <r>
      <rPr>
        <b/>
        <sz val="10"/>
        <rFont val="Times New Roman"/>
        <family val="1"/>
      </rPr>
      <t xml:space="preserve"> </t>
    </r>
  </si>
  <si>
    <t>5</t>
  </si>
  <si>
    <t>2</t>
  </si>
  <si>
    <t>03.08</t>
  </si>
  <si>
    <t>Asignavimai 2011-iesiems metams</t>
  </si>
  <si>
    <t>2012-ųjų metų  asignavimų planas</t>
  </si>
  <si>
    <t>46</t>
  </si>
  <si>
    <t>Asignavimai 2011-iesiems metams*</t>
  </si>
  <si>
    <t>Projektas 2014-iesiems metams</t>
  </si>
  <si>
    <t>2014-ųjų metų planas</t>
  </si>
  <si>
    <t xml:space="preserve">Bibliotekos su  bendruomenės namais statyba </t>
  </si>
  <si>
    <t>BĮ Klaipėdos miesto savivaldybės kultūros centro Žvejų rūmų veiklos organizavimas</t>
  </si>
  <si>
    <t>BĮ Klaipėdos miesto savivaldybės tautinių kultūrų centro veiklos organizavimas</t>
  </si>
  <si>
    <t xml:space="preserve">BĮ Klaipėdos miesto savivaldybės viešosios bibliotekos veiklos organizavimas </t>
  </si>
  <si>
    <t>BĮ Klaipėdos kultūrų komunikacijų centro veiklos organizavimas</t>
  </si>
  <si>
    <t xml:space="preserve">Užtikrinti kultūros centrų ir koncertinių įstaigų veiklą </t>
  </si>
  <si>
    <t>BĮ Klaipėdos miesto savivaldybės etnokultūros centro veiklos organizavimas</t>
  </si>
  <si>
    <t>R-08-01-01</t>
  </si>
  <si>
    <t>P-08-01-01-01</t>
  </si>
  <si>
    <t>P-08-01-01-02</t>
  </si>
  <si>
    <t>P-08-01-02-01</t>
  </si>
  <si>
    <t>P-08-01-02-02</t>
  </si>
  <si>
    <t>4-ajam uždaviniui</t>
  </si>
  <si>
    <t>P-08-01-03-02</t>
  </si>
  <si>
    <t>P-08-01-03-03</t>
  </si>
  <si>
    <t>P-08-01-03-04</t>
  </si>
  <si>
    <t>P-08-01-04-01</t>
  </si>
  <si>
    <t>P-08-01-04-02</t>
  </si>
  <si>
    <t>P-08-01-04-03</t>
  </si>
  <si>
    <t>P-08-01-04-04</t>
  </si>
  <si>
    <t>Remti kūrybinių organizacijų iniciatyvas ir miesto švenčių organizavimą</t>
  </si>
  <si>
    <t>Atnaujinti kultūros įstaigų patalpas ir statyti naujus kultūros objektus</t>
  </si>
  <si>
    <t>05</t>
  </si>
  <si>
    <t>Lėšų poreikis biudžetiniams 2012-iesiems metams</t>
  </si>
  <si>
    <r>
      <t xml:space="preserve"> 2011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2014 METŲ KLAIPĖDOS MIESTO SAVIVALDYBĖS 
</t>
    </r>
    <r>
      <rPr>
        <b/>
        <sz val="10"/>
        <rFont val="Times New Roman"/>
        <family val="1"/>
      </rPr>
      <t>MIESTO KULTŪRINIO SAVITUMO PUOSELĖJIMO BEI KULTŪRINIŲ PASLAUGŲ GERINIMO PROGRAMOS (NR. 08)</t>
    </r>
    <r>
      <rPr>
        <sz val="10"/>
        <rFont val="Times New Roman"/>
        <family val="1"/>
      </rPr>
      <t xml:space="preserve">
</t>
    </r>
  </si>
  <si>
    <t>2013-ųjų metų lėšų poreikis</t>
  </si>
  <si>
    <t>2014-ųjų metų lėšų poreikis</t>
  </si>
  <si>
    <t>5-ajam uždaviniui</t>
  </si>
  <si>
    <t>R-08-01-02</t>
  </si>
  <si>
    <t>P-08-01-05-01</t>
  </si>
  <si>
    <t>BĮ Klaipėdos kultūrų komunikacijų centro administracinio pastato stogo remontas</t>
  </si>
  <si>
    <t>6</t>
  </si>
  <si>
    <t>BĮ Klaipėdos miesto savivaldybės koncertinės įstaigos Klaipėdos koncertų salės veiklos organizavimas</t>
  </si>
  <si>
    <t>Kultūrinių projektų dalinis finansavimas ir vykdymas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</si>
  <si>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</si>
  <si>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</si>
  <si>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r>
      <t xml:space="preserve">2.1.1.4. </t>
    </r>
    <r>
      <rPr>
        <sz val="10"/>
        <rFont val="Times New Roman"/>
        <family val="1"/>
      </rPr>
      <t>paskolos</t>
    </r>
    <r>
      <rPr>
        <sz val="10"/>
        <rFont val="Times New Roman"/>
        <family val="1"/>
      </rPr>
      <t xml:space="preserve"> lėšos </t>
    </r>
    <r>
      <rPr>
        <b/>
        <sz val="10"/>
        <rFont val="Times New Roman"/>
        <family val="1"/>
      </rPr>
      <t>SB(P)</t>
    </r>
  </si>
  <si>
    <t>Projekto „Didysis gintaro kelias: bendro prekinio ženklo ir naujos tarptautinio turizmo paslaugos kūrimas, III dalis“ įgyvendinimas:</t>
  </si>
  <si>
    <t>Produkto:</t>
  </si>
  <si>
    <t>2010-ųjų metų faktas</t>
  </si>
  <si>
    <t>1. Pastatyta naujų kultūros objektų, sk.</t>
  </si>
  <si>
    <t>R-08-01-03</t>
  </si>
  <si>
    <t xml:space="preserve">1. Surengta koncertų ir kitų kultūros renginių </t>
  </si>
  <si>
    <t xml:space="preserve"> TIKSLŲ, UŽDAVINIŲ, PRIEMONIŲ IR PRIEMONIŲ IŠLAIDŲ SUVESTINĖ</t>
  </si>
  <si>
    <t xml:space="preserve"> - Klaipėdos senamiestyje  sukurta nuolat veikianti gintaro apdirbimo manufaktūra;        
- jau veikiančių KKKC menų-amatų dirbtuvių pritaikymas profesionaliam gintaro apdirbimui;                                            - įsigyta reikiama įranga,              - organizuoti dizaino mokymai amatininkams,                                - amatininkų dalyvavimas tarptautinėse parodose, mugėse ir amatų dienose,                    - reklama spaudoje, internete bei projekto kataloguose,            - dalyvavimas  rezidenciniuose mainuose su projekto partneriais. 
</t>
  </si>
  <si>
    <t xml:space="preserve">Miesto švenčių, valstybinių dienų ir kultūrinių renginių organizavimas (įskaitant Klaipėdos miesto 760 metų istorinės sukakties paminėjimą) </t>
  </si>
  <si>
    <t>1. Gyventojų, kurie mieste teikiamas kultūros paslaugas vertina teigiamai, dalis, proc.</t>
  </si>
  <si>
    <t>n.d.</t>
  </si>
  <si>
    <t>augantis</t>
  </si>
  <si>
    <t>2. Organizuotų Švenčių, atmintinų dienų ir istorinių datų minėjimų skaičius</t>
  </si>
  <si>
    <t>2. Kultūros įstaigų renginiuose apsilankiusių žmonių skaičius, tūkst.</t>
  </si>
  <si>
    <t>3. Kultūros įstaigų, įsikūrusių naujai pastatytuose, atnaujintuose pastatuose, skaičius</t>
  </si>
  <si>
    <t xml:space="preserve">2. Meno kolektyvų dalyvių skaičius </t>
  </si>
  <si>
    <t xml:space="preserve">1. Įsigyta naujų dokumentų Viešojoje bibliotekoje, dokumentų vnt. 1000-čiui gyventojų </t>
  </si>
  <si>
    <t>2. Lankytojams skirtų kompiuterizuotų darbo vietų skaičius su prieiga prie interneto skaičius Viešojoje bibliotekoje</t>
  </si>
  <si>
    <t>3. Bibliotekos filialų, kuriuose įdiegta LIBIS skaitytojų aptarnavimo posistemė, skaičius</t>
  </si>
  <si>
    <t>3. Mažosios Lietuvos istorijos muziejuose surengta parodų ir kitų renginių, vnt.</t>
  </si>
  <si>
    <t>4. Etnokultūros centre surengtų renginių skaičius</t>
  </si>
  <si>
    <t>1. Pažymėta svarbių sukakčių, pagerbta ir įamžinta žymių žmonių (atminimo lentelėse)</t>
  </si>
  <si>
    <t>2. Mažosios Lietuvos istorijos muziejuose restauruotų eksponatų skaičius</t>
  </si>
  <si>
    <t>Skatinti miesto bendruomenės kultūrinį ir kūrybinį aktyvumą bei gerinti kultūrinių paslaugų prieinamumą ir kokybę</t>
  </si>
  <si>
    <t>Gerinti viešosios kultūrinės informacijos teikimą gyventojams</t>
  </si>
  <si>
    <t>4. Įgyvendintų projektų skaičius Kultūrų komunikacijų centre</t>
  </si>
  <si>
    <t>P-08-01-03-01</t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</si>
  <si>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</si>
  <si>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>2.1.1.3. Valstybės biudžeto specialiosios tikslinės dotacijos lėšos</t>
    </r>
    <r>
      <rPr>
        <b/>
        <sz val="10"/>
        <rFont val="Times New Roman"/>
        <family val="1"/>
      </rPr>
      <t xml:space="preserve"> SB(VB)</t>
    </r>
  </si>
  <si>
    <t>P10</t>
  </si>
  <si>
    <t>Mažosios Lietuvos istorijos muziejaus pastato Didžioji Vandens g. 2 palėpių ir sandėlio kapitalinis remontas</t>
  </si>
  <si>
    <t>SB(VB)</t>
  </si>
  <si>
    <t>KLAIPĖDOS MIESTO SAVIVALDYBĖS KULTŪRINIO SAVITUMO PUOSELĖJIMO BEI KULTŪRINIŲ PASLAUGŲ GERINIMO PROGRAMA (NR. 08)</t>
  </si>
  <si>
    <t>1 lentelė</t>
  </si>
  <si>
    <t>2012-ųjų metų  asignavimų planas**</t>
  </si>
  <si>
    <t>2012-ųjų  asignavimų planas**</t>
  </si>
  <si>
    <t>1. Dalinai finansuota projektų nuo gautų paraiškų, proc.</t>
  </si>
  <si>
    <t xml:space="preserve"> BĮ Klaipėdos miesto savivaldybės Mažosios Lietuvos istorijos muziejus veiklos organizavimas:</t>
  </si>
  <si>
    <t>Genocido ir tremties muziejaus įrengimas</t>
  </si>
  <si>
    <t xml:space="preserve"> BĮ Klaipėdos miesto savivaldybės Mažosios Lietuvos istorijos muziejaus veiklos organizavimas 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</si>
</sst>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#,##0.0\ _L_t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7]yyyy\ &quot;m.&quot;\ mmmm\ d\ &quot;d.&quot;"/>
    <numFmt numFmtId="185" formatCode="_-* #,##0.000\ _L_t_-;\-* #,##0.000\ _L_t_-;_-* &quot;-&quot;??\ _L_t_-;_-@_-"/>
    <numFmt numFmtId="186" formatCode="_-* #,##0.0\ _L_t_-;\-* #,##0.0\ _L_t_-;_-* &quot;-&quot;??\ _L_t_-;_-@_-"/>
    <numFmt numFmtId="187" formatCode="0.0;[Red]0.0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#,##0.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u val="single"/>
      <sz val="9"/>
      <name val="Times New Roman"/>
      <family val="1"/>
    </font>
    <font>
      <i/>
      <u val="single"/>
      <sz val="9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16" borderId="4" applyNumberFormat="0" applyAlignment="0" applyProtection="0"/>
    <xf numFmtId="0" fontId="34" fillId="7" borderId="5" applyNumberFormat="0" applyAlignment="0" applyProtection="0"/>
    <xf numFmtId="0" fontId="35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74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172" fontId="1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12" fillId="0" borderId="0" xfId="50" applyFont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5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14" fillId="0" borderId="0" xfId="50" applyFont="1" applyAlignment="1">
      <alignment horizontal="center" vertical="center" wrapText="1"/>
      <protection/>
    </xf>
    <xf numFmtId="49" fontId="15" fillId="0" borderId="0" xfId="50" applyNumberFormat="1" applyFont="1" applyAlignment="1" applyProtection="1">
      <alignment horizontal="center" vertical="top"/>
      <protection/>
    </xf>
    <xf numFmtId="0" fontId="16" fillId="0" borderId="0" xfId="50" applyFont="1">
      <alignment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172" fontId="17" fillId="24" borderId="12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172" fontId="17" fillId="24" borderId="14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172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1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72" fontId="4" fillId="16" borderId="16" xfId="0" applyNumberFormat="1" applyFont="1" applyFill="1" applyBorder="1" applyAlignment="1">
      <alignment horizontal="center" vertical="center" wrapText="1"/>
    </xf>
    <xf numFmtId="172" fontId="4" fillId="16" borderId="17" xfId="0" applyNumberFormat="1" applyFont="1" applyFill="1" applyBorder="1" applyAlignment="1">
      <alignment horizontal="center" vertical="center" wrapText="1"/>
    </xf>
    <xf numFmtId="172" fontId="4" fillId="16" borderId="18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17" xfId="0" applyNumberFormat="1" applyFont="1" applyBorder="1" applyAlignment="1">
      <alignment horizontal="center" vertical="center" wrapText="1"/>
    </xf>
    <xf numFmtId="172" fontId="7" fillId="0" borderId="18" xfId="0" applyNumberFormat="1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  <xf numFmtId="172" fontId="4" fillId="16" borderId="22" xfId="0" applyNumberFormat="1" applyFont="1" applyFill="1" applyBorder="1" applyAlignment="1">
      <alignment horizontal="center" vertical="center" wrapText="1"/>
    </xf>
    <xf numFmtId="172" fontId="4" fillId="24" borderId="14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 wrapText="1"/>
    </xf>
    <xf numFmtId="172" fontId="7" fillId="0" borderId="25" xfId="0" applyNumberFormat="1" applyFont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16" borderId="28" xfId="0" applyFont="1" applyFill="1" applyBorder="1" applyAlignment="1">
      <alignment horizontal="left" vertical="center" wrapText="1"/>
    </xf>
    <xf numFmtId="0" fontId="1" fillId="24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172" fontId="2" fillId="0" borderId="34" xfId="0" applyNumberFormat="1" applyFont="1" applyFill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34" xfId="0" applyNumberFormat="1" applyFont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1" fillId="16" borderId="35" xfId="0" applyNumberFormat="1" applyFont="1" applyFill="1" applyBorder="1" applyAlignment="1">
      <alignment horizontal="center" vertical="top"/>
    </xf>
    <xf numFmtId="172" fontId="1" fillId="16" borderId="36" xfId="0" applyNumberFormat="1" applyFont="1" applyFill="1" applyBorder="1" applyAlignment="1">
      <alignment horizontal="center" vertical="top"/>
    </xf>
    <xf numFmtId="172" fontId="1" fillId="16" borderId="37" xfId="0" applyNumberFormat="1" applyFont="1" applyFill="1" applyBorder="1" applyAlignment="1">
      <alignment horizontal="center" vertical="top"/>
    </xf>
    <xf numFmtId="172" fontId="1" fillId="16" borderId="38" xfId="0" applyNumberFormat="1" applyFont="1" applyFill="1" applyBorder="1" applyAlignment="1">
      <alignment horizontal="center" vertical="top"/>
    </xf>
    <xf numFmtId="172" fontId="1" fillId="16" borderId="39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vertical="center" textRotation="90" wrapText="1"/>
    </xf>
    <xf numFmtId="0" fontId="2" fillId="0" borderId="36" xfId="0" applyFont="1" applyFill="1" applyBorder="1" applyAlignment="1">
      <alignment horizontal="center" vertical="center" textRotation="90" wrapText="1"/>
    </xf>
    <xf numFmtId="49" fontId="1" fillId="8" borderId="40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 wrapText="1"/>
    </xf>
    <xf numFmtId="172" fontId="2" fillId="0" borderId="31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top" wrapText="1"/>
    </xf>
    <xf numFmtId="172" fontId="2" fillId="0" borderId="43" xfId="0" applyNumberFormat="1" applyFont="1" applyFill="1" applyBorder="1" applyAlignment="1">
      <alignment horizontal="center" vertical="top" wrapText="1"/>
    </xf>
    <xf numFmtId="172" fontId="2" fillId="0" borderId="44" xfId="0" applyNumberFormat="1" applyFont="1" applyFill="1" applyBorder="1" applyAlignment="1">
      <alignment horizontal="center" vertical="top" wrapText="1"/>
    </xf>
    <xf numFmtId="172" fontId="2" fillId="0" borderId="44" xfId="0" applyNumberFormat="1" applyFont="1" applyFill="1" applyBorder="1" applyAlignment="1">
      <alignment horizontal="center" vertical="top"/>
    </xf>
    <xf numFmtId="172" fontId="2" fillId="0" borderId="45" xfId="0" applyNumberFormat="1" applyFont="1" applyFill="1" applyBorder="1" applyAlignment="1">
      <alignment horizontal="center" vertical="top"/>
    </xf>
    <xf numFmtId="172" fontId="2" fillId="0" borderId="46" xfId="0" applyNumberFormat="1" applyFont="1" applyFill="1" applyBorder="1" applyAlignment="1">
      <alignment horizontal="center" vertical="top"/>
    </xf>
    <xf numFmtId="49" fontId="1" fillId="4" borderId="47" xfId="0" applyNumberFormat="1" applyFont="1" applyFill="1" applyBorder="1" applyAlignment="1">
      <alignment horizontal="center" vertical="top"/>
    </xf>
    <xf numFmtId="0" fontId="1" fillId="16" borderId="48" xfId="0" applyFont="1" applyFill="1" applyBorder="1" applyAlignment="1">
      <alignment horizontal="center" vertical="top" wrapText="1"/>
    </xf>
    <xf numFmtId="172" fontId="1" fillId="16" borderId="49" xfId="0" applyNumberFormat="1" applyFont="1" applyFill="1" applyBorder="1" applyAlignment="1">
      <alignment horizontal="center" vertical="top"/>
    </xf>
    <xf numFmtId="172" fontId="2" fillId="0" borderId="50" xfId="0" applyNumberFormat="1" applyFont="1" applyFill="1" applyBorder="1" applyAlignment="1">
      <alignment horizontal="center" vertical="top" wrapText="1"/>
    </xf>
    <xf numFmtId="172" fontId="2" fillId="0" borderId="51" xfId="0" applyNumberFormat="1" applyFont="1" applyFill="1" applyBorder="1" applyAlignment="1">
      <alignment horizontal="center" vertical="top" wrapText="1"/>
    </xf>
    <xf numFmtId="172" fontId="2" fillId="0" borderId="51" xfId="0" applyNumberFormat="1" applyFont="1" applyFill="1" applyBorder="1" applyAlignment="1">
      <alignment horizontal="center" vertical="top"/>
    </xf>
    <xf numFmtId="172" fontId="2" fillId="0" borderId="52" xfId="0" applyNumberFormat="1" applyFont="1" applyFill="1" applyBorder="1" applyAlignment="1">
      <alignment horizontal="center" vertical="top"/>
    </xf>
    <xf numFmtId="172" fontId="2" fillId="0" borderId="25" xfId="0" applyNumberFormat="1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 wrapText="1"/>
    </xf>
    <xf numFmtId="172" fontId="1" fillId="16" borderId="56" xfId="0" applyNumberFormat="1" applyFont="1" applyFill="1" applyBorder="1" applyAlignment="1">
      <alignment horizontal="center" vertical="top"/>
    </xf>
    <xf numFmtId="172" fontId="2" fillId="0" borderId="57" xfId="0" applyNumberFormat="1" applyFont="1" applyBorder="1" applyAlignment="1">
      <alignment horizontal="center" vertical="top"/>
    </xf>
    <xf numFmtId="172" fontId="2" fillId="25" borderId="58" xfId="0" applyNumberFormat="1" applyFont="1" applyFill="1" applyBorder="1" applyAlignment="1">
      <alignment horizontal="center" vertical="top" wrapText="1"/>
    </xf>
    <xf numFmtId="172" fontId="2" fillId="25" borderId="57" xfId="0" applyNumberFormat="1" applyFont="1" applyFill="1" applyBorder="1" applyAlignment="1">
      <alignment horizontal="center" vertical="top" wrapText="1"/>
    </xf>
    <xf numFmtId="172" fontId="2" fillId="0" borderId="59" xfId="0" applyNumberFormat="1" applyFont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 wrapText="1"/>
    </xf>
    <xf numFmtId="172" fontId="2" fillId="25" borderId="60" xfId="0" applyNumberFormat="1" applyFont="1" applyFill="1" applyBorder="1" applyAlignment="1">
      <alignment horizontal="center" vertical="top" wrapText="1"/>
    </xf>
    <xf numFmtId="172" fontId="2" fillId="25" borderId="10" xfId="0" applyNumberFormat="1" applyFont="1" applyFill="1" applyBorder="1" applyAlignment="1">
      <alignment horizontal="center" vertical="top" wrapText="1"/>
    </xf>
    <xf numFmtId="172" fontId="2" fillId="0" borderId="61" xfId="0" applyNumberFormat="1" applyFont="1" applyFill="1" applyBorder="1" applyAlignment="1">
      <alignment horizontal="center" vertical="top"/>
    </xf>
    <xf numFmtId="172" fontId="2" fillId="0" borderId="13" xfId="0" applyNumberFormat="1" applyFont="1" applyFill="1" applyBorder="1" applyAlignment="1">
      <alignment horizontal="center" vertical="top"/>
    </xf>
    <xf numFmtId="172" fontId="2" fillId="25" borderId="62" xfId="0" applyNumberFormat="1" applyFont="1" applyFill="1" applyBorder="1" applyAlignment="1">
      <alignment horizontal="center" vertical="top" wrapText="1"/>
    </xf>
    <xf numFmtId="172" fontId="2" fillId="25" borderId="63" xfId="0" applyNumberFormat="1" applyFont="1" applyFill="1" applyBorder="1" applyAlignment="1">
      <alignment horizontal="center" vertical="top" wrapText="1"/>
    </xf>
    <xf numFmtId="172" fontId="2" fillId="0" borderId="63" xfId="0" applyNumberFormat="1" applyFont="1" applyBorder="1" applyAlignment="1">
      <alignment horizontal="center" vertical="top"/>
    </xf>
    <xf numFmtId="172" fontId="2" fillId="0" borderId="55" xfId="0" applyNumberFormat="1" applyFont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54" xfId="0" applyNumberFormat="1" applyFont="1" applyFill="1" applyBorder="1" applyAlignment="1">
      <alignment horizontal="center" vertical="top"/>
    </xf>
    <xf numFmtId="49" fontId="1" fillId="0" borderId="53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72" fontId="2" fillId="25" borderId="64" xfId="0" applyNumberFormat="1" applyFont="1" applyFill="1" applyBorder="1" applyAlignment="1">
      <alignment horizontal="center" vertical="top" wrapText="1"/>
    </xf>
    <xf numFmtId="172" fontId="2" fillId="25" borderId="65" xfId="0" applyNumberFormat="1" applyFont="1" applyFill="1" applyBorder="1" applyAlignment="1">
      <alignment horizontal="center" vertical="top" wrapText="1"/>
    </xf>
    <xf numFmtId="172" fontId="2" fillId="0" borderId="65" xfId="0" applyNumberFormat="1" applyFont="1" applyBorder="1" applyAlignment="1">
      <alignment horizontal="center" vertical="top" wrapText="1"/>
    </xf>
    <xf numFmtId="172" fontId="2" fillId="0" borderId="66" xfId="0" applyNumberFormat="1" applyFont="1" applyBorder="1" applyAlignment="1">
      <alignment horizontal="center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1" fillId="4" borderId="38" xfId="0" applyNumberFormat="1" applyFont="1" applyFill="1" applyBorder="1" applyAlignment="1">
      <alignment horizontal="center" vertical="top"/>
    </xf>
    <xf numFmtId="172" fontId="1" fillId="4" borderId="36" xfId="0" applyNumberFormat="1" applyFont="1" applyFill="1" applyBorder="1" applyAlignment="1">
      <alignment horizontal="center" vertical="top"/>
    </xf>
    <xf numFmtId="172" fontId="1" fillId="4" borderId="56" xfId="0" applyNumberFormat="1" applyFont="1" applyFill="1" applyBorder="1" applyAlignment="1">
      <alignment horizontal="center" vertical="top"/>
    </xf>
    <xf numFmtId="172" fontId="1" fillId="8" borderId="40" xfId="0" applyNumberFormat="1" applyFont="1" applyFill="1" applyBorder="1" applyAlignment="1">
      <alignment horizontal="center" vertical="top"/>
    </xf>
    <xf numFmtId="172" fontId="2" fillId="0" borderId="33" xfId="0" applyNumberFormat="1" applyFont="1" applyFill="1" applyBorder="1" applyAlignment="1">
      <alignment horizontal="center" vertical="top" wrapText="1"/>
    </xf>
    <xf numFmtId="172" fontId="2" fillId="0" borderId="28" xfId="0" applyNumberFormat="1" applyFont="1" applyFill="1" applyBorder="1" applyAlignment="1">
      <alignment horizontal="center" vertical="top" wrapText="1"/>
    </xf>
    <xf numFmtId="172" fontId="2" fillId="0" borderId="62" xfId="0" applyNumberFormat="1" applyFont="1" applyFill="1" applyBorder="1" applyAlignment="1">
      <alignment horizontal="center" vertical="top"/>
    </xf>
    <xf numFmtId="172" fontId="2" fillId="0" borderId="62" xfId="0" applyNumberFormat="1" applyFont="1" applyFill="1" applyBorder="1" applyAlignment="1">
      <alignment horizontal="center" vertical="top" wrapText="1"/>
    </xf>
    <xf numFmtId="172" fontId="2" fillId="0" borderId="63" xfId="0" applyNumberFormat="1" applyFont="1" applyFill="1" applyBorder="1" applyAlignment="1">
      <alignment horizontal="center" vertical="top" wrapText="1"/>
    </xf>
    <xf numFmtId="172" fontId="2" fillId="0" borderId="57" xfId="0" applyNumberFormat="1" applyFont="1" applyFill="1" applyBorder="1" applyAlignment="1">
      <alignment horizontal="center" vertical="top" wrapText="1"/>
    </xf>
    <xf numFmtId="172" fontId="2" fillId="0" borderId="59" xfId="0" applyNumberFormat="1" applyFont="1" applyFill="1" applyBorder="1" applyAlignment="1">
      <alignment horizontal="center" vertical="top" wrapText="1"/>
    </xf>
    <xf numFmtId="0" fontId="1" fillId="16" borderId="48" xfId="0" applyFont="1" applyFill="1" applyBorder="1" applyAlignment="1">
      <alignment horizontal="right" vertical="top" wrapText="1"/>
    </xf>
    <xf numFmtId="172" fontId="1" fillId="16" borderId="67" xfId="0" applyNumberFormat="1" applyFont="1" applyFill="1" applyBorder="1" applyAlignment="1">
      <alignment horizontal="center" vertical="top"/>
    </xf>
    <xf numFmtId="172" fontId="2" fillId="0" borderId="64" xfId="0" applyNumberFormat="1" applyFont="1" applyFill="1" applyBorder="1" applyAlignment="1">
      <alignment horizontal="center" vertical="top" wrapText="1"/>
    </xf>
    <xf numFmtId="172" fontId="2" fillId="0" borderId="65" xfId="0" applyNumberFormat="1" applyFont="1" applyFill="1" applyBorder="1" applyAlignment="1">
      <alignment horizontal="center" vertical="top" wrapText="1"/>
    </xf>
    <xf numFmtId="172" fontId="2" fillId="0" borderId="66" xfId="0" applyNumberFormat="1" applyFont="1" applyFill="1" applyBorder="1" applyAlignment="1">
      <alignment horizontal="center" vertical="top" wrapText="1"/>
    </xf>
    <xf numFmtId="172" fontId="2" fillId="0" borderId="60" xfId="0" applyNumberFormat="1" applyFont="1" applyFill="1" applyBorder="1" applyAlignment="1">
      <alignment horizontal="center" vertical="top"/>
    </xf>
    <xf numFmtId="172" fontId="2" fillId="0" borderId="30" xfId="0" applyNumberFormat="1" applyFont="1" applyFill="1" applyBorder="1" applyAlignment="1">
      <alignment horizontal="center" vertical="top"/>
    </xf>
    <xf numFmtId="0" fontId="1" fillId="16" borderId="42" xfId="0" applyFont="1" applyFill="1" applyBorder="1" applyAlignment="1">
      <alignment horizontal="center" vertical="top" wrapText="1"/>
    </xf>
    <xf numFmtId="172" fontId="1" fillId="16" borderId="43" xfId="0" applyNumberFormat="1" applyFont="1" applyFill="1" applyBorder="1" applyAlignment="1">
      <alignment horizontal="center" vertical="top"/>
    </xf>
    <xf numFmtId="172" fontId="1" fillId="16" borderId="44" xfId="0" applyNumberFormat="1" applyFont="1" applyFill="1" applyBorder="1" applyAlignment="1">
      <alignment horizontal="center" vertical="top"/>
    </xf>
    <xf numFmtId="172" fontId="1" fillId="16" borderId="45" xfId="0" applyNumberFormat="1" applyFont="1" applyFill="1" applyBorder="1" applyAlignment="1">
      <alignment horizontal="center" vertical="top"/>
    </xf>
    <xf numFmtId="172" fontId="1" fillId="16" borderId="15" xfId="0" applyNumberFormat="1" applyFont="1" applyFill="1" applyBorder="1" applyAlignment="1">
      <alignment horizontal="center" vertical="top"/>
    </xf>
    <xf numFmtId="172" fontId="1" fillId="4" borderId="67" xfId="0" applyNumberFormat="1" applyFont="1" applyFill="1" applyBorder="1" applyAlignment="1">
      <alignment horizontal="center" vertical="top"/>
    </xf>
    <xf numFmtId="172" fontId="1" fillId="4" borderId="49" xfId="0" applyNumberFormat="1" applyFont="1" applyFill="1" applyBorder="1" applyAlignment="1">
      <alignment horizontal="center" vertical="top"/>
    </xf>
    <xf numFmtId="172" fontId="1" fillId="4" borderId="35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 wrapText="1"/>
    </xf>
    <xf numFmtId="172" fontId="2" fillId="0" borderId="5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72" fontId="2" fillId="0" borderId="15" xfId="0" applyNumberFormat="1" applyFont="1" applyFill="1" applyBorder="1" applyAlignment="1">
      <alignment horizontal="center" vertical="top"/>
    </xf>
    <xf numFmtId="172" fontId="2" fillId="25" borderId="15" xfId="0" applyNumberFormat="1" applyFont="1" applyFill="1" applyBorder="1" applyAlignment="1">
      <alignment horizontal="center" vertical="top"/>
    </xf>
    <xf numFmtId="172" fontId="2" fillId="0" borderId="42" xfId="0" applyNumberFormat="1" applyFont="1" applyFill="1" applyBorder="1" applyAlignment="1">
      <alignment horizontal="center" vertical="top"/>
    </xf>
    <xf numFmtId="172" fontId="1" fillId="16" borderId="48" xfId="0" applyNumberFormat="1" applyFont="1" applyFill="1" applyBorder="1" applyAlignment="1">
      <alignment horizontal="center" vertical="top"/>
    </xf>
    <xf numFmtId="172" fontId="1" fillId="4" borderId="40" xfId="0" applyNumberFormat="1" applyFont="1" applyFill="1" applyBorder="1" applyAlignment="1">
      <alignment horizontal="center" vertical="top"/>
    </xf>
    <xf numFmtId="172" fontId="1" fillId="4" borderId="68" xfId="0" applyNumberFormat="1" applyFont="1" applyFill="1" applyBorder="1" applyAlignment="1">
      <alignment horizontal="center" vertical="top"/>
    </xf>
    <xf numFmtId="172" fontId="1" fillId="4" borderId="14" xfId="0" applyNumberFormat="1" applyFont="1" applyFill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 wrapText="1"/>
    </xf>
    <xf numFmtId="172" fontId="2" fillId="0" borderId="55" xfId="0" applyNumberFormat="1" applyFont="1" applyFill="1" applyBorder="1" applyAlignment="1">
      <alignment horizontal="center" vertical="top" wrapText="1"/>
    </xf>
    <xf numFmtId="172" fontId="2" fillId="0" borderId="6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34" xfId="0" applyNumberFormat="1" applyFont="1" applyFill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0" fontId="1" fillId="16" borderId="67" xfId="0" applyFont="1" applyFill="1" applyBorder="1" applyAlignment="1">
      <alignment horizontal="center" vertical="top" wrapText="1"/>
    </xf>
    <xf numFmtId="172" fontId="1" fillId="4" borderId="70" xfId="0" applyNumberFormat="1" applyFont="1" applyFill="1" applyBorder="1" applyAlignment="1">
      <alignment horizontal="center" vertical="top"/>
    </xf>
    <xf numFmtId="172" fontId="1" fillId="4" borderId="47" xfId="0" applyNumberFormat="1" applyFont="1" applyFill="1" applyBorder="1" applyAlignment="1">
      <alignment horizontal="center" vertical="top"/>
    </xf>
    <xf numFmtId="172" fontId="1" fillId="4" borderId="69" xfId="0" applyNumberFormat="1" applyFont="1" applyFill="1" applyBorder="1" applyAlignment="1">
      <alignment horizontal="center" vertical="top"/>
    </xf>
    <xf numFmtId="172" fontId="1" fillId="4" borderId="27" xfId="0" applyNumberFormat="1" applyFont="1" applyFill="1" applyBorder="1" applyAlignment="1">
      <alignment horizontal="center" vertical="top"/>
    </xf>
    <xf numFmtId="172" fontId="2" fillId="0" borderId="25" xfId="0" applyNumberFormat="1" applyFont="1" applyFill="1" applyBorder="1" applyAlignment="1">
      <alignment horizontal="center" vertical="top"/>
    </xf>
    <xf numFmtId="172" fontId="1" fillId="4" borderId="71" xfId="0" applyNumberFormat="1" applyFont="1" applyFill="1" applyBorder="1" applyAlignment="1">
      <alignment horizontal="center" vertical="top"/>
    </xf>
    <xf numFmtId="49" fontId="1" fillId="8" borderId="29" xfId="0" applyNumberFormat="1" applyFont="1" applyFill="1" applyBorder="1" applyAlignment="1">
      <alignment horizontal="center" vertical="top"/>
    </xf>
    <xf numFmtId="49" fontId="1" fillId="0" borderId="72" xfId="0" applyNumberFormat="1" applyFont="1" applyBorder="1" applyAlignment="1">
      <alignment horizontal="center" vertical="top"/>
    </xf>
    <xf numFmtId="172" fontId="2" fillId="0" borderId="58" xfId="0" applyNumberFormat="1" applyFont="1" applyFill="1" applyBorder="1" applyAlignment="1">
      <alignment horizontal="center" vertical="top" wrapText="1"/>
    </xf>
    <xf numFmtId="172" fontId="2" fillId="0" borderId="32" xfId="0" applyNumberFormat="1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72" fontId="1" fillId="0" borderId="34" xfId="0" applyNumberFormat="1" applyFont="1" applyFill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 wrapText="1"/>
    </xf>
    <xf numFmtId="49" fontId="1" fillId="0" borderId="63" xfId="0" applyNumberFormat="1" applyFont="1" applyBorder="1" applyAlignment="1">
      <alignment vertical="top"/>
    </xf>
    <xf numFmtId="0" fontId="1" fillId="0" borderId="53" xfId="0" applyFont="1" applyFill="1" applyBorder="1" applyAlignment="1">
      <alignment vertical="top" wrapText="1"/>
    </xf>
    <xf numFmtId="172" fontId="2" fillId="0" borderId="58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 wrapText="1"/>
    </xf>
    <xf numFmtId="172" fontId="2" fillId="0" borderId="43" xfId="0" applyNumberFormat="1" applyFont="1" applyFill="1" applyBorder="1" applyAlignment="1">
      <alignment horizontal="center" vertical="top"/>
    </xf>
    <xf numFmtId="172" fontId="2" fillId="25" borderId="73" xfId="0" applyNumberFormat="1" applyFont="1" applyFill="1" applyBorder="1" applyAlignment="1">
      <alignment horizontal="center" vertical="top"/>
    </xf>
    <xf numFmtId="49" fontId="1" fillId="0" borderId="47" xfId="0" applyNumberFormat="1" applyFont="1" applyBorder="1" applyAlignment="1">
      <alignment vertical="top"/>
    </xf>
    <xf numFmtId="0" fontId="1" fillId="0" borderId="74" xfId="0" applyFont="1" applyFill="1" applyBorder="1" applyAlignment="1">
      <alignment vertical="top" wrapText="1"/>
    </xf>
    <xf numFmtId="172" fontId="1" fillId="4" borderId="29" xfId="0" applyNumberFormat="1" applyFont="1" applyFill="1" applyBorder="1" applyAlignment="1">
      <alignment horizontal="center" vertical="top"/>
    </xf>
    <xf numFmtId="172" fontId="1" fillId="4" borderId="75" xfId="0" applyNumberFormat="1" applyFont="1" applyFill="1" applyBorder="1" applyAlignment="1">
      <alignment horizontal="center" vertical="top"/>
    </xf>
    <xf numFmtId="172" fontId="1" fillId="4" borderId="76" xfId="0" applyNumberFormat="1" applyFont="1" applyFill="1" applyBorder="1" applyAlignment="1">
      <alignment horizontal="center" vertical="top"/>
    </xf>
    <xf numFmtId="172" fontId="1" fillId="8" borderId="76" xfId="0" applyNumberFormat="1" applyFont="1" applyFill="1" applyBorder="1" applyAlignment="1">
      <alignment horizontal="center" vertical="top"/>
    </xf>
    <xf numFmtId="172" fontId="1" fillId="0" borderId="59" xfId="0" applyNumberFormat="1" applyFont="1" applyFill="1" applyBorder="1" applyAlignment="1">
      <alignment horizontal="center" vertical="top" wrapText="1"/>
    </xf>
    <xf numFmtId="172" fontId="2" fillId="0" borderId="54" xfId="0" applyNumberFormat="1" applyFont="1" applyFill="1" applyBorder="1" applyAlignment="1">
      <alignment horizontal="center" vertical="top" wrapText="1"/>
    </xf>
    <xf numFmtId="172" fontId="1" fillId="0" borderId="52" xfId="0" applyNumberFormat="1" applyFont="1" applyFill="1" applyBorder="1" applyAlignment="1">
      <alignment horizontal="center" vertical="top" wrapText="1"/>
    </xf>
    <xf numFmtId="172" fontId="2" fillId="0" borderId="17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72" fontId="1" fillId="4" borderId="23" xfId="0" applyNumberFormat="1" applyFont="1" applyFill="1" applyBorder="1" applyAlignment="1">
      <alignment horizontal="center" vertical="top"/>
    </xf>
    <xf numFmtId="172" fontId="1" fillId="4" borderId="77" xfId="0" applyNumberFormat="1" applyFont="1" applyFill="1" applyBorder="1" applyAlignment="1">
      <alignment horizontal="center" vertical="top"/>
    </xf>
    <xf numFmtId="172" fontId="17" fillId="16" borderId="36" xfId="0" applyNumberFormat="1" applyFont="1" applyFill="1" applyBorder="1" applyAlignment="1">
      <alignment horizontal="center" vertical="top"/>
    </xf>
    <xf numFmtId="172" fontId="2" fillId="0" borderId="57" xfId="0" applyNumberFormat="1" applyFont="1" applyFill="1" applyBorder="1" applyAlignment="1">
      <alignment horizontal="center" vertical="top"/>
    </xf>
    <xf numFmtId="172" fontId="2" fillId="0" borderId="59" xfId="0" applyNumberFormat="1" applyFont="1" applyFill="1" applyBorder="1" applyAlignment="1">
      <alignment horizontal="center" vertical="top"/>
    </xf>
    <xf numFmtId="172" fontId="2" fillId="0" borderId="78" xfId="0" applyNumberFormat="1" applyFont="1" applyFill="1" applyBorder="1" applyAlignment="1">
      <alignment horizontal="center" vertical="top"/>
    </xf>
    <xf numFmtId="172" fontId="2" fillId="0" borderId="79" xfId="0" applyNumberFormat="1" applyFont="1" applyFill="1" applyBorder="1" applyAlignment="1">
      <alignment horizontal="center" vertical="top"/>
    </xf>
    <xf numFmtId="172" fontId="17" fillId="24" borderId="68" xfId="0" applyNumberFormat="1" applyFont="1" applyFill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/>
    </xf>
    <xf numFmtId="49" fontId="2" fillId="0" borderId="69" xfId="0" applyNumberFormat="1" applyFont="1" applyBorder="1" applyAlignment="1">
      <alignment horizontal="center" vertical="top"/>
    </xf>
    <xf numFmtId="49" fontId="2" fillId="0" borderId="55" xfId="0" applyNumberFormat="1" applyFont="1" applyBorder="1" applyAlignment="1">
      <alignment horizontal="center" vertical="top"/>
    </xf>
    <xf numFmtId="49" fontId="1" fillId="8" borderId="33" xfId="0" applyNumberFormat="1" applyFont="1" applyFill="1" applyBorder="1" applyAlignment="1">
      <alignment horizontal="center" vertical="top"/>
    </xf>
    <xf numFmtId="49" fontId="1" fillId="8" borderId="28" xfId="0" applyNumberFormat="1" applyFont="1" applyFill="1" applyBorder="1" applyAlignment="1">
      <alignment horizontal="center" vertical="top"/>
    </xf>
    <xf numFmtId="49" fontId="1" fillId="0" borderId="57" xfId="0" applyNumberFormat="1" applyFont="1" applyBorder="1" applyAlignment="1">
      <alignment vertical="top"/>
    </xf>
    <xf numFmtId="49" fontId="2" fillId="0" borderId="59" xfId="0" applyNumberFormat="1" applyFont="1" applyBorder="1" applyAlignment="1">
      <alignment vertical="top"/>
    </xf>
    <xf numFmtId="0" fontId="1" fillId="0" borderId="54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vertical="top"/>
    </xf>
    <xf numFmtId="49" fontId="1" fillId="0" borderId="79" xfId="0" applyNumberFormat="1" applyFont="1" applyBorder="1" applyAlignment="1">
      <alignment horizontal="center" vertical="top" wrapText="1"/>
    </xf>
    <xf numFmtId="0" fontId="1" fillId="0" borderId="72" xfId="0" applyNumberFormat="1" applyFont="1" applyBorder="1" applyAlignment="1">
      <alignment horizontal="center" vertical="top"/>
    </xf>
    <xf numFmtId="0" fontId="1" fillId="0" borderId="54" xfId="0" applyNumberFormat="1" applyFont="1" applyBorder="1" applyAlignment="1">
      <alignment vertical="top"/>
    </xf>
    <xf numFmtId="0" fontId="1" fillId="0" borderId="22" xfId="0" applyNumberFormat="1" applyFont="1" applyBorder="1" applyAlignment="1">
      <alignment vertical="top"/>
    </xf>
    <xf numFmtId="49" fontId="1" fillId="0" borderId="54" xfId="0" applyNumberFormat="1" applyFont="1" applyFill="1" applyBorder="1" applyAlignment="1">
      <alignment horizontal="center" vertical="top"/>
    </xf>
    <xf numFmtId="172" fontId="2" fillId="0" borderId="41" xfId="0" applyNumberFormat="1" applyFont="1" applyFill="1" applyBorder="1" applyAlignment="1">
      <alignment horizontal="center" vertical="top"/>
    </xf>
    <xf numFmtId="172" fontId="2" fillId="0" borderId="78" xfId="0" applyNumberFormat="1" applyFont="1" applyFill="1" applyBorder="1" applyAlignment="1">
      <alignment horizontal="center" vertical="top" wrapText="1"/>
    </xf>
    <xf numFmtId="172" fontId="2" fillId="0" borderId="63" xfId="0" applyNumberFormat="1" applyFont="1" applyBorder="1" applyAlignment="1">
      <alignment horizontal="center" vertical="top" wrapText="1"/>
    </xf>
    <xf numFmtId="172" fontId="2" fillId="0" borderId="55" xfId="0" applyNumberFormat="1" applyFont="1" applyBorder="1" applyAlignment="1">
      <alignment horizontal="center" vertical="top" wrapText="1"/>
    </xf>
    <xf numFmtId="172" fontId="1" fillId="8" borderId="80" xfId="0" applyNumberFormat="1" applyFont="1" applyFill="1" applyBorder="1" applyAlignment="1">
      <alignment horizontal="center" vertical="top"/>
    </xf>
    <xf numFmtId="172" fontId="1" fillId="8" borderId="71" xfId="0" applyNumberFormat="1" applyFont="1" applyFill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top" wrapText="1"/>
    </xf>
    <xf numFmtId="172" fontId="2" fillId="0" borderId="60" xfId="0" applyNumberFormat="1" applyFont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/>
    </xf>
    <xf numFmtId="172" fontId="2" fillId="25" borderId="50" xfId="0" applyNumberFormat="1" applyFont="1" applyFill="1" applyBorder="1" applyAlignment="1">
      <alignment horizontal="center" vertical="top" wrapText="1"/>
    </xf>
    <xf numFmtId="172" fontId="2" fillId="25" borderId="51" xfId="0" applyNumberFormat="1" applyFont="1" applyFill="1" applyBorder="1" applyAlignment="1">
      <alignment horizontal="center" vertical="top" wrapText="1"/>
    </xf>
    <xf numFmtId="172" fontId="2" fillId="0" borderId="51" xfId="0" applyNumberFormat="1" applyFont="1" applyBorder="1" applyAlignment="1">
      <alignment horizontal="center" vertical="top"/>
    </xf>
    <xf numFmtId="172" fontId="2" fillId="0" borderId="52" xfId="0" applyNumberFormat="1" applyFont="1" applyBorder="1" applyAlignment="1">
      <alignment horizontal="center" vertical="top"/>
    </xf>
    <xf numFmtId="172" fontId="2" fillId="0" borderId="18" xfId="0" applyNumberFormat="1" applyFont="1" applyFill="1" applyBorder="1" applyAlignment="1">
      <alignment horizontal="center" vertical="top" wrapText="1"/>
    </xf>
    <xf numFmtId="172" fontId="2" fillId="0" borderId="79" xfId="0" applyNumberFormat="1" applyFont="1" applyFill="1" applyBorder="1" applyAlignment="1">
      <alignment horizontal="center" vertical="top" wrapText="1"/>
    </xf>
    <xf numFmtId="172" fontId="2" fillId="16" borderId="59" xfId="0" applyNumberFormat="1" applyFont="1" applyFill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2" fillId="0" borderId="69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172" fontId="1" fillId="16" borderId="36" xfId="0" applyNumberFormat="1" applyFont="1" applyFill="1" applyBorder="1" applyAlignment="1">
      <alignment horizontal="center" vertical="top"/>
    </xf>
    <xf numFmtId="172" fontId="1" fillId="16" borderId="49" xfId="0" applyNumberFormat="1" applyFont="1" applyFill="1" applyBorder="1" applyAlignment="1">
      <alignment horizontal="center" vertical="top"/>
    </xf>
    <xf numFmtId="172" fontId="1" fillId="16" borderId="37" xfId="0" applyNumberFormat="1" applyFont="1" applyFill="1" applyBorder="1" applyAlignment="1">
      <alignment horizontal="center" vertical="top"/>
    </xf>
    <xf numFmtId="172" fontId="2" fillId="16" borderId="59" xfId="0" applyNumberFormat="1" applyFont="1" applyFill="1" applyBorder="1" applyAlignment="1">
      <alignment horizontal="center" vertical="top" wrapText="1"/>
    </xf>
    <xf numFmtId="172" fontId="2" fillId="0" borderId="31" xfId="0" applyNumberFormat="1" applyFont="1" applyFill="1" applyBorder="1" applyAlignment="1">
      <alignment horizontal="center" vertical="top" wrapText="1"/>
    </xf>
    <xf numFmtId="172" fontId="2" fillId="0" borderId="81" xfId="0" applyNumberFormat="1" applyFont="1" applyFill="1" applyBorder="1" applyAlignment="1">
      <alignment horizontal="center" vertical="top" wrapText="1"/>
    </xf>
    <xf numFmtId="172" fontId="2" fillId="25" borderId="81" xfId="0" applyNumberFormat="1" applyFont="1" applyFill="1" applyBorder="1" applyAlignment="1">
      <alignment horizontal="center" vertical="top" wrapText="1"/>
    </xf>
    <xf numFmtId="172" fontId="2" fillId="0" borderId="25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vertical="top" wrapText="1"/>
    </xf>
    <xf numFmtId="49" fontId="2" fillId="0" borderId="59" xfId="0" applyNumberFormat="1" applyFont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top" wrapText="1"/>
    </xf>
    <xf numFmtId="49" fontId="2" fillId="0" borderId="55" xfId="0" applyNumberFormat="1" applyFont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vertical="top" wrapText="1"/>
    </xf>
    <xf numFmtId="49" fontId="2" fillId="0" borderId="69" xfId="0" applyNumberFormat="1" applyFont="1" applyBorder="1" applyAlignment="1">
      <alignment vertical="top" wrapText="1"/>
    </xf>
    <xf numFmtId="172" fontId="2" fillId="0" borderId="82" xfId="0" applyNumberFormat="1" applyFont="1" applyFill="1" applyBorder="1" applyAlignment="1">
      <alignment horizontal="center" vertical="top"/>
    </xf>
    <xf numFmtId="0" fontId="1" fillId="0" borderId="83" xfId="0" applyFont="1" applyFill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 wrapText="1"/>
    </xf>
    <xf numFmtId="172" fontId="1" fillId="0" borderId="57" xfId="0" applyNumberFormat="1" applyFont="1" applyFill="1" applyBorder="1" applyAlignment="1">
      <alignment horizontal="center" vertical="top" wrapText="1"/>
    </xf>
    <xf numFmtId="172" fontId="2" fillId="16" borderId="41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172" fontId="2" fillId="0" borderId="50" xfId="0" applyNumberFormat="1" applyFont="1" applyBorder="1" applyAlignment="1">
      <alignment horizontal="center" vertical="top" wrapText="1"/>
    </xf>
    <xf numFmtId="172" fontId="2" fillId="0" borderId="5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172" fontId="2" fillId="0" borderId="64" xfId="0" applyNumberFormat="1" applyFont="1" applyBorder="1" applyAlignment="1">
      <alignment horizontal="center" vertical="top" wrapText="1"/>
    </xf>
    <xf numFmtId="49" fontId="3" fillId="0" borderId="44" xfId="50" applyNumberFormat="1" applyFont="1" applyFill="1" applyBorder="1" applyAlignment="1">
      <alignment horizontal="center"/>
      <protection/>
    </xf>
    <xf numFmtId="0" fontId="17" fillId="0" borderId="73" xfId="50" applyFont="1" applyFill="1" applyBorder="1" applyAlignment="1">
      <alignment horizontal="left" vertical="top" wrapText="1"/>
      <protection/>
    </xf>
    <xf numFmtId="0" fontId="3" fillId="0" borderId="15" xfId="50" applyFont="1" applyFill="1" applyBorder="1" applyAlignment="1">
      <alignment horizontal="center" vertical="top"/>
      <protection/>
    </xf>
    <xf numFmtId="0" fontId="3" fillId="0" borderId="44" xfId="50" applyFont="1" applyFill="1" applyBorder="1" applyAlignment="1">
      <alignment horizontal="center" vertical="top"/>
      <protection/>
    </xf>
    <xf numFmtId="0" fontId="3" fillId="0" borderId="44" xfId="0" applyFont="1" applyFill="1" applyBorder="1" applyAlignment="1">
      <alignment/>
    </xf>
    <xf numFmtId="49" fontId="3" fillId="0" borderId="63" xfId="50" applyNumberFormat="1" applyFont="1" applyFill="1" applyBorder="1" applyAlignment="1">
      <alignment horizontal="right"/>
      <protection/>
    </xf>
    <xf numFmtId="0" fontId="20" fillId="0" borderId="53" xfId="50" applyFont="1" applyFill="1" applyBorder="1" applyAlignment="1">
      <alignment horizontal="left" vertical="top" wrapText="1"/>
      <protection/>
    </xf>
    <xf numFmtId="0" fontId="3" fillId="0" borderId="0" xfId="50" applyFont="1" applyFill="1" applyBorder="1" applyAlignment="1">
      <alignment horizontal="center" vertical="top"/>
      <protection/>
    </xf>
    <xf numFmtId="0" fontId="3" fillId="0" borderId="63" xfId="50" applyFont="1" applyFill="1" applyBorder="1" applyAlignment="1">
      <alignment horizontal="center" vertical="top"/>
      <protection/>
    </xf>
    <xf numFmtId="0" fontId="3" fillId="0" borderId="63" xfId="0" applyFont="1" applyFill="1" applyBorder="1" applyAlignment="1">
      <alignment/>
    </xf>
    <xf numFmtId="0" fontId="3" fillId="0" borderId="6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63" xfId="50" applyNumberFormat="1" applyFont="1" applyFill="1" applyBorder="1" applyAlignment="1">
      <alignment horizontal="left"/>
      <protection/>
    </xf>
    <xf numFmtId="0" fontId="3" fillId="0" borderId="53" xfId="50" applyFont="1" applyFill="1" applyBorder="1" applyAlignment="1">
      <alignment horizontal="center" vertical="top"/>
      <protection/>
    </xf>
    <xf numFmtId="0" fontId="20" fillId="0" borderId="0" xfId="50" applyFont="1" applyFill="1" applyBorder="1" applyAlignment="1">
      <alignment horizontal="left" vertical="top" wrapText="1"/>
      <protection/>
    </xf>
    <xf numFmtId="0" fontId="21" fillId="0" borderId="0" xfId="50" applyFont="1" applyFill="1" applyBorder="1" applyAlignment="1">
      <alignment horizontal="left" vertical="top" wrapText="1"/>
      <protection/>
    </xf>
    <xf numFmtId="0" fontId="3" fillId="0" borderId="63" xfId="50" applyFont="1" applyFill="1" applyBorder="1" applyAlignment="1">
      <alignment horizontal="center"/>
      <protection/>
    </xf>
    <xf numFmtId="0" fontId="3" fillId="0" borderId="53" xfId="50" applyFont="1" applyFill="1" applyBorder="1" applyAlignment="1">
      <alignment horizontal="center"/>
      <protection/>
    </xf>
    <xf numFmtId="172" fontId="2" fillId="0" borderId="41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72" xfId="0" applyNumberFormat="1" applyFont="1" applyFill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/>
    </xf>
    <xf numFmtId="49" fontId="1" fillId="8" borderId="33" xfId="0" applyNumberFormat="1" applyFont="1" applyFill="1" applyBorder="1" applyAlignment="1">
      <alignment vertical="top"/>
    </xf>
    <xf numFmtId="49" fontId="1" fillId="8" borderId="27" xfId="0" applyNumberFormat="1" applyFont="1" applyFill="1" applyBorder="1" applyAlignment="1">
      <alignment vertical="top"/>
    </xf>
    <xf numFmtId="49" fontId="1" fillId="8" borderId="27" xfId="0" applyNumberFormat="1" applyFont="1" applyFill="1" applyBorder="1" applyAlignment="1">
      <alignment horizontal="center" vertical="top"/>
    </xf>
    <xf numFmtId="49" fontId="1" fillId="8" borderId="28" xfId="0" applyNumberFormat="1" applyFont="1" applyFill="1" applyBorder="1" applyAlignment="1">
      <alignment vertical="top"/>
    </xf>
    <xf numFmtId="172" fontId="1" fillId="16" borderId="42" xfId="0" applyNumberFormat="1" applyFont="1" applyFill="1" applyBorder="1" applyAlignment="1">
      <alignment horizontal="center" vertical="top"/>
    </xf>
    <xf numFmtId="172" fontId="1" fillId="4" borderId="48" xfId="0" applyNumberFormat="1" applyFont="1" applyFill="1" applyBorder="1" applyAlignment="1">
      <alignment horizontal="center" vertical="top"/>
    </xf>
    <xf numFmtId="172" fontId="1" fillId="4" borderId="22" xfId="0" applyNumberFormat="1" applyFont="1" applyFill="1" applyBorder="1" applyAlignment="1">
      <alignment horizontal="center" vertical="top"/>
    </xf>
    <xf numFmtId="172" fontId="2" fillId="0" borderId="32" xfId="0" applyNumberFormat="1" applyFont="1" applyFill="1" applyBorder="1" applyAlignment="1">
      <alignment horizontal="center" vertical="top"/>
    </xf>
    <xf numFmtId="172" fontId="1" fillId="8" borderId="14" xfId="0" applyNumberFormat="1" applyFont="1" applyFill="1" applyBorder="1" applyAlignment="1">
      <alignment horizontal="center" vertical="top"/>
    </xf>
    <xf numFmtId="172" fontId="2" fillId="0" borderId="60" xfId="0" applyNumberFormat="1" applyFont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4" borderId="63" xfId="0" applyNumberFormat="1" applyFont="1" applyFill="1" applyBorder="1" applyAlignment="1">
      <alignment horizontal="center" vertical="top"/>
    </xf>
    <xf numFmtId="49" fontId="1" fillId="4" borderId="57" xfId="0" applyNumberFormat="1" applyFont="1" applyFill="1" applyBorder="1" applyAlignment="1">
      <alignment vertical="top"/>
    </xf>
    <xf numFmtId="49" fontId="1" fillId="4" borderId="47" xfId="0" applyNumberFormat="1" applyFont="1" applyFill="1" applyBorder="1" applyAlignment="1">
      <alignment vertical="top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68" xfId="0" applyNumberFormat="1" applyFont="1" applyFill="1" applyBorder="1" applyAlignment="1">
      <alignment horizontal="center" vertical="top"/>
    </xf>
    <xf numFmtId="49" fontId="1" fillId="4" borderId="68" xfId="0" applyNumberFormat="1" applyFont="1" applyFill="1" applyBorder="1" applyAlignment="1">
      <alignment horizontal="left" vertical="top"/>
    </xf>
    <xf numFmtId="49" fontId="1" fillId="4" borderId="63" xfId="0" applyNumberFormat="1" applyFont="1" applyFill="1" applyBorder="1" applyAlignment="1">
      <alignment vertical="top"/>
    </xf>
    <xf numFmtId="49" fontId="1" fillId="4" borderId="75" xfId="0" applyNumberFormat="1" applyFont="1" applyFill="1" applyBorder="1" applyAlignment="1">
      <alignment horizontal="center" vertical="top"/>
    </xf>
    <xf numFmtId="172" fontId="17" fillId="24" borderId="75" xfId="0" applyNumberFormat="1" applyFont="1" applyFill="1" applyBorder="1" applyAlignment="1">
      <alignment horizontal="center" vertical="top"/>
    </xf>
    <xf numFmtId="172" fontId="17" fillId="24" borderId="80" xfId="0" applyNumberFormat="1" applyFont="1" applyFill="1" applyBorder="1" applyAlignment="1">
      <alignment horizontal="center" vertical="top"/>
    </xf>
    <xf numFmtId="172" fontId="17" fillId="24" borderId="40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172" fontId="17" fillId="24" borderId="76" xfId="0" applyNumberFormat="1" applyFont="1" applyFill="1" applyBorder="1" applyAlignment="1">
      <alignment horizontal="center" vertical="top"/>
    </xf>
    <xf numFmtId="49" fontId="1" fillId="8" borderId="58" xfId="0" applyNumberFormat="1" applyFont="1" applyFill="1" applyBorder="1" applyAlignment="1">
      <alignment horizontal="center" vertical="top"/>
    </xf>
    <xf numFmtId="172" fontId="2" fillId="16" borderId="58" xfId="0" applyNumberFormat="1" applyFont="1" applyFill="1" applyBorder="1" applyAlignment="1">
      <alignment horizontal="center" vertical="top"/>
    </xf>
    <xf numFmtId="172" fontId="2" fillId="16" borderId="57" xfId="0" applyNumberFormat="1" applyFont="1" applyFill="1" applyBorder="1" applyAlignment="1">
      <alignment horizontal="center" vertical="top"/>
    </xf>
    <xf numFmtId="172" fontId="2" fillId="16" borderId="41" xfId="0" applyNumberFormat="1" applyFont="1" applyFill="1" applyBorder="1" applyAlignment="1">
      <alignment horizontal="center" vertical="top"/>
    </xf>
    <xf numFmtId="49" fontId="1" fillId="8" borderId="62" xfId="0" applyNumberFormat="1" applyFont="1" applyFill="1" applyBorder="1" applyAlignment="1">
      <alignment horizontal="center" vertical="top"/>
    </xf>
    <xf numFmtId="172" fontId="2" fillId="16" borderId="60" xfId="0" applyNumberFormat="1" applyFont="1" applyFill="1" applyBorder="1" applyAlignment="1">
      <alignment horizontal="center" vertical="top"/>
    </xf>
    <xf numFmtId="172" fontId="2" fillId="16" borderId="10" xfId="0" applyNumberFormat="1" applyFont="1" applyFill="1" applyBorder="1" applyAlignment="1">
      <alignment horizontal="center" vertical="top"/>
    </xf>
    <xf numFmtId="172" fontId="2" fillId="16" borderId="34" xfId="0" applyNumberFormat="1" applyFont="1" applyFill="1" applyBorder="1" applyAlignment="1">
      <alignment horizontal="center" vertical="top"/>
    </xf>
    <xf numFmtId="49" fontId="1" fillId="8" borderId="70" xfId="0" applyNumberFormat="1" applyFont="1" applyFill="1" applyBorder="1" applyAlignment="1">
      <alignment horizontal="center" vertical="top"/>
    </xf>
    <xf numFmtId="172" fontId="2" fillId="16" borderId="33" xfId="0" applyNumberFormat="1" applyFont="1" applyFill="1" applyBorder="1" applyAlignment="1">
      <alignment horizontal="center" vertical="top" wrapText="1"/>
    </xf>
    <xf numFmtId="172" fontId="2" fillId="16" borderId="57" xfId="0" applyNumberFormat="1" applyFont="1" applyFill="1" applyBorder="1" applyAlignment="1">
      <alignment horizontal="center" vertical="top" wrapText="1"/>
    </xf>
    <xf numFmtId="172" fontId="2" fillId="16" borderId="72" xfId="0" applyNumberFormat="1" applyFont="1" applyFill="1" applyBorder="1" applyAlignment="1">
      <alignment horizontal="center" vertical="top"/>
    </xf>
    <xf numFmtId="172" fontId="2" fillId="16" borderId="30" xfId="0" applyNumberFormat="1" applyFont="1" applyFill="1" applyBorder="1" applyAlignment="1">
      <alignment horizontal="center" vertical="top" wrapText="1"/>
    </xf>
    <xf numFmtId="172" fontId="2" fillId="16" borderId="10" xfId="0" applyNumberFormat="1" applyFont="1" applyFill="1" applyBorder="1" applyAlignment="1">
      <alignment horizontal="center" vertical="top" wrapText="1"/>
    </xf>
    <xf numFmtId="172" fontId="2" fillId="16" borderId="61" xfId="0" applyNumberFormat="1" applyFont="1" applyFill="1" applyBorder="1" applyAlignment="1">
      <alignment horizontal="center" vertical="top"/>
    </xf>
    <xf numFmtId="172" fontId="2" fillId="16" borderId="28" xfId="0" applyNumberFormat="1" applyFont="1" applyFill="1" applyBorder="1" applyAlignment="1">
      <alignment horizontal="center" vertical="top" wrapText="1"/>
    </xf>
    <xf numFmtId="172" fontId="2" fillId="16" borderId="63" xfId="0" applyNumberFormat="1" applyFont="1" applyFill="1" applyBorder="1" applyAlignment="1">
      <alignment horizontal="center" vertical="top" wrapText="1"/>
    </xf>
    <xf numFmtId="172" fontId="2" fillId="16" borderId="0" xfId="0" applyNumberFormat="1" applyFont="1" applyFill="1" applyBorder="1" applyAlignment="1">
      <alignment horizontal="center" vertical="top"/>
    </xf>
    <xf numFmtId="172" fontId="2" fillId="16" borderId="55" xfId="0" applyNumberFormat="1" applyFont="1" applyFill="1" applyBorder="1" applyAlignment="1">
      <alignment horizontal="center" vertical="top"/>
    </xf>
    <xf numFmtId="49" fontId="2" fillId="8" borderId="70" xfId="0" applyNumberFormat="1" applyFont="1" applyFill="1" applyBorder="1" applyAlignment="1">
      <alignment horizontal="center" vertical="top"/>
    </xf>
    <xf numFmtId="172" fontId="2" fillId="16" borderId="81" xfId="0" applyNumberFormat="1" applyFont="1" applyFill="1" applyBorder="1" applyAlignment="1">
      <alignment horizontal="center" vertical="top"/>
    </xf>
    <xf numFmtId="172" fontId="2" fillId="16" borderId="51" xfId="0" applyNumberFormat="1" applyFont="1" applyFill="1" applyBorder="1" applyAlignment="1">
      <alignment horizontal="center" vertical="top"/>
    </xf>
    <xf numFmtId="172" fontId="2" fillId="16" borderId="52" xfId="0" applyNumberFormat="1" applyFont="1" applyFill="1" applyBorder="1" applyAlignment="1">
      <alignment horizontal="center" vertical="top"/>
    </xf>
    <xf numFmtId="172" fontId="2" fillId="16" borderId="15" xfId="0" applyNumberFormat="1" applyFont="1" applyFill="1" applyBorder="1" applyAlignment="1">
      <alignment horizontal="center" vertical="top"/>
    </xf>
    <xf numFmtId="172" fontId="2" fillId="16" borderId="44" xfId="0" applyNumberFormat="1" applyFont="1" applyFill="1" applyBorder="1" applyAlignment="1">
      <alignment horizontal="center" vertical="top"/>
    </xf>
    <xf numFmtId="172" fontId="2" fillId="16" borderId="45" xfId="0" applyNumberFormat="1" applyFont="1" applyFill="1" applyBorder="1" applyAlignment="1">
      <alignment horizontal="center" vertical="top"/>
    </xf>
    <xf numFmtId="172" fontId="2" fillId="16" borderId="17" xfId="0" applyNumberFormat="1" applyFont="1" applyFill="1" applyBorder="1" applyAlignment="1">
      <alignment horizontal="center" vertical="top" wrapText="1"/>
    </xf>
    <xf numFmtId="172" fontId="2" fillId="16" borderId="65" xfId="0" applyNumberFormat="1" applyFont="1" applyFill="1" applyBorder="1" applyAlignment="1">
      <alignment horizontal="center" vertical="top" wrapText="1"/>
    </xf>
    <xf numFmtId="172" fontId="2" fillId="16" borderId="66" xfId="0" applyNumberFormat="1" applyFont="1" applyFill="1" applyBorder="1" applyAlignment="1">
      <alignment horizontal="center" vertical="top" wrapText="1"/>
    </xf>
    <xf numFmtId="0" fontId="1" fillId="0" borderId="72" xfId="0" applyFont="1" applyFill="1" applyBorder="1" applyAlignment="1">
      <alignment horizontal="center" vertical="top" wrapText="1"/>
    </xf>
    <xf numFmtId="49" fontId="1" fillId="0" borderId="74" xfId="0" applyNumberFormat="1" applyFont="1" applyBorder="1" applyAlignment="1">
      <alignment horizontal="center" vertical="top"/>
    </xf>
    <xf numFmtId="0" fontId="1" fillId="0" borderId="77" xfId="0" applyFont="1" applyFill="1" applyBorder="1" applyAlignment="1">
      <alignment horizontal="center" vertical="top" wrapText="1"/>
    </xf>
    <xf numFmtId="172" fontId="2" fillId="16" borderId="58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72" fontId="2" fillId="16" borderId="81" xfId="0" applyNumberFormat="1" applyFont="1" applyFill="1" applyBorder="1" applyAlignment="1">
      <alignment horizontal="center" vertical="top" wrapText="1"/>
    </xf>
    <xf numFmtId="172" fontId="2" fillId="16" borderId="51" xfId="0" applyNumberFormat="1" applyFont="1" applyFill="1" applyBorder="1" applyAlignment="1">
      <alignment horizontal="center" vertical="top" wrapText="1"/>
    </xf>
    <xf numFmtId="172" fontId="2" fillId="16" borderId="84" xfId="0" applyNumberFormat="1" applyFont="1" applyFill="1" applyBorder="1" applyAlignment="1">
      <alignment horizontal="center" vertical="top" wrapText="1"/>
    </xf>
    <xf numFmtId="172" fontId="2" fillId="16" borderId="11" xfId="0" applyNumberFormat="1" applyFont="1" applyFill="1" applyBorder="1" applyAlignment="1">
      <alignment horizontal="center" vertical="top"/>
    </xf>
    <xf numFmtId="172" fontId="2" fillId="16" borderId="73" xfId="0" applyNumberFormat="1" applyFont="1" applyFill="1" applyBorder="1" applyAlignment="1">
      <alignment horizontal="center" vertical="top"/>
    </xf>
    <xf numFmtId="0" fontId="2" fillId="0" borderId="8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172" fontId="2" fillId="16" borderId="86" xfId="0" applyNumberFormat="1" applyFont="1" applyFill="1" applyBorder="1" applyAlignment="1">
      <alignment horizontal="center" vertical="top" wrapText="1"/>
    </xf>
    <xf numFmtId="172" fontId="2" fillId="16" borderId="52" xfId="0" applyNumberFormat="1" applyFont="1" applyFill="1" applyBorder="1" applyAlignment="1">
      <alignment horizontal="center" vertical="top" wrapText="1"/>
    </xf>
    <xf numFmtId="172" fontId="2" fillId="16" borderId="85" xfId="0" applyNumberFormat="1" applyFont="1" applyFill="1" applyBorder="1" applyAlignment="1">
      <alignment horizontal="center" vertical="top" wrapText="1"/>
    </xf>
    <xf numFmtId="172" fontId="2" fillId="16" borderId="34" xfId="0" applyNumberFormat="1" applyFont="1" applyFill="1" applyBorder="1" applyAlignment="1">
      <alignment horizontal="center" vertical="top" wrapText="1"/>
    </xf>
    <xf numFmtId="172" fontId="2" fillId="16" borderId="62" xfId="0" applyNumberFormat="1" applyFont="1" applyFill="1" applyBorder="1" applyAlignment="1">
      <alignment horizontal="center" vertical="top"/>
    </xf>
    <xf numFmtId="172" fontId="2" fillId="16" borderId="78" xfId="0" applyNumberFormat="1" applyFont="1" applyFill="1" applyBorder="1" applyAlignment="1">
      <alignment horizontal="center" vertical="top"/>
    </xf>
    <xf numFmtId="172" fontId="2" fillId="16" borderId="79" xfId="0" applyNumberFormat="1" applyFont="1" applyFill="1" applyBorder="1" applyAlignment="1">
      <alignment horizontal="center" vertical="top"/>
    </xf>
    <xf numFmtId="172" fontId="2" fillId="16" borderId="43" xfId="0" applyNumberFormat="1" applyFont="1" applyFill="1" applyBorder="1" applyAlignment="1">
      <alignment horizontal="center" vertical="top"/>
    </xf>
    <xf numFmtId="172" fontId="2" fillId="16" borderId="62" xfId="0" applyNumberFormat="1" applyFont="1" applyFill="1" applyBorder="1" applyAlignment="1">
      <alignment horizontal="center" vertical="top" wrapText="1"/>
    </xf>
    <xf numFmtId="172" fontId="2" fillId="16" borderId="55" xfId="0" applyNumberFormat="1" applyFont="1" applyFill="1" applyBorder="1" applyAlignment="1">
      <alignment horizontal="center" vertical="top" wrapText="1"/>
    </xf>
    <xf numFmtId="172" fontId="2" fillId="16" borderId="83" xfId="0" applyNumberFormat="1" applyFont="1" applyFill="1" applyBorder="1" applyAlignment="1">
      <alignment horizontal="center" vertical="top" wrapText="1"/>
    </xf>
    <xf numFmtId="172" fontId="2" fillId="16" borderId="78" xfId="0" applyNumberFormat="1" applyFont="1" applyFill="1" applyBorder="1" applyAlignment="1">
      <alignment horizontal="center" vertical="top" wrapText="1"/>
    </xf>
    <xf numFmtId="172" fontId="2" fillId="16" borderId="64" xfId="0" applyNumberFormat="1" applyFont="1" applyFill="1" applyBorder="1" applyAlignment="1">
      <alignment horizontal="center" vertical="top" wrapText="1"/>
    </xf>
    <xf numFmtId="172" fontId="1" fillId="16" borderId="34" xfId="0" applyNumberFormat="1" applyFont="1" applyFill="1" applyBorder="1" applyAlignment="1">
      <alignment horizontal="center" vertical="top"/>
    </xf>
    <xf numFmtId="49" fontId="1" fillId="24" borderId="40" xfId="0" applyNumberFormat="1" applyFont="1" applyFill="1" applyBorder="1" applyAlignment="1">
      <alignment horizontal="center" vertical="top"/>
    </xf>
    <xf numFmtId="49" fontId="2" fillId="0" borderId="32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/>
    </xf>
    <xf numFmtId="172" fontId="2" fillId="25" borderId="55" xfId="0" applyNumberFormat="1" applyFont="1" applyFill="1" applyBorder="1" applyAlignment="1">
      <alignment horizontal="center" vertical="top" wrapText="1"/>
    </xf>
    <xf numFmtId="172" fontId="2" fillId="16" borderId="30" xfId="0" applyNumberFormat="1" applyFont="1" applyFill="1" applyBorder="1" applyAlignment="1">
      <alignment horizontal="center" vertical="top"/>
    </xf>
    <xf numFmtId="172" fontId="2" fillId="16" borderId="60" xfId="0" applyNumberFormat="1" applyFont="1" applyFill="1" applyBorder="1" applyAlignment="1">
      <alignment horizontal="center" vertical="top" wrapText="1"/>
    </xf>
    <xf numFmtId="49" fontId="1" fillId="4" borderId="83" xfId="0" applyNumberFormat="1" applyFont="1" applyFill="1" applyBorder="1" applyAlignment="1">
      <alignment horizontal="center" vertical="top"/>
    </xf>
    <xf numFmtId="49" fontId="1" fillId="4" borderId="78" xfId="0" applyNumberFormat="1" applyFont="1" applyFill="1" applyBorder="1" applyAlignment="1">
      <alignment horizontal="center" vertical="top"/>
    </xf>
    <xf numFmtId="49" fontId="1" fillId="4" borderId="23" xfId="0" applyNumberFormat="1" applyFont="1" applyFill="1" applyBorder="1" applyAlignment="1">
      <alignment horizontal="center" vertical="top"/>
    </xf>
    <xf numFmtId="49" fontId="1" fillId="4" borderId="35" xfId="0" applyNumberFormat="1" applyFont="1" applyFill="1" applyBorder="1" applyAlignment="1">
      <alignment horizontal="center" vertical="top"/>
    </xf>
    <xf numFmtId="0" fontId="0" fillId="0" borderId="6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78" xfId="50" applyFont="1" applyFill="1" applyBorder="1" applyAlignment="1">
      <alignment horizontal="left" vertical="top" wrapText="1"/>
      <protection/>
    </xf>
    <xf numFmtId="0" fontId="2" fillId="0" borderId="28" xfId="0" applyFont="1" applyBorder="1" applyAlignment="1">
      <alignment horizontal="center" vertical="top"/>
    </xf>
    <xf numFmtId="0" fontId="1" fillId="16" borderId="67" xfId="0" applyFont="1" applyFill="1" applyBorder="1" applyAlignment="1">
      <alignment horizontal="center" vertical="top" wrapText="1"/>
    </xf>
    <xf numFmtId="172" fontId="2" fillId="0" borderId="86" xfId="0" applyNumberFormat="1" applyFont="1" applyFill="1" applyBorder="1" applyAlignment="1">
      <alignment horizontal="center" vertical="top" wrapText="1"/>
    </xf>
    <xf numFmtId="172" fontId="1" fillId="16" borderId="67" xfId="0" applyNumberFormat="1" applyFont="1" applyFill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172" fontId="2" fillId="0" borderId="61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172" fontId="2" fillId="0" borderId="53" xfId="0" applyNumberFormat="1" applyFont="1" applyFill="1" applyBorder="1" applyAlignment="1">
      <alignment horizontal="center" vertical="top"/>
    </xf>
    <xf numFmtId="172" fontId="2" fillId="0" borderId="33" xfId="0" applyNumberFormat="1" applyFont="1" applyFill="1" applyBorder="1" applyAlignment="1">
      <alignment horizontal="center" vertical="top"/>
    </xf>
    <xf numFmtId="172" fontId="2" fillId="0" borderId="57" xfId="0" applyNumberFormat="1" applyFont="1" applyFill="1" applyBorder="1" applyAlignment="1">
      <alignment horizontal="center" vertical="top"/>
    </xf>
    <xf numFmtId="172" fontId="2" fillId="0" borderId="72" xfId="0" applyNumberFormat="1" applyFont="1" applyFill="1" applyBorder="1" applyAlignment="1">
      <alignment horizontal="center" vertical="top"/>
    </xf>
    <xf numFmtId="172" fontId="2" fillId="0" borderId="59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172" fontId="2" fillId="0" borderId="63" xfId="0" applyNumberFormat="1" applyFont="1" applyFill="1" applyBorder="1" applyAlignment="1">
      <alignment horizontal="center" vertical="top"/>
    </xf>
    <xf numFmtId="172" fontId="2" fillId="25" borderId="0" xfId="0" applyNumberFormat="1" applyFont="1" applyFill="1" applyBorder="1" applyAlignment="1">
      <alignment horizontal="center" vertical="top"/>
    </xf>
    <xf numFmtId="172" fontId="2" fillId="16" borderId="63" xfId="0" applyNumberFormat="1" applyFont="1" applyFill="1" applyBorder="1" applyAlignment="1">
      <alignment horizontal="center" vertical="top"/>
    </xf>
    <xf numFmtId="172" fontId="7" fillId="16" borderId="16" xfId="0" applyNumberFormat="1" applyFont="1" applyFill="1" applyBorder="1" applyAlignment="1">
      <alignment horizontal="center" vertical="center" wrapText="1"/>
    </xf>
    <xf numFmtId="172" fontId="7" fillId="16" borderId="13" xfId="0" applyNumberFormat="1" applyFont="1" applyFill="1" applyBorder="1" applyAlignment="1">
      <alignment horizontal="center" vertical="center" wrapText="1"/>
    </xf>
    <xf numFmtId="172" fontId="7" fillId="16" borderId="48" xfId="0" applyNumberFormat="1" applyFont="1" applyFill="1" applyBorder="1" applyAlignment="1">
      <alignment horizontal="center" vertical="center" wrapText="1"/>
    </xf>
    <xf numFmtId="172" fontId="4" fillId="16" borderId="0" xfId="0" applyNumberFormat="1" applyFont="1" applyFill="1" applyBorder="1" applyAlignment="1">
      <alignment horizontal="center" vertical="center" wrapText="1"/>
    </xf>
    <xf numFmtId="172" fontId="7" fillId="16" borderId="61" xfId="0" applyNumberFormat="1" applyFont="1" applyFill="1" applyBorder="1" applyAlignment="1">
      <alignment horizontal="center" vertical="center" wrapText="1"/>
    </xf>
    <xf numFmtId="172" fontId="7" fillId="16" borderId="87" xfId="0" applyNumberFormat="1" applyFont="1" applyFill="1" applyBorder="1" applyAlignment="1">
      <alignment horizontal="center" vertical="center"/>
    </xf>
    <xf numFmtId="172" fontId="7" fillId="16" borderId="30" xfId="0" applyNumberFormat="1" applyFont="1" applyFill="1" applyBorder="1" applyAlignment="1">
      <alignment horizontal="center" vertical="center" wrapText="1"/>
    </xf>
    <xf numFmtId="172" fontId="7" fillId="16" borderId="25" xfId="0" applyNumberFormat="1" applyFont="1" applyFill="1" applyBorder="1" applyAlignment="1">
      <alignment horizontal="center" vertical="center" wrapText="1"/>
    </xf>
    <xf numFmtId="172" fontId="7" fillId="16" borderId="2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0" fontId="22" fillId="0" borderId="0" xfId="50" applyFont="1" applyFill="1" applyBorder="1" applyAlignment="1">
      <alignment horizontal="center" vertical="top"/>
      <protection/>
    </xf>
    <xf numFmtId="0" fontId="16" fillId="0" borderId="0" xfId="50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63" xfId="50" applyFont="1" applyFill="1" applyBorder="1" applyAlignment="1">
      <alignment horizontal="left"/>
      <protection/>
    </xf>
    <xf numFmtId="0" fontId="3" fillId="0" borderId="63" xfId="50" applyFont="1" applyFill="1" applyBorder="1" applyAlignment="1">
      <alignment horizontal="left" vertical="top" wrapText="1"/>
      <protection/>
    </xf>
    <xf numFmtId="0" fontId="3" fillId="0" borderId="53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63" xfId="50" applyFont="1" applyFill="1" applyBorder="1" applyAlignment="1">
      <alignment vertical="center"/>
      <protection/>
    </xf>
    <xf numFmtId="0" fontId="3" fillId="0" borderId="78" xfId="50" applyFont="1" applyFill="1" applyBorder="1" applyAlignment="1">
      <alignment horizontal="left" vertical="top" wrapText="1"/>
      <protection/>
    </xf>
    <xf numFmtId="49" fontId="3" fillId="0" borderId="53" xfId="0" applyNumberFormat="1" applyFont="1" applyFill="1" applyBorder="1" applyAlignment="1">
      <alignment horizontal="left" vertical="top" wrapText="1"/>
    </xf>
    <xf numFmtId="0" fontId="3" fillId="0" borderId="78" xfId="0" applyFont="1" applyFill="1" applyBorder="1" applyAlignment="1">
      <alignment vertical="top" wrapText="1"/>
    </xf>
    <xf numFmtId="0" fontId="3" fillId="0" borderId="78" xfId="0" applyFont="1" applyFill="1" applyBorder="1" applyAlignment="1">
      <alignment wrapText="1"/>
    </xf>
    <xf numFmtId="0" fontId="3" fillId="0" borderId="78" xfId="0" applyFont="1" applyFill="1" applyBorder="1" applyAlignment="1">
      <alignment horizontal="left" vertical="top" wrapText="1"/>
    </xf>
    <xf numFmtId="0" fontId="3" fillId="0" borderId="53" xfId="50" applyFont="1" applyFill="1" applyBorder="1" applyAlignment="1">
      <alignment vertical="center"/>
      <protection/>
    </xf>
    <xf numFmtId="49" fontId="3" fillId="0" borderId="53" xfId="50" applyNumberFormat="1" applyFont="1" applyFill="1" applyBorder="1" applyAlignment="1">
      <alignment horizontal="left"/>
      <protection/>
    </xf>
    <xf numFmtId="0" fontId="21" fillId="0" borderId="53" xfId="50" applyFont="1" applyFill="1" applyBorder="1" applyAlignment="1">
      <alignment horizontal="left" vertical="top" wrapText="1"/>
      <protection/>
    </xf>
    <xf numFmtId="0" fontId="3" fillId="0" borderId="63" xfId="50" applyFont="1" applyFill="1" applyBorder="1" applyAlignment="1">
      <alignment horizontal="center" vertical="center"/>
      <protection/>
    </xf>
    <xf numFmtId="0" fontId="3" fillId="0" borderId="53" xfId="50" applyFont="1" applyFill="1" applyBorder="1" applyAlignment="1">
      <alignment horizontal="left" vertical="top" wrapText="1"/>
      <protection/>
    </xf>
    <xf numFmtId="0" fontId="3" fillId="0" borderId="53" xfId="51" applyFont="1" applyFill="1" applyBorder="1" applyAlignment="1">
      <alignment horizontal="center" vertical="center"/>
      <protection/>
    </xf>
    <xf numFmtId="0" fontId="3" fillId="0" borderId="63" xfId="51" applyFont="1" applyFill="1" applyBorder="1" applyAlignment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top" wrapText="1"/>
    </xf>
    <xf numFmtId="0" fontId="0" fillId="0" borderId="88" xfId="0" applyFont="1" applyBorder="1" applyAlignment="1">
      <alignment/>
    </xf>
    <xf numFmtId="0" fontId="3" fillId="0" borderId="65" xfId="0" applyFont="1" applyFill="1" applyBorder="1" applyAlignment="1">
      <alignment wrapText="1"/>
    </xf>
    <xf numFmtId="0" fontId="3" fillId="0" borderId="65" xfId="50" applyFont="1" applyFill="1" applyBorder="1" applyAlignment="1">
      <alignment horizontal="center" vertical="top"/>
      <protection/>
    </xf>
    <xf numFmtId="0" fontId="3" fillId="0" borderId="87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49" fontId="1" fillId="0" borderId="57" xfId="0" applyNumberFormat="1" applyFont="1" applyFill="1" applyBorder="1" applyAlignment="1">
      <alignment horizontal="center" vertical="center" textRotation="90" wrapText="1"/>
    </xf>
    <xf numFmtId="49" fontId="1" fillId="0" borderId="6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55" xfId="0" applyNumberFormat="1" applyFont="1" applyBorder="1" applyAlignment="1">
      <alignment vertical="top"/>
    </xf>
    <xf numFmtId="49" fontId="1" fillId="4" borderId="74" xfId="0" applyNumberFormat="1" applyFont="1" applyFill="1" applyBorder="1" applyAlignment="1">
      <alignment horizontal="center" vertical="top"/>
    </xf>
    <xf numFmtId="0" fontId="1" fillId="0" borderId="47" xfId="0" applyFont="1" applyBorder="1" applyAlignment="1">
      <alignment horizontal="center"/>
    </xf>
    <xf numFmtId="49" fontId="3" fillId="0" borderId="53" xfId="0" applyNumberFormat="1" applyFont="1" applyFill="1" applyBorder="1" applyAlignment="1">
      <alignment horizontal="center" vertical="top"/>
    </xf>
    <xf numFmtId="49" fontId="3" fillId="0" borderId="63" xfId="0" applyNumberFormat="1" applyFont="1" applyFill="1" applyBorder="1" applyAlignment="1">
      <alignment horizontal="center" vertical="top"/>
    </xf>
    <xf numFmtId="0" fontId="3" fillId="25" borderId="63" xfId="50" applyFont="1" applyFill="1" applyBorder="1" applyAlignment="1">
      <alignment horizontal="center" vertical="top"/>
      <protection/>
    </xf>
    <xf numFmtId="0" fontId="3" fillId="0" borderId="0" xfId="50" applyFont="1" applyFill="1" applyBorder="1" applyAlignment="1">
      <alignment horizontal="left" vertical="top" wrapText="1"/>
      <protection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172" fontId="41" fillId="16" borderId="58" xfId="0" applyNumberFormat="1" applyFont="1" applyFill="1" applyBorder="1" applyAlignment="1">
      <alignment horizontal="center" vertical="top" wrapText="1"/>
    </xf>
    <xf numFmtId="172" fontId="41" fillId="16" borderId="57" xfId="0" applyNumberFormat="1" applyFont="1" applyFill="1" applyBorder="1" applyAlignment="1">
      <alignment horizontal="center" vertical="top" wrapText="1"/>
    </xf>
    <xf numFmtId="172" fontId="41" fillId="16" borderId="52" xfId="0" applyNumberFormat="1" applyFont="1" applyFill="1" applyBorder="1" applyAlignment="1">
      <alignment horizontal="center" vertical="top" wrapText="1"/>
    </xf>
    <xf numFmtId="172" fontId="41" fillId="16" borderId="5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172" fontId="2" fillId="16" borderId="50" xfId="0" applyNumberFormat="1" applyFont="1" applyFill="1" applyBorder="1" applyAlignment="1">
      <alignment horizontal="center" vertical="top" wrapText="1"/>
    </xf>
    <xf numFmtId="49" fontId="1" fillId="8" borderId="31" xfId="0" applyNumberFormat="1" applyFont="1" applyFill="1" applyBorder="1" applyAlignment="1">
      <alignment horizontal="center" vertical="top"/>
    </xf>
    <xf numFmtId="49" fontId="1" fillId="8" borderId="67" xfId="0" applyNumberFormat="1" applyFont="1" applyFill="1" applyBorder="1" applyAlignment="1">
      <alignment horizontal="center" vertical="top"/>
    </xf>
    <xf numFmtId="49" fontId="1" fillId="4" borderId="84" xfId="0" applyNumberFormat="1" applyFont="1" applyFill="1" applyBorder="1" applyAlignment="1">
      <alignment horizontal="center" vertical="top"/>
    </xf>
    <xf numFmtId="49" fontId="1" fillId="4" borderId="53" xfId="0" applyNumberFormat="1" applyFont="1" applyFill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 wrapText="1"/>
    </xf>
    <xf numFmtId="49" fontId="2" fillId="0" borderId="69" xfId="0" applyNumberFormat="1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49" fontId="1" fillId="0" borderId="78" xfId="0" applyNumberFormat="1" applyFont="1" applyBorder="1" applyAlignment="1">
      <alignment horizontal="center" vertical="top"/>
    </xf>
    <xf numFmtId="0" fontId="2" fillId="0" borderId="7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69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47" xfId="0" applyNumberFormat="1" applyFont="1" applyFill="1" applyBorder="1" applyAlignment="1">
      <alignment horizontal="center" vertical="top"/>
    </xf>
    <xf numFmtId="49" fontId="1" fillId="4" borderId="63" xfId="0" applyNumberFormat="1" applyFont="1" applyFill="1" applyBorder="1" applyAlignment="1">
      <alignment horizontal="center" vertical="top"/>
    </xf>
    <xf numFmtId="49" fontId="1" fillId="8" borderId="28" xfId="0" applyNumberFormat="1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 wrapText="1"/>
    </xf>
    <xf numFmtId="0" fontId="1" fillId="0" borderId="74" xfId="0" applyFont="1" applyFill="1" applyBorder="1" applyAlignment="1">
      <alignment horizontal="center" vertical="top" wrapText="1"/>
    </xf>
    <xf numFmtId="49" fontId="1" fillId="8" borderId="27" xfId="0" applyNumberFormat="1" applyFont="1" applyFill="1" applyBorder="1" applyAlignment="1">
      <alignment horizontal="center" vertical="top"/>
    </xf>
    <xf numFmtId="0" fontId="2" fillId="25" borderId="53" xfId="0" applyFont="1" applyFill="1" applyBorder="1" applyAlignment="1">
      <alignment horizontal="left" vertical="top" wrapText="1"/>
    </xf>
    <xf numFmtId="0" fontId="2" fillId="25" borderId="74" xfId="0" applyFont="1" applyFill="1" applyBorder="1" applyAlignment="1">
      <alignment horizontal="left" vertical="top" wrapText="1"/>
    </xf>
    <xf numFmtId="0" fontId="1" fillId="0" borderId="54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1" fillId="0" borderId="57" xfId="0" applyFont="1" applyFill="1" applyBorder="1" applyAlignment="1">
      <alignment horizontal="left" vertical="top" wrapText="1"/>
    </xf>
    <xf numFmtId="0" fontId="1" fillId="0" borderId="63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1" fillId="4" borderId="74" xfId="0" applyNumberFormat="1" applyFont="1" applyFill="1" applyBorder="1" applyAlignment="1">
      <alignment horizontal="right" vertical="top"/>
    </xf>
    <xf numFmtId="49" fontId="1" fillId="4" borderId="77" xfId="0" applyNumberFormat="1" applyFont="1" applyFill="1" applyBorder="1" applyAlignment="1">
      <alignment horizontal="right" vertical="top"/>
    </xf>
    <xf numFmtId="49" fontId="1" fillId="4" borderId="76" xfId="0" applyNumberFormat="1" applyFont="1" applyFill="1" applyBorder="1" applyAlignment="1">
      <alignment horizontal="right" vertical="top"/>
    </xf>
    <xf numFmtId="49" fontId="1" fillId="8" borderId="33" xfId="0" applyNumberFormat="1" applyFont="1" applyFill="1" applyBorder="1" applyAlignment="1">
      <alignment horizontal="center" vertical="top"/>
    </xf>
    <xf numFmtId="0" fontId="1" fillId="4" borderId="76" xfId="0" applyFont="1" applyFill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center" vertical="top"/>
    </xf>
    <xf numFmtId="0" fontId="2" fillId="25" borderId="57" xfId="0" applyFont="1" applyFill="1" applyBorder="1" applyAlignment="1">
      <alignment horizontal="left" vertical="top" wrapText="1"/>
    </xf>
    <xf numFmtId="0" fontId="2" fillId="25" borderId="63" xfId="0" applyFont="1" applyFill="1" applyBorder="1" applyAlignment="1">
      <alignment horizontal="left" vertical="top" wrapText="1"/>
    </xf>
    <xf numFmtId="0" fontId="2" fillId="25" borderId="47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49" fontId="1" fillId="4" borderId="75" xfId="0" applyNumberFormat="1" applyFont="1" applyFill="1" applyBorder="1" applyAlignment="1">
      <alignment horizontal="left" vertical="top"/>
    </xf>
    <xf numFmtId="49" fontId="1" fillId="4" borderId="71" xfId="0" applyNumberFormat="1" applyFont="1" applyFill="1" applyBorder="1" applyAlignment="1">
      <alignment horizontal="left" vertical="top"/>
    </xf>
    <xf numFmtId="49" fontId="1" fillId="4" borderId="76" xfId="0" applyNumberFormat="1" applyFont="1" applyFill="1" applyBorder="1" applyAlignment="1">
      <alignment horizontal="left" vertical="top"/>
    </xf>
    <xf numFmtId="49" fontId="1" fillId="4" borderId="75" xfId="0" applyNumberFormat="1" applyFont="1" applyFill="1" applyBorder="1" applyAlignment="1">
      <alignment horizontal="right" vertical="top"/>
    </xf>
    <xf numFmtId="49" fontId="1" fillId="4" borderId="71" xfId="0" applyNumberFormat="1" applyFont="1" applyFill="1" applyBorder="1" applyAlignment="1">
      <alignment horizontal="right" vertical="top"/>
    </xf>
    <xf numFmtId="0" fontId="1" fillId="0" borderId="41" xfId="0" applyFont="1" applyFill="1" applyBorder="1" applyAlignment="1">
      <alignment horizontal="center" vertical="top" wrapText="1"/>
    </xf>
    <xf numFmtId="0" fontId="0" fillId="0" borderId="53" xfId="0" applyFont="1" applyBorder="1" applyAlignment="1">
      <alignment horizontal="center" vertical="top" wrapText="1"/>
    </xf>
    <xf numFmtId="0" fontId="0" fillId="0" borderId="74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53" xfId="0" applyFont="1" applyFill="1" applyBorder="1" applyAlignment="1">
      <alignment horizontal="left" vertical="top" wrapText="1"/>
    </xf>
    <xf numFmtId="0" fontId="2" fillId="0" borderId="74" xfId="0" applyFont="1" applyFill="1" applyBorder="1" applyAlignment="1">
      <alignment horizontal="left" vertical="top" wrapText="1"/>
    </xf>
    <xf numFmtId="0" fontId="41" fillId="0" borderId="41" xfId="0" applyFont="1" applyFill="1" applyBorder="1" applyAlignment="1">
      <alignment horizontal="left" vertical="top" wrapText="1"/>
    </xf>
    <xf numFmtId="0" fontId="41" fillId="0" borderId="53" xfId="0" applyFont="1" applyFill="1" applyBorder="1" applyAlignment="1">
      <alignment horizontal="left" vertical="top" wrapText="1"/>
    </xf>
    <xf numFmtId="0" fontId="41" fillId="0" borderId="74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49" fontId="1" fillId="0" borderId="57" xfId="0" applyNumberFormat="1" applyFont="1" applyBorder="1" applyAlignment="1">
      <alignment horizontal="center" vertical="top"/>
    </xf>
    <xf numFmtId="49" fontId="1" fillId="0" borderId="63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0" fontId="1" fillId="4" borderId="75" xfId="0" applyFont="1" applyFill="1" applyBorder="1" applyAlignment="1">
      <alignment horizontal="left" vertical="top" wrapText="1"/>
    </xf>
    <xf numFmtId="0" fontId="1" fillId="4" borderId="71" xfId="0" applyFont="1" applyFill="1" applyBorder="1" applyAlignment="1">
      <alignment horizontal="left" vertical="top" wrapText="1"/>
    </xf>
    <xf numFmtId="49" fontId="1" fillId="4" borderId="39" xfId="0" applyNumberFormat="1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69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" fillId="4" borderId="47" xfId="0" applyFont="1" applyFill="1" applyBorder="1" applyAlignment="1">
      <alignment horizontal="left" vertical="top" wrapText="1"/>
    </xf>
    <xf numFmtId="0" fontId="1" fillId="4" borderId="69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textRotation="90" wrapText="1"/>
    </xf>
    <xf numFmtId="49" fontId="1" fillId="0" borderId="51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49" fontId="41" fillId="0" borderId="84" xfId="0" applyNumberFormat="1" applyFont="1" applyFill="1" applyBorder="1" applyAlignment="1">
      <alignment horizontal="left" vertical="top" wrapText="1"/>
    </xf>
    <xf numFmtId="49" fontId="41" fillId="0" borderId="53" xfId="0" applyNumberFormat="1" applyFont="1" applyFill="1" applyBorder="1" applyAlignment="1">
      <alignment horizontal="left" vertical="top" wrapText="1"/>
    </xf>
    <xf numFmtId="49" fontId="41" fillId="0" borderId="39" xfId="0" applyNumberFormat="1" applyFont="1" applyFill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7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center" textRotation="90" wrapText="1"/>
    </xf>
    <xf numFmtId="0" fontId="2" fillId="0" borderId="54" xfId="0" applyNumberFormat="1" applyFont="1" applyBorder="1" applyAlignment="1">
      <alignment horizontal="center" vertical="center" textRotation="90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 textRotation="90" wrapText="1"/>
    </xf>
    <xf numFmtId="0" fontId="2" fillId="0" borderId="74" xfId="0" applyFont="1" applyFill="1" applyBorder="1" applyAlignment="1">
      <alignment horizontal="center" vertical="center" textRotation="90" wrapText="1"/>
    </xf>
    <xf numFmtId="49" fontId="1" fillId="3" borderId="31" xfId="0" applyNumberFormat="1" applyFont="1" applyFill="1" applyBorder="1" applyAlignment="1">
      <alignment horizontal="left" vertical="top" wrapText="1"/>
    </xf>
    <xf numFmtId="49" fontId="1" fillId="3" borderId="81" xfId="0" applyNumberFormat="1" applyFont="1" applyFill="1" applyBorder="1" applyAlignment="1">
      <alignment horizontal="left" vertical="top" wrapText="1"/>
    </xf>
    <xf numFmtId="49" fontId="1" fillId="3" borderId="89" xfId="0" applyNumberFormat="1" applyFont="1" applyFill="1" applyBorder="1" applyAlignment="1">
      <alignment horizontal="left" vertical="top" wrapText="1"/>
    </xf>
    <xf numFmtId="49" fontId="2" fillId="0" borderId="55" xfId="0" applyNumberFormat="1" applyFont="1" applyBorder="1" applyAlignment="1">
      <alignment horizontal="center" vertical="top" wrapText="1"/>
    </xf>
    <xf numFmtId="0" fontId="1" fillId="8" borderId="71" xfId="0" applyFont="1" applyFill="1" applyBorder="1" applyAlignment="1">
      <alignment horizontal="left" vertical="top"/>
    </xf>
    <xf numFmtId="0" fontId="1" fillId="8" borderId="76" xfId="0" applyFont="1" applyFill="1" applyBorder="1" applyAlignment="1">
      <alignment horizontal="left" vertical="top"/>
    </xf>
    <xf numFmtId="49" fontId="2" fillId="0" borderId="90" xfId="0" applyNumberFormat="1" applyFont="1" applyBorder="1" applyAlignment="1">
      <alignment horizontal="center" vertical="top" wrapText="1"/>
    </xf>
    <xf numFmtId="49" fontId="2" fillId="0" borderId="79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" fillId="24" borderId="46" xfId="0" applyFont="1" applyFill="1" applyBorder="1" applyAlignment="1">
      <alignment horizontal="left" vertical="top" wrapText="1"/>
    </xf>
    <xf numFmtId="0" fontId="1" fillId="24" borderId="15" xfId="0" applyFont="1" applyFill="1" applyBorder="1" applyAlignment="1">
      <alignment horizontal="left" vertical="top" wrapText="1"/>
    </xf>
    <xf numFmtId="0" fontId="1" fillId="24" borderId="91" xfId="0" applyFont="1" applyFill="1" applyBorder="1" applyAlignment="1">
      <alignment horizontal="left" vertical="top" wrapText="1"/>
    </xf>
    <xf numFmtId="172" fontId="1" fillId="16" borderId="38" xfId="0" applyNumberFormat="1" applyFont="1" applyFill="1" applyBorder="1" applyAlignment="1">
      <alignment horizontal="center" vertical="top"/>
    </xf>
    <xf numFmtId="172" fontId="1" fillId="16" borderId="36" xfId="0" applyNumberFormat="1" applyFont="1" applyFill="1" applyBorder="1" applyAlignment="1">
      <alignment horizontal="center" vertical="top"/>
    </xf>
    <xf numFmtId="172" fontId="1" fillId="16" borderId="37" xfId="0" applyNumberFormat="1" applyFont="1" applyFill="1" applyBorder="1" applyAlignment="1">
      <alignment horizontal="center" vertical="top"/>
    </xf>
    <xf numFmtId="0" fontId="2" fillId="0" borderId="6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172" fontId="1" fillId="24" borderId="60" xfId="0" applyNumberFormat="1" applyFont="1" applyFill="1" applyBorder="1" applyAlignment="1">
      <alignment horizontal="center" vertical="top"/>
    </xf>
    <xf numFmtId="172" fontId="1" fillId="24" borderId="10" xfId="0" applyNumberFormat="1" applyFont="1" applyFill="1" applyBorder="1" applyAlignment="1">
      <alignment horizontal="center" vertical="top"/>
    </xf>
    <xf numFmtId="172" fontId="1" fillId="24" borderId="34" xfId="0" applyNumberFormat="1" applyFont="1" applyFill="1" applyBorder="1" applyAlignment="1">
      <alignment horizontal="center" vertical="top"/>
    </xf>
    <xf numFmtId="172" fontId="2" fillId="0" borderId="6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34" xfId="0" applyNumberFormat="1" applyFont="1" applyBorder="1" applyAlignment="1">
      <alignment horizontal="center" vertical="top"/>
    </xf>
    <xf numFmtId="172" fontId="1" fillId="16" borderId="35" xfId="0" applyNumberFormat="1" applyFont="1" applyFill="1" applyBorder="1" applyAlignment="1">
      <alignment horizontal="center" vertical="top"/>
    </xf>
    <xf numFmtId="172" fontId="1" fillId="16" borderId="39" xfId="0" applyNumberFormat="1" applyFont="1" applyFill="1" applyBorder="1" applyAlignment="1">
      <alignment horizontal="center" vertical="top"/>
    </xf>
    <xf numFmtId="172" fontId="2" fillId="0" borderId="85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1" fillId="16" borderId="38" xfId="0" applyFont="1" applyFill="1" applyBorder="1" applyAlignment="1">
      <alignment horizontal="right" vertical="top"/>
    </xf>
    <xf numFmtId="0" fontId="1" fillId="16" borderId="36" xfId="0" applyFont="1" applyFill="1" applyBorder="1" applyAlignment="1">
      <alignment horizontal="right" vertical="top"/>
    </xf>
    <xf numFmtId="0" fontId="1" fillId="16" borderId="37" xfId="0" applyFont="1" applyFill="1" applyBorder="1" applyAlignment="1">
      <alignment horizontal="right" vertical="top"/>
    </xf>
    <xf numFmtId="172" fontId="2" fillId="0" borderId="85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92" xfId="0" applyFont="1" applyBorder="1" applyAlignment="1">
      <alignment horizontal="left" vertical="top" wrapText="1"/>
    </xf>
    <xf numFmtId="172" fontId="1" fillId="16" borderId="49" xfId="0" applyNumberFormat="1" applyFont="1" applyFill="1" applyBorder="1" applyAlignment="1">
      <alignment horizontal="center" vertical="top"/>
    </xf>
    <xf numFmtId="172" fontId="1" fillId="16" borderId="56" xfId="0" applyNumberFormat="1" applyFont="1" applyFill="1" applyBorder="1" applyAlignment="1">
      <alignment horizontal="center" vertical="top"/>
    </xf>
    <xf numFmtId="0" fontId="1" fillId="24" borderId="6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/>
    </xf>
    <xf numFmtId="0" fontId="1" fillId="24" borderId="34" xfId="0" applyFont="1" applyFill="1" applyBorder="1" applyAlignment="1">
      <alignment horizontal="left" vertical="top"/>
    </xf>
    <xf numFmtId="172" fontId="2" fillId="0" borderId="61" xfId="0" applyNumberFormat="1" applyFont="1" applyBorder="1" applyAlignment="1">
      <alignment horizontal="center" vertical="top"/>
    </xf>
    <xf numFmtId="172" fontId="2" fillId="0" borderId="92" xfId="0" applyNumberFormat="1" applyFont="1" applyBorder="1" applyAlignment="1">
      <alignment horizontal="center" vertical="top"/>
    </xf>
    <xf numFmtId="0" fontId="2" fillId="16" borderId="6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left" vertical="top" wrapText="1"/>
    </xf>
    <xf numFmtId="0" fontId="2" fillId="16" borderId="34" xfId="0" applyFont="1" applyFill="1" applyBorder="1" applyAlignment="1">
      <alignment horizontal="left" vertical="top" wrapText="1"/>
    </xf>
    <xf numFmtId="172" fontId="2" fillId="0" borderId="61" xfId="0" applyNumberFormat="1" applyFont="1" applyBorder="1" applyAlignment="1">
      <alignment horizontal="center" vertical="top" wrapText="1"/>
    </xf>
    <xf numFmtId="172" fontId="2" fillId="0" borderId="92" xfId="0" applyNumberFormat="1" applyFont="1" applyBorder="1" applyAlignment="1">
      <alignment horizontal="center" vertical="top" wrapText="1"/>
    </xf>
    <xf numFmtId="172" fontId="1" fillId="16" borderId="85" xfId="0" applyNumberFormat="1" applyFont="1" applyFill="1" applyBorder="1" applyAlignment="1">
      <alignment horizontal="center" vertical="top"/>
    </xf>
    <xf numFmtId="172" fontId="1" fillId="16" borderId="10" xfId="0" applyNumberFormat="1" applyFont="1" applyFill="1" applyBorder="1" applyAlignment="1">
      <alignment horizontal="center" vertical="top"/>
    </xf>
    <xf numFmtId="172" fontId="1" fillId="16" borderId="11" xfId="0" applyNumberFormat="1" applyFont="1" applyFill="1" applyBorder="1" applyAlignment="1">
      <alignment horizontal="center" vertical="top"/>
    </xf>
    <xf numFmtId="172" fontId="1" fillId="16" borderId="61" xfId="0" applyNumberFormat="1" applyFont="1" applyFill="1" applyBorder="1" applyAlignment="1">
      <alignment horizontal="center" vertical="top" wrapText="1"/>
    </xf>
    <xf numFmtId="172" fontId="1" fillId="16" borderId="92" xfId="0" applyNumberFormat="1" applyFont="1" applyFill="1" applyBorder="1" applyAlignment="1">
      <alignment horizontal="center" vertical="top" wrapText="1"/>
    </xf>
    <xf numFmtId="172" fontId="2" fillId="0" borderId="61" xfId="0" applyNumberFormat="1" applyFont="1" applyFill="1" applyBorder="1" applyAlignment="1">
      <alignment horizontal="center" vertical="top"/>
    </xf>
    <xf numFmtId="172" fontId="2" fillId="0" borderId="92" xfId="0" applyNumberFormat="1" applyFont="1" applyFill="1" applyBorder="1" applyAlignment="1">
      <alignment horizontal="center" vertical="top"/>
    </xf>
    <xf numFmtId="172" fontId="1" fillId="24" borderId="61" xfId="0" applyNumberFormat="1" applyFont="1" applyFill="1" applyBorder="1" applyAlignment="1">
      <alignment horizontal="center" vertical="top"/>
    </xf>
    <xf numFmtId="172" fontId="1" fillId="24" borderId="92" xfId="0" applyNumberFormat="1" applyFont="1" applyFill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172" fontId="2" fillId="0" borderId="30" xfId="0" applyNumberFormat="1" applyFont="1" applyBorder="1" applyAlignment="1">
      <alignment horizontal="center" vertical="top" wrapText="1"/>
    </xf>
    <xf numFmtId="0" fontId="2" fillId="0" borderId="72" xfId="0" applyNumberFormat="1" applyFont="1" applyFill="1" applyBorder="1" applyAlignment="1">
      <alignment horizontal="left" vertical="top" wrapText="1"/>
    </xf>
    <xf numFmtId="172" fontId="1" fillId="0" borderId="58" xfId="0" applyNumberFormat="1" applyFont="1" applyBorder="1" applyAlignment="1">
      <alignment horizontal="center" vertical="top" wrapText="1"/>
    </xf>
    <xf numFmtId="172" fontId="1" fillId="0" borderId="57" xfId="0" applyNumberFormat="1" applyFont="1" applyBorder="1" applyAlignment="1">
      <alignment horizontal="center" vertical="top" wrapText="1"/>
    </xf>
    <xf numFmtId="172" fontId="1" fillId="0" borderId="59" xfId="0" applyNumberFormat="1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/>
    </xf>
    <xf numFmtId="49" fontId="1" fillId="4" borderId="39" xfId="0" applyNumberFormat="1" applyFont="1" applyFill="1" applyBorder="1" applyAlignment="1">
      <alignment horizontal="right" vertical="top"/>
    </xf>
    <xf numFmtId="49" fontId="1" fillId="4" borderId="49" xfId="0" applyNumberFormat="1" applyFont="1" applyFill="1" applyBorder="1" applyAlignment="1">
      <alignment horizontal="right" vertical="top"/>
    </xf>
    <xf numFmtId="49" fontId="1" fillId="4" borderId="56" xfId="0" applyNumberFormat="1" applyFont="1" applyFill="1" applyBorder="1" applyAlignment="1">
      <alignment horizontal="right" vertical="top"/>
    </xf>
    <xf numFmtId="0" fontId="1" fillId="24" borderId="71" xfId="0" applyFont="1" applyFill="1" applyBorder="1" applyAlignment="1">
      <alignment horizontal="right" vertical="top"/>
    </xf>
    <xf numFmtId="0" fontId="1" fillId="24" borderId="76" xfId="0" applyFont="1" applyFill="1" applyBorder="1" applyAlignment="1">
      <alignment horizontal="right" vertical="top"/>
    </xf>
    <xf numFmtId="0" fontId="1" fillId="0" borderId="86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84" xfId="0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2" fillId="0" borderId="59" xfId="0" applyNumberFormat="1" applyFont="1" applyFill="1" applyBorder="1" applyAlignment="1">
      <alignment horizontal="center" vertical="top" wrapText="1"/>
    </xf>
    <xf numFmtId="49" fontId="2" fillId="0" borderId="55" xfId="0" applyNumberFormat="1" applyFont="1" applyFill="1" applyBorder="1" applyAlignment="1">
      <alignment horizontal="center" vertical="top" wrapText="1"/>
    </xf>
    <xf numFmtId="49" fontId="2" fillId="0" borderId="69" xfId="0" applyNumberFormat="1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172" fontId="1" fillId="16" borderId="60" xfId="0" applyNumberFormat="1" applyFont="1" applyFill="1" applyBorder="1" applyAlignment="1">
      <alignment horizontal="center" vertical="top"/>
    </xf>
    <xf numFmtId="172" fontId="1" fillId="16" borderId="34" xfId="0" applyNumberFormat="1" applyFont="1" applyFill="1" applyBorder="1" applyAlignment="1">
      <alignment horizontal="center" vertical="top"/>
    </xf>
    <xf numFmtId="172" fontId="2" fillId="0" borderId="6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34" xfId="0" applyNumberFormat="1" applyFont="1" applyBorder="1" applyAlignment="1">
      <alignment horizontal="center" vertical="top" wrapText="1"/>
    </xf>
    <xf numFmtId="172" fontId="2" fillId="0" borderId="85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30" xfId="0" applyNumberFormat="1" applyFont="1" applyFill="1" applyBorder="1" applyAlignment="1">
      <alignment horizontal="center" vertical="top" wrapText="1"/>
    </xf>
    <xf numFmtId="172" fontId="2" fillId="0" borderId="61" xfId="0" applyNumberFormat="1" applyFont="1" applyFill="1" applyBorder="1" applyAlignment="1">
      <alignment horizontal="center" vertical="top" wrapText="1"/>
    </xf>
    <xf numFmtId="172" fontId="2" fillId="0" borderId="92" xfId="0" applyNumberFormat="1" applyFont="1" applyFill="1" applyBorder="1" applyAlignment="1">
      <alignment horizontal="center" vertical="top" wrapText="1"/>
    </xf>
    <xf numFmtId="172" fontId="1" fillId="16" borderId="85" xfId="0" applyNumberFormat="1" applyFont="1" applyFill="1" applyBorder="1" applyAlignment="1">
      <alignment horizontal="center" vertical="top" wrapText="1"/>
    </xf>
    <xf numFmtId="172" fontId="1" fillId="16" borderId="10" xfId="0" applyNumberFormat="1" applyFont="1" applyFill="1" applyBorder="1" applyAlignment="1">
      <alignment horizontal="center" vertical="top" wrapText="1"/>
    </xf>
    <xf numFmtId="172" fontId="1" fillId="16" borderId="11" xfId="0" applyNumberFormat="1" applyFont="1" applyFill="1" applyBorder="1" applyAlignment="1">
      <alignment horizontal="center" vertical="top" wrapText="1"/>
    </xf>
    <xf numFmtId="172" fontId="1" fillId="24" borderId="85" xfId="0" applyNumberFormat="1" applyFont="1" applyFill="1" applyBorder="1" applyAlignment="1">
      <alignment horizontal="center" vertical="top" wrapText="1"/>
    </xf>
    <xf numFmtId="172" fontId="1" fillId="24" borderId="10" xfId="0" applyNumberFormat="1" applyFont="1" applyFill="1" applyBorder="1" applyAlignment="1">
      <alignment horizontal="center" vertical="top" wrapText="1"/>
    </xf>
    <xf numFmtId="172" fontId="1" fillId="24" borderId="11" xfId="0" applyNumberFormat="1" applyFont="1" applyFill="1" applyBorder="1" applyAlignment="1">
      <alignment horizontal="center" vertical="top" wrapText="1"/>
    </xf>
    <xf numFmtId="172" fontId="1" fillId="24" borderId="61" xfId="0" applyNumberFormat="1" applyFont="1" applyFill="1" applyBorder="1" applyAlignment="1">
      <alignment horizontal="center" vertical="top" wrapText="1"/>
    </xf>
    <xf numFmtId="172" fontId="1" fillId="24" borderId="92" xfId="0" applyNumberFormat="1" applyFont="1" applyFill="1" applyBorder="1" applyAlignment="1">
      <alignment horizontal="center" vertical="top" wrapText="1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 vertical="top" wrapText="1"/>
    </xf>
    <xf numFmtId="49" fontId="2" fillId="0" borderId="74" xfId="0" applyNumberFormat="1" applyFont="1" applyBorder="1" applyAlignment="1">
      <alignment horizontal="center" vertical="top" wrapText="1"/>
    </xf>
    <xf numFmtId="49" fontId="1" fillId="8" borderId="71" xfId="0" applyNumberFormat="1" applyFont="1" applyFill="1" applyBorder="1" applyAlignment="1">
      <alignment horizontal="right" vertical="top"/>
    </xf>
    <xf numFmtId="49" fontId="1" fillId="8" borderId="76" xfId="0" applyNumberFormat="1" applyFont="1" applyFill="1" applyBorder="1" applyAlignment="1">
      <alignment horizontal="right" vertical="top"/>
    </xf>
    <xf numFmtId="0" fontId="1" fillId="0" borderId="52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0" fillId="0" borderId="69" xfId="0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8" fillId="0" borderId="54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" fillId="0" borderId="63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/>
    </xf>
    <xf numFmtId="172" fontId="1" fillId="24" borderId="85" xfId="0" applyNumberFormat="1" applyFont="1" applyFill="1" applyBorder="1" applyAlignment="1">
      <alignment horizontal="center" vertical="top"/>
    </xf>
    <xf numFmtId="172" fontId="1" fillId="24" borderId="11" xfId="0" applyNumberFormat="1" applyFont="1" applyFill="1" applyBorder="1" applyAlignment="1">
      <alignment horizontal="center" vertical="top"/>
    </xf>
    <xf numFmtId="0" fontId="2" fillId="0" borderId="6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1" fillId="16" borderId="60" xfId="0" applyFont="1" applyFill="1" applyBorder="1" applyAlignment="1">
      <alignment horizontal="left" vertical="top"/>
    </xf>
    <xf numFmtId="0" fontId="1" fillId="16" borderId="10" xfId="0" applyFont="1" applyFill="1" applyBorder="1" applyAlignment="1">
      <alignment horizontal="left" vertical="top"/>
    </xf>
    <xf numFmtId="0" fontId="1" fillId="16" borderId="34" xfId="0" applyFont="1" applyFill="1" applyBorder="1" applyAlignment="1">
      <alignment horizontal="left" vertical="top"/>
    </xf>
    <xf numFmtId="172" fontId="1" fillId="16" borderId="61" xfId="0" applyNumberFormat="1" applyFont="1" applyFill="1" applyBorder="1" applyAlignment="1">
      <alignment horizontal="center" vertical="top"/>
    </xf>
    <xf numFmtId="172" fontId="1" fillId="16" borderId="9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172" fontId="1" fillId="24" borderId="60" xfId="0" applyNumberFormat="1" applyFont="1" applyFill="1" applyBorder="1" applyAlignment="1">
      <alignment horizontal="center" vertical="top" wrapText="1"/>
    </xf>
    <xf numFmtId="172" fontId="1" fillId="24" borderId="34" xfId="0" applyNumberFormat="1" applyFont="1" applyFill="1" applyBorder="1" applyAlignment="1">
      <alignment horizontal="center" vertical="top" wrapText="1"/>
    </xf>
    <xf numFmtId="172" fontId="1" fillId="16" borderId="60" xfId="0" applyNumberFormat="1" applyFont="1" applyFill="1" applyBorder="1" applyAlignment="1">
      <alignment horizontal="center" vertical="top" wrapText="1"/>
    </xf>
    <xf numFmtId="172" fontId="1" fillId="16" borderId="34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1" fillId="25" borderId="32" xfId="0" applyFont="1" applyFill="1" applyBorder="1" applyAlignment="1">
      <alignment horizontal="center" vertical="center" wrapText="1"/>
    </xf>
    <xf numFmtId="0" fontId="1" fillId="25" borderId="54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25" borderId="33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44" xfId="50" applyFont="1" applyFill="1" applyBorder="1" applyAlignment="1">
      <alignment horizontal="center" vertical="center" wrapText="1"/>
      <protection/>
    </xf>
    <xf numFmtId="0" fontId="3" fillId="0" borderId="65" xfId="50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top"/>
    </xf>
    <xf numFmtId="49" fontId="1" fillId="0" borderId="74" xfId="0" applyNumberFormat="1" applyFont="1" applyBorder="1" applyAlignment="1">
      <alignment horizontal="center" vertical="top"/>
    </xf>
    <xf numFmtId="0" fontId="2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63" xfId="0" applyFont="1" applyFill="1" applyBorder="1" applyAlignment="1">
      <alignment horizontal="left" vertical="top" wrapText="1"/>
    </xf>
    <xf numFmtId="49" fontId="2" fillId="0" borderId="73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/>
    </xf>
    <xf numFmtId="49" fontId="1" fillId="4" borderId="72" xfId="0" applyNumberFormat="1" applyFont="1" applyFill="1" applyBorder="1" applyAlignment="1">
      <alignment horizontal="left" vertical="top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.28125" style="6" customWidth="1"/>
    <col min="2" max="2" width="2.421875" style="6" customWidth="1"/>
    <col min="3" max="3" width="2.57421875" style="6" customWidth="1"/>
    <col min="4" max="4" width="24.28125" style="6" customWidth="1"/>
    <col min="5" max="5" width="5.28125" style="6" customWidth="1"/>
    <col min="6" max="6" width="3.140625" style="6" customWidth="1"/>
    <col min="7" max="7" width="2.7109375" style="7" customWidth="1"/>
    <col min="8" max="8" width="7.28125" style="8" customWidth="1"/>
    <col min="9" max="9" width="7.140625" style="6" customWidth="1"/>
    <col min="10" max="10" width="8.00390625" style="6" customWidth="1"/>
    <col min="11" max="12" width="6.28125" style="6" customWidth="1"/>
    <col min="13" max="13" width="7.421875" style="6" customWidth="1"/>
    <col min="14" max="14" width="7.57421875" style="6" customWidth="1"/>
    <col min="15" max="15" width="6.57421875" style="6" customWidth="1"/>
    <col min="16" max="16" width="6.421875" style="6" customWidth="1"/>
    <col min="17" max="17" width="7.421875" style="6" customWidth="1"/>
    <col min="18" max="18" width="6.28125" style="6" customWidth="1"/>
    <col min="19" max="19" width="6.421875" style="6" customWidth="1"/>
    <col min="20" max="20" width="6.57421875" style="6" customWidth="1"/>
    <col min="21" max="21" width="7.421875" style="6" customWidth="1"/>
    <col min="22" max="22" width="7.7109375" style="6" customWidth="1"/>
    <col min="23" max="23" width="9.00390625" style="2" customWidth="1"/>
    <col min="24" max="16384" width="9.140625" style="2" customWidth="1"/>
  </cols>
  <sheetData>
    <row r="1" spans="1:22" s="77" customFormat="1" ht="14.25" customHeight="1">
      <c r="A1" s="26"/>
      <c r="B1" s="26"/>
      <c r="C1" s="26"/>
      <c r="D1" s="26"/>
      <c r="E1" s="26"/>
      <c r="F1" s="26"/>
      <c r="G1" s="27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462" t="s">
        <v>159</v>
      </c>
    </row>
    <row r="2" spans="1:22" s="77" customFormat="1" ht="31.5" customHeight="1">
      <c r="A2" s="566" t="s">
        <v>113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</row>
    <row r="3" spans="1:26" s="77" customFormat="1" ht="15" customHeight="1">
      <c r="A3" s="550" t="s">
        <v>132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11"/>
      <c r="X3" s="11"/>
      <c r="Y3" s="11"/>
      <c r="Z3" s="11"/>
    </row>
    <row r="4" spans="1:22" s="77" customFormat="1" ht="14.25" customHeight="1" thickBot="1">
      <c r="A4" s="26"/>
      <c r="B4" s="26"/>
      <c r="C4" s="26"/>
      <c r="D4" s="26"/>
      <c r="E4" s="26"/>
      <c r="F4" s="26"/>
      <c r="G4" s="27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" t="s">
        <v>0</v>
      </c>
    </row>
    <row r="5" spans="1:22" s="77" customFormat="1" ht="36.75" customHeight="1">
      <c r="A5" s="568" t="s">
        <v>1</v>
      </c>
      <c r="B5" s="571" t="s">
        <v>2</v>
      </c>
      <c r="C5" s="571" t="s">
        <v>3</v>
      </c>
      <c r="D5" s="574" t="s">
        <v>40</v>
      </c>
      <c r="E5" s="547" t="s">
        <v>4</v>
      </c>
      <c r="F5" s="578" t="s">
        <v>79</v>
      </c>
      <c r="G5" s="558" t="s">
        <v>5</v>
      </c>
      <c r="H5" s="552" t="s">
        <v>6</v>
      </c>
      <c r="I5" s="561" t="s">
        <v>83</v>
      </c>
      <c r="J5" s="562"/>
      <c r="K5" s="562"/>
      <c r="L5" s="563"/>
      <c r="M5" s="561" t="s">
        <v>112</v>
      </c>
      <c r="N5" s="562"/>
      <c r="O5" s="562"/>
      <c r="P5" s="577"/>
      <c r="Q5" s="561" t="s">
        <v>84</v>
      </c>
      <c r="R5" s="562"/>
      <c r="S5" s="562"/>
      <c r="T5" s="577"/>
      <c r="U5" s="555" t="s">
        <v>114</v>
      </c>
      <c r="V5" s="552" t="s">
        <v>115</v>
      </c>
    </row>
    <row r="6" spans="1:22" s="77" customFormat="1" ht="15" customHeight="1">
      <c r="A6" s="569"/>
      <c r="B6" s="572"/>
      <c r="C6" s="572"/>
      <c r="D6" s="575"/>
      <c r="E6" s="548"/>
      <c r="F6" s="579"/>
      <c r="G6" s="559"/>
      <c r="H6" s="553"/>
      <c r="I6" s="564" t="s">
        <v>7</v>
      </c>
      <c r="J6" s="537" t="s">
        <v>8</v>
      </c>
      <c r="K6" s="537"/>
      <c r="L6" s="581" t="s">
        <v>41</v>
      </c>
      <c r="M6" s="564" t="s">
        <v>7</v>
      </c>
      <c r="N6" s="537" t="s">
        <v>8</v>
      </c>
      <c r="O6" s="537"/>
      <c r="P6" s="535" t="s">
        <v>41</v>
      </c>
      <c r="Q6" s="564" t="s">
        <v>7</v>
      </c>
      <c r="R6" s="537" t="s">
        <v>8</v>
      </c>
      <c r="S6" s="537"/>
      <c r="T6" s="535" t="s">
        <v>41</v>
      </c>
      <c r="U6" s="556"/>
      <c r="V6" s="553"/>
    </row>
    <row r="7" spans="1:22" s="77" customFormat="1" ht="117.75" customHeight="1" thickBot="1">
      <c r="A7" s="570"/>
      <c r="B7" s="573"/>
      <c r="C7" s="573"/>
      <c r="D7" s="576"/>
      <c r="E7" s="549"/>
      <c r="F7" s="580"/>
      <c r="G7" s="560"/>
      <c r="H7" s="554"/>
      <c r="I7" s="565"/>
      <c r="J7" s="79" t="s">
        <v>7</v>
      </c>
      <c r="K7" s="80" t="s">
        <v>42</v>
      </c>
      <c r="L7" s="582"/>
      <c r="M7" s="565"/>
      <c r="N7" s="78" t="s">
        <v>7</v>
      </c>
      <c r="O7" s="80" t="s">
        <v>42</v>
      </c>
      <c r="P7" s="536"/>
      <c r="Q7" s="565"/>
      <c r="R7" s="78" t="s">
        <v>7</v>
      </c>
      <c r="S7" s="80" t="s">
        <v>42</v>
      </c>
      <c r="T7" s="536"/>
      <c r="U7" s="557"/>
      <c r="V7" s="554"/>
    </row>
    <row r="8" spans="1:22" ht="14.25" customHeight="1">
      <c r="A8" s="583" t="s">
        <v>58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5"/>
    </row>
    <row r="9" spans="1:22" ht="14.25" customHeight="1" thickBot="1">
      <c r="A9" s="592" t="s">
        <v>77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4"/>
    </row>
    <row r="10" spans="1:22" ht="14.25" customHeight="1" thickBot="1">
      <c r="A10" s="81" t="s">
        <v>9</v>
      </c>
      <c r="B10" s="587" t="s">
        <v>149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8"/>
    </row>
    <row r="11" spans="1:22" ht="14.25" customHeight="1" thickBot="1">
      <c r="A11" s="81" t="s">
        <v>9</v>
      </c>
      <c r="B11" s="90" t="s">
        <v>9</v>
      </c>
      <c r="C11" s="538" t="s">
        <v>109</v>
      </c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9"/>
    </row>
    <row r="12" spans="1:22" ht="20.25" customHeight="1">
      <c r="A12" s="297" t="s">
        <v>9</v>
      </c>
      <c r="B12" s="311" t="s">
        <v>9</v>
      </c>
      <c r="C12" s="214" t="s">
        <v>9</v>
      </c>
      <c r="D12" s="509" t="s">
        <v>122</v>
      </c>
      <c r="E12" s="540" t="s">
        <v>32</v>
      </c>
      <c r="F12" s="215" t="s">
        <v>14</v>
      </c>
      <c r="G12" s="217" t="s">
        <v>81</v>
      </c>
      <c r="H12" s="380" t="s">
        <v>12</v>
      </c>
      <c r="I12" s="186">
        <f>+J12+L12</f>
        <v>502.7</v>
      </c>
      <c r="J12" s="204">
        <v>502.7</v>
      </c>
      <c r="K12" s="204"/>
      <c r="L12" s="205"/>
      <c r="M12" s="103">
        <f>+N12+P12</f>
        <v>458.7</v>
      </c>
      <c r="N12" s="104">
        <v>458.7</v>
      </c>
      <c r="O12" s="102"/>
      <c r="P12" s="105"/>
      <c r="Q12" s="324">
        <f>R12+T12</f>
        <v>428.5</v>
      </c>
      <c r="R12" s="325">
        <v>428.5</v>
      </c>
      <c r="S12" s="325"/>
      <c r="T12" s="240"/>
      <c r="U12" s="129">
        <v>617</v>
      </c>
      <c r="V12" s="177">
        <v>618</v>
      </c>
    </row>
    <row r="13" spans="1:23" ht="20.25" customHeight="1" thickBot="1">
      <c r="A13" s="300"/>
      <c r="B13" s="316"/>
      <c r="C13" s="184"/>
      <c r="D13" s="510"/>
      <c r="E13" s="541"/>
      <c r="F13" s="453"/>
      <c r="G13" s="218"/>
      <c r="H13" s="136" t="s">
        <v>16</v>
      </c>
      <c r="I13" s="75">
        <f>SUM(I12:I12)</f>
        <v>502.7</v>
      </c>
      <c r="J13" s="73">
        <f>SUM(J12:J12)</f>
        <v>502.7</v>
      </c>
      <c r="K13" s="73"/>
      <c r="L13" s="74"/>
      <c r="M13" s="75">
        <f>SUM(M12:M12)</f>
        <v>458.7</v>
      </c>
      <c r="N13" s="73">
        <f>SUM(N12:N12)</f>
        <v>458.7</v>
      </c>
      <c r="O13" s="73"/>
      <c r="P13" s="74"/>
      <c r="Q13" s="75">
        <f>R13+T13</f>
        <v>428.5</v>
      </c>
      <c r="R13" s="73">
        <f>SUM(R12)</f>
        <v>428.5</v>
      </c>
      <c r="S13" s="73"/>
      <c r="T13" s="74"/>
      <c r="U13" s="137">
        <f>SUM(U12:U12)</f>
        <v>617</v>
      </c>
      <c r="V13" s="157">
        <f>SUM(V12:V12)</f>
        <v>618</v>
      </c>
      <c r="W13" s="35"/>
    </row>
    <row r="14" spans="1:22" ht="44.25" customHeight="1">
      <c r="A14" s="470" t="s">
        <v>9</v>
      </c>
      <c r="B14" s="472" t="s">
        <v>9</v>
      </c>
      <c r="C14" s="542" t="s">
        <v>10</v>
      </c>
      <c r="D14" s="544" t="s">
        <v>134</v>
      </c>
      <c r="E14" s="450" t="s">
        <v>32</v>
      </c>
      <c r="F14" s="589" t="s">
        <v>14</v>
      </c>
      <c r="G14" s="219" t="s">
        <v>81</v>
      </c>
      <c r="H14" s="379" t="s">
        <v>12</v>
      </c>
      <c r="I14" s="176">
        <f>J14+L14</f>
        <v>225.6</v>
      </c>
      <c r="J14" s="134">
        <v>225.6</v>
      </c>
      <c r="K14" s="134"/>
      <c r="L14" s="135"/>
      <c r="M14" s="176">
        <f>N14+P14</f>
        <v>909.8000000000001</v>
      </c>
      <c r="N14" s="134">
        <f>225.6+684.2</f>
        <v>909.8000000000001</v>
      </c>
      <c r="O14" s="134"/>
      <c r="P14" s="135"/>
      <c r="Q14" s="464">
        <f>R14+T14</f>
        <v>858.2</v>
      </c>
      <c r="R14" s="465">
        <f>798.2+60</f>
        <v>858.2</v>
      </c>
      <c r="S14" s="333"/>
      <c r="T14" s="248"/>
      <c r="U14" s="129">
        <v>208</v>
      </c>
      <c r="V14" s="177">
        <v>208</v>
      </c>
    </row>
    <row r="15" spans="1:22" ht="17.25" customHeight="1">
      <c r="A15" s="489"/>
      <c r="B15" s="473"/>
      <c r="C15" s="530"/>
      <c r="D15" s="545"/>
      <c r="E15" s="451" t="s">
        <v>155</v>
      </c>
      <c r="F15" s="590"/>
      <c r="G15" s="219"/>
      <c r="H15" s="452" t="s">
        <v>33</v>
      </c>
      <c r="I15" s="163"/>
      <c r="J15" s="164"/>
      <c r="K15" s="164"/>
      <c r="L15" s="165"/>
      <c r="M15" s="163">
        <f>N15+P15</f>
        <v>1022.8</v>
      </c>
      <c r="N15" s="164">
        <v>1022.8</v>
      </c>
      <c r="O15" s="164"/>
      <c r="P15" s="165"/>
      <c r="Q15" s="383"/>
      <c r="R15" s="336"/>
      <c r="S15" s="336"/>
      <c r="T15" s="367"/>
      <c r="U15" s="400"/>
      <c r="V15" s="259"/>
    </row>
    <row r="16" spans="1:22" ht="17.25" customHeight="1" thickBot="1">
      <c r="A16" s="471"/>
      <c r="B16" s="534"/>
      <c r="C16" s="543"/>
      <c r="D16" s="546"/>
      <c r="E16" s="455"/>
      <c r="F16" s="591"/>
      <c r="G16" s="296"/>
      <c r="H16" s="143" t="s">
        <v>16</v>
      </c>
      <c r="I16" s="144">
        <f>SUM(I14:I14)</f>
        <v>225.6</v>
      </c>
      <c r="J16" s="145">
        <f>SUM(J14:J14)</f>
        <v>225.6</v>
      </c>
      <c r="K16" s="145"/>
      <c r="L16" s="146"/>
      <c r="M16" s="144">
        <f>P16+N16</f>
        <v>1932.6</v>
      </c>
      <c r="N16" s="145">
        <f>SUM(N14:N15)</f>
        <v>1932.6</v>
      </c>
      <c r="O16" s="145"/>
      <c r="P16" s="146"/>
      <c r="Q16" s="144">
        <f>R16+T16</f>
        <v>858.2</v>
      </c>
      <c r="R16" s="145">
        <f>SUM(R14)</f>
        <v>858.2</v>
      </c>
      <c r="S16" s="145"/>
      <c r="T16" s="146"/>
      <c r="U16" s="147">
        <f>SUM(U14:U14)</f>
        <v>208</v>
      </c>
      <c r="V16" s="301">
        <f>SUM(V14:V14)</f>
        <v>208</v>
      </c>
    </row>
    <row r="17" spans="1:22" ht="14.25" customHeight="1" thickBot="1">
      <c r="A17" s="299" t="s">
        <v>9</v>
      </c>
      <c r="B17" s="454" t="s">
        <v>9</v>
      </c>
      <c r="C17" s="500" t="s">
        <v>15</v>
      </c>
      <c r="D17" s="501"/>
      <c r="E17" s="501"/>
      <c r="F17" s="501"/>
      <c r="G17" s="516"/>
      <c r="H17" s="502"/>
      <c r="I17" s="148">
        <f>J17+L17</f>
        <v>728.3</v>
      </c>
      <c r="J17" s="126">
        <f>J16+J13</f>
        <v>728.3</v>
      </c>
      <c r="K17" s="126"/>
      <c r="L17" s="150"/>
      <c r="M17" s="125">
        <f>N17+P17</f>
        <v>2391.2999999999997</v>
      </c>
      <c r="N17" s="149">
        <f>N16+N13</f>
        <v>2391.2999999999997</v>
      </c>
      <c r="O17" s="126"/>
      <c r="P17" s="150"/>
      <c r="Q17" s="148">
        <f>R17+T17</f>
        <v>1286.7</v>
      </c>
      <c r="R17" s="126">
        <f>R16+R13</f>
        <v>1286.7</v>
      </c>
      <c r="S17" s="126"/>
      <c r="T17" s="150"/>
      <c r="U17" s="125">
        <f>U16+U13</f>
        <v>825</v>
      </c>
      <c r="V17" s="302">
        <f>V16+V13</f>
        <v>826</v>
      </c>
    </row>
    <row r="18" spans="1:22" ht="14.25" customHeight="1" thickBot="1">
      <c r="A18" s="174" t="s">
        <v>9</v>
      </c>
      <c r="B18" s="314" t="s">
        <v>10</v>
      </c>
      <c r="C18" s="532" t="s">
        <v>94</v>
      </c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04"/>
    </row>
    <row r="19" spans="1:22" ht="14.25" customHeight="1">
      <c r="A19" s="212" t="s">
        <v>9</v>
      </c>
      <c r="B19" s="313" t="s">
        <v>10</v>
      </c>
      <c r="C19" s="478" t="s">
        <v>9</v>
      </c>
      <c r="D19" s="521" t="s">
        <v>90</v>
      </c>
      <c r="E19" s="490"/>
      <c r="F19" s="481" t="s">
        <v>14</v>
      </c>
      <c r="G19" s="505">
        <v>2</v>
      </c>
      <c r="H19" s="151" t="s">
        <v>12</v>
      </c>
      <c r="I19" s="249">
        <f>+J19+L19</f>
        <v>1030.6</v>
      </c>
      <c r="J19" s="94">
        <f>992.6+38</f>
        <v>1030.6</v>
      </c>
      <c r="K19" s="250">
        <v>489</v>
      </c>
      <c r="L19" s="152"/>
      <c r="M19" s="249">
        <f>N19+P19</f>
        <v>1032.4</v>
      </c>
      <c r="N19" s="94">
        <v>1032.4</v>
      </c>
      <c r="O19" s="251">
        <v>502.6</v>
      </c>
      <c r="P19" s="152"/>
      <c r="Q19" s="357">
        <f>R19+T19</f>
        <v>945.5</v>
      </c>
      <c r="R19" s="358">
        <v>945.5</v>
      </c>
      <c r="S19" s="357">
        <v>477.4</v>
      </c>
      <c r="T19" s="359"/>
      <c r="U19" s="252">
        <v>1092</v>
      </c>
      <c r="V19" s="252">
        <v>1016</v>
      </c>
    </row>
    <row r="20" spans="1:25" ht="14.25" customHeight="1">
      <c r="A20" s="213"/>
      <c r="B20" s="310"/>
      <c r="C20" s="479"/>
      <c r="D20" s="521"/>
      <c r="E20" s="476"/>
      <c r="F20" s="482"/>
      <c r="G20" s="484"/>
      <c r="H20" s="253" t="s">
        <v>43</v>
      </c>
      <c r="I20" s="142">
        <f>+J20+L20</f>
        <v>353</v>
      </c>
      <c r="J20" s="71">
        <f>162+38+153</f>
        <v>353</v>
      </c>
      <c r="K20" s="109">
        <v>58.6</v>
      </c>
      <c r="L20" s="68"/>
      <c r="M20" s="142">
        <f>N20+P20</f>
        <v>353</v>
      </c>
      <c r="N20" s="71">
        <f>200+139.9</f>
        <v>339.9</v>
      </c>
      <c r="O20" s="109">
        <v>45.7</v>
      </c>
      <c r="P20" s="68">
        <v>13.1</v>
      </c>
      <c r="Q20" s="337">
        <f>R20+T20</f>
        <v>353</v>
      </c>
      <c r="R20" s="329">
        <v>339.9</v>
      </c>
      <c r="S20" s="337">
        <v>45.7</v>
      </c>
      <c r="T20" s="360">
        <v>13.1</v>
      </c>
      <c r="U20" s="110">
        <f>160+40+153</f>
        <v>353</v>
      </c>
      <c r="V20" s="110">
        <f>200+153</f>
        <v>353</v>
      </c>
      <c r="X20" s="420"/>
      <c r="Y20" s="420"/>
    </row>
    <row r="21" spans="1:22" ht="14.25" customHeight="1">
      <c r="A21" s="213"/>
      <c r="B21" s="310"/>
      <c r="C21" s="479"/>
      <c r="D21" s="521"/>
      <c r="E21" s="476"/>
      <c r="F21" s="482"/>
      <c r="G21" s="484"/>
      <c r="H21" s="84"/>
      <c r="I21" s="89"/>
      <c r="J21" s="87"/>
      <c r="K21" s="154"/>
      <c r="L21" s="88"/>
      <c r="M21" s="89"/>
      <c r="N21" s="87"/>
      <c r="O21" s="154"/>
      <c r="P21" s="88"/>
      <c r="Q21" s="346"/>
      <c r="R21" s="347"/>
      <c r="S21" s="346"/>
      <c r="T21" s="361"/>
      <c r="U21" s="156"/>
      <c r="V21" s="156"/>
    </row>
    <row r="22" spans="1:25" ht="14.25" customHeight="1" thickBot="1">
      <c r="A22" s="299"/>
      <c r="B22" s="90"/>
      <c r="C22" s="480"/>
      <c r="D22" s="522"/>
      <c r="E22" s="477"/>
      <c r="F22" s="483"/>
      <c r="G22" s="485"/>
      <c r="H22" s="91" t="s">
        <v>16</v>
      </c>
      <c r="I22" s="75">
        <f>SUM(I19:I21)</f>
        <v>1383.6</v>
      </c>
      <c r="J22" s="73">
        <f>SUM(J19:J21)</f>
        <v>1383.6</v>
      </c>
      <c r="K22" s="73">
        <f>SUM(K19:K21)</f>
        <v>547.6</v>
      </c>
      <c r="L22" s="74"/>
      <c r="M22" s="75">
        <f>SUM(M19:M21)</f>
        <v>1385.4</v>
      </c>
      <c r="N22" s="73">
        <f>SUM(N19:N21)</f>
        <v>1372.3000000000002</v>
      </c>
      <c r="O22" s="73">
        <f>SUM(O19:O21)</f>
        <v>548.3000000000001</v>
      </c>
      <c r="P22" s="74">
        <f>SUM(P19:P21)</f>
        <v>13.1</v>
      </c>
      <c r="Q22" s="72">
        <f>R22+T22</f>
        <v>1298.5</v>
      </c>
      <c r="R22" s="73">
        <f>SUM(R19:R21)</f>
        <v>1285.4</v>
      </c>
      <c r="S22" s="73">
        <f>SUM(S19:S21)</f>
        <v>523.1</v>
      </c>
      <c r="T22" s="74">
        <f>SUM(T20:T21)</f>
        <v>13.1</v>
      </c>
      <c r="U22" s="157">
        <f>SUM(U19:U21)</f>
        <v>1445</v>
      </c>
      <c r="V22" s="157">
        <f>SUM(V19:V21)</f>
        <v>1369</v>
      </c>
      <c r="Y22" s="420"/>
    </row>
    <row r="23" spans="1:22" ht="18" customHeight="1">
      <c r="A23" s="503" t="s">
        <v>9</v>
      </c>
      <c r="B23" s="486" t="s">
        <v>10</v>
      </c>
      <c r="C23" s="530" t="s">
        <v>10</v>
      </c>
      <c r="D23" s="521" t="s">
        <v>121</v>
      </c>
      <c r="E23" s="490"/>
      <c r="F23" s="474" t="s">
        <v>14</v>
      </c>
      <c r="G23" s="495">
        <v>2</v>
      </c>
      <c r="H23" s="232" t="s">
        <v>12</v>
      </c>
      <c r="I23" s="132">
        <f>J23+L23</f>
        <v>1917.5</v>
      </c>
      <c r="J23" s="133">
        <v>1917.5</v>
      </c>
      <c r="K23" s="133">
        <v>1245.3</v>
      </c>
      <c r="L23" s="162"/>
      <c r="M23" s="132">
        <f>N23+P23</f>
        <v>2008.8</v>
      </c>
      <c r="N23" s="133">
        <v>2008.8</v>
      </c>
      <c r="O23" s="133">
        <v>1247</v>
      </c>
      <c r="P23" s="162"/>
      <c r="Q23" s="372">
        <f>R23+T23</f>
        <v>1818.2</v>
      </c>
      <c r="R23" s="339">
        <v>1818.2</v>
      </c>
      <c r="S23" s="339">
        <v>1184.7</v>
      </c>
      <c r="T23" s="373"/>
      <c r="U23" s="130">
        <v>2079</v>
      </c>
      <c r="V23" s="197">
        <v>2200</v>
      </c>
    </row>
    <row r="24" spans="1:22" ht="18" customHeight="1">
      <c r="A24" s="489"/>
      <c r="B24" s="488"/>
      <c r="C24" s="530"/>
      <c r="D24" s="521"/>
      <c r="E24" s="490"/>
      <c r="F24" s="586"/>
      <c r="G24" s="495"/>
      <c r="H24" s="30" t="s">
        <v>43</v>
      </c>
      <c r="I24" s="141">
        <f>J24+L24</f>
        <v>424</v>
      </c>
      <c r="J24" s="71">
        <v>424</v>
      </c>
      <c r="K24" s="71">
        <v>120</v>
      </c>
      <c r="L24" s="68"/>
      <c r="M24" s="141">
        <f>N24+P24</f>
        <v>456.5</v>
      </c>
      <c r="N24" s="71">
        <v>456.5</v>
      </c>
      <c r="O24" s="71">
        <v>120</v>
      </c>
      <c r="P24" s="68"/>
      <c r="Q24" s="328">
        <f>R24+T24</f>
        <v>460.2</v>
      </c>
      <c r="R24" s="329">
        <v>460.2</v>
      </c>
      <c r="S24" s="329">
        <v>126.8</v>
      </c>
      <c r="T24" s="330"/>
      <c r="U24" s="142">
        <f>450+24</f>
        <v>474</v>
      </c>
      <c r="V24" s="110">
        <f>460+24</f>
        <v>484</v>
      </c>
    </row>
    <row r="25" spans="1:22" ht="18" customHeight="1" thickBot="1">
      <c r="A25" s="492"/>
      <c r="B25" s="487"/>
      <c r="C25" s="531"/>
      <c r="D25" s="522"/>
      <c r="E25" s="491"/>
      <c r="F25" s="475"/>
      <c r="G25" s="496"/>
      <c r="H25" s="167" t="s">
        <v>16</v>
      </c>
      <c r="I25" s="75">
        <f>SUM(I23:I24)</f>
        <v>2341.5</v>
      </c>
      <c r="J25" s="73">
        <f>SUM(J23:J24)</f>
        <v>2341.5</v>
      </c>
      <c r="K25" s="203">
        <f>SUM(K23:K24)</f>
        <v>1365.3</v>
      </c>
      <c r="L25" s="74"/>
      <c r="M25" s="75">
        <f>SUM(M23:M24)</f>
        <v>2465.3</v>
      </c>
      <c r="N25" s="73">
        <f>SUM(N23:N24)</f>
        <v>2465.3</v>
      </c>
      <c r="O25" s="73">
        <f>SUM(O23:O24)</f>
        <v>1367</v>
      </c>
      <c r="P25" s="74"/>
      <c r="Q25" s="75">
        <f>R25+T25</f>
        <v>2278.4</v>
      </c>
      <c r="R25" s="73">
        <f>SUM(R23:R24)</f>
        <v>2278.4</v>
      </c>
      <c r="S25" s="203">
        <f>SUM(S23:S24)</f>
        <v>1311.5</v>
      </c>
      <c r="T25" s="74"/>
      <c r="U25" s="75">
        <f>SUM(U23:U24)</f>
        <v>2553</v>
      </c>
      <c r="V25" s="157">
        <f>SUM(V23:V24)</f>
        <v>2684</v>
      </c>
    </row>
    <row r="26" spans="1:22" ht="30" customHeight="1">
      <c r="A26" s="503" t="s">
        <v>9</v>
      </c>
      <c r="B26" s="486" t="s">
        <v>10</v>
      </c>
      <c r="C26" s="530" t="s">
        <v>11</v>
      </c>
      <c r="D26" s="493" t="s">
        <v>91</v>
      </c>
      <c r="E26" s="490"/>
      <c r="F26" s="474" t="s">
        <v>14</v>
      </c>
      <c r="G26" s="495">
        <v>2</v>
      </c>
      <c r="H26" s="232" t="s">
        <v>12</v>
      </c>
      <c r="I26" s="132">
        <f>J26+L26</f>
        <v>86.39999999999999</v>
      </c>
      <c r="J26" s="133">
        <f>63.1+8</f>
        <v>71.1</v>
      </c>
      <c r="K26" s="133">
        <v>11.8</v>
      </c>
      <c r="L26" s="162">
        <f>23.3-8</f>
        <v>15.3</v>
      </c>
      <c r="M26" s="111">
        <f>N26+P26</f>
        <v>214.6</v>
      </c>
      <c r="N26" s="112">
        <v>187.4</v>
      </c>
      <c r="O26" s="112">
        <v>59</v>
      </c>
      <c r="P26" s="381">
        <v>27.2</v>
      </c>
      <c r="Q26" s="372">
        <f>R26+T26</f>
        <v>187.10000000000002</v>
      </c>
      <c r="R26" s="339">
        <v>180.3</v>
      </c>
      <c r="S26" s="339">
        <v>56.1</v>
      </c>
      <c r="T26" s="373">
        <v>6.8</v>
      </c>
      <c r="U26" s="130">
        <v>215</v>
      </c>
      <c r="V26" s="177">
        <v>215</v>
      </c>
    </row>
    <row r="27" spans="1:22" ht="14.25" customHeight="1" thickBot="1">
      <c r="A27" s="492"/>
      <c r="B27" s="487"/>
      <c r="C27" s="531"/>
      <c r="D27" s="494"/>
      <c r="E27" s="491"/>
      <c r="F27" s="475"/>
      <c r="G27" s="496"/>
      <c r="H27" s="167" t="s">
        <v>16</v>
      </c>
      <c r="I27" s="137">
        <f>SUM(I26)</f>
        <v>86.39999999999999</v>
      </c>
      <c r="J27" s="73">
        <f aca="true" t="shared" si="0" ref="J27:V27">SUM(J26)</f>
        <v>71.1</v>
      </c>
      <c r="K27" s="92">
        <f t="shared" si="0"/>
        <v>11.8</v>
      </c>
      <c r="L27" s="73">
        <f t="shared" si="0"/>
        <v>15.3</v>
      </c>
      <c r="M27" s="75">
        <f t="shared" si="0"/>
        <v>214.6</v>
      </c>
      <c r="N27" s="92">
        <f t="shared" si="0"/>
        <v>187.4</v>
      </c>
      <c r="O27" s="73">
        <f t="shared" si="0"/>
        <v>59</v>
      </c>
      <c r="P27" s="72">
        <f t="shared" si="0"/>
        <v>27.2</v>
      </c>
      <c r="Q27" s="137">
        <f t="shared" si="0"/>
        <v>187.10000000000002</v>
      </c>
      <c r="R27" s="73">
        <f t="shared" si="0"/>
        <v>180.3</v>
      </c>
      <c r="S27" s="92">
        <f t="shared" si="0"/>
        <v>56.1</v>
      </c>
      <c r="T27" s="74">
        <f t="shared" si="0"/>
        <v>6.8</v>
      </c>
      <c r="U27" s="75">
        <f t="shared" si="0"/>
        <v>215</v>
      </c>
      <c r="V27" s="157">
        <f t="shared" si="0"/>
        <v>215</v>
      </c>
    </row>
    <row r="28" spans="1:22" ht="14.25" customHeight="1" thickBot="1">
      <c r="A28" s="174" t="s">
        <v>9</v>
      </c>
      <c r="B28" s="314" t="s">
        <v>10</v>
      </c>
      <c r="C28" s="515" t="s">
        <v>15</v>
      </c>
      <c r="D28" s="516"/>
      <c r="E28" s="516"/>
      <c r="F28" s="516"/>
      <c r="G28" s="516"/>
      <c r="H28" s="516"/>
      <c r="I28" s="168">
        <f aca="true" t="shared" si="1" ref="I28:P28">I27+I25+I22</f>
        <v>3811.5</v>
      </c>
      <c r="J28" s="169">
        <f t="shared" si="1"/>
        <v>3796.2</v>
      </c>
      <c r="K28" s="169">
        <f t="shared" si="1"/>
        <v>1924.6999999999998</v>
      </c>
      <c r="L28" s="170">
        <f t="shared" si="1"/>
        <v>15.3</v>
      </c>
      <c r="M28" s="168">
        <f t="shared" si="1"/>
        <v>4065.3</v>
      </c>
      <c r="N28" s="169">
        <f t="shared" si="1"/>
        <v>4025.0000000000005</v>
      </c>
      <c r="O28" s="169">
        <f t="shared" si="1"/>
        <v>1974.3000000000002</v>
      </c>
      <c r="P28" s="170">
        <f t="shared" si="1"/>
        <v>40.3</v>
      </c>
      <c r="Q28" s="168">
        <f>R28+T28</f>
        <v>3764.0000000000005</v>
      </c>
      <c r="R28" s="169">
        <f>R27+R25+R22</f>
        <v>3744.1000000000004</v>
      </c>
      <c r="S28" s="169">
        <f>S27+S25+S22</f>
        <v>1890.6999999999998</v>
      </c>
      <c r="T28" s="170">
        <f>T27+T25+T22</f>
        <v>19.9</v>
      </c>
      <c r="U28" s="168">
        <f>U27+U25+U22</f>
        <v>4213</v>
      </c>
      <c r="V28" s="303">
        <f>V27+V25+V22</f>
        <v>4268</v>
      </c>
    </row>
    <row r="29" spans="1:22" ht="14.25" customHeight="1" thickBot="1">
      <c r="A29" s="174" t="s">
        <v>9</v>
      </c>
      <c r="B29" s="315" t="s">
        <v>11</v>
      </c>
      <c r="C29" s="512" t="s">
        <v>150</v>
      </c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514"/>
    </row>
    <row r="30" spans="1:22" ht="14.25" customHeight="1">
      <c r="A30" s="212" t="s">
        <v>9</v>
      </c>
      <c r="B30" s="313" t="s">
        <v>11</v>
      </c>
      <c r="C30" s="175" t="s">
        <v>9</v>
      </c>
      <c r="D30" s="509" t="s">
        <v>92</v>
      </c>
      <c r="E30" s="82"/>
      <c r="F30" s="161" t="s">
        <v>14</v>
      </c>
      <c r="G30" s="220">
        <v>2</v>
      </c>
      <c r="H30" s="151" t="s">
        <v>12</v>
      </c>
      <c r="I30" s="176">
        <f>+J30+L30</f>
        <v>1976.9</v>
      </c>
      <c r="J30" s="134">
        <v>1976.9</v>
      </c>
      <c r="K30" s="134">
        <v>1170.1</v>
      </c>
      <c r="L30" s="135"/>
      <c r="M30" s="176">
        <f>N30+P30</f>
        <v>2217.7000000000003</v>
      </c>
      <c r="N30" s="134">
        <v>2154.4</v>
      </c>
      <c r="O30" s="134">
        <v>1183.1</v>
      </c>
      <c r="P30" s="135">
        <v>63.3</v>
      </c>
      <c r="Q30" s="355">
        <f>R30+T30</f>
        <v>1981.1000000000001</v>
      </c>
      <c r="R30" s="333">
        <v>1963.7</v>
      </c>
      <c r="S30" s="333">
        <v>1123.9</v>
      </c>
      <c r="T30" s="248">
        <v>17.4</v>
      </c>
      <c r="U30" s="295">
        <v>2211.2</v>
      </c>
      <c r="V30" s="177">
        <v>2180.7</v>
      </c>
    </row>
    <row r="31" spans="1:22" ht="14.25" customHeight="1">
      <c r="A31" s="213"/>
      <c r="B31" s="310"/>
      <c r="C31" s="153"/>
      <c r="D31" s="510"/>
      <c r="E31" s="98"/>
      <c r="F31" s="100"/>
      <c r="G31" s="153"/>
      <c r="H31" s="30" t="s">
        <v>43</v>
      </c>
      <c r="I31" s="141">
        <f>J31+L31</f>
        <v>57</v>
      </c>
      <c r="J31" s="71">
        <f>53+2</f>
        <v>55</v>
      </c>
      <c r="K31" s="71">
        <v>10</v>
      </c>
      <c r="L31" s="68">
        <v>2</v>
      </c>
      <c r="M31" s="141">
        <f>P31+N31</f>
        <v>47</v>
      </c>
      <c r="N31" s="71">
        <v>42</v>
      </c>
      <c r="O31" s="71"/>
      <c r="P31" s="68">
        <v>5</v>
      </c>
      <c r="Q31" s="328">
        <f>R31+T31</f>
        <v>47</v>
      </c>
      <c r="R31" s="329">
        <v>42</v>
      </c>
      <c r="S31" s="329"/>
      <c r="T31" s="330">
        <v>5</v>
      </c>
      <c r="U31" s="109">
        <f>45+2</f>
        <v>47</v>
      </c>
      <c r="V31" s="110">
        <f>45+2</f>
        <v>47</v>
      </c>
    </row>
    <row r="32" spans="1:22" ht="14.25" customHeight="1">
      <c r="A32" s="213"/>
      <c r="B32" s="310"/>
      <c r="C32" s="153"/>
      <c r="D32" s="510"/>
      <c r="E32" s="98"/>
      <c r="F32" s="100"/>
      <c r="G32" s="153"/>
      <c r="H32" s="179"/>
      <c r="I32" s="142"/>
      <c r="J32" s="71"/>
      <c r="K32" s="71"/>
      <c r="L32" s="180"/>
      <c r="M32" s="142"/>
      <c r="N32" s="71"/>
      <c r="O32" s="71"/>
      <c r="P32" s="180"/>
      <c r="Q32" s="382"/>
      <c r="R32" s="329"/>
      <c r="S32" s="329"/>
      <c r="T32" s="377"/>
      <c r="U32" s="109"/>
      <c r="V32" s="110"/>
    </row>
    <row r="33" spans="1:22" ht="14.25" customHeight="1" thickBot="1">
      <c r="A33" s="213"/>
      <c r="B33" s="310"/>
      <c r="C33" s="181"/>
      <c r="D33" s="511"/>
      <c r="E33" s="106"/>
      <c r="F33" s="166"/>
      <c r="G33" s="182"/>
      <c r="H33" s="91" t="s">
        <v>16</v>
      </c>
      <c r="I33" s="75">
        <f>SUM(I30:I32)</f>
        <v>2033.9</v>
      </c>
      <c r="J33" s="73">
        <f aca="true" t="shared" si="2" ref="J33:P33">SUM(J30:J32)</f>
        <v>2031.9</v>
      </c>
      <c r="K33" s="73">
        <f t="shared" si="2"/>
        <v>1180.1</v>
      </c>
      <c r="L33" s="74">
        <f t="shared" si="2"/>
        <v>2</v>
      </c>
      <c r="M33" s="75">
        <f>SUM(M30:M32)</f>
        <v>2264.7000000000003</v>
      </c>
      <c r="N33" s="73">
        <f t="shared" si="2"/>
        <v>2196.4</v>
      </c>
      <c r="O33" s="73">
        <f t="shared" si="2"/>
        <v>1183.1</v>
      </c>
      <c r="P33" s="74">
        <f t="shared" si="2"/>
        <v>68.3</v>
      </c>
      <c r="Q33" s="75">
        <f>R33+T33</f>
        <v>2028.1000000000001</v>
      </c>
      <c r="R33" s="73">
        <f>SUM(R30:R32)</f>
        <v>2005.7</v>
      </c>
      <c r="S33" s="73">
        <f>SUM(S30:S32)</f>
        <v>1123.9</v>
      </c>
      <c r="T33" s="74">
        <f>SUM(T30:T32)</f>
        <v>22.4</v>
      </c>
      <c r="U33" s="75">
        <f>SUM(U30:U32)</f>
        <v>2258.2</v>
      </c>
      <c r="V33" s="157">
        <f>SUM(V30:V32)</f>
        <v>2227.7</v>
      </c>
    </row>
    <row r="34" spans="1:22" ht="14.25" customHeight="1">
      <c r="A34" s="297" t="s">
        <v>9</v>
      </c>
      <c r="B34" s="311" t="s">
        <v>11</v>
      </c>
      <c r="C34" s="214" t="s">
        <v>10</v>
      </c>
      <c r="D34" s="509" t="s">
        <v>93</v>
      </c>
      <c r="E34" s="254"/>
      <c r="F34" s="255" t="s">
        <v>14</v>
      </c>
      <c r="G34" s="233">
        <v>2</v>
      </c>
      <c r="H34" s="256" t="s">
        <v>12</v>
      </c>
      <c r="I34" s="93">
        <f>+J34+L34</f>
        <v>898.1</v>
      </c>
      <c r="J34" s="94">
        <v>898.1</v>
      </c>
      <c r="K34" s="94">
        <v>382.1</v>
      </c>
      <c r="L34" s="152"/>
      <c r="M34" s="93">
        <f>+N34+P34</f>
        <v>968.9</v>
      </c>
      <c r="N34" s="94">
        <f>968.9-3.5</f>
        <v>965.4</v>
      </c>
      <c r="O34" s="94">
        <v>383.7</v>
      </c>
      <c r="P34" s="152">
        <v>3.5</v>
      </c>
      <c r="Q34" s="364">
        <f>R34+T34</f>
        <v>835.2</v>
      </c>
      <c r="R34" s="358">
        <v>831.7</v>
      </c>
      <c r="S34" s="358">
        <v>364.5</v>
      </c>
      <c r="T34" s="365">
        <v>3.5</v>
      </c>
      <c r="U34" s="252">
        <v>1076.9</v>
      </c>
      <c r="V34" s="252">
        <v>1026.9</v>
      </c>
    </row>
    <row r="35" spans="1:22" ht="14.25" customHeight="1">
      <c r="A35" s="300"/>
      <c r="B35" s="316"/>
      <c r="C35" s="184"/>
      <c r="D35" s="510"/>
      <c r="E35" s="257"/>
      <c r="F35" s="258"/>
      <c r="G35" s="221"/>
      <c r="H35" s="99" t="s">
        <v>43</v>
      </c>
      <c r="I35" s="163">
        <f>J35+L35</f>
        <v>48</v>
      </c>
      <c r="J35" s="164">
        <f>24+18</f>
        <v>42</v>
      </c>
      <c r="K35" s="164"/>
      <c r="L35" s="165">
        <v>6</v>
      </c>
      <c r="M35" s="163">
        <f>N35+P35</f>
        <v>26.2</v>
      </c>
      <c r="N35" s="164">
        <f>12+6.2</f>
        <v>18.2</v>
      </c>
      <c r="O35" s="164"/>
      <c r="P35" s="165">
        <v>8</v>
      </c>
      <c r="Q35" s="366">
        <f>R35+T35</f>
        <v>26.2</v>
      </c>
      <c r="R35" s="336">
        <v>18.2</v>
      </c>
      <c r="S35" s="336"/>
      <c r="T35" s="367">
        <v>8</v>
      </c>
      <c r="U35" s="259">
        <f>12+14.2</f>
        <v>26.2</v>
      </c>
      <c r="V35" s="259">
        <f>12+14.2</f>
        <v>26.2</v>
      </c>
    </row>
    <row r="36" spans="1:22" ht="14.25" customHeight="1" thickBot="1">
      <c r="A36" s="298"/>
      <c r="B36" s="312"/>
      <c r="C36" s="190"/>
      <c r="D36" s="511"/>
      <c r="E36" s="260"/>
      <c r="F36" s="261"/>
      <c r="G36" s="222"/>
      <c r="H36" s="167" t="s">
        <v>16</v>
      </c>
      <c r="I36" s="75">
        <f aca="true" t="shared" si="3" ref="I36:P36">SUM(I34:I35)</f>
        <v>946.1</v>
      </c>
      <c r="J36" s="73">
        <f t="shared" si="3"/>
        <v>940.1</v>
      </c>
      <c r="K36" s="73">
        <f t="shared" si="3"/>
        <v>382.1</v>
      </c>
      <c r="L36" s="74">
        <f t="shared" si="3"/>
        <v>6</v>
      </c>
      <c r="M36" s="75">
        <f t="shared" si="3"/>
        <v>995.1</v>
      </c>
      <c r="N36" s="73">
        <f t="shared" si="3"/>
        <v>983.6</v>
      </c>
      <c r="O36" s="73">
        <f t="shared" si="3"/>
        <v>383.7</v>
      </c>
      <c r="P36" s="74">
        <f t="shared" si="3"/>
        <v>11.5</v>
      </c>
      <c r="Q36" s="72">
        <f>R36+T36</f>
        <v>861.4000000000001</v>
      </c>
      <c r="R36" s="73">
        <f>SUM(R34:R35)</f>
        <v>849.9000000000001</v>
      </c>
      <c r="S36" s="73">
        <f>SUM(S34:S35)</f>
        <v>364.5</v>
      </c>
      <c r="T36" s="76">
        <f>SUM(T34:T35)</f>
        <v>11.5</v>
      </c>
      <c r="U36" s="75">
        <f>SUM(U34:U35)</f>
        <v>1103.1000000000001</v>
      </c>
      <c r="V36" s="157">
        <f>SUM(V34:V35)</f>
        <v>1053.1000000000001</v>
      </c>
    </row>
    <row r="37" spans="1:22" s="29" customFormat="1" ht="22.5" customHeight="1">
      <c r="A37" s="300" t="s">
        <v>9</v>
      </c>
      <c r="B37" s="316" t="s">
        <v>11</v>
      </c>
      <c r="C37" s="184" t="s">
        <v>11</v>
      </c>
      <c r="D37" s="506" t="s">
        <v>126</v>
      </c>
      <c r="E37" s="185"/>
      <c r="F37" s="662" t="s">
        <v>14</v>
      </c>
      <c r="G37" s="216">
        <v>2</v>
      </c>
      <c r="H37" s="183" t="s">
        <v>12</v>
      </c>
      <c r="I37" s="131"/>
      <c r="J37" s="206"/>
      <c r="K37" s="206"/>
      <c r="L37" s="207"/>
      <c r="M37" s="262">
        <f>N37+P37</f>
        <v>143.2</v>
      </c>
      <c r="N37" s="262">
        <v>143.2</v>
      </c>
      <c r="O37" s="262"/>
      <c r="P37" s="155"/>
      <c r="Q37" s="368"/>
      <c r="R37" s="369"/>
      <c r="S37" s="369"/>
      <c r="T37" s="370"/>
      <c r="U37" s="172"/>
      <c r="V37" s="110"/>
    </row>
    <row r="38" spans="1:22" s="29" customFormat="1" ht="22.5" customHeight="1">
      <c r="A38" s="300"/>
      <c r="B38" s="316"/>
      <c r="C38" s="184"/>
      <c r="D38" s="507"/>
      <c r="E38" s="185"/>
      <c r="F38" s="663"/>
      <c r="G38" s="221"/>
      <c r="H38" s="187" t="s">
        <v>44</v>
      </c>
      <c r="I38" s="188"/>
      <c r="J38" s="87"/>
      <c r="K38" s="87"/>
      <c r="L38" s="88"/>
      <c r="M38" s="262">
        <f>N38+P38</f>
        <v>1030.9</v>
      </c>
      <c r="N38" s="87">
        <v>1030.9</v>
      </c>
      <c r="O38" s="87"/>
      <c r="P38" s="189"/>
      <c r="Q38" s="371"/>
      <c r="R38" s="347"/>
      <c r="S38" s="347"/>
      <c r="T38" s="348"/>
      <c r="U38" s="116">
        <v>257.7</v>
      </c>
      <c r="V38" s="116"/>
    </row>
    <row r="39" spans="1:22" s="29" customFormat="1" ht="18" customHeight="1">
      <c r="A39" s="300"/>
      <c r="B39" s="316"/>
      <c r="C39" s="184"/>
      <c r="D39" s="507"/>
      <c r="E39" s="185"/>
      <c r="F39" s="663"/>
      <c r="G39" s="221"/>
      <c r="H39" s="187"/>
      <c r="I39" s="131"/>
      <c r="J39" s="408"/>
      <c r="K39" s="408"/>
      <c r="L39" s="207"/>
      <c r="M39" s="206"/>
      <c r="N39" s="408"/>
      <c r="O39" s="408"/>
      <c r="P39" s="409"/>
      <c r="Q39" s="368"/>
      <c r="R39" s="410"/>
      <c r="S39" s="410"/>
      <c r="T39" s="370"/>
      <c r="U39" s="116"/>
      <c r="V39" s="116"/>
    </row>
    <row r="40" spans="1:22" s="29" customFormat="1" ht="230.25" customHeight="1">
      <c r="A40" s="300"/>
      <c r="B40" s="316"/>
      <c r="C40" s="184"/>
      <c r="D40" s="507" t="s">
        <v>133</v>
      </c>
      <c r="E40" s="185"/>
      <c r="F40" s="663"/>
      <c r="G40" s="221"/>
      <c r="H40" s="187"/>
      <c r="I40" s="131"/>
      <c r="J40" s="408"/>
      <c r="K40" s="408"/>
      <c r="L40" s="207"/>
      <c r="M40" s="206"/>
      <c r="N40" s="408"/>
      <c r="O40" s="408"/>
      <c r="P40" s="409"/>
      <c r="Q40" s="368"/>
      <c r="R40" s="410"/>
      <c r="S40" s="410"/>
      <c r="T40" s="370"/>
      <c r="U40" s="116"/>
      <c r="V40" s="116"/>
    </row>
    <row r="41" spans="1:22" s="29" customFormat="1" ht="15" customHeight="1" thickBot="1">
      <c r="A41" s="298"/>
      <c r="B41" s="312"/>
      <c r="C41" s="190"/>
      <c r="D41" s="508"/>
      <c r="E41" s="191"/>
      <c r="F41" s="664"/>
      <c r="G41" s="222"/>
      <c r="H41" s="167" t="s">
        <v>16</v>
      </c>
      <c r="I41" s="75">
        <f>SUM(I38)</f>
        <v>0</v>
      </c>
      <c r="J41" s="73">
        <f>SUM(J38)</f>
        <v>0</v>
      </c>
      <c r="K41" s="73"/>
      <c r="L41" s="101"/>
      <c r="M41" s="72">
        <f>SUM(M37:M38)</f>
        <v>1174.1000000000001</v>
      </c>
      <c r="N41" s="73">
        <f>SUM(N37:N38)</f>
        <v>1174.1000000000001</v>
      </c>
      <c r="O41" s="73"/>
      <c r="P41" s="92"/>
      <c r="Q41" s="75"/>
      <c r="R41" s="73"/>
      <c r="S41" s="73"/>
      <c r="T41" s="101"/>
      <c r="U41" s="157">
        <f>SUM(U37:U38)</f>
        <v>257.7</v>
      </c>
      <c r="V41" s="157"/>
    </row>
    <row r="42" spans="1:22" ht="14.25" customHeight="1" thickBot="1">
      <c r="A42" s="174" t="s">
        <v>9</v>
      </c>
      <c r="B42" s="314" t="s">
        <v>11</v>
      </c>
      <c r="C42" s="515" t="s">
        <v>15</v>
      </c>
      <c r="D42" s="516"/>
      <c r="E42" s="516"/>
      <c r="F42" s="516"/>
      <c r="G42" s="516"/>
      <c r="H42" s="516"/>
      <c r="I42" s="192">
        <f aca="true" t="shared" si="4" ref="I42:P42">I41+I36+I33</f>
        <v>2980</v>
      </c>
      <c r="J42" s="193">
        <f t="shared" si="4"/>
        <v>2972</v>
      </c>
      <c r="K42" s="159">
        <f t="shared" si="4"/>
        <v>1562.1999999999998</v>
      </c>
      <c r="L42" s="194">
        <f t="shared" si="4"/>
        <v>8</v>
      </c>
      <c r="M42" s="158">
        <f t="shared" si="4"/>
        <v>4433.900000000001</v>
      </c>
      <c r="N42" s="159">
        <f t="shared" si="4"/>
        <v>4354.1</v>
      </c>
      <c r="O42" s="159">
        <f t="shared" si="4"/>
        <v>1566.8</v>
      </c>
      <c r="P42" s="173">
        <f t="shared" si="4"/>
        <v>79.8</v>
      </c>
      <c r="Q42" s="192">
        <f>R42+T42</f>
        <v>2889.5000000000005</v>
      </c>
      <c r="R42" s="193">
        <f>R41+R36+R33</f>
        <v>2855.6000000000004</v>
      </c>
      <c r="S42" s="159">
        <f>S41+S36+S33</f>
        <v>1488.4</v>
      </c>
      <c r="T42" s="194">
        <f>T41+T36+T33</f>
        <v>33.9</v>
      </c>
      <c r="U42" s="173">
        <f>U41+U36+U33</f>
        <v>3619</v>
      </c>
      <c r="V42" s="160">
        <f>V41+V36+V33</f>
        <v>3280.8</v>
      </c>
    </row>
    <row r="43" spans="1:22" ht="14.25" customHeight="1" thickBot="1">
      <c r="A43" s="174" t="s">
        <v>9</v>
      </c>
      <c r="B43" s="315" t="s">
        <v>13</v>
      </c>
      <c r="C43" s="512" t="s">
        <v>63</v>
      </c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4"/>
    </row>
    <row r="44" spans="1:22" ht="26.25" customHeight="1">
      <c r="A44" s="503" t="s">
        <v>9</v>
      </c>
      <c r="B44" s="313" t="s">
        <v>13</v>
      </c>
      <c r="C44" s="659" t="s">
        <v>9</v>
      </c>
      <c r="D44" s="509" t="s">
        <v>21</v>
      </c>
      <c r="E44" s="263"/>
      <c r="F44" s="230" t="s">
        <v>14</v>
      </c>
      <c r="G44" s="264" t="s">
        <v>81</v>
      </c>
      <c r="H44" s="151" t="s">
        <v>12</v>
      </c>
      <c r="I44" s="176">
        <f>+J44+L44</f>
        <v>50</v>
      </c>
      <c r="J44" s="134">
        <v>50</v>
      </c>
      <c r="K44" s="134"/>
      <c r="L44" s="135"/>
      <c r="M44" s="176">
        <f>N44+P44</f>
        <v>71</v>
      </c>
      <c r="N44" s="134">
        <v>71</v>
      </c>
      <c r="O44" s="265"/>
      <c r="P44" s="196"/>
      <c r="Q44" s="374">
        <f>R44+T44</f>
        <v>39.1</v>
      </c>
      <c r="R44" s="333">
        <v>39.1</v>
      </c>
      <c r="S44" s="333"/>
      <c r="T44" s="266"/>
      <c r="U44" s="177">
        <v>50</v>
      </c>
      <c r="V44" s="177">
        <v>50</v>
      </c>
    </row>
    <row r="45" spans="1:23" ht="15.75" customHeight="1" thickBot="1">
      <c r="A45" s="492"/>
      <c r="B45" s="90"/>
      <c r="C45" s="660"/>
      <c r="D45" s="511"/>
      <c r="E45" s="267"/>
      <c r="F45" s="268"/>
      <c r="G45" s="269"/>
      <c r="H45" s="91" t="s">
        <v>16</v>
      </c>
      <c r="I45" s="75">
        <f>SUM(I44)</f>
        <v>50</v>
      </c>
      <c r="J45" s="73">
        <f>SUM(J44)</f>
        <v>50</v>
      </c>
      <c r="K45" s="73"/>
      <c r="L45" s="74"/>
      <c r="M45" s="75">
        <f>M44</f>
        <v>71</v>
      </c>
      <c r="N45" s="73">
        <f>N44</f>
        <v>71</v>
      </c>
      <c r="O45" s="73"/>
      <c r="P45" s="74"/>
      <c r="Q45" s="72">
        <f>R45+T45</f>
        <v>39.1</v>
      </c>
      <c r="R45" s="73">
        <f>SUM(R44)</f>
        <v>39.1</v>
      </c>
      <c r="S45" s="73"/>
      <c r="T45" s="76"/>
      <c r="U45" s="157">
        <f>SUM(U44)</f>
        <v>50</v>
      </c>
      <c r="V45" s="157">
        <f>SUM(V44)</f>
        <v>50</v>
      </c>
      <c r="W45" s="35"/>
    </row>
    <row r="46" spans="1:22" ht="14.25" customHeight="1">
      <c r="A46" s="503" t="s">
        <v>9</v>
      </c>
      <c r="B46" s="486" t="s">
        <v>13</v>
      </c>
      <c r="C46" s="529" t="s">
        <v>10</v>
      </c>
      <c r="D46" s="523" t="s">
        <v>165</v>
      </c>
      <c r="E46" s="526"/>
      <c r="F46" s="685" t="s">
        <v>14</v>
      </c>
      <c r="G46" s="505">
        <v>2</v>
      </c>
      <c r="H46" s="256" t="s">
        <v>12</v>
      </c>
      <c r="I46" s="93">
        <f>+J46+L46</f>
        <v>1100.6</v>
      </c>
      <c r="J46" s="94">
        <v>1100.6</v>
      </c>
      <c r="K46" s="94">
        <v>606.1</v>
      </c>
      <c r="L46" s="198"/>
      <c r="M46" s="270">
        <v>1282.3</v>
      </c>
      <c r="N46" s="271">
        <f>M46-P46</f>
        <v>1198.6</v>
      </c>
      <c r="O46" s="271">
        <v>609.9</v>
      </c>
      <c r="P46" s="152">
        <v>83.7</v>
      </c>
      <c r="Q46" s="467">
        <f>R46+T46</f>
        <v>1079.5</v>
      </c>
      <c r="R46" s="358">
        <v>1059.5</v>
      </c>
      <c r="S46" s="358">
        <v>579.4</v>
      </c>
      <c r="T46" s="466">
        <v>20</v>
      </c>
      <c r="U46" s="252">
        <v>1415</v>
      </c>
      <c r="V46" s="252">
        <v>1532</v>
      </c>
    </row>
    <row r="47" spans="1:22" ht="14.25" customHeight="1">
      <c r="A47" s="489"/>
      <c r="B47" s="488"/>
      <c r="C47" s="530"/>
      <c r="D47" s="524"/>
      <c r="E47" s="527"/>
      <c r="F47" s="686"/>
      <c r="G47" s="495"/>
      <c r="H47" s="272" t="s">
        <v>43</v>
      </c>
      <c r="I47" s="138">
        <f>J47+L47</f>
        <v>118.9</v>
      </c>
      <c r="J47" s="139">
        <v>109.9</v>
      </c>
      <c r="K47" s="139">
        <v>55.6</v>
      </c>
      <c r="L47" s="140">
        <v>9</v>
      </c>
      <c r="M47" s="273">
        <f>N47+P47</f>
        <v>118.9</v>
      </c>
      <c r="N47" s="122">
        <v>115.9</v>
      </c>
      <c r="O47" s="122">
        <v>55.4</v>
      </c>
      <c r="P47" s="123">
        <v>3</v>
      </c>
      <c r="Q47" s="376">
        <f>R47+T47</f>
        <v>118.9</v>
      </c>
      <c r="R47" s="350">
        <v>115.9</v>
      </c>
      <c r="S47" s="350">
        <v>55.4</v>
      </c>
      <c r="T47" s="351">
        <v>3</v>
      </c>
      <c r="U47" s="124">
        <v>119</v>
      </c>
      <c r="V47" s="124">
        <v>119</v>
      </c>
    </row>
    <row r="48" spans="1:22" ht="14.25" customHeight="1">
      <c r="A48" s="489"/>
      <c r="B48" s="488"/>
      <c r="C48" s="530"/>
      <c r="D48" s="524"/>
      <c r="E48" s="527"/>
      <c r="F48" s="686"/>
      <c r="G48" s="495"/>
      <c r="H48" s="179"/>
      <c r="I48" s="141"/>
      <c r="J48" s="71"/>
      <c r="K48" s="71"/>
      <c r="L48" s="180"/>
      <c r="M48" s="231"/>
      <c r="N48" s="71"/>
      <c r="O48" s="71"/>
      <c r="P48" s="68"/>
      <c r="Q48" s="328"/>
      <c r="R48" s="329"/>
      <c r="S48" s="329"/>
      <c r="T48" s="377"/>
      <c r="U48" s="110"/>
      <c r="V48" s="110"/>
    </row>
    <row r="49" spans="1:22" ht="14.25" customHeight="1" thickBot="1">
      <c r="A49" s="492"/>
      <c r="B49" s="487"/>
      <c r="C49" s="531"/>
      <c r="D49" s="525"/>
      <c r="E49" s="528"/>
      <c r="F49" s="687"/>
      <c r="G49" s="496"/>
      <c r="H49" s="91" t="s">
        <v>16</v>
      </c>
      <c r="I49" s="75">
        <f>SUM(I46:I48)</f>
        <v>1219.5</v>
      </c>
      <c r="J49" s="73">
        <f aca="true" t="shared" si="5" ref="J49:P49">SUM(J46:J48)</f>
        <v>1210.5</v>
      </c>
      <c r="K49" s="73">
        <f t="shared" si="5"/>
        <v>661.7</v>
      </c>
      <c r="L49" s="74">
        <f t="shared" si="5"/>
        <v>9</v>
      </c>
      <c r="M49" s="75">
        <f>SUM(M46:M48)</f>
        <v>1401.2</v>
      </c>
      <c r="N49" s="73">
        <f t="shared" si="5"/>
        <v>1314.5</v>
      </c>
      <c r="O49" s="73">
        <f t="shared" si="5"/>
        <v>665.3</v>
      </c>
      <c r="P49" s="74">
        <f t="shared" si="5"/>
        <v>86.7</v>
      </c>
      <c r="Q49" s="75">
        <f>R49+T49</f>
        <v>1198.4</v>
      </c>
      <c r="R49" s="73">
        <f>SUM(R46:R48)</f>
        <v>1175.4</v>
      </c>
      <c r="S49" s="73">
        <f>SUM(S46:S48)</f>
        <v>634.8</v>
      </c>
      <c r="T49" s="74">
        <f>SUM(T46:T48)</f>
        <v>23</v>
      </c>
      <c r="U49" s="75">
        <f>SUM(U46:U48)</f>
        <v>1534</v>
      </c>
      <c r="V49" s="157">
        <f>SUM(V46:V48)</f>
        <v>1651</v>
      </c>
    </row>
    <row r="50" spans="1:22" ht="14.25" customHeight="1">
      <c r="A50" s="503" t="s">
        <v>9</v>
      </c>
      <c r="B50" s="486" t="s">
        <v>13</v>
      </c>
      <c r="C50" s="529" t="s">
        <v>11</v>
      </c>
      <c r="D50" s="520" t="s">
        <v>95</v>
      </c>
      <c r="E50" s="526"/>
      <c r="F50" s="685" t="s">
        <v>14</v>
      </c>
      <c r="G50" s="505">
        <v>2</v>
      </c>
      <c r="H50" s="151" t="s">
        <v>12</v>
      </c>
      <c r="I50" s="176">
        <f>+J50+L50</f>
        <v>588.9</v>
      </c>
      <c r="J50" s="134">
        <v>588.9</v>
      </c>
      <c r="K50" s="134">
        <v>279.4</v>
      </c>
      <c r="L50" s="135"/>
      <c r="M50" s="176">
        <f>+N50+P50</f>
        <v>770</v>
      </c>
      <c r="N50" s="134">
        <v>766.5</v>
      </c>
      <c r="O50" s="104">
        <v>288.3</v>
      </c>
      <c r="P50" s="292">
        <v>3.5</v>
      </c>
      <c r="Q50" s="355">
        <f>R50+T50</f>
        <v>662.5</v>
      </c>
      <c r="R50" s="333">
        <v>659</v>
      </c>
      <c r="S50" s="333">
        <v>273.9</v>
      </c>
      <c r="T50" s="248">
        <v>3.5</v>
      </c>
      <c r="U50" s="177">
        <v>947</v>
      </c>
      <c r="V50" s="177">
        <v>715</v>
      </c>
    </row>
    <row r="51" spans="1:22" ht="14.25" customHeight="1">
      <c r="A51" s="489"/>
      <c r="B51" s="488"/>
      <c r="C51" s="530"/>
      <c r="D51" s="521"/>
      <c r="E51" s="697"/>
      <c r="F51" s="686"/>
      <c r="G51" s="495"/>
      <c r="H51" s="30" t="s">
        <v>43</v>
      </c>
      <c r="I51" s="163">
        <f>J51+L51</f>
        <v>27</v>
      </c>
      <c r="J51" s="164">
        <v>27</v>
      </c>
      <c r="K51" s="164">
        <v>8.9</v>
      </c>
      <c r="L51" s="165"/>
      <c r="M51" s="306">
        <f>N51+P51</f>
        <v>20</v>
      </c>
      <c r="N51" s="293">
        <v>20</v>
      </c>
      <c r="O51" s="293"/>
      <c r="P51" s="294"/>
      <c r="Q51" s="383">
        <f>R51+T51</f>
        <v>20</v>
      </c>
      <c r="R51" s="336">
        <v>20</v>
      </c>
      <c r="S51" s="336"/>
      <c r="T51" s="367"/>
      <c r="U51" s="259">
        <v>20</v>
      </c>
      <c r="V51" s="259">
        <v>20</v>
      </c>
    </row>
    <row r="52" spans="1:23" ht="14.25" customHeight="1" thickBot="1">
      <c r="A52" s="492"/>
      <c r="B52" s="487"/>
      <c r="C52" s="531"/>
      <c r="D52" s="522"/>
      <c r="E52" s="698"/>
      <c r="F52" s="687"/>
      <c r="G52" s="496"/>
      <c r="H52" s="167" t="s">
        <v>16</v>
      </c>
      <c r="I52" s="137">
        <f>SUM(I50:I51)</f>
        <v>615.9</v>
      </c>
      <c r="J52" s="73">
        <f>SUM(J50:J51)</f>
        <v>615.9</v>
      </c>
      <c r="K52" s="73">
        <f>SUM(K50:K51)</f>
        <v>288.29999999999995</v>
      </c>
      <c r="L52" s="72"/>
      <c r="M52" s="137">
        <f>SUM(M50:M51)</f>
        <v>790</v>
      </c>
      <c r="N52" s="73">
        <f>SUM(N50:N51)</f>
        <v>786.5</v>
      </c>
      <c r="O52" s="73">
        <f>SUM(O50:O51)</f>
        <v>288.3</v>
      </c>
      <c r="P52" s="72">
        <f>SUM(P50:P51)</f>
        <v>3.5</v>
      </c>
      <c r="Q52" s="137">
        <f>R52+T52</f>
        <v>682.5</v>
      </c>
      <c r="R52" s="73">
        <f>SUM(R50:R51)</f>
        <v>679</v>
      </c>
      <c r="S52" s="73">
        <f>SUM(S50:S51)</f>
        <v>273.9</v>
      </c>
      <c r="T52" s="72">
        <f>SUM(T50:T51)</f>
        <v>3.5</v>
      </c>
      <c r="U52" s="75">
        <f>SUM(U50:U51)</f>
        <v>967</v>
      </c>
      <c r="V52" s="157">
        <f>SUM(V50:V51)</f>
        <v>735</v>
      </c>
      <c r="W52" s="200"/>
    </row>
    <row r="53" spans="1:22" ht="14.25" customHeight="1" thickBot="1">
      <c r="A53" s="174" t="s">
        <v>9</v>
      </c>
      <c r="B53" s="314" t="s">
        <v>13</v>
      </c>
      <c r="C53" s="515" t="s">
        <v>15</v>
      </c>
      <c r="D53" s="516"/>
      <c r="E53" s="516"/>
      <c r="F53" s="516"/>
      <c r="G53" s="516"/>
      <c r="H53" s="516"/>
      <c r="I53" s="171">
        <f aca="true" t="shared" si="6" ref="I53:P53">I52+I49+I45</f>
        <v>1885.4</v>
      </c>
      <c r="J53" s="169">
        <f t="shared" si="6"/>
        <v>1876.4</v>
      </c>
      <c r="K53" s="169">
        <f t="shared" si="6"/>
        <v>950</v>
      </c>
      <c r="L53" s="202">
        <f t="shared" si="6"/>
        <v>9</v>
      </c>
      <c r="M53" s="171">
        <f t="shared" si="6"/>
        <v>2262.2</v>
      </c>
      <c r="N53" s="169">
        <f t="shared" si="6"/>
        <v>2172</v>
      </c>
      <c r="O53" s="169">
        <f t="shared" si="6"/>
        <v>953.5999999999999</v>
      </c>
      <c r="P53" s="201">
        <f t="shared" si="6"/>
        <v>90.2</v>
      </c>
      <c r="Q53" s="171">
        <f aca="true" t="shared" si="7" ref="Q53:V53">Q52+Q49+Q45</f>
        <v>1920</v>
      </c>
      <c r="R53" s="169">
        <f t="shared" si="7"/>
        <v>1893.5</v>
      </c>
      <c r="S53" s="169">
        <f t="shared" si="7"/>
        <v>908.6999999999999</v>
      </c>
      <c r="T53" s="202">
        <f t="shared" si="7"/>
        <v>26.5</v>
      </c>
      <c r="U53" s="168">
        <f t="shared" si="7"/>
        <v>2551</v>
      </c>
      <c r="V53" s="160">
        <f t="shared" si="7"/>
        <v>2436</v>
      </c>
    </row>
    <row r="54" spans="1:22" ht="14.25" customHeight="1" thickBot="1">
      <c r="A54" s="174" t="s">
        <v>9</v>
      </c>
      <c r="B54" s="317" t="s">
        <v>111</v>
      </c>
      <c r="C54" s="532" t="s">
        <v>110</v>
      </c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04"/>
    </row>
    <row r="55" spans="1:22" ht="18.75" customHeight="1">
      <c r="A55" s="212" t="s">
        <v>9</v>
      </c>
      <c r="B55" s="313" t="s">
        <v>111</v>
      </c>
      <c r="C55" s="529" t="s">
        <v>9</v>
      </c>
      <c r="D55" s="497" t="s">
        <v>78</v>
      </c>
      <c r="E55" s="517" t="s">
        <v>22</v>
      </c>
      <c r="F55" s="481" t="s">
        <v>14</v>
      </c>
      <c r="G55" s="694" t="s">
        <v>80</v>
      </c>
      <c r="H55" s="321" t="s">
        <v>157</v>
      </c>
      <c r="I55" s="186">
        <f>J55+L55</f>
        <v>200</v>
      </c>
      <c r="J55" s="204"/>
      <c r="K55" s="204"/>
      <c r="L55" s="224">
        <v>200</v>
      </c>
      <c r="M55" s="234">
        <f>N55+P55</f>
        <v>500</v>
      </c>
      <c r="N55" s="235"/>
      <c r="O55" s="236"/>
      <c r="P55" s="237">
        <v>500</v>
      </c>
      <c r="Q55" s="324">
        <f>R55+T55</f>
        <v>500</v>
      </c>
      <c r="R55" s="325"/>
      <c r="S55" s="325"/>
      <c r="T55" s="326">
        <v>500</v>
      </c>
      <c r="U55" s="83"/>
      <c r="V55" s="172"/>
    </row>
    <row r="56" spans="1:22" ht="18.75" customHeight="1">
      <c r="A56" s="327"/>
      <c r="B56" s="385"/>
      <c r="C56" s="691"/>
      <c r="D56" s="498"/>
      <c r="E56" s="518"/>
      <c r="F56" s="692"/>
      <c r="G56" s="695"/>
      <c r="H56" s="84" t="s">
        <v>123</v>
      </c>
      <c r="I56" s="141">
        <f>J56+L56</f>
        <v>1825.4</v>
      </c>
      <c r="J56" s="71"/>
      <c r="K56" s="71"/>
      <c r="L56" s="68">
        <v>1825.4</v>
      </c>
      <c r="M56" s="85">
        <f>N56+P56</f>
        <v>1905.8</v>
      </c>
      <c r="N56" s="86"/>
      <c r="O56" s="87"/>
      <c r="P56" s="88">
        <v>1905.8</v>
      </c>
      <c r="Q56" s="328">
        <f>R56+T56</f>
        <v>513.2</v>
      </c>
      <c r="R56" s="329"/>
      <c r="S56" s="329"/>
      <c r="T56" s="330">
        <v>513.2</v>
      </c>
      <c r="U56" s="89"/>
      <c r="V56" s="156"/>
    </row>
    <row r="57" spans="1:22" ht="18.75" customHeight="1" thickBot="1">
      <c r="A57" s="331"/>
      <c r="B57" s="386"/>
      <c r="C57" s="649"/>
      <c r="D57" s="499"/>
      <c r="E57" s="519"/>
      <c r="F57" s="693"/>
      <c r="G57" s="696"/>
      <c r="H57" s="91" t="s">
        <v>16</v>
      </c>
      <c r="I57" s="76">
        <f>SUM(I55:I56)</f>
        <v>2025.4</v>
      </c>
      <c r="J57" s="73"/>
      <c r="K57" s="92"/>
      <c r="L57" s="74">
        <f>SUM(L55:L56)</f>
        <v>2025.4</v>
      </c>
      <c r="M57" s="75">
        <f>SUM(M55:M56)</f>
        <v>2405.8</v>
      </c>
      <c r="N57" s="73"/>
      <c r="O57" s="73"/>
      <c r="P57" s="74">
        <f>SUM(P55:P56)</f>
        <v>2405.8</v>
      </c>
      <c r="Q57" s="76">
        <f>R57+T57</f>
        <v>1013.2</v>
      </c>
      <c r="R57" s="73"/>
      <c r="S57" s="92"/>
      <c r="T57" s="74">
        <f>SUM(T55:T56)</f>
        <v>1013.2</v>
      </c>
      <c r="U57" s="76"/>
      <c r="V57" s="157"/>
    </row>
    <row r="58" spans="1:22" ht="18.75" customHeight="1">
      <c r="A58" s="323" t="s">
        <v>9</v>
      </c>
      <c r="B58" s="384" t="s">
        <v>111</v>
      </c>
      <c r="C58" s="309" t="s">
        <v>10</v>
      </c>
      <c r="D58" s="509" t="s">
        <v>119</v>
      </c>
      <c r="E58" s="352"/>
      <c r="F58" s="209" t="s">
        <v>14</v>
      </c>
      <c r="G58" s="407" t="s">
        <v>120</v>
      </c>
      <c r="H58" s="119" t="s">
        <v>12</v>
      </c>
      <c r="I58" s="199"/>
      <c r="J58" s="139"/>
      <c r="K58" s="139"/>
      <c r="L58" s="140"/>
      <c r="M58" s="120">
        <f>N58+P58</f>
        <v>41</v>
      </c>
      <c r="N58" s="121">
        <v>41</v>
      </c>
      <c r="O58" s="122"/>
      <c r="P58" s="123"/>
      <c r="Q58" s="349"/>
      <c r="R58" s="350"/>
      <c r="S58" s="350"/>
      <c r="T58" s="351"/>
      <c r="U58" s="238"/>
      <c r="V58" s="124"/>
    </row>
    <row r="59" spans="1:22" ht="18.75" customHeight="1">
      <c r="A59" s="327"/>
      <c r="B59" s="385"/>
      <c r="C59" s="117"/>
      <c r="D59" s="510"/>
      <c r="E59" s="118"/>
      <c r="F59" s="211"/>
      <c r="G59" s="223"/>
      <c r="H59" s="178" t="s">
        <v>44</v>
      </c>
      <c r="I59" s="225"/>
      <c r="J59" s="133"/>
      <c r="K59" s="133"/>
      <c r="L59" s="162"/>
      <c r="M59" s="111"/>
      <c r="N59" s="112"/>
      <c r="O59" s="226"/>
      <c r="P59" s="227"/>
      <c r="Q59" s="375"/>
      <c r="R59" s="339"/>
      <c r="S59" s="339"/>
      <c r="T59" s="373"/>
      <c r="U59" s="239"/>
      <c r="V59" s="239"/>
    </row>
    <row r="60" spans="1:22" ht="18.75" customHeight="1" thickBot="1">
      <c r="A60" s="331"/>
      <c r="B60" s="386"/>
      <c r="C60" s="353"/>
      <c r="D60" s="511"/>
      <c r="E60" s="354"/>
      <c r="F60" s="210"/>
      <c r="G60" s="308"/>
      <c r="H60" s="91" t="s">
        <v>16</v>
      </c>
      <c r="I60" s="72"/>
      <c r="J60" s="73"/>
      <c r="K60" s="73"/>
      <c r="L60" s="74"/>
      <c r="M60" s="75">
        <f>SUM(M58:M59)</f>
        <v>41</v>
      </c>
      <c r="N60" s="73">
        <f>SUM(N58:N59)</f>
        <v>41</v>
      </c>
      <c r="O60" s="73"/>
      <c r="P60" s="74"/>
      <c r="Q60" s="72"/>
      <c r="R60" s="73"/>
      <c r="S60" s="73"/>
      <c r="T60" s="74"/>
      <c r="U60" s="101"/>
      <c r="V60" s="101"/>
    </row>
    <row r="61" spans="1:22" ht="14.25" customHeight="1">
      <c r="A61" s="327" t="s">
        <v>9</v>
      </c>
      <c r="B61" s="385" t="s">
        <v>111</v>
      </c>
      <c r="C61" s="117" t="s">
        <v>11</v>
      </c>
      <c r="D61" s="498" t="s">
        <v>89</v>
      </c>
      <c r="E61" s="118" t="s">
        <v>22</v>
      </c>
      <c r="F61" s="211" t="s">
        <v>14</v>
      </c>
      <c r="G61" s="223" t="s">
        <v>81</v>
      </c>
      <c r="H61" s="119" t="s">
        <v>33</v>
      </c>
      <c r="I61" s="199"/>
      <c r="J61" s="139"/>
      <c r="K61" s="139"/>
      <c r="L61" s="140"/>
      <c r="M61" s="120"/>
      <c r="N61" s="121"/>
      <c r="O61" s="122"/>
      <c r="P61" s="123"/>
      <c r="Q61" s="349"/>
      <c r="R61" s="350"/>
      <c r="S61" s="350"/>
      <c r="T61" s="351"/>
      <c r="U61" s="238">
        <v>50</v>
      </c>
      <c r="V61" s="124">
        <v>50</v>
      </c>
    </row>
    <row r="62" spans="1:22" ht="14.25" customHeight="1">
      <c r="A62" s="327"/>
      <c r="B62" s="385"/>
      <c r="C62" s="117"/>
      <c r="D62" s="498"/>
      <c r="E62" s="118"/>
      <c r="F62" s="211"/>
      <c r="G62" s="223"/>
      <c r="H62" s="178" t="s">
        <v>44</v>
      </c>
      <c r="I62" s="225"/>
      <c r="J62" s="133"/>
      <c r="K62" s="133"/>
      <c r="L62" s="162"/>
      <c r="M62" s="111"/>
      <c r="N62" s="112"/>
      <c r="O62" s="226"/>
      <c r="P62" s="227"/>
      <c r="Q62" s="375"/>
      <c r="R62" s="339"/>
      <c r="S62" s="339"/>
      <c r="T62" s="373"/>
      <c r="U62" s="239"/>
      <c r="V62" s="239">
        <v>2000</v>
      </c>
    </row>
    <row r="63" spans="1:22" ht="14.25" customHeight="1" thickBot="1">
      <c r="A63" s="327"/>
      <c r="B63" s="385"/>
      <c r="C63" s="117"/>
      <c r="D63" s="498"/>
      <c r="E63" s="118"/>
      <c r="F63" s="211"/>
      <c r="G63" s="216"/>
      <c r="H63" s="91" t="s">
        <v>16</v>
      </c>
      <c r="I63" s="72"/>
      <c r="J63" s="73"/>
      <c r="K63" s="73"/>
      <c r="L63" s="74"/>
      <c r="M63" s="75"/>
      <c r="N63" s="73"/>
      <c r="O63" s="73"/>
      <c r="P63" s="74"/>
      <c r="Q63" s="72"/>
      <c r="R63" s="73"/>
      <c r="S63" s="73"/>
      <c r="T63" s="74"/>
      <c r="U63" s="101">
        <f>SUM(U61:U62)</f>
        <v>50</v>
      </c>
      <c r="V63" s="101">
        <f>SUM(V61:V62)</f>
        <v>2050</v>
      </c>
    </row>
    <row r="64" spans="1:22" ht="14.25" customHeight="1">
      <c r="A64" s="323" t="s">
        <v>9</v>
      </c>
      <c r="B64" s="384" t="s">
        <v>111</v>
      </c>
      <c r="C64" s="529" t="s">
        <v>13</v>
      </c>
      <c r="D64" s="497" t="s">
        <v>156</v>
      </c>
      <c r="E64" s="517" t="s">
        <v>22</v>
      </c>
      <c r="F64" s="209" t="s">
        <v>14</v>
      </c>
      <c r="G64" s="398" t="s">
        <v>80</v>
      </c>
      <c r="H64" s="321" t="s">
        <v>123</v>
      </c>
      <c r="I64" s="400">
        <f>J64+L64</f>
        <v>204.7</v>
      </c>
      <c r="J64" s="164"/>
      <c r="K64" s="109"/>
      <c r="L64" s="307">
        <v>204.7</v>
      </c>
      <c r="M64" s="103">
        <f>N64+P64</f>
        <v>0.3</v>
      </c>
      <c r="N64" s="104"/>
      <c r="O64" s="102"/>
      <c r="P64" s="105">
        <v>0.3</v>
      </c>
      <c r="Q64" s="332">
        <f>R64+T64</f>
        <v>0.3</v>
      </c>
      <c r="R64" s="333"/>
      <c r="S64" s="334"/>
      <c r="T64" s="240">
        <v>0.3</v>
      </c>
      <c r="U64" s="115"/>
      <c r="V64" s="304"/>
    </row>
    <row r="65" spans="1:22" ht="14.25" customHeight="1">
      <c r="A65" s="327"/>
      <c r="B65" s="385"/>
      <c r="C65" s="530"/>
      <c r="D65" s="498"/>
      <c r="E65" s="490"/>
      <c r="F65" s="211"/>
      <c r="G65" s="397"/>
      <c r="H65" s="99" t="s">
        <v>44</v>
      </c>
      <c r="I65" s="401">
        <f>J65+L65</f>
        <v>546.132</v>
      </c>
      <c r="J65" s="133"/>
      <c r="K65" s="115"/>
      <c r="L65" s="402">
        <v>546.132</v>
      </c>
      <c r="M65" s="107">
        <f>N65+P65</f>
        <v>32</v>
      </c>
      <c r="N65" s="108"/>
      <c r="O65" s="69"/>
      <c r="P65" s="70">
        <v>32</v>
      </c>
      <c r="Q65" s="335">
        <f>R65+T65</f>
        <v>32</v>
      </c>
      <c r="R65" s="336"/>
      <c r="S65" s="337"/>
      <c r="T65" s="330">
        <v>32</v>
      </c>
      <c r="U65" s="109"/>
      <c r="V65" s="110"/>
    </row>
    <row r="66" spans="1:22" ht="14.25" customHeight="1">
      <c r="A66" s="327"/>
      <c r="B66" s="385"/>
      <c r="C66" s="530"/>
      <c r="D66" s="498"/>
      <c r="E66" s="490"/>
      <c r="F66" s="211"/>
      <c r="G66" s="397"/>
      <c r="H66" s="30" t="s">
        <v>24</v>
      </c>
      <c r="I66" s="362"/>
      <c r="J66" s="356"/>
      <c r="K66" s="356"/>
      <c r="L66" s="363"/>
      <c r="M66" s="111">
        <f>N66+P66</f>
        <v>5.7</v>
      </c>
      <c r="N66" s="112"/>
      <c r="O66" s="113"/>
      <c r="P66" s="114">
        <v>5.7</v>
      </c>
      <c r="Q66" s="338">
        <f>R66+T66</f>
        <v>5.7</v>
      </c>
      <c r="R66" s="339"/>
      <c r="S66" s="340"/>
      <c r="T66" s="341">
        <v>5.7</v>
      </c>
      <c r="U66" s="115"/>
      <c r="V66" s="116"/>
    </row>
    <row r="67" spans="1:22" ht="14.25" customHeight="1" thickBot="1">
      <c r="A67" s="342"/>
      <c r="B67" s="386"/>
      <c r="C67" s="649"/>
      <c r="D67" s="499"/>
      <c r="E67" s="477"/>
      <c r="F67" s="210"/>
      <c r="G67" s="399"/>
      <c r="H67" s="91" t="s">
        <v>16</v>
      </c>
      <c r="I67" s="92">
        <f>SUM(I64:I65)</f>
        <v>750.8319999999999</v>
      </c>
      <c r="J67" s="73"/>
      <c r="K67" s="92"/>
      <c r="L67" s="76">
        <f>SUM(L64:L65)</f>
        <v>750.8319999999999</v>
      </c>
      <c r="M67" s="75">
        <f>N67+P67</f>
        <v>38</v>
      </c>
      <c r="N67" s="73"/>
      <c r="O67" s="73"/>
      <c r="P67" s="74">
        <f>SUM(P64:P66)</f>
        <v>38</v>
      </c>
      <c r="Q67" s="76">
        <f>R67+T67</f>
        <v>38</v>
      </c>
      <c r="R67" s="73"/>
      <c r="S67" s="92"/>
      <c r="T67" s="74">
        <f>SUM(T64:T66)</f>
        <v>38</v>
      </c>
      <c r="U67" s="74"/>
      <c r="V67" s="74"/>
    </row>
    <row r="68" spans="1:22" ht="14.25" customHeight="1">
      <c r="A68" s="323" t="s">
        <v>9</v>
      </c>
      <c r="B68" s="384" t="s">
        <v>111</v>
      </c>
      <c r="C68" s="529" t="s">
        <v>111</v>
      </c>
      <c r="D68" s="497" t="s">
        <v>31</v>
      </c>
      <c r="E68" s="665" t="s">
        <v>22</v>
      </c>
      <c r="F68" s="241" t="s">
        <v>14</v>
      </c>
      <c r="G68" s="242" t="s">
        <v>80</v>
      </c>
      <c r="H68" s="393" t="s">
        <v>123</v>
      </c>
      <c r="I68" s="403">
        <f>J68+L68</f>
        <v>692.7</v>
      </c>
      <c r="J68" s="404"/>
      <c r="K68" s="405"/>
      <c r="L68" s="406">
        <v>692.7</v>
      </c>
      <c r="M68" s="395"/>
      <c r="N68" s="94"/>
      <c r="O68" s="95"/>
      <c r="P68" s="96"/>
      <c r="Q68" s="343"/>
      <c r="R68" s="344"/>
      <c r="S68" s="343"/>
      <c r="T68" s="345"/>
      <c r="U68" s="97"/>
      <c r="V68" s="97"/>
    </row>
    <row r="69" spans="1:22" ht="14.25" customHeight="1" thickBot="1">
      <c r="A69" s="331"/>
      <c r="B69" s="386"/>
      <c r="C69" s="699"/>
      <c r="D69" s="499"/>
      <c r="E69" s="666"/>
      <c r="F69" s="243"/>
      <c r="G69" s="244"/>
      <c r="H69" s="394" t="s">
        <v>16</v>
      </c>
      <c r="I69" s="396">
        <f>SUM(I68:I68)</f>
        <v>692.7</v>
      </c>
      <c r="J69" s="245"/>
      <c r="K69" s="246"/>
      <c r="L69" s="247">
        <f>SUM(L68:L68)</f>
        <v>692.7</v>
      </c>
      <c r="M69" s="92"/>
      <c r="N69" s="73"/>
      <c r="O69" s="73"/>
      <c r="P69" s="101"/>
      <c r="Q69" s="76"/>
      <c r="R69" s="73"/>
      <c r="S69" s="92"/>
      <c r="T69" s="74"/>
      <c r="U69" s="74"/>
      <c r="V69" s="74"/>
    </row>
    <row r="70" spans="1:22" ht="14.25" customHeight="1" thickBot="1">
      <c r="A70" s="81" t="s">
        <v>9</v>
      </c>
      <c r="B70" s="387" t="s">
        <v>111</v>
      </c>
      <c r="C70" s="650" t="s">
        <v>15</v>
      </c>
      <c r="D70" s="651"/>
      <c r="E70" s="651"/>
      <c r="F70" s="651"/>
      <c r="G70" s="651"/>
      <c r="H70" s="652"/>
      <c r="I70" s="149">
        <f>I67+I69+I57+I63</f>
        <v>3468.932</v>
      </c>
      <c r="J70" s="159"/>
      <c r="K70" s="149"/>
      <c r="L70" s="193">
        <f>L67+L69+L57+L63</f>
        <v>3468.932</v>
      </c>
      <c r="M70" s="158">
        <f>M60+M57+M67</f>
        <v>2484.8</v>
      </c>
      <c r="N70" s="173">
        <f>N60</f>
        <v>41</v>
      </c>
      <c r="O70" s="159"/>
      <c r="P70" s="194">
        <f>P67+P69+P57+P63</f>
        <v>2443.8</v>
      </c>
      <c r="Q70" s="149">
        <f aca="true" t="shared" si="8" ref="Q70:V70">Q67+Q69+Q57+Q63</f>
        <v>1051.2</v>
      </c>
      <c r="R70" s="159"/>
      <c r="S70" s="149"/>
      <c r="T70" s="193">
        <f>T67+T69+T57+T63</f>
        <v>1051.2</v>
      </c>
      <c r="U70" s="160">
        <f t="shared" si="8"/>
        <v>50</v>
      </c>
      <c r="V70" s="127">
        <f t="shared" si="8"/>
        <v>2050</v>
      </c>
    </row>
    <row r="71" spans="1:22" ht="14.25" customHeight="1" thickBot="1">
      <c r="A71" s="81" t="s">
        <v>9</v>
      </c>
      <c r="B71" s="688" t="s">
        <v>17</v>
      </c>
      <c r="C71" s="688"/>
      <c r="D71" s="688"/>
      <c r="E71" s="688"/>
      <c r="F71" s="688"/>
      <c r="G71" s="688"/>
      <c r="H71" s="689"/>
      <c r="I71" s="228">
        <f aca="true" t="shared" si="9" ref="I71:V71">I70+I53+I42+I28+I17</f>
        <v>12874.132</v>
      </c>
      <c r="J71" s="228">
        <f t="shared" si="9"/>
        <v>9372.899999999998</v>
      </c>
      <c r="K71" s="228">
        <f t="shared" si="9"/>
        <v>4436.9</v>
      </c>
      <c r="L71" s="229">
        <f t="shared" si="9"/>
        <v>3501.232</v>
      </c>
      <c r="M71" s="128">
        <f t="shared" si="9"/>
        <v>15637.5</v>
      </c>
      <c r="N71" s="228">
        <f t="shared" si="9"/>
        <v>12983.4</v>
      </c>
      <c r="O71" s="228">
        <f t="shared" si="9"/>
        <v>4494.7</v>
      </c>
      <c r="P71" s="195">
        <f t="shared" si="9"/>
        <v>2654.1000000000004</v>
      </c>
      <c r="Q71" s="228">
        <f t="shared" si="9"/>
        <v>10911.400000000001</v>
      </c>
      <c r="R71" s="228">
        <f t="shared" si="9"/>
        <v>9779.900000000001</v>
      </c>
      <c r="S71" s="228">
        <f t="shared" si="9"/>
        <v>4287.799999999999</v>
      </c>
      <c r="T71" s="228">
        <f t="shared" si="9"/>
        <v>1131.5000000000002</v>
      </c>
      <c r="U71" s="305">
        <f t="shared" si="9"/>
        <v>11258</v>
      </c>
      <c r="V71" s="195">
        <f t="shared" si="9"/>
        <v>12860.8</v>
      </c>
    </row>
    <row r="72" spans="1:22" ht="14.25" customHeight="1" thickBot="1">
      <c r="A72" s="378" t="s">
        <v>14</v>
      </c>
      <c r="B72" s="653" t="s">
        <v>18</v>
      </c>
      <c r="C72" s="653"/>
      <c r="D72" s="653"/>
      <c r="E72" s="653"/>
      <c r="F72" s="653"/>
      <c r="G72" s="653"/>
      <c r="H72" s="654"/>
      <c r="I72" s="208">
        <f>I71</f>
        <v>12874.132</v>
      </c>
      <c r="J72" s="208">
        <f aca="true" t="shared" si="10" ref="J72:V72">J71</f>
        <v>9372.899999999998</v>
      </c>
      <c r="K72" s="208">
        <f t="shared" si="10"/>
        <v>4436.9</v>
      </c>
      <c r="L72" s="318">
        <f t="shared" si="10"/>
        <v>3501.232</v>
      </c>
      <c r="M72" s="320">
        <f>M71</f>
        <v>15637.5</v>
      </c>
      <c r="N72" s="208">
        <f t="shared" si="10"/>
        <v>12983.4</v>
      </c>
      <c r="O72" s="208">
        <f t="shared" si="10"/>
        <v>4494.7</v>
      </c>
      <c r="P72" s="28">
        <f t="shared" si="10"/>
        <v>2654.1000000000004</v>
      </c>
      <c r="Q72" s="319">
        <f t="shared" si="10"/>
        <v>10911.400000000001</v>
      </c>
      <c r="R72" s="208">
        <f t="shared" si="10"/>
        <v>9779.900000000001</v>
      </c>
      <c r="S72" s="208">
        <f t="shared" si="10"/>
        <v>4287.799999999999</v>
      </c>
      <c r="T72" s="208">
        <f t="shared" si="10"/>
        <v>1131.5000000000002</v>
      </c>
      <c r="U72" s="31">
        <f t="shared" si="10"/>
        <v>11258</v>
      </c>
      <c r="V72" s="322">
        <f t="shared" si="10"/>
        <v>12860.8</v>
      </c>
    </row>
    <row r="73" spans="1:22" ht="15" customHeight="1">
      <c r="A73" s="645"/>
      <c r="B73" s="645"/>
      <c r="C73" s="645"/>
      <c r="D73" s="645"/>
      <c r="E73" s="645"/>
      <c r="F73" s="645"/>
      <c r="G73" s="645"/>
      <c r="H73" s="645"/>
      <c r="I73" s="645"/>
      <c r="J73" s="645"/>
      <c r="K73" s="645"/>
      <c r="L73" s="645"/>
      <c r="M73" s="645"/>
      <c r="N73" s="645"/>
      <c r="O73" s="645"/>
      <c r="P73" s="645"/>
      <c r="Q73" s="645"/>
      <c r="R73" s="645"/>
      <c r="S73" s="645"/>
      <c r="T73" s="645"/>
      <c r="U73" s="645"/>
      <c r="V73" s="645"/>
    </row>
    <row r="74" spans="1:22" ht="15" customHeight="1">
      <c r="A74" s="658"/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658"/>
      <c r="M74" s="658"/>
      <c r="N74" s="658"/>
      <c r="O74" s="658"/>
      <c r="P74" s="658"/>
      <c r="Q74" s="658"/>
      <c r="R74" s="658"/>
      <c r="S74" s="658"/>
      <c r="T74" s="658"/>
      <c r="U74" s="658"/>
      <c r="V74" s="658"/>
    </row>
    <row r="75" spans="1:22" ht="15.75" customHeight="1">
      <c r="A75" s="661" t="s">
        <v>34</v>
      </c>
      <c r="B75" s="661"/>
      <c r="C75" s="661"/>
      <c r="D75" s="661"/>
      <c r="E75" s="661"/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1"/>
      <c r="S75" s="661"/>
      <c r="T75" s="661"/>
      <c r="U75" s="5"/>
      <c r="V75" s="5"/>
    </row>
    <row r="76" spans="1:22" ht="13.5" customHeight="1" thickBot="1">
      <c r="A76" s="3"/>
      <c r="B76" s="4"/>
      <c r="C76" s="4"/>
      <c r="D76" s="4"/>
      <c r="E76" s="4"/>
      <c r="F76" s="4"/>
      <c r="G76" s="33"/>
      <c r="H76" s="34"/>
      <c r="I76" s="34"/>
      <c r="J76" s="34"/>
      <c r="K76" s="34"/>
      <c r="L76" s="34"/>
      <c r="M76" s="34"/>
      <c r="N76" s="34"/>
      <c r="O76" s="34"/>
      <c r="P76" s="34"/>
      <c r="Q76" s="710" t="s">
        <v>75</v>
      </c>
      <c r="R76" s="710"/>
      <c r="S76" s="710"/>
      <c r="T76" s="710"/>
      <c r="U76" s="2"/>
      <c r="V76" s="2"/>
    </row>
    <row r="77" spans="1:22" ht="29.25" customHeight="1">
      <c r="A77" s="641" t="s">
        <v>23</v>
      </c>
      <c r="B77" s="642"/>
      <c r="C77" s="642"/>
      <c r="D77" s="642"/>
      <c r="E77" s="642"/>
      <c r="F77" s="642"/>
      <c r="G77" s="642"/>
      <c r="H77" s="643"/>
      <c r="I77" s="655" t="s">
        <v>83</v>
      </c>
      <c r="J77" s="656"/>
      <c r="K77" s="656"/>
      <c r="L77" s="690"/>
      <c r="M77" s="655" t="s">
        <v>112</v>
      </c>
      <c r="N77" s="656"/>
      <c r="O77" s="656"/>
      <c r="P77" s="657"/>
      <c r="Q77" s="646" t="s">
        <v>84</v>
      </c>
      <c r="R77" s="647"/>
      <c r="S77" s="647"/>
      <c r="T77" s="648"/>
      <c r="U77" s="9"/>
      <c r="V77" s="9"/>
    </row>
    <row r="78" spans="1:22" ht="12.75">
      <c r="A78" s="622" t="s">
        <v>70</v>
      </c>
      <c r="B78" s="623"/>
      <c r="C78" s="623"/>
      <c r="D78" s="623"/>
      <c r="E78" s="623"/>
      <c r="F78" s="623"/>
      <c r="G78" s="623"/>
      <c r="H78" s="624"/>
      <c r="I78" s="683">
        <f>I79+I84</f>
        <v>12328</v>
      </c>
      <c r="J78" s="683"/>
      <c r="K78" s="683"/>
      <c r="L78" s="684"/>
      <c r="M78" s="680">
        <f>M79+M84</f>
        <v>13546.1</v>
      </c>
      <c r="N78" s="681"/>
      <c r="O78" s="681"/>
      <c r="P78" s="682"/>
      <c r="Q78" s="711">
        <f>Q79+Q84</f>
        <v>10873.7</v>
      </c>
      <c r="R78" s="681"/>
      <c r="S78" s="681"/>
      <c r="T78" s="712"/>
      <c r="U78" s="10"/>
      <c r="V78" s="10"/>
    </row>
    <row r="79" spans="1:22" ht="12.75">
      <c r="A79" s="705" t="s">
        <v>64</v>
      </c>
      <c r="B79" s="706"/>
      <c r="C79" s="706"/>
      <c r="D79" s="706"/>
      <c r="E79" s="706"/>
      <c r="F79" s="706"/>
      <c r="G79" s="706"/>
      <c r="H79" s="707"/>
      <c r="I79" s="635">
        <f>SUM(I80:L83)</f>
        <v>12328</v>
      </c>
      <c r="J79" s="635"/>
      <c r="K79" s="635"/>
      <c r="L79" s="636"/>
      <c r="M79" s="677">
        <f>SUM(M80:P83)</f>
        <v>13546.1</v>
      </c>
      <c r="N79" s="678"/>
      <c r="O79" s="678"/>
      <c r="P79" s="679"/>
      <c r="Q79" s="713">
        <f>SUM(Q80:T83)</f>
        <v>10873.7</v>
      </c>
      <c r="R79" s="678"/>
      <c r="S79" s="678"/>
      <c r="T79" s="714"/>
      <c r="U79" s="9"/>
      <c r="V79" s="9"/>
    </row>
    <row r="80" spans="1:22" ht="12.75">
      <c r="A80" s="598" t="s">
        <v>35</v>
      </c>
      <c r="B80" s="599"/>
      <c r="C80" s="599"/>
      <c r="D80" s="599"/>
      <c r="E80" s="599"/>
      <c r="F80" s="599"/>
      <c r="G80" s="599"/>
      <c r="H80" s="600"/>
      <c r="I80" s="625">
        <f>SUMIF(H12:H68,"sb",I12:I68)</f>
        <v>8377.3</v>
      </c>
      <c r="J80" s="625"/>
      <c r="K80" s="625"/>
      <c r="L80" s="626"/>
      <c r="M80" s="615">
        <f>SUMIF(H10:H68,"SB",M10:M68)</f>
        <v>10118.4</v>
      </c>
      <c r="N80" s="605"/>
      <c r="O80" s="605"/>
      <c r="P80" s="616"/>
      <c r="Q80" s="604">
        <f>SUMIF(H10:H51,"sb",Q10:Q51)</f>
        <v>8834.900000000001</v>
      </c>
      <c r="R80" s="605"/>
      <c r="S80" s="605"/>
      <c r="T80" s="606"/>
      <c r="U80" s="10"/>
      <c r="V80" s="10"/>
    </row>
    <row r="81" spans="1:22" ht="27" customHeight="1">
      <c r="A81" s="702" t="s">
        <v>69</v>
      </c>
      <c r="B81" s="703"/>
      <c r="C81" s="703"/>
      <c r="D81" s="703"/>
      <c r="E81" s="703"/>
      <c r="F81" s="703"/>
      <c r="G81" s="703"/>
      <c r="H81" s="704"/>
      <c r="I81" s="630">
        <f>SUMIF(H10:H68,"SB(SP)",I10:I68)</f>
        <v>1027.9</v>
      </c>
      <c r="J81" s="630"/>
      <c r="K81" s="630"/>
      <c r="L81" s="631"/>
      <c r="M81" s="672">
        <f>SUMIF(H10:H68,"SB(SP)",M10:M68)</f>
        <v>1021.6</v>
      </c>
      <c r="N81" s="670"/>
      <c r="O81" s="670"/>
      <c r="P81" s="673"/>
      <c r="Q81" s="669">
        <f>SUMIF(H12:H68,"sb(sp)",Q12:Q69)</f>
        <v>1025.3000000000002</v>
      </c>
      <c r="R81" s="670"/>
      <c r="S81" s="670"/>
      <c r="T81" s="671"/>
      <c r="U81" s="10"/>
      <c r="V81" s="10"/>
    </row>
    <row r="82" spans="1:22" s="26" customFormat="1" ht="30" customHeight="1">
      <c r="A82" s="715" t="s">
        <v>153</v>
      </c>
      <c r="B82" s="716"/>
      <c r="C82" s="716"/>
      <c r="D82" s="716"/>
      <c r="E82" s="716"/>
      <c r="F82" s="716"/>
      <c r="G82" s="716"/>
      <c r="H82" s="717"/>
      <c r="I82" s="630">
        <f>SUMIF(H12:H68,"sb(vb)",I12:I68)</f>
        <v>200</v>
      </c>
      <c r="J82" s="630"/>
      <c r="K82" s="630"/>
      <c r="L82" s="631"/>
      <c r="M82" s="644">
        <f>SUMIF(H12:H68,"sb(vb)",M12:M68)</f>
        <v>500</v>
      </c>
      <c r="N82" s="630"/>
      <c r="O82" s="630"/>
      <c r="P82" s="631"/>
      <c r="Q82" s="674">
        <f>SUMIF(H12:H68,"sb(vb)",Q12:Q68)</f>
        <v>500</v>
      </c>
      <c r="R82" s="675"/>
      <c r="S82" s="675"/>
      <c r="T82" s="676"/>
      <c r="U82" s="460"/>
      <c r="V82" s="461"/>
    </row>
    <row r="83" spans="1:22" ht="14.25" customHeight="1">
      <c r="A83" s="617" t="s">
        <v>124</v>
      </c>
      <c r="B83" s="618"/>
      <c r="C83" s="618"/>
      <c r="D83" s="618"/>
      <c r="E83" s="618"/>
      <c r="F83" s="618"/>
      <c r="G83" s="618"/>
      <c r="H83" s="619"/>
      <c r="I83" s="644">
        <f>SUMIF(H10:H68,"sb(P)",I10:I68)</f>
        <v>2722.8</v>
      </c>
      <c r="J83" s="630"/>
      <c r="K83" s="630"/>
      <c r="L83" s="631"/>
      <c r="M83" s="644">
        <f>SUMIF(H10:H68,"sb(P)",M10:M68)</f>
        <v>1906.1</v>
      </c>
      <c r="N83" s="630"/>
      <c r="O83" s="630"/>
      <c r="P83" s="631"/>
      <c r="Q83" s="644">
        <f>SUMIF(H10:H68,"sb(p)",Q10:Q69)</f>
        <v>513.5</v>
      </c>
      <c r="R83" s="630"/>
      <c r="S83" s="630"/>
      <c r="T83" s="631"/>
      <c r="U83" s="10"/>
      <c r="V83" s="10"/>
    </row>
    <row r="84" spans="1:22" ht="13.5" customHeight="1">
      <c r="A84" s="627" t="s">
        <v>36</v>
      </c>
      <c r="B84" s="628"/>
      <c r="C84" s="628"/>
      <c r="D84" s="628"/>
      <c r="E84" s="628"/>
      <c r="F84" s="628"/>
      <c r="G84" s="628"/>
      <c r="H84" s="629"/>
      <c r="I84" s="708">
        <f>SUMIF(H10:H68,#REF!,I10:I68)</f>
        <v>0</v>
      </c>
      <c r="J84" s="708"/>
      <c r="K84" s="708"/>
      <c r="L84" s="709"/>
      <c r="M84" s="632">
        <f>SUMIF(H10:H68,#REF!,M10:M68)</f>
        <v>0</v>
      </c>
      <c r="N84" s="633"/>
      <c r="O84" s="633"/>
      <c r="P84" s="634"/>
      <c r="Q84" s="667">
        <f>SUMIF(H10:H51,"pf",Q10:Q51)</f>
        <v>0</v>
      </c>
      <c r="R84" s="633"/>
      <c r="S84" s="633"/>
      <c r="T84" s="668"/>
      <c r="U84" s="10"/>
      <c r="V84" s="10"/>
    </row>
    <row r="85" spans="1:22" ht="13.5" customHeight="1">
      <c r="A85" s="622" t="s">
        <v>71</v>
      </c>
      <c r="B85" s="623"/>
      <c r="C85" s="623"/>
      <c r="D85" s="623"/>
      <c r="E85" s="623"/>
      <c r="F85" s="623"/>
      <c r="G85" s="623"/>
      <c r="H85" s="624"/>
      <c r="I85" s="639">
        <f>SUM(I86:L88)</f>
        <v>546.132</v>
      </c>
      <c r="J85" s="639"/>
      <c r="K85" s="639"/>
      <c r="L85" s="640"/>
      <c r="M85" s="700">
        <f>SUM(M86:P88)</f>
        <v>2091.4</v>
      </c>
      <c r="N85" s="602"/>
      <c r="O85" s="602"/>
      <c r="P85" s="701"/>
      <c r="Q85" s="601">
        <f>Q86+Q87+Q88</f>
        <v>37.7</v>
      </c>
      <c r="R85" s="602"/>
      <c r="S85" s="602"/>
      <c r="T85" s="603"/>
      <c r="U85" s="10"/>
      <c r="V85" s="10"/>
    </row>
    <row r="86" spans="1:22" ht="13.5" customHeight="1">
      <c r="A86" s="598" t="s">
        <v>37</v>
      </c>
      <c r="B86" s="599"/>
      <c r="C86" s="599"/>
      <c r="D86" s="599"/>
      <c r="E86" s="599"/>
      <c r="F86" s="599"/>
      <c r="G86" s="599"/>
      <c r="H86" s="600"/>
      <c r="I86" s="625">
        <f>SUMIF(H10:H68,"ES",I10:I68)</f>
        <v>546.132</v>
      </c>
      <c r="J86" s="625"/>
      <c r="K86" s="625"/>
      <c r="L86" s="626"/>
      <c r="M86" s="615">
        <f>SUMIF(H10:H68,"ES",M10:M68)</f>
        <v>1062.9</v>
      </c>
      <c r="N86" s="605"/>
      <c r="O86" s="605"/>
      <c r="P86" s="616"/>
      <c r="Q86" s="604">
        <f>SUMIF(H10:H68,"es",Q10:Q69)</f>
        <v>32</v>
      </c>
      <c r="R86" s="605"/>
      <c r="S86" s="605"/>
      <c r="T86" s="606"/>
      <c r="U86" s="10"/>
      <c r="V86" s="10"/>
    </row>
    <row r="87" spans="1:22" ht="13.5" customHeight="1">
      <c r="A87" s="598" t="s">
        <v>38</v>
      </c>
      <c r="B87" s="599"/>
      <c r="C87" s="599"/>
      <c r="D87" s="599"/>
      <c r="E87" s="599"/>
      <c r="F87" s="599"/>
      <c r="G87" s="599"/>
      <c r="H87" s="600"/>
      <c r="I87" s="637">
        <f>SUMIF(H10:H68,"LRVB",I10:I68)</f>
        <v>0</v>
      </c>
      <c r="J87" s="637"/>
      <c r="K87" s="637"/>
      <c r="L87" s="638"/>
      <c r="M87" s="609">
        <f>SUMIF(H10:H68,"LRVB",M10:M68)</f>
        <v>5.7</v>
      </c>
      <c r="N87" s="610"/>
      <c r="O87" s="610"/>
      <c r="P87" s="611"/>
      <c r="Q87" s="604">
        <f>SUMIF(H10:H68,"lrvb",Q10:Q69)</f>
        <v>5.7</v>
      </c>
      <c r="R87" s="605"/>
      <c r="S87" s="605"/>
      <c r="T87" s="606"/>
      <c r="U87" s="10"/>
      <c r="V87" s="10"/>
    </row>
    <row r="88" spans="1:22" ht="13.5" customHeight="1">
      <c r="A88" s="598" t="s">
        <v>39</v>
      </c>
      <c r="B88" s="599"/>
      <c r="C88" s="599"/>
      <c r="D88" s="599"/>
      <c r="E88" s="599"/>
      <c r="F88" s="599"/>
      <c r="G88" s="599"/>
      <c r="H88" s="600"/>
      <c r="I88" s="625">
        <f>SUMIF(H10:H68,"Kt",I10:I68)</f>
        <v>0</v>
      </c>
      <c r="J88" s="625"/>
      <c r="K88" s="625"/>
      <c r="L88" s="626"/>
      <c r="M88" s="615">
        <f>SUMIF(H10:H68,"Kt",M10:M68)</f>
        <v>1022.8</v>
      </c>
      <c r="N88" s="605"/>
      <c r="O88" s="605"/>
      <c r="P88" s="616"/>
      <c r="Q88" s="604">
        <f>SUMIF(H10:H51,"kt",Q10:Q51)</f>
        <v>0</v>
      </c>
      <c r="R88" s="605"/>
      <c r="S88" s="605"/>
      <c r="T88" s="606"/>
      <c r="U88" s="10"/>
      <c r="V88" s="10"/>
    </row>
    <row r="89" spans="1:22" ht="13.5" customHeight="1" thickBot="1">
      <c r="A89" s="612" t="s">
        <v>16</v>
      </c>
      <c r="B89" s="613"/>
      <c r="C89" s="613"/>
      <c r="D89" s="613"/>
      <c r="E89" s="613"/>
      <c r="F89" s="613"/>
      <c r="G89" s="613"/>
      <c r="H89" s="614"/>
      <c r="I89" s="620">
        <f>I78+I85</f>
        <v>12874.132</v>
      </c>
      <c r="J89" s="620"/>
      <c r="K89" s="620"/>
      <c r="L89" s="621"/>
      <c r="M89" s="607">
        <f>M85+M78</f>
        <v>15637.5</v>
      </c>
      <c r="N89" s="596"/>
      <c r="O89" s="596"/>
      <c r="P89" s="608"/>
      <c r="Q89" s="595">
        <f>Q85+Q78</f>
        <v>10911.400000000001</v>
      </c>
      <c r="R89" s="596"/>
      <c r="S89" s="596"/>
      <c r="T89" s="597"/>
      <c r="U89" s="10"/>
      <c r="V89" s="10"/>
    </row>
    <row r="91" ht="12.75">
      <c r="Q91" s="9"/>
    </row>
  </sheetData>
  <sheetProtection/>
  <mergeCells count="156">
    <mergeCell ref="Q78:T78"/>
    <mergeCell ref="Q79:T79"/>
    <mergeCell ref="I82:L82"/>
    <mergeCell ref="M82:P82"/>
    <mergeCell ref="M85:P85"/>
    <mergeCell ref="A81:H81"/>
    <mergeCell ref="A79:H79"/>
    <mergeCell ref="I84:L84"/>
    <mergeCell ref="A82:H82"/>
    <mergeCell ref="I80:L80"/>
    <mergeCell ref="F55:F57"/>
    <mergeCell ref="G55:G57"/>
    <mergeCell ref="E50:E52"/>
    <mergeCell ref="F50:F52"/>
    <mergeCell ref="E64:E67"/>
    <mergeCell ref="G46:G49"/>
    <mergeCell ref="B50:B52"/>
    <mergeCell ref="B71:H71"/>
    <mergeCell ref="I77:L77"/>
    <mergeCell ref="C55:C57"/>
    <mergeCell ref="C68:C69"/>
    <mergeCell ref="D61:D63"/>
    <mergeCell ref="D58:D60"/>
    <mergeCell ref="M79:P79"/>
    <mergeCell ref="M78:P78"/>
    <mergeCell ref="I78:L78"/>
    <mergeCell ref="A50:A52"/>
    <mergeCell ref="M80:P80"/>
    <mergeCell ref="Q80:T80"/>
    <mergeCell ref="Q82:T82"/>
    <mergeCell ref="Q83:T83"/>
    <mergeCell ref="Q84:T84"/>
    <mergeCell ref="Q81:T81"/>
    <mergeCell ref="M83:P83"/>
    <mergeCell ref="M81:P81"/>
    <mergeCell ref="C44:C45"/>
    <mergeCell ref="A75:T75"/>
    <mergeCell ref="A44:A45"/>
    <mergeCell ref="F37:F41"/>
    <mergeCell ref="C43:V43"/>
    <mergeCell ref="C50:C52"/>
    <mergeCell ref="A46:A49"/>
    <mergeCell ref="B46:B49"/>
    <mergeCell ref="E68:E69"/>
    <mergeCell ref="F46:F49"/>
    <mergeCell ref="Q77:T77"/>
    <mergeCell ref="C64:C67"/>
    <mergeCell ref="D68:D69"/>
    <mergeCell ref="C70:H70"/>
    <mergeCell ref="B72:H72"/>
    <mergeCell ref="M77:P77"/>
    <mergeCell ref="A74:V74"/>
    <mergeCell ref="Q76:T76"/>
    <mergeCell ref="A88:H88"/>
    <mergeCell ref="D64:D67"/>
    <mergeCell ref="I87:L87"/>
    <mergeCell ref="I85:L85"/>
    <mergeCell ref="A77:H77"/>
    <mergeCell ref="A80:H80"/>
    <mergeCell ref="I83:L83"/>
    <mergeCell ref="A86:H86"/>
    <mergeCell ref="A85:H85"/>
    <mergeCell ref="A73:V73"/>
    <mergeCell ref="M86:P86"/>
    <mergeCell ref="A83:H83"/>
    <mergeCell ref="I89:L89"/>
    <mergeCell ref="A78:H78"/>
    <mergeCell ref="I88:L88"/>
    <mergeCell ref="I86:L86"/>
    <mergeCell ref="A84:H84"/>
    <mergeCell ref="I81:L81"/>
    <mergeCell ref="M84:P84"/>
    <mergeCell ref="I79:L79"/>
    <mergeCell ref="Q89:T89"/>
    <mergeCell ref="A87:H87"/>
    <mergeCell ref="Q85:T85"/>
    <mergeCell ref="Q86:T86"/>
    <mergeCell ref="M89:P89"/>
    <mergeCell ref="M87:P87"/>
    <mergeCell ref="A89:H89"/>
    <mergeCell ref="M88:P88"/>
    <mergeCell ref="Q87:T87"/>
    <mergeCell ref="Q88:T88"/>
    <mergeCell ref="A8:V8"/>
    <mergeCell ref="I6:I7"/>
    <mergeCell ref="E23:E25"/>
    <mergeCell ref="D23:D25"/>
    <mergeCell ref="F23:F25"/>
    <mergeCell ref="C23:C25"/>
    <mergeCell ref="B10:V10"/>
    <mergeCell ref="F14:F16"/>
    <mergeCell ref="D12:D13"/>
    <mergeCell ref="A9:V9"/>
    <mergeCell ref="A2:V2"/>
    <mergeCell ref="A5:A7"/>
    <mergeCell ref="B5:B7"/>
    <mergeCell ref="C5:C7"/>
    <mergeCell ref="D5:D7"/>
    <mergeCell ref="M5:P5"/>
    <mergeCell ref="F5:F7"/>
    <mergeCell ref="L6:L7"/>
    <mergeCell ref="N6:O6"/>
    <mergeCell ref="Q5:T5"/>
    <mergeCell ref="A3:V3"/>
    <mergeCell ref="P6:P7"/>
    <mergeCell ref="H5:H7"/>
    <mergeCell ref="U5:U7"/>
    <mergeCell ref="V5:V7"/>
    <mergeCell ref="G5:G7"/>
    <mergeCell ref="I5:L5"/>
    <mergeCell ref="M6:M7"/>
    <mergeCell ref="Q6:Q7"/>
    <mergeCell ref="A14:A16"/>
    <mergeCell ref="B14:B16"/>
    <mergeCell ref="T6:T7"/>
    <mergeCell ref="J6:K6"/>
    <mergeCell ref="C11:V11"/>
    <mergeCell ref="E12:E13"/>
    <mergeCell ref="C14:C16"/>
    <mergeCell ref="D14:D16"/>
    <mergeCell ref="R6:S6"/>
    <mergeCell ref="E5:E7"/>
    <mergeCell ref="B23:B25"/>
    <mergeCell ref="G23:G25"/>
    <mergeCell ref="A23:A25"/>
    <mergeCell ref="E26:E27"/>
    <mergeCell ref="G26:G27"/>
    <mergeCell ref="F26:F27"/>
    <mergeCell ref="A26:A27"/>
    <mergeCell ref="C26:C27"/>
    <mergeCell ref="D26:D27"/>
    <mergeCell ref="B26:B27"/>
    <mergeCell ref="C53:H53"/>
    <mergeCell ref="D55:D57"/>
    <mergeCell ref="C17:H17"/>
    <mergeCell ref="D19:D22"/>
    <mergeCell ref="C18:V18"/>
    <mergeCell ref="E19:E22"/>
    <mergeCell ref="C19:C22"/>
    <mergeCell ref="F19:F22"/>
    <mergeCell ref="G19:G22"/>
    <mergeCell ref="C28:H28"/>
    <mergeCell ref="C42:H42"/>
    <mergeCell ref="E55:E57"/>
    <mergeCell ref="D34:D36"/>
    <mergeCell ref="D44:D45"/>
    <mergeCell ref="D50:D52"/>
    <mergeCell ref="D46:D49"/>
    <mergeCell ref="E46:E49"/>
    <mergeCell ref="C46:C49"/>
    <mergeCell ref="C54:V54"/>
    <mergeCell ref="G50:G52"/>
    <mergeCell ref="D37:D39"/>
    <mergeCell ref="D40:D41"/>
    <mergeCell ref="D30:D33"/>
    <mergeCell ref="C29:V29"/>
  </mergeCells>
  <printOptions horizontalCentered="1"/>
  <pageMargins left="0" right="0" top="0" bottom="0" header="0" footer="0"/>
  <pageSetup horizontalDpi="600" verticalDpi="600" orientation="landscape" paperSize="9" scale="90" r:id="rId3"/>
  <headerFooter alignWithMargins="0">
    <oddFooter>&amp;CPuslapių &amp;P</oddFooter>
  </headerFooter>
  <rowBreaks count="2" manualBreakCount="2">
    <brk id="28" max="255" man="1"/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4.140625" style="0" customWidth="1"/>
    <col min="2" max="2" width="11.140625" style="0" customWidth="1"/>
    <col min="3" max="3" width="11.57421875" style="0" customWidth="1"/>
    <col min="4" max="6" width="11.140625" style="0" customWidth="1"/>
  </cols>
  <sheetData>
    <row r="1" spans="1:6" ht="26.25" customHeight="1">
      <c r="A1" s="718" t="s">
        <v>76</v>
      </c>
      <c r="B1" s="718"/>
      <c r="C1" s="718"/>
      <c r="D1" s="718"/>
      <c r="E1" s="718"/>
      <c r="F1" s="718"/>
    </row>
    <row r="2" spans="1:6" ht="18" customHeight="1" thickBot="1">
      <c r="A2" s="29"/>
      <c r="B2" s="29"/>
      <c r="C2" s="29"/>
      <c r="D2" s="29"/>
      <c r="E2" s="29"/>
      <c r="F2" s="32" t="s">
        <v>0</v>
      </c>
    </row>
    <row r="3" spans="1:6" ht="15.75" customHeight="1">
      <c r="A3" s="722" t="s">
        <v>19</v>
      </c>
      <c r="B3" s="719" t="s">
        <v>86</v>
      </c>
      <c r="C3" s="722" t="s">
        <v>112</v>
      </c>
      <c r="D3" s="719" t="s">
        <v>161</v>
      </c>
      <c r="E3" s="719" t="s">
        <v>65</v>
      </c>
      <c r="F3" s="719" t="s">
        <v>87</v>
      </c>
    </row>
    <row r="4" spans="1:6" ht="12.75">
      <c r="A4" s="723"/>
      <c r="B4" s="720"/>
      <c r="C4" s="725"/>
      <c r="D4" s="720"/>
      <c r="E4" s="720"/>
      <c r="F4" s="720"/>
    </row>
    <row r="5" spans="1:6" ht="12.75" customHeight="1">
      <c r="A5" s="723"/>
      <c r="B5" s="720"/>
      <c r="C5" s="725"/>
      <c r="D5" s="720"/>
      <c r="E5" s="720"/>
      <c r="F5" s="720"/>
    </row>
    <row r="6" spans="1:6" ht="21.75" customHeight="1" thickBot="1">
      <c r="A6" s="724"/>
      <c r="B6" s="721"/>
      <c r="C6" s="726"/>
      <c r="D6" s="721"/>
      <c r="E6" s="721"/>
      <c r="F6" s="721"/>
    </row>
    <row r="7" spans="1:6" ht="27.75" customHeight="1">
      <c r="A7" s="57" t="s">
        <v>25</v>
      </c>
      <c r="B7" s="39">
        <f>B8+B10</f>
        <v>12874.131999999998</v>
      </c>
      <c r="C7" s="40">
        <f>C8+C10</f>
        <v>15637.5</v>
      </c>
      <c r="D7" s="39">
        <f>D8+D10</f>
        <v>10911.400000000001</v>
      </c>
      <c r="E7" s="39">
        <f>'1 lentelė'!U72</f>
        <v>11258</v>
      </c>
      <c r="F7" s="41">
        <f>'1 lentelė'!V72</f>
        <v>12860.8</v>
      </c>
    </row>
    <row r="8" spans="1:6" ht="16.5" customHeight="1">
      <c r="A8" s="58" t="s">
        <v>45</v>
      </c>
      <c r="B8" s="42">
        <f>SUM('1 lentelė'!J72)</f>
        <v>9372.899999999998</v>
      </c>
      <c r="C8" s="43">
        <f>'1 lentelė'!N72</f>
        <v>12983.4</v>
      </c>
      <c r="D8" s="411">
        <f>'1 lentelė'!R72</f>
        <v>9779.900000000001</v>
      </c>
      <c r="E8" s="42"/>
      <c r="F8" s="44"/>
    </row>
    <row r="9" spans="1:6" ht="15.75" customHeight="1">
      <c r="A9" s="59" t="s">
        <v>46</v>
      </c>
      <c r="B9" s="45">
        <f>SUM('1 lentelė'!K72)</f>
        <v>4436.9</v>
      </c>
      <c r="C9" s="46">
        <f>'1 lentelė'!O72</f>
        <v>4494.7</v>
      </c>
      <c r="D9" s="412">
        <f>'1 lentelė'!S72</f>
        <v>4287.799999999999</v>
      </c>
      <c r="E9" s="42"/>
      <c r="F9" s="47"/>
    </row>
    <row r="10" spans="1:6" ht="27.75" customHeight="1" thickBot="1">
      <c r="A10" s="60" t="s">
        <v>20</v>
      </c>
      <c r="B10" s="48">
        <f>SUM('1 lentelė'!L72)</f>
        <v>3501.232</v>
      </c>
      <c r="C10" s="49">
        <f>'1 lentelė'!P72</f>
        <v>2654.1000000000004</v>
      </c>
      <c r="D10" s="413">
        <f>'1 lentelė'!T72</f>
        <v>1131.5000000000002</v>
      </c>
      <c r="E10" s="48"/>
      <c r="F10" s="50"/>
    </row>
    <row r="11" spans="1:6" ht="26.25" customHeight="1" thickBot="1">
      <c r="A11" s="61" t="s">
        <v>26</v>
      </c>
      <c r="B11" s="51">
        <f>B12+B19</f>
        <v>12874.132</v>
      </c>
      <c r="C11" s="51">
        <f>C12+C19</f>
        <v>15637.5</v>
      </c>
      <c r="D11" s="51">
        <f>D12+D19</f>
        <v>10911.400000000001</v>
      </c>
      <c r="E11" s="51">
        <f>E12+E19</f>
        <v>11258.000000000002</v>
      </c>
      <c r="F11" s="51">
        <f>F12+F19</f>
        <v>12860.800000000001</v>
      </c>
    </row>
    <row r="12" spans="1:6" ht="27.75" customHeight="1" thickBot="1">
      <c r="A12" s="62" t="s">
        <v>27</v>
      </c>
      <c r="B12" s="52">
        <f>B13+B18</f>
        <v>12328</v>
      </c>
      <c r="C12" s="52">
        <f>C13+C18</f>
        <v>13546.1</v>
      </c>
      <c r="D12" s="52">
        <f>D13+D18</f>
        <v>10873.7</v>
      </c>
      <c r="E12" s="52">
        <f>E13+E18</f>
        <v>10950.300000000001</v>
      </c>
      <c r="F12" s="52">
        <f>F13+F18</f>
        <v>10810.800000000001</v>
      </c>
    </row>
    <row r="13" spans="1:6" ht="21.75" customHeight="1">
      <c r="A13" s="67" t="s">
        <v>61</v>
      </c>
      <c r="B13" s="66">
        <f>SUM(B14:B17)</f>
        <v>12328</v>
      </c>
      <c r="C13" s="66">
        <f>SUM(C14:C17)</f>
        <v>13546.1</v>
      </c>
      <c r="D13" s="414">
        <f>SUM(D14:D17)</f>
        <v>10873.7</v>
      </c>
      <c r="E13" s="66">
        <f>SUM(E14:E17)</f>
        <v>10950.300000000001</v>
      </c>
      <c r="F13" s="66">
        <f>SUM(F14:F17)</f>
        <v>10810.800000000001</v>
      </c>
    </row>
    <row r="14" spans="1:6" ht="18" customHeight="1">
      <c r="A14" s="63" t="s">
        <v>72</v>
      </c>
      <c r="B14" s="53">
        <f>SUM('1 lentelė'!I80:L80)</f>
        <v>8377.3</v>
      </c>
      <c r="C14" s="53">
        <f>'1 lentelė'!M80</f>
        <v>10118.4</v>
      </c>
      <c r="D14" s="415">
        <f>'1 lentelė'!Q80</f>
        <v>8834.900000000001</v>
      </c>
      <c r="E14" s="53">
        <f>SUMIF('1 lentelė'!H68:'1 lentelė'!H12,"sb",'1 lentelė'!U12:'1 lentelė'!U68)</f>
        <v>9911.1</v>
      </c>
      <c r="F14" s="53">
        <f>SUMIF('1 lentelė'!H68:'1 lentelė'!H12,"sb",'1 lentelė'!V12:'1 lentelė'!V68)</f>
        <v>9761.6</v>
      </c>
    </row>
    <row r="15" spans="1:6" ht="28.5" customHeight="1">
      <c r="A15" s="59" t="s">
        <v>73</v>
      </c>
      <c r="B15" s="54">
        <f>SUM('1 lentelė'!I81:L81)</f>
        <v>1027.9</v>
      </c>
      <c r="C15" s="54">
        <f>SUM('1 lentelė'!M81:P81)</f>
        <v>1021.6</v>
      </c>
      <c r="D15" s="416">
        <f>SUM('1 lentelė'!Q81:T81)</f>
        <v>1025.3000000000002</v>
      </c>
      <c r="E15" s="54">
        <f>SUMIF('1 lentelė'!H68:'1 lentelė'!H12,"sb(sp)",'1 lentelė'!U12:'1 lentelė'!U68)</f>
        <v>1039.2</v>
      </c>
      <c r="F15" s="54">
        <f>SUMIF('1 lentelė'!H68:'1 lentelė'!H12,"sb(sp)",'1 lentelė'!V12:'1 lentelė'!V68)</f>
        <v>1049.2</v>
      </c>
    </row>
    <row r="16" spans="1:6" ht="28.5" customHeight="1">
      <c r="A16" s="59" t="s">
        <v>154</v>
      </c>
      <c r="B16" s="54">
        <f>SUM('1 lentelė'!I82:L82)</f>
        <v>200</v>
      </c>
      <c r="C16" s="54">
        <f>SUM('1 lentelė'!M82:P82)</f>
        <v>500</v>
      </c>
      <c r="D16" s="416">
        <f>SUM('1 lentelė'!Q82:T82)</f>
        <v>500</v>
      </c>
      <c r="E16" s="54"/>
      <c r="F16" s="54"/>
    </row>
    <row r="17" spans="1:6" ht="17.25" customHeight="1">
      <c r="A17" s="63" t="s">
        <v>125</v>
      </c>
      <c r="B17" s="53">
        <f>SUM('1 lentelė'!I83:L83)</f>
        <v>2722.8</v>
      </c>
      <c r="C17" s="53">
        <f>SUM('1 lentelė'!M83:P83)</f>
        <v>1906.1</v>
      </c>
      <c r="D17" s="417">
        <f>SUM('1 lentelė'!Q83:T83)</f>
        <v>513.5</v>
      </c>
      <c r="E17" s="53">
        <f>SUMIF('1 lentelė'!H68:'1 lentelė'!H12,"sb(p)",'1 lentelė'!U12:'1 lentelė'!U68)</f>
        <v>0</v>
      </c>
      <c r="F17" s="53">
        <f>SUMIF('1 lentelė'!H68:'1 lentelė'!H12,"sb(p)",'1 lentelė'!V12:'1 lentelė'!V68)</f>
        <v>0</v>
      </c>
    </row>
    <row r="18" spans="1:6" ht="24" customHeight="1" thickBot="1">
      <c r="A18" s="60" t="s">
        <v>28</v>
      </c>
      <c r="B18" s="55">
        <f>'1 lentelė'!I84</f>
        <v>0</v>
      </c>
      <c r="C18" s="55">
        <f>'1 lentelė'!M84</f>
        <v>0</v>
      </c>
      <c r="D18" s="414">
        <f>'1 lentelė'!Q84</f>
        <v>0</v>
      </c>
      <c r="E18" s="55">
        <f>SUMIF('1 lentelė'!H68:'1 lentelė'!H12,"pf",'1 lentelė'!U12:'1 lentelė'!U68)</f>
        <v>0</v>
      </c>
      <c r="F18" s="55">
        <f>SUMIF('1 lentelė'!H68:'1 lentelė'!H12,"pf",'1 lentelė'!V12:'1 lentelė'!V68)</f>
        <v>0</v>
      </c>
    </row>
    <row r="19" spans="1:6" ht="17.25" customHeight="1" thickBot="1">
      <c r="A19" s="62" t="s">
        <v>29</v>
      </c>
      <c r="B19" s="52">
        <f>SUM(B20:B22)</f>
        <v>546.132</v>
      </c>
      <c r="C19" s="52">
        <f>SUM(C20:C22)</f>
        <v>2091.4</v>
      </c>
      <c r="D19" s="52">
        <f>SUM(D20:D22)</f>
        <v>37.7</v>
      </c>
      <c r="E19" s="52">
        <f>SUM(E20:E22)</f>
        <v>307.7</v>
      </c>
      <c r="F19" s="52">
        <f>SUM(F20:F22)</f>
        <v>2050</v>
      </c>
    </row>
    <row r="20" spans="1:6" ht="21.75" customHeight="1">
      <c r="A20" s="64" t="s">
        <v>30</v>
      </c>
      <c r="B20" s="56">
        <f>'1 lentelė'!I86</f>
        <v>546.132</v>
      </c>
      <c r="C20" s="56">
        <f>'1 lentelė'!M86</f>
        <v>1062.9</v>
      </c>
      <c r="D20" s="418">
        <f>'1 lentelė'!Q86</f>
        <v>32</v>
      </c>
      <c r="E20" s="56">
        <f>SUMIF('1 lentelė'!H68:'1 lentelė'!H12,"es",'1 lentelė'!U12:'1 lentelė'!U68)</f>
        <v>257.7</v>
      </c>
      <c r="F20" s="56">
        <f>SUMIF('1 lentelė'!H68:'1 lentelė'!H12,"es",'1 lentelė'!V12:'1 lentelė'!V68)</f>
        <v>2000</v>
      </c>
    </row>
    <row r="21" spans="1:6" ht="19.5" customHeight="1">
      <c r="A21" s="63" t="s">
        <v>62</v>
      </c>
      <c r="B21" s="53">
        <f>'1 lentelė'!I87</f>
        <v>0</v>
      </c>
      <c r="C21" s="53">
        <f>'1 lentelė'!M87</f>
        <v>5.7</v>
      </c>
      <c r="D21" s="412">
        <f>'1 lentelė'!Q87</f>
        <v>5.7</v>
      </c>
      <c r="E21" s="53">
        <f>SUMIF('1 lentelė'!H68:'1 lentelė'!H12,"lrvb",'1 lentelė'!U12:'1 lentelė'!U68)</f>
        <v>0</v>
      </c>
      <c r="F21" s="53">
        <f>SUMIF('1 lentelė'!H68:'1 lentelė'!H12,"lrvb",'1 lentelė'!V12:'1 lentelė'!V68)</f>
        <v>0</v>
      </c>
    </row>
    <row r="22" spans="1:6" ht="18" customHeight="1" thickBot="1">
      <c r="A22" s="65" t="s">
        <v>74</v>
      </c>
      <c r="B22" s="48">
        <f>'1 lentelė'!I88</f>
        <v>0</v>
      </c>
      <c r="C22" s="48">
        <f>'1 lentelė'!M88</f>
        <v>1022.8</v>
      </c>
      <c r="D22" s="419">
        <f>'1 lentelė'!Q88</f>
        <v>0</v>
      </c>
      <c r="E22" s="48">
        <f>SUMIF('1 lentelė'!H68:'1 lentelė'!H12,"kt",'1 lentelė'!U12:'1 lentelė'!U68)</f>
        <v>50</v>
      </c>
      <c r="F22" s="48">
        <f>SUMIF('1 lentelė'!H68:'1 lentelė'!H12,"kt",'1 lentelė'!V12:'1 lentelė'!V68)</f>
        <v>50</v>
      </c>
    </row>
    <row r="23" spans="1:6" ht="15" customHeight="1">
      <c r="A23" s="645">
        <f>'1 lentelė'!A73:V73</f>
        <v>0</v>
      </c>
      <c r="B23" s="645"/>
      <c r="C23" s="645"/>
      <c r="D23" s="645"/>
      <c r="E23" s="645"/>
      <c r="F23" s="645"/>
    </row>
    <row r="24" spans="1:6" ht="15" customHeight="1">
      <c r="A24" s="658">
        <f>'1 lentelė'!A74:V74</f>
        <v>0</v>
      </c>
      <c r="B24" s="658"/>
      <c r="C24" s="658"/>
      <c r="D24" s="658"/>
      <c r="E24" s="658"/>
      <c r="F24" s="658"/>
    </row>
    <row r="25" spans="1:6" ht="12.75">
      <c r="A25" s="463"/>
      <c r="B25" s="463"/>
      <c r="C25" s="463"/>
      <c r="D25" s="463"/>
      <c r="E25" s="463"/>
      <c r="F25" s="463"/>
    </row>
    <row r="26" ht="12.75">
      <c r="A26" s="1"/>
    </row>
  </sheetData>
  <sheetProtection/>
  <mergeCells count="9">
    <mergeCell ref="A23:F23"/>
    <mergeCell ref="A24:F24"/>
    <mergeCell ref="A1:F1"/>
    <mergeCell ref="E3:E6"/>
    <mergeCell ref="F3:F6"/>
    <mergeCell ref="A3:A6"/>
    <mergeCell ref="B3:B6"/>
    <mergeCell ref="C3:C6"/>
    <mergeCell ref="D3:D6"/>
  </mergeCells>
  <printOptions/>
  <pageMargins left="0.984251968503937" right="0.1968503937007874" top="0.7874015748031497" bottom="0.7874015748031497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28125" style="29" customWidth="1"/>
    <col min="2" max="2" width="73.57421875" style="29" customWidth="1"/>
    <col min="3" max="3" width="11.28125" style="424" customWidth="1"/>
    <col min="4" max="7" width="9.8515625" style="29" customWidth="1"/>
    <col min="8" max="16384" width="9.140625" style="29" customWidth="1"/>
  </cols>
  <sheetData>
    <row r="1" spans="1:7" ht="18.75" customHeight="1">
      <c r="A1" s="12"/>
      <c r="B1" s="12" t="s">
        <v>47</v>
      </c>
      <c r="C1" s="13"/>
      <c r="D1" s="13"/>
      <c r="E1" s="13"/>
      <c r="F1" s="14"/>
      <c r="G1" s="15" t="s">
        <v>48</v>
      </c>
    </row>
    <row r="2" spans="1:7" ht="27" customHeight="1">
      <c r="A2" s="16"/>
      <c r="B2" s="17" t="s">
        <v>59</v>
      </c>
      <c r="C2" s="18" t="s">
        <v>49</v>
      </c>
      <c r="D2" s="19" t="s">
        <v>11</v>
      </c>
      <c r="E2" s="20"/>
      <c r="F2" s="20"/>
      <c r="G2" s="20"/>
    </row>
    <row r="3" spans="1:7" ht="15" customHeight="1">
      <c r="A3" s="16"/>
      <c r="B3" s="38" t="s">
        <v>50</v>
      </c>
      <c r="C3" s="36"/>
      <c r="D3" s="36"/>
      <c r="E3" s="20"/>
      <c r="F3" s="20"/>
      <c r="G3" s="20"/>
    </row>
    <row r="4" spans="1:7" ht="8.25" customHeight="1">
      <c r="A4" s="16"/>
      <c r="B4" s="37"/>
      <c r="C4" s="20"/>
      <c r="D4" s="20"/>
      <c r="E4" s="20"/>
      <c r="F4" s="20"/>
      <c r="G4" s="20"/>
    </row>
    <row r="5" spans="1:7" ht="29.25" customHeight="1">
      <c r="A5" s="16"/>
      <c r="B5" s="17" t="s">
        <v>158</v>
      </c>
      <c r="C5" s="18" t="s">
        <v>49</v>
      </c>
      <c r="D5" s="19" t="s">
        <v>14</v>
      </c>
      <c r="E5" s="20"/>
      <c r="F5" s="20"/>
      <c r="G5" s="20"/>
    </row>
    <row r="6" spans="1:7" ht="15.75" customHeight="1">
      <c r="A6" s="22"/>
      <c r="B6" s="21" t="s">
        <v>51</v>
      </c>
      <c r="C6" s="388"/>
      <c r="D6" s="389"/>
      <c r="E6" s="390"/>
      <c r="F6" s="391"/>
      <c r="G6" s="391"/>
    </row>
    <row r="7" spans="1:7" ht="8.25" customHeight="1">
      <c r="A7" s="23"/>
      <c r="B7" s="24"/>
      <c r="C7" s="423"/>
      <c r="D7" s="24"/>
      <c r="E7" s="23"/>
      <c r="F7" s="24"/>
      <c r="G7" s="24"/>
    </row>
    <row r="8" spans="1:7" ht="18.75" customHeight="1">
      <c r="A8" s="727" t="s">
        <v>60</v>
      </c>
      <c r="B8" s="729" t="s">
        <v>52</v>
      </c>
      <c r="C8" s="729" t="s">
        <v>53</v>
      </c>
      <c r="D8" s="727" t="s">
        <v>128</v>
      </c>
      <c r="E8" s="727" t="s">
        <v>54</v>
      </c>
      <c r="F8" s="727" t="s">
        <v>66</v>
      </c>
      <c r="G8" s="729" t="s">
        <v>88</v>
      </c>
    </row>
    <row r="9" spans="1:7" ht="42.75" customHeight="1">
      <c r="A9" s="731"/>
      <c r="B9" s="729"/>
      <c r="C9" s="732" t="s">
        <v>40</v>
      </c>
      <c r="D9" s="728"/>
      <c r="E9" s="728"/>
      <c r="F9" s="728"/>
      <c r="G9" s="730"/>
    </row>
    <row r="10" spans="1:7" ht="12.75">
      <c r="A10" s="274" t="s">
        <v>82</v>
      </c>
      <c r="B10" s="275" t="s">
        <v>55</v>
      </c>
      <c r="C10" s="277"/>
      <c r="D10" s="276"/>
      <c r="E10" s="277"/>
      <c r="F10" s="276"/>
      <c r="G10" s="278"/>
    </row>
    <row r="11" spans="1:7" ht="12.75">
      <c r="A11" s="279"/>
      <c r="B11" s="280" t="s">
        <v>56</v>
      </c>
      <c r="C11" s="282"/>
      <c r="D11" s="422"/>
      <c r="E11" s="282"/>
      <c r="F11" s="281"/>
      <c r="G11" s="283"/>
    </row>
    <row r="12" spans="1:7" ht="24">
      <c r="A12" s="279"/>
      <c r="B12" s="439" t="s">
        <v>135</v>
      </c>
      <c r="C12" s="282" t="s">
        <v>96</v>
      </c>
      <c r="D12" s="281" t="s">
        <v>136</v>
      </c>
      <c r="E12" s="282" t="s">
        <v>137</v>
      </c>
      <c r="F12" s="281" t="s">
        <v>137</v>
      </c>
      <c r="G12" s="284" t="s">
        <v>137</v>
      </c>
    </row>
    <row r="13" spans="1:7" ht="12.75" customHeight="1">
      <c r="A13" s="291"/>
      <c r="B13" s="426" t="s">
        <v>139</v>
      </c>
      <c r="C13" s="282" t="s">
        <v>117</v>
      </c>
      <c r="D13" s="281">
        <v>187.7</v>
      </c>
      <c r="E13" s="282">
        <v>177.8</v>
      </c>
      <c r="F13" s="282">
        <v>179.4</v>
      </c>
      <c r="G13" s="282">
        <v>182.4</v>
      </c>
    </row>
    <row r="14" spans="1:7" ht="12.75">
      <c r="A14" s="279"/>
      <c r="B14" s="427" t="s">
        <v>140</v>
      </c>
      <c r="C14" s="282" t="s">
        <v>130</v>
      </c>
      <c r="D14" s="428">
        <v>0</v>
      </c>
      <c r="E14" s="284">
        <v>1</v>
      </c>
      <c r="F14" s="285">
        <v>0</v>
      </c>
      <c r="G14" s="284">
        <v>0</v>
      </c>
    </row>
    <row r="15" spans="1:7" ht="12.75">
      <c r="A15" s="279"/>
      <c r="B15" s="421" t="s">
        <v>127</v>
      </c>
      <c r="C15" s="282"/>
      <c r="D15" s="428"/>
      <c r="E15" s="284"/>
      <c r="F15" s="285"/>
      <c r="G15" s="284"/>
    </row>
    <row r="16" spans="1:7" ht="12.75" customHeight="1">
      <c r="A16" s="286"/>
      <c r="B16" s="288" t="s">
        <v>56</v>
      </c>
      <c r="C16" s="282"/>
      <c r="D16" s="287"/>
      <c r="E16" s="282"/>
      <c r="F16" s="281"/>
      <c r="G16" s="284"/>
    </row>
    <row r="17" spans="1:7" ht="12.75" customHeight="1">
      <c r="A17" s="286"/>
      <c r="B17" s="289" t="s">
        <v>57</v>
      </c>
      <c r="C17" s="282"/>
      <c r="D17" s="287"/>
      <c r="E17" s="282"/>
      <c r="F17" s="281"/>
      <c r="G17" s="284"/>
    </row>
    <row r="18" spans="1:7" ht="12.75" customHeight="1">
      <c r="A18" s="425"/>
      <c r="B18" s="459" t="s">
        <v>162</v>
      </c>
      <c r="C18" s="282" t="s">
        <v>97</v>
      </c>
      <c r="D18" s="458">
        <v>62</v>
      </c>
      <c r="E18" s="458">
        <v>45</v>
      </c>
      <c r="F18" s="458">
        <v>45</v>
      </c>
      <c r="G18" s="458">
        <v>45</v>
      </c>
    </row>
    <row r="19" spans="1:7" ht="12.75" customHeight="1">
      <c r="A19" s="429"/>
      <c r="B19" s="430" t="s">
        <v>138</v>
      </c>
      <c r="C19" s="282" t="s">
        <v>98</v>
      </c>
      <c r="D19" s="282">
        <v>9</v>
      </c>
      <c r="E19" s="282">
        <v>6</v>
      </c>
      <c r="F19" s="282">
        <v>9</v>
      </c>
      <c r="G19" s="282">
        <v>9</v>
      </c>
    </row>
    <row r="20" spans="1:7" ht="12.75" customHeight="1">
      <c r="A20" s="286"/>
      <c r="B20" s="392" t="s">
        <v>67</v>
      </c>
      <c r="C20" s="282"/>
      <c r="D20" s="282"/>
      <c r="E20" s="282"/>
      <c r="F20" s="282"/>
      <c r="G20" s="284"/>
    </row>
    <row r="21" spans="1:7" ht="12.75" customHeight="1">
      <c r="A21" s="291"/>
      <c r="B21" s="431" t="s">
        <v>131</v>
      </c>
      <c r="C21" s="282" t="s">
        <v>99</v>
      </c>
      <c r="D21" s="282">
        <v>539</v>
      </c>
      <c r="E21" s="282">
        <v>385</v>
      </c>
      <c r="F21" s="282">
        <f>4+160+345+7</f>
        <v>516</v>
      </c>
      <c r="G21" s="282">
        <f>4+170+345+7</f>
        <v>526</v>
      </c>
    </row>
    <row r="22" spans="1:7" ht="12.75" customHeight="1">
      <c r="A22" s="291"/>
      <c r="B22" s="431" t="s">
        <v>141</v>
      </c>
      <c r="C22" s="282" t="s">
        <v>100</v>
      </c>
      <c r="D22" s="282">
        <v>280</v>
      </c>
      <c r="E22" s="282">
        <v>236</v>
      </c>
      <c r="F22" s="282">
        <v>240</v>
      </c>
      <c r="G22" s="282">
        <v>250</v>
      </c>
    </row>
    <row r="23" spans="1:7" ht="12.75" customHeight="1">
      <c r="A23" s="286"/>
      <c r="B23" s="392" t="s">
        <v>68</v>
      </c>
      <c r="C23" s="282"/>
      <c r="D23" s="282"/>
      <c r="E23" s="282"/>
      <c r="F23" s="282"/>
      <c r="G23" s="284"/>
    </row>
    <row r="24" spans="1:7" ht="12.75" customHeight="1">
      <c r="A24" s="290"/>
      <c r="B24" s="432" t="s">
        <v>142</v>
      </c>
      <c r="C24" s="282" t="s">
        <v>152</v>
      </c>
      <c r="D24" s="282">
        <v>499</v>
      </c>
      <c r="E24" s="282">
        <v>50</v>
      </c>
      <c r="F24" s="282">
        <v>109</v>
      </c>
      <c r="G24" s="282">
        <v>109</v>
      </c>
    </row>
    <row r="25" spans="1:7" ht="24" customHeight="1">
      <c r="A25" s="290"/>
      <c r="B25" s="433" t="s">
        <v>143</v>
      </c>
      <c r="C25" s="282" t="s">
        <v>102</v>
      </c>
      <c r="D25" s="282">
        <v>108</v>
      </c>
      <c r="E25" s="282">
        <v>114</v>
      </c>
      <c r="F25" s="282">
        <v>114</v>
      </c>
      <c r="G25" s="282">
        <v>114</v>
      </c>
    </row>
    <row r="26" spans="1:7" ht="12.75" customHeight="1">
      <c r="A26" s="290"/>
      <c r="B26" s="432" t="s">
        <v>144</v>
      </c>
      <c r="C26" s="282" t="s">
        <v>103</v>
      </c>
      <c r="D26" s="282">
        <v>14</v>
      </c>
      <c r="E26" s="282">
        <v>18</v>
      </c>
      <c r="F26" s="282">
        <v>18</v>
      </c>
      <c r="G26" s="282">
        <v>18</v>
      </c>
    </row>
    <row r="27" spans="1:7" ht="12.75" customHeight="1">
      <c r="A27" s="290"/>
      <c r="B27" s="434" t="s">
        <v>151</v>
      </c>
      <c r="C27" s="282" t="s">
        <v>104</v>
      </c>
      <c r="D27" s="287">
        <v>33</v>
      </c>
      <c r="E27" s="456" t="s">
        <v>85</v>
      </c>
      <c r="F27" s="456" t="s">
        <v>85</v>
      </c>
      <c r="G27" s="457" t="s">
        <v>85</v>
      </c>
    </row>
    <row r="28" spans="1:7" ht="12.75" customHeight="1">
      <c r="A28" s="436"/>
      <c r="B28" s="437" t="s">
        <v>101</v>
      </c>
      <c r="C28" s="282"/>
      <c r="D28" s="438"/>
      <c r="E28" s="438"/>
      <c r="F28" s="438"/>
      <c r="G28" s="284"/>
    </row>
    <row r="29" spans="1:7" ht="12.75" customHeight="1">
      <c r="A29" s="435"/>
      <c r="B29" s="439" t="s">
        <v>147</v>
      </c>
      <c r="C29" s="282" t="s">
        <v>105</v>
      </c>
      <c r="D29" s="440">
        <v>11</v>
      </c>
      <c r="E29" s="440">
        <v>6</v>
      </c>
      <c r="F29" s="440">
        <v>9</v>
      </c>
      <c r="G29" s="441">
        <v>9</v>
      </c>
    </row>
    <row r="30" spans="1:7" ht="12.75" customHeight="1">
      <c r="A30" s="427"/>
      <c r="B30" s="443" t="s">
        <v>148</v>
      </c>
      <c r="C30" s="282" t="s">
        <v>106</v>
      </c>
      <c r="D30" s="442">
        <v>275</v>
      </c>
      <c r="E30" s="442">
        <v>250</v>
      </c>
      <c r="F30" s="442">
        <v>250</v>
      </c>
      <c r="G30" s="442">
        <v>250</v>
      </c>
    </row>
    <row r="31" spans="1:7" ht="12.75" customHeight="1">
      <c r="A31" s="427"/>
      <c r="B31" s="443" t="s">
        <v>145</v>
      </c>
      <c r="C31" s="282" t="s">
        <v>107</v>
      </c>
      <c r="D31" s="442">
        <v>53</v>
      </c>
      <c r="E31" s="442">
        <v>24</v>
      </c>
      <c r="F31" s="442">
        <v>24</v>
      </c>
      <c r="G31" s="442">
        <v>24</v>
      </c>
    </row>
    <row r="32" spans="1:7" ht="12.75" customHeight="1">
      <c r="A32" s="427"/>
      <c r="B32" s="443" t="s">
        <v>146</v>
      </c>
      <c r="C32" s="282" t="s">
        <v>108</v>
      </c>
      <c r="D32" s="284">
        <v>123</v>
      </c>
      <c r="E32" s="284">
        <v>181</v>
      </c>
      <c r="F32" s="284">
        <v>200</v>
      </c>
      <c r="G32" s="284">
        <v>200</v>
      </c>
    </row>
    <row r="33" spans="1:7" ht="12.75" customHeight="1">
      <c r="A33" s="286"/>
      <c r="B33" s="289" t="s">
        <v>116</v>
      </c>
      <c r="C33" s="282"/>
      <c r="D33" s="287"/>
      <c r="E33" s="282"/>
      <c r="F33" s="281"/>
      <c r="G33" s="284"/>
    </row>
    <row r="34" spans="1:7" ht="12.75" customHeight="1">
      <c r="A34" s="444"/>
      <c r="B34" s="445" t="s">
        <v>129</v>
      </c>
      <c r="C34" s="446" t="s">
        <v>118</v>
      </c>
      <c r="D34" s="447"/>
      <c r="E34" s="448">
        <v>1</v>
      </c>
      <c r="F34" s="448">
        <v>0</v>
      </c>
      <c r="G34" s="449">
        <v>0</v>
      </c>
    </row>
    <row r="38" ht="12.75"/>
  </sheetData>
  <sheetProtection/>
  <mergeCells count="7">
    <mergeCell ref="E8:E9"/>
    <mergeCell ref="F8:F9"/>
    <mergeCell ref="G8:G9"/>
    <mergeCell ref="A8:A9"/>
    <mergeCell ref="B8:B9"/>
    <mergeCell ref="C8:C9"/>
    <mergeCell ref="D8:D9"/>
  </mergeCells>
  <printOptions horizontalCentered="1"/>
  <pageMargins left="0.35433070866141736" right="0.35433070866141736" top="0.7874015748031497" bottom="0" header="0" footer="0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" customWidth="1"/>
    <col min="2" max="2" width="2.421875" style="6" customWidth="1"/>
    <col min="3" max="3" width="2.57421875" style="6" customWidth="1"/>
    <col min="4" max="4" width="24.28125" style="6" customWidth="1"/>
    <col min="5" max="5" width="5.28125" style="6" customWidth="1"/>
    <col min="6" max="6" width="3.140625" style="6" customWidth="1"/>
    <col min="7" max="7" width="2.7109375" style="7" customWidth="1"/>
    <col min="8" max="8" width="7.28125" style="8" customWidth="1"/>
    <col min="9" max="9" width="7.140625" style="6" customWidth="1"/>
    <col min="10" max="10" width="8.00390625" style="6" customWidth="1"/>
    <col min="11" max="12" width="6.28125" style="6" customWidth="1"/>
    <col min="13" max="13" width="7.421875" style="6" customWidth="1"/>
    <col min="14" max="14" width="7.57421875" style="6" customWidth="1"/>
    <col min="15" max="15" width="6.57421875" style="6" customWidth="1"/>
    <col min="16" max="16" width="6.421875" style="6" customWidth="1"/>
    <col min="17" max="17" width="7.421875" style="6" customWidth="1"/>
    <col min="18" max="18" width="6.28125" style="6" customWidth="1"/>
    <col min="19" max="19" width="6.421875" style="6" customWidth="1"/>
    <col min="20" max="20" width="6.57421875" style="6" customWidth="1"/>
    <col min="21" max="21" width="7.421875" style="6" customWidth="1"/>
    <col min="22" max="22" width="7.7109375" style="6" customWidth="1"/>
    <col min="23" max="23" width="9.00390625" style="2" customWidth="1"/>
    <col min="24" max="16384" width="9.140625" style="2" customWidth="1"/>
  </cols>
  <sheetData>
    <row r="1" spans="1:22" s="77" customFormat="1" ht="14.25" customHeight="1">
      <c r="A1" s="26"/>
      <c r="B1" s="26"/>
      <c r="C1" s="26"/>
      <c r="D1" s="26"/>
      <c r="E1" s="26"/>
      <c r="F1" s="26"/>
      <c r="G1" s="27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462" t="s">
        <v>159</v>
      </c>
    </row>
    <row r="2" spans="1:22" s="77" customFormat="1" ht="31.5" customHeight="1">
      <c r="A2" s="566" t="s">
        <v>113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</row>
    <row r="3" spans="1:26" s="77" customFormat="1" ht="15" customHeight="1">
      <c r="A3" s="550" t="s">
        <v>132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11"/>
      <c r="X3" s="11"/>
      <c r="Y3" s="11"/>
      <c r="Z3" s="11"/>
    </row>
    <row r="4" spans="1:22" s="77" customFormat="1" ht="14.25" customHeight="1" thickBot="1">
      <c r="A4" s="26"/>
      <c r="B4" s="26"/>
      <c r="C4" s="26"/>
      <c r="D4" s="26"/>
      <c r="E4" s="26"/>
      <c r="F4" s="26"/>
      <c r="G4" s="27"/>
      <c r="H4" s="25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6" t="s">
        <v>0</v>
      </c>
    </row>
    <row r="5" spans="1:22" s="77" customFormat="1" ht="36.75" customHeight="1">
      <c r="A5" s="568" t="s">
        <v>1</v>
      </c>
      <c r="B5" s="571" t="s">
        <v>2</v>
      </c>
      <c r="C5" s="571" t="s">
        <v>3</v>
      </c>
      <c r="D5" s="574" t="s">
        <v>40</v>
      </c>
      <c r="E5" s="547" t="s">
        <v>4</v>
      </c>
      <c r="F5" s="578" t="s">
        <v>79</v>
      </c>
      <c r="G5" s="558" t="s">
        <v>5</v>
      </c>
      <c r="H5" s="552" t="s">
        <v>6</v>
      </c>
      <c r="I5" s="561" t="s">
        <v>86</v>
      </c>
      <c r="J5" s="562"/>
      <c r="K5" s="562"/>
      <c r="L5" s="563"/>
      <c r="M5" s="561" t="s">
        <v>112</v>
      </c>
      <c r="N5" s="562"/>
      <c r="O5" s="562"/>
      <c r="P5" s="577"/>
      <c r="Q5" s="561" t="s">
        <v>160</v>
      </c>
      <c r="R5" s="562"/>
      <c r="S5" s="562"/>
      <c r="T5" s="577"/>
      <c r="U5" s="555" t="s">
        <v>114</v>
      </c>
      <c r="V5" s="552" t="s">
        <v>115</v>
      </c>
    </row>
    <row r="6" spans="1:22" s="77" customFormat="1" ht="15" customHeight="1">
      <c r="A6" s="569"/>
      <c r="B6" s="572"/>
      <c r="C6" s="572"/>
      <c r="D6" s="575"/>
      <c r="E6" s="548"/>
      <c r="F6" s="579"/>
      <c r="G6" s="559"/>
      <c r="H6" s="553"/>
      <c r="I6" s="564" t="s">
        <v>7</v>
      </c>
      <c r="J6" s="537" t="s">
        <v>8</v>
      </c>
      <c r="K6" s="537"/>
      <c r="L6" s="581" t="s">
        <v>41</v>
      </c>
      <c r="M6" s="564" t="s">
        <v>7</v>
      </c>
      <c r="N6" s="537" t="s">
        <v>8</v>
      </c>
      <c r="O6" s="537"/>
      <c r="P6" s="535" t="s">
        <v>41</v>
      </c>
      <c r="Q6" s="564" t="s">
        <v>7</v>
      </c>
      <c r="R6" s="537" t="s">
        <v>8</v>
      </c>
      <c r="S6" s="537"/>
      <c r="T6" s="535" t="s">
        <v>41</v>
      </c>
      <c r="U6" s="556"/>
      <c r="V6" s="553"/>
    </row>
    <row r="7" spans="1:22" s="77" customFormat="1" ht="117.75" customHeight="1" thickBot="1">
      <c r="A7" s="570"/>
      <c r="B7" s="573"/>
      <c r="C7" s="573"/>
      <c r="D7" s="576"/>
      <c r="E7" s="549"/>
      <c r="F7" s="580"/>
      <c r="G7" s="560"/>
      <c r="H7" s="554"/>
      <c r="I7" s="565"/>
      <c r="J7" s="79" t="s">
        <v>7</v>
      </c>
      <c r="K7" s="80" t="s">
        <v>42</v>
      </c>
      <c r="L7" s="582"/>
      <c r="M7" s="565"/>
      <c r="N7" s="78" t="s">
        <v>7</v>
      </c>
      <c r="O7" s="80" t="s">
        <v>42</v>
      </c>
      <c r="P7" s="536"/>
      <c r="Q7" s="565"/>
      <c r="R7" s="78" t="s">
        <v>7</v>
      </c>
      <c r="S7" s="80" t="s">
        <v>42</v>
      </c>
      <c r="T7" s="536"/>
      <c r="U7" s="557"/>
      <c r="V7" s="554"/>
    </row>
    <row r="8" spans="1:22" ht="14.25" customHeight="1">
      <c r="A8" s="583" t="s">
        <v>58</v>
      </c>
      <c r="B8" s="584"/>
      <c r="C8" s="584"/>
      <c r="D8" s="584"/>
      <c r="E8" s="584"/>
      <c r="F8" s="584"/>
      <c r="G8" s="584"/>
      <c r="H8" s="584"/>
      <c r="I8" s="584"/>
      <c r="J8" s="584"/>
      <c r="K8" s="584"/>
      <c r="L8" s="584"/>
      <c r="M8" s="584"/>
      <c r="N8" s="584"/>
      <c r="O8" s="584"/>
      <c r="P8" s="584"/>
      <c r="Q8" s="584"/>
      <c r="R8" s="584"/>
      <c r="S8" s="584"/>
      <c r="T8" s="584"/>
      <c r="U8" s="584"/>
      <c r="V8" s="585"/>
    </row>
    <row r="9" spans="1:24" ht="14.25" customHeight="1" thickBot="1">
      <c r="A9" s="592" t="s">
        <v>77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4"/>
      <c r="X9" s="468"/>
    </row>
    <row r="10" spans="1:22" ht="14.25" customHeight="1" thickBot="1">
      <c r="A10" s="81" t="s">
        <v>9</v>
      </c>
      <c r="B10" s="587" t="s">
        <v>149</v>
      </c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8"/>
    </row>
    <row r="11" spans="1:22" ht="14.25" customHeight="1" thickBot="1">
      <c r="A11" s="174" t="s">
        <v>9</v>
      </c>
      <c r="B11" s="315" t="s">
        <v>13</v>
      </c>
      <c r="C11" s="512" t="s">
        <v>63</v>
      </c>
      <c r="D11" s="741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4"/>
    </row>
    <row r="12" spans="1:22" ht="14.25" customHeight="1">
      <c r="A12" s="503" t="s">
        <v>9</v>
      </c>
      <c r="B12" s="486" t="s">
        <v>13</v>
      </c>
      <c r="C12" s="659" t="s">
        <v>10</v>
      </c>
      <c r="D12" s="737" t="s">
        <v>163</v>
      </c>
      <c r="E12" s="526"/>
      <c r="F12" s="685" t="s">
        <v>14</v>
      </c>
      <c r="G12" s="505">
        <v>2</v>
      </c>
      <c r="H12" s="256" t="s">
        <v>12</v>
      </c>
      <c r="I12" s="93">
        <f>+J12+L12</f>
        <v>1100.6</v>
      </c>
      <c r="J12" s="94">
        <v>1100.6</v>
      </c>
      <c r="K12" s="94">
        <v>606.1</v>
      </c>
      <c r="L12" s="198"/>
      <c r="M12" s="270">
        <v>1282.3</v>
      </c>
      <c r="N12" s="271">
        <f>M12-P12</f>
        <v>1198.6</v>
      </c>
      <c r="O12" s="271">
        <v>609.9</v>
      </c>
      <c r="P12" s="152">
        <v>83.7</v>
      </c>
      <c r="Q12" s="469">
        <f>R12+T12</f>
        <v>1059.5</v>
      </c>
      <c r="R12" s="358">
        <v>1059.5</v>
      </c>
      <c r="S12" s="358">
        <v>579.4</v>
      </c>
      <c r="T12" s="466"/>
      <c r="U12" s="252">
        <v>1415</v>
      </c>
      <c r="V12" s="252">
        <v>1532</v>
      </c>
    </row>
    <row r="13" spans="1:22" ht="14.25" customHeight="1">
      <c r="A13" s="489"/>
      <c r="B13" s="488"/>
      <c r="C13" s="733"/>
      <c r="D13" s="738"/>
      <c r="E13" s="527"/>
      <c r="F13" s="686"/>
      <c r="G13" s="495"/>
      <c r="H13" s="272" t="s">
        <v>43</v>
      </c>
      <c r="I13" s="138">
        <f>J13+L13</f>
        <v>118.9</v>
      </c>
      <c r="J13" s="139">
        <v>109.9</v>
      </c>
      <c r="K13" s="139">
        <v>55.6</v>
      </c>
      <c r="L13" s="140">
        <v>9</v>
      </c>
      <c r="M13" s="273">
        <f>N13+P13</f>
        <v>118.9</v>
      </c>
      <c r="N13" s="122">
        <v>115.9</v>
      </c>
      <c r="O13" s="122">
        <v>55.4</v>
      </c>
      <c r="P13" s="123">
        <v>3</v>
      </c>
      <c r="Q13" s="376">
        <f>R13+T13</f>
        <v>118.9</v>
      </c>
      <c r="R13" s="350">
        <v>115.9</v>
      </c>
      <c r="S13" s="350">
        <v>55.4</v>
      </c>
      <c r="T13" s="351">
        <v>3</v>
      </c>
      <c r="U13" s="124">
        <v>119</v>
      </c>
      <c r="V13" s="124">
        <v>119</v>
      </c>
    </row>
    <row r="14" spans="1:22" ht="14.25" customHeight="1">
      <c r="A14" s="489"/>
      <c r="B14" s="488"/>
      <c r="C14" s="733"/>
      <c r="D14" s="738"/>
      <c r="E14" s="527"/>
      <c r="F14" s="686"/>
      <c r="G14" s="495"/>
      <c r="H14" s="272"/>
      <c r="I14" s="138"/>
      <c r="J14" s="139"/>
      <c r="K14" s="139"/>
      <c r="L14" s="140"/>
      <c r="M14" s="273"/>
      <c r="N14" s="122"/>
      <c r="O14" s="122"/>
      <c r="P14" s="123"/>
      <c r="Q14" s="376"/>
      <c r="R14" s="350"/>
      <c r="S14" s="350"/>
      <c r="T14" s="351"/>
      <c r="U14" s="124"/>
      <c r="V14" s="124"/>
    </row>
    <row r="15" spans="1:22" ht="12.75" customHeight="1" thickBot="1">
      <c r="A15" s="489"/>
      <c r="B15" s="488"/>
      <c r="C15" s="733"/>
      <c r="D15" s="738"/>
      <c r="E15" s="527"/>
      <c r="F15" s="686"/>
      <c r="G15" s="495"/>
      <c r="H15" s="179"/>
      <c r="I15" s="141"/>
      <c r="J15" s="71"/>
      <c r="K15" s="71"/>
      <c r="L15" s="180"/>
      <c r="M15" s="231"/>
      <c r="N15" s="71"/>
      <c r="O15" s="71"/>
      <c r="P15" s="68"/>
      <c r="Q15" s="328"/>
      <c r="R15" s="329"/>
      <c r="S15" s="329"/>
      <c r="T15" s="377"/>
      <c r="U15" s="110"/>
      <c r="V15" s="110"/>
    </row>
    <row r="16" spans="1:22" ht="14.25" customHeight="1" hidden="1" thickBot="1">
      <c r="A16" s="489"/>
      <c r="B16" s="488"/>
      <c r="C16" s="733"/>
      <c r="D16" s="738"/>
      <c r="E16" s="527"/>
      <c r="F16" s="686"/>
      <c r="G16" s="495"/>
      <c r="H16" s="143" t="s">
        <v>16</v>
      </c>
      <c r="I16" s="144">
        <f aca="true" t="shared" si="0" ref="I16:P16">SUM(I12:I15)</f>
        <v>1219.5</v>
      </c>
      <c r="J16" s="145">
        <f t="shared" si="0"/>
        <v>1210.5</v>
      </c>
      <c r="K16" s="145">
        <f t="shared" si="0"/>
        <v>661.7</v>
      </c>
      <c r="L16" s="146">
        <f t="shared" si="0"/>
        <v>9</v>
      </c>
      <c r="M16" s="144">
        <f t="shared" si="0"/>
        <v>1401.2</v>
      </c>
      <c r="N16" s="145">
        <f t="shared" si="0"/>
        <v>1314.5</v>
      </c>
      <c r="O16" s="145">
        <f t="shared" si="0"/>
        <v>665.3</v>
      </c>
      <c r="P16" s="146">
        <f t="shared" si="0"/>
        <v>86.7</v>
      </c>
      <c r="Q16" s="144">
        <f>R16+T16</f>
        <v>1178.4</v>
      </c>
      <c r="R16" s="145">
        <f>SUM(R12:R15)</f>
        <v>1175.4</v>
      </c>
      <c r="S16" s="145">
        <f>SUM(S12:S15)</f>
        <v>634.8</v>
      </c>
      <c r="T16" s="146">
        <f>SUM(T12:T15)</f>
        <v>3</v>
      </c>
      <c r="U16" s="144">
        <f>SUM(U12:U15)</f>
        <v>1534</v>
      </c>
      <c r="V16" s="301">
        <f>SUM(V12:V15)</f>
        <v>1651</v>
      </c>
    </row>
    <row r="17" spans="1:22" ht="14.25" customHeight="1">
      <c r="A17" s="489"/>
      <c r="B17" s="488"/>
      <c r="C17" s="733"/>
      <c r="D17" s="735" t="s">
        <v>164</v>
      </c>
      <c r="E17" s="736"/>
      <c r="F17" s="739"/>
      <c r="G17" s="740"/>
      <c r="H17" s="256" t="s">
        <v>12</v>
      </c>
      <c r="I17" s="93"/>
      <c r="J17" s="94"/>
      <c r="K17" s="94"/>
      <c r="L17" s="198"/>
      <c r="M17" s="270"/>
      <c r="N17" s="271"/>
      <c r="O17" s="271"/>
      <c r="P17" s="152"/>
      <c r="Q17" s="467">
        <f>R17+T17</f>
        <v>20</v>
      </c>
      <c r="R17" s="358"/>
      <c r="S17" s="358"/>
      <c r="T17" s="466">
        <v>20</v>
      </c>
      <c r="U17" s="252"/>
      <c r="V17" s="252"/>
    </row>
    <row r="18" spans="1:22" ht="14.25" customHeight="1">
      <c r="A18" s="489"/>
      <c r="B18" s="488"/>
      <c r="C18" s="733"/>
      <c r="D18" s="510"/>
      <c r="E18" s="527"/>
      <c r="F18" s="686"/>
      <c r="G18" s="495"/>
      <c r="H18" s="272"/>
      <c r="I18" s="138"/>
      <c r="J18" s="139"/>
      <c r="K18" s="139"/>
      <c r="L18" s="140"/>
      <c r="M18" s="273"/>
      <c r="N18" s="122"/>
      <c r="O18" s="122"/>
      <c r="P18" s="123"/>
      <c r="Q18" s="376"/>
      <c r="R18" s="350"/>
      <c r="S18" s="350"/>
      <c r="T18" s="351"/>
      <c r="U18" s="124"/>
      <c r="V18" s="124"/>
    </row>
    <row r="19" spans="1:22" ht="14.25" customHeight="1">
      <c r="A19" s="489"/>
      <c r="B19" s="488"/>
      <c r="C19" s="733"/>
      <c r="D19" s="510"/>
      <c r="E19" s="527"/>
      <c r="F19" s="686"/>
      <c r="G19" s="495"/>
      <c r="H19" s="272"/>
      <c r="I19" s="138"/>
      <c r="J19" s="139"/>
      <c r="K19" s="139"/>
      <c r="L19" s="140"/>
      <c r="M19" s="273"/>
      <c r="N19" s="122"/>
      <c r="O19" s="122"/>
      <c r="P19" s="123"/>
      <c r="Q19" s="376"/>
      <c r="R19" s="350"/>
      <c r="S19" s="350"/>
      <c r="T19" s="351"/>
      <c r="U19" s="124"/>
      <c r="V19" s="124"/>
    </row>
    <row r="20" spans="1:22" ht="14.25" customHeight="1">
      <c r="A20" s="489"/>
      <c r="B20" s="488"/>
      <c r="C20" s="733"/>
      <c r="D20" s="510"/>
      <c r="E20" s="527"/>
      <c r="F20" s="686"/>
      <c r="G20" s="495"/>
      <c r="H20" s="179"/>
      <c r="I20" s="141"/>
      <c r="J20" s="71"/>
      <c r="K20" s="71"/>
      <c r="L20" s="180"/>
      <c r="M20" s="231"/>
      <c r="N20" s="71"/>
      <c r="O20" s="71"/>
      <c r="P20" s="68"/>
      <c r="Q20" s="328"/>
      <c r="R20" s="329"/>
      <c r="S20" s="329"/>
      <c r="T20" s="377"/>
      <c r="U20" s="110"/>
      <c r="V20" s="110"/>
    </row>
    <row r="21" spans="1:22" ht="14.25" customHeight="1" thickBot="1">
      <c r="A21" s="492"/>
      <c r="B21" s="487"/>
      <c r="C21" s="734"/>
      <c r="D21" s="511"/>
      <c r="E21" s="528"/>
      <c r="F21" s="687"/>
      <c r="G21" s="496"/>
      <c r="H21" s="91" t="s">
        <v>16</v>
      </c>
      <c r="I21" s="75">
        <f aca="true" t="shared" si="1" ref="I21:S21">SUM(I12:I20)</f>
        <v>2439</v>
      </c>
      <c r="J21" s="73">
        <f t="shared" si="1"/>
        <v>2421</v>
      </c>
      <c r="K21" s="73">
        <f t="shared" si="1"/>
        <v>1323.4</v>
      </c>
      <c r="L21" s="74">
        <f t="shared" si="1"/>
        <v>18</v>
      </c>
      <c r="M21" s="75">
        <f t="shared" si="1"/>
        <v>2802.4</v>
      </c>
      <c r="N21" s="73">
        <f t="shared" si="1"/>
        <v>2629</v>
      </c>
      <c r="O21" s="73">
        <f t="shared" si="1"/>
        <v>1330.6</v>
      </c>
      <c r="P21" s="74">
        <f t="shared" si="1"/>
        <v>173.4</v>
      </c>
      <c r="Q21" s="75">
        <f t="shared" si="1"/>
        <v>2376.8</v>
      </c>
      <c r="R21" s="73">
        <f t="shared" si="1"/>
        <v>2350.8</v>
      </c>
      <c r="S21" s="73">
        <f t="shared" si="1"/>
        <v>1269.6</v>
      </c>
      <c r="T21" s="74">
        <f>T17+T13</f>
        <v>23</v>
      </c>
      <c r="U21" s="75">
        <f>SUM(U12:U20)</f>
        <v>3068</v>
      </c>
      <c r="V21" s="157">
        <f>SUM(V12:V20)</f>
        <v>3302</v>
      </c>
    </row>
    <row r="22" ht="12.75">
      <c r="Q22" s="9"/>
    </row>
  </sheetData>
  <sheetProtection/>
  <mergeCells count="42">
    <mergeCell ref="C11:V11"/>
    <mergeCell ref="E17:E21"/>
    <mergeCell ref="G12:G16"/>
    <mergeCell ref="A12:A16"/>
    <mergeCell ref="B12:B16"/>
    <mergeCell ref="C12:C16"/>
    <mergeCell ref="D12:D16"/>
    <mergeCell ref="E12:E16"/>
    <mergeCell ref="F12:F16"/>
    <mergeCell ref="F17:F21"/>
    <mergeCell ref="G17:G21"/>
    <mergeCell ref="A17:A21"/>
    <mergeCell ref="B17:B21"/>
    <mergeCell ref="C17:C21"/>
    <mergeCell ref="D17:D21"/>
    <mergeCell ref="B10:V10"/>
    <mergeCell ref="P6:P7"/>
    <mergeCell ref="Q6:Q7"/>
    <mergeCell ref="R6:S6"/>
    <mergeCell ref="T6:T7"/>
    <mergeCell ref="A8:V8"/>
    <mergeCell ref="A9:V9"/>
    <mergeCell ref="V5:V7"/>
    <mergeCell ref="I6:I7"/>
    <mergeCell ref="J6:K6"/>
    <mergeCell ref="L6:L7"/>
    <mergeCell ref="M6:M7"/>
    <mergeCell ref="N6:O6"/>
    <mergeCell ref="I5:L5"/>
    <mergeCell ref="M5:P5"/>
    <mergeCell ref="Q5:T5"/>
    <mergeCell ref="U5:U7"/>
    <mergeCell ref="A2:V2"/>
    <mergeCell ref="A3:V3"/>
    <mergeCell ref="A5:A7"/>
    <mergeCell ref="B5:B7"/>
    <mergeCell ref="C5:C7"/>
    <mergeCell ref="D5:D7"/>
    <mergeCell ref="E5:E7"/>
    <mergeCell ref="F5:F7"/>
    <mergeCell ref="G5:G7"/>
    <mergeCell ref="H5:H7"/>
  </mergeCells>
  <printOptions/>
  <pageMargins left="0" right="0" top="0" bottom="0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L.Demidova</cp:lastModifiedBy>
  <cp:lastPrinted>2012-07-07T18:42:53Z</cp:lastPrinted>
  <dcterms:created xsi:type="dcterms:W3CDTF">2004-04-19T12:01:47Z</dcterms:created>
  <dcterms:modified xsi:type="dcterms:W3CDTF">2012-07-12T13:01:02Z</dcterms:modified>
  <cp:category/>
  <cp:version/>
  <cp:contentType/>
  <cp:contentStatus/>
</cp:coreProperties>
</file>