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640" tabRatio="656" activeTab="0"/>
  </bookViews>
  <sheets>
    <sheet name="1 lentelė" sheetId="1" r:id="rId1"/>
    <sheet name="bendras lėšų poreikis" sheetId="2" r:id="rId2"/>
    <sheet name="vertinimo kriterijai" sheetId="3" r:id="rId3"/>
  </sheets>
  <definedNames>
    <definedName name="_xlnm.Print_Titles" localSheetId="0">'1 lentelė'!$6:$8</definedName>
    <definedName name="_xlnm.Print_Titles" localSheetId="2">'vertinimo kriterijai'!$7:$8</definedName>
  </definedNames>
  <calcPr fullCalcOnLoad="1"/>
</workbook>
</file>

<file path=xl/comments1.xml><?xml version="1.0" encoding="utf-8"?>
<comments xmlns="http://schemas.openxmlformats.org/spreadsheetml/2006/main">
  <authors>
    <author>Snieguole</author>
    <author>Snieguole Kacerauskaite</author>
  </authors>
  <commentList>
    <comment ref="D81" authorId="0">
      <text>
        <r>
          <rPr>
            <sz val="8"/>
            <rFont val="Tahoma"/>
            <family val="2"/>
          </rPr>
          <t>Paruoštas detalus planas, sutvarkyti žemės nuosavybės dokumentai. Reikia atlikti sporto-sveikatingumo bazės (adresu Smiltynės g. 13) renovaciją, įrengti fizinio pasirengimo salę, sutvarkyti aikštyną. 2012 m. planuojama teikti paraišką finansavimui gauti pagal Bendradarbiavimo per sieną Lietuvos, Lenkijos ir Rusijos Federacijos programą .I etapu planuojama sutvarkyti inžinerinius tinklus.</t>
        </r>
      </text>
    </comment>
    <comment ref="D74" authorId="1">
      <text>
        <r>
          <rPr>
            <sz val="9"/>
            <rFont val="Tahoma"/>
            <family val="2"/>
          </rPr>
          <t xml:space="preserve">Baseino vieta ir kaina bus nustatyta remiantis 2011 m. atlikta galimybių studija. Techninio projekto kaina nustatyta  pagal  Lideikio baseino techninį projektą. </t>
        </r>
        <r>
          <rPr>
            <sz val="9"/>
            <rFont val="Tahoma"/>
            <family val="2"/>
          </rPr>
          <t xml:space="preserve">
</t>
        </r>
      </text>
    </comment>
  </commentList>
</comments>
</file>

<file path=xl/comments3.xml><?xml version="1.0" encoding="utf-8"?>
<comments xmlns="http://schemas.openxmlformats.org/spreadsheetml/2006/main">
  <authors>
    <author>Snieguole Kacerauskaite</author>
    <author>Snieguole</author>
  </authors>
  <commentList>
    <comment ref="E16" authorId="0">
      <text>
        <r>
          <rPr>
            <sz val="9"/>
            <rFont val="Tahoma"/>
            <family val="2"/>
          </rPr>
          <t>18420 - moksleivių, 
3863 - SMĮ</t>
        </r>
      </text>
    </comment>
    <comment ref="F16" authorId="1">
      <text>
        <r>
          <rPr>
            <sz val="8"/>
            <rFont val="Tahoma"/>
            <family val="2"/>
          </rPr>
          <t>18380 - moksleivių, 
3928 - SMĮ</t>
        </r>
        <r>
          <rPr>
            <sz val="8"/>
            <rFont val="Tahoma"/>
            <family val="2"/>
          </rPr>
          <t xml:space="preserve">
</t>
        </r>
      </text>
    </comment>
    <comment ref="G16" authorId="1">
      <text>
        <r>
          <rPr>
            <sz val="8"/>
            <rFont val="Tahoma"/>
            <family val="2"/>
          </rPr>
          <t>18320 - moksleivių,
3796 - SMĮ</t>
        </r>
        <r>
          <rPr>
            <sz val="8"/>
            <rFont val="Tahoma"/>
            <family val="2"/>
          </rPr>
          <t xml:space="preserve">
2014 m. planuojamas žymus meistriškumo didėjimas, didėjant meistriškumui grupėse lieka mažesnis skaičius sportininkų.</t>
        </r>
      </text>
    </comment>
    <comment ref="E28" authorId="0">
      <text>
        <r>
          <rPr>
            <sz val="9"/>
            <rFont val="Tahoma"/>
            <family val="2"/>
          </rPr>
          <t xml:space="preserve">S. Daukanto g. 24 ir Imtynių sporto salės  remontas
</t>
        </r>
      </text>
    </comment>
    <comment ref="F28" authorId="0">
      <text>
        <r>
          <rPr>
            <sz val="9"/>
            <rFont val="Tahoma"/>
            <family val="2"/>
          </rPr>
          <t>Centrinio stadiono rekonstrukcija</t>
        </r>
      </text>
    </comment>
    <comment ref="G28" authorId="0">
      <text>
        <r>
          <rPr>
            <sz val="9"/>
            <rFont val="Tahoma"/>
            <family val="2"/>
          </rPr>
          <t xml:space="preserve">Sporto ir sveikatingumo bazės kapitalinis remontas
</t>
        </r>
      </text>
    </comment>
    <comment ref="E14" authorId="0">
      <text>
        <r>
          <rPr>
            <sz val="9"/>
            <rFont val="Tahoma"/>
            <family val="2"/>
          </rPr>
          <t xml:space="preserve">1. KKRC Krepšinio sporto salė,
2. BĮ Klaipėdos kūno kultūros ir rekreacijos centras,
3. "Švyturio" arena,
4. Sporto sveikatingumo bazė - lankininkų aikštė,
5. Klaipėdos centrinis stadionas - dirbtinės dangos aikštė.
</t>
        </r>
        <r>
          <rPr>
            <sz val="9"/>
            <rFont val="Tahoma"/>
            <family val="2"/>
          </rPr>
          <t xml:space="preserve">
</t>
        </r>
      </text>
    </comment>
    <comment ref="F14" authorId="0">
      <text>
        <r>
          <rPr>
            <sz val="9"/>
            <rFont val="Tahoma"/>
            <family val="2"/>
          </rPr>
          <t xml:space="preserve">2012 m. duomenys + Klaipėdos centrinis stadionas (po pilnos rekonstrukcijos)
</t>
        </r>
      </text>
    </comment>
    <comment ref="G14" authorId="0">
      <text>
        <r>
          <rPr>
            <sz val="9"/>
            <rFont val="Tahoma"/>
            <family val="2"/>
          </rPr>
          <t xml:space="preserve">2013 m. duomenys +
Sporto sveikatingumo bazė
(pilnas kapitalinis remontas) + Moksleivių sporto kompleksas
</t>
        </r>
      </text>
    </comment>
    <comment ref="D14" authorId="0">
      <text>
        <r>
          <rPr>
            <sz val="9"/>
            <rFont val="Tahoma"/>
            <family val="2"/>
          </rPr>
          <t xml:space="preserve">1. KKRC Krepšinio sporto salė,
2. BĮ Klaipėdos kūno kultūros ir rekreacijos centras
</t>
        </r>
      </text>
    </comment>
    <comment ref="D15" authorId="0">
      <text>
        <r>
          <rPr>
            <sz val="9"/>
            <rFont val="Tahoma"/>
            <family val="2"/>
          </rPr>
          <t xml:space="preserve">BĮ Klaipėdos „Viesulo“ sporto centro pastato (Naikupės g. 25A) šiluminė renovacija
</t>
        </r>
      </text>
    </comment>
    <comment ref="F15" authorId="0">
      <text>
        <r>
          <rPr>
            <sz val="9"/>
            <rFont val="Tahoma"/>
            <family val="2"/>
          </rPr>
          <t xml:space="preserve">Universalių dirbtinės dangos aikštelių remontas
</t>
        </r>
      </text>
    </comment>
    <comment ref="G15" authorId="0">
      <text>
        <r>
          <rPr>
            <sz val="9"/>
            <rFont val="Tahoma"/>
            <family val="2"/>
          </rPr>
          <t xml:space="preserve">Universalių dirbtinės dangos aikštelių remontas
</t>
        </r>
      </text>
    </comment>
  </commentList>
</comments>
</file>

<file path=xl/sharedStrings.xml><?xml version="1.0" encoding="utf-8"?>
<sst xmlns="http://schemas.openxmlformats.org/spreadsheetml/2006/main" count="347" uniqueCount="192">
  <si>
    <t>1 lentelė</t>
  </si>
  <si>
    <t>Sąlygų ugdytis sporto mokymo įstaigose sudarymas:</t>
  </si>
  <si>
    <t>Užtikrinti sporto renginių ir pratybų aptarnavimo paslaugų teikimą</t>
  </si>
  <si>
    <t>Įrengti naujas ir modernizuoti esamas sporto bazes</t>
  </si>
  <si>
    <t xml:space="preserve">Teniso sporto šakos infrastruktūros plėtros studijos parengimas </t>
  </si>
  <si>
    <t xml:space="preserve">Dokumentacijos, reikalingos sporto infrastruktūros plėtrai, parengimas: </t>
  </si>
  <si>
    <t>VERTINIMO KRITERIJŲ SUVESTINĖ</t>
  </si>
  <si>
    <t>2 lentelė</t>
  </si>
  <si>
    <t xml:space="preserve">Kodas </t>
  </si>
  <si>
    <t>(Savivaldybės strateginio tikslo pavadinimas)</t>
  </si>
  <si>
    <t>(Programos, skirtos šiam strateginiam tikslui įgyvendinti, pavadinimas)</t>
  </si>
  <si>
    <t>Vertinimo kriterijus</t>
  </si>
  <si>
    <t>Vertinimo kriterijaus kodas</t>
  </si>
  <si>
    <t>Mato vienetas</t>
  </si>
  <si>
    <t>03.11</t>
  </si>
  <si>
    <t>Rezultato:</t>
  </si>
  <si>
    <t>1-ajam programos tikslui</t>
  </si>
  <si>
    <t>Produkto:</t>
  </si>
  <si>
    <t>P-11-01-01-01</t>
  </si>
  <si>
    <t>2-ajam uždaviniui</t>
  </si>
  <si>
    <t>4-ajam uždaviniui</t>
  </si>
  <si>
    <t>2013 m. išlaidų projektas</t>
  </si>
  <si>
    <r>
      <t xml:space="preserve">2.2.1. Europos Sąjungos paramos lėšos </t>
    </r>
    <r>
      <rPr>
        <b/>
        <sz val="10"/>
        <rFont val="Times New Roman"/>
        <family val="1"/>
      </rPr>
      <t>ES</t>
    </r>
  </si>
  <si>
    <t>Projektas 2013-iesiems metams</t>
  </si>
  <si>
    <t xml:space="preserve">Programos (Nr. 11) lėšų  poreikis ir numatomi finansavimo šaltiniai  </t>
  </si>
  <si>
    <t>2013-ųjų metų planas</t>
  </si>
  <si>
    <t>Programos tikslo kodas</t>
  </si>
  <si>
    <t>Uždavinio kodas</t>
  </si>
  <si>
    <t>Priemonės kodas</t>
  </si>
  <si>
    <t>Priemonės pavadinimas</t>
  </si>
  <si>
    <t>Priemonės požymis</t>
  </si>
  <si>
    <t>Asignavimų valdytojo kodas</t>
  </si>
  <si>
    <t>Finansavimo šaltinis</t>
  </si>
  <si>
    <t>Iš viso</t>
  </si>
  <si>
    <t>Išlaidoms</t>
  </si>
  <si>
    <t>Darbo užmokesčiui</t>
  </si>
  <si>
    <t>01</t>
  </si>
  <si>
    <t>08</t>
  </si>
  <si>
    <t>SB</t>
  </si>
  <si>
    <t>Iš viso:</t>
  </si>
  <si>
    <t>02</t>
  </si>
  <si>
    <t>03</t>
  </si>
  <si>
    <t>04</t>
  </si>
  <si>
    <t>05</t>
  </si>
  <si>
    <t>07</t>
  </si>
  <si>
    <t>11</t>
  </si>
  <si>
    <t>Iš viso uždaviniui:</t>
  </si>
  <si>
    <t>Iš viso tikslui:</t>
  </si>
  <si>
    <t>Iš viso programai:</t>
  </si>
  <si>
    <t>Finansavimo šaltiniai</t>
  </si>
  <si>
    <t>SAVIVALDYBĖS LĖŠOS</t>
  </si>
  <si>
    <t>KITOS LĖŠOS</t>
  </si>
  <si>
    <t>tūkst. Lt</t>
  </si>
  <si>
    <t>Ekonominės klasifikacijos grupės</t>
  </si>
  <si>
    <t>1.2. turtui įsigyti ir finansiniams įsipareigojimams vykdyti</t>
  </si>
  <si>
    <t>2. FINANSAVIMO ŠALTINIAI:</t>
  </si>
  <si>
    <t>2.1. SAVIVALDYBĖS  LĖŠOS, IŠ VISO:</t>
  </si>
  <si>
    <t>2.2. KITI ŠALTINIAI, IŠ VISO:</t>
  </si>
  <si>
    <t>ES</t>
  </si>
  <si>
    <t>Finansavimo šaltinių suvestinė</t>
  </si>
  <si>
    <t>LRVB</t>
  </si>
  <si>
    <t>11 Kūno kultūros ir sporto plėtros programa</t>
  </si>
  <si>
    <t>Pavadinimas</t>
  </si>
  <si>
    <t>Iš jų darbo užmokesčiui</t>
  </si>
  <si>
    <t>1 lentelės tęsinys</t>
  </si>
  <si>
    <t>Strateginis tikslas 03. Užtikrinti gyventojams aukštą švietimo, kultūros, socialinių, sporto ir sveikatos apsaugos paslaugų kokybę ir prieinamumą</t>
  </si>
  <si>
    <t>SB(SP)</t>
  </si>
  <si>
    <t>1. IŠ VISO LĖŠŲ POREIKIS:</t>
  </si>
  <si>
    <t>1.1. išlaidoms, iš jų:</t>
  </si>
  <si>
    <t>1.1.1. darbo užmokesčiui</t>
  </si>
  <si>
    <r>
      <t xml:space="preserve">Įgyvendinamas </t>
    </r>
    <r>
      <rPr>
        <sz val="10"/>
        <rFont val="Times New Roman Baltic"/>
        <family val="1"/>
      </rPr>
      <t>įstaigos strateginio tikslo kodas, programos kodas</t>
    </r>
  </si>
  <si>
    <t>Užtikrinti gyventojams aukštą švietimo, kultūros, socialinių, sporto ir sveikatos apsaugos paslaugų kokybę ir prieinamumą</t>
  </si>
  <si>
    <t>Turtui įsigyti ir finansiniams įsipareigojimams vykdyti</t>
  </si>
  <si>
    <t>2.1.1. savivaldybės biudžetas, iš jo:</t>
  </si>
  <si>
    <r>
      <t xml:space="preserve">2.2.2. valstybės biudžeto lėšos </t>
    </r>
    <r>
      <rPr>
        <b/>
        <sz val="10"/>
        <rFont val="Times New Roman"/>
        <family val="1"/>
      </rPr>
      <t>LRVB</t>
    </r>
  </si>
  <si>
    <t>Kt</t>
  </si>
  <si>
    <t xml:space="preserve"> KŪNO KULTŪROS IR SPORTO PLĖTROS PROGRAMOS (NR. 11)</t>
  </si>
  <si>
    <t>P4.4.1.7</t>
  </si>
  <si>
    <t>P4.4.1.8</t>
  </si>
  <si>
    <t>I  P4.4.1.10</t>
  </si>
  <si>
    <t>P4.4.2.5</t>
  </si>
  <si>
    <t>2012-ųjų metų planas</t>
  </si>
  <si>
    <t>Individualių sporto šakų sportininkų pasirengimas dalyvauti atrankos varžybose dėl patekimo į nacionalines rinktines</t>
  </si>
  <si>
    <t>R-11-02-01</t>
  </si>
  <si>
    <t>5</t>
  </si>
  <si>
    <t>2</t>
  </si>
  <si>
    <r>
      <t xml:space="preserve">2.1.1.2. pajamų įmokos už paslaugas </t>
    </r>
    <r>
      <rPr>
        <b/>
        <sz val="10"/>
        <rFont val="Times New Roman"/>
        <family val="1"/>
      </rPr>
      <t>SB(SP)</t>
    </r>
  </si>
  <si>
    <r>
      <t xml:space="preserve">2.1.1.1. savivaldybės biudžeto lėšos </t>
    </r>
    <r>
      <rPr>
        <b/>
        <sz val="10"/>
        <rFont val="Times New Roman"/>
        <family val="1"/>
      </rPr>
      <t>SB</t>
    </r>
  </si>
  <si>
    <r>
      <t xml:space="preserve">2.2.3. kiti finansavimo šaltiniai </t>
    </r>
    <r>
      <rPr>
        <b/>
        <sz val="10"/>
        <rFont val="Times New Roman"/>
        <family val="1"/>
      </rPr>
      <t>Kt</t>
    </r>
  </si>
  <si>
    <t>2014-ųjų metų planas</t>
  </si>
  <si>
    <t>P-11-01-01-02</t>
  </si>
  <si>
    <t>BĮ Klaipėdos kūno kultūros ir rekreacijos centro išlaikymas ir  veiklos organizavimas</t>
  </si>
  <si>
    <t>Sporto pratybų ir renginių aptarnavimas pagrindinėse sporto bazėse</t>
  </si>
  <si>
    <t>Asignavimai 2011-iesiems metams</t>
  </si>
  <si>
    <t>Asignavimų poreikis biudžetiniams 2012-iesiems metams</t>
  </si>
  <si>
    <t>2012-ųjų metų asignavimų planas</t>
  </si>
  <si>
    <t>Projektas 2014-iesiems metams</t>
  </si>
  <si>
    <t>2014 m. išlaidų projektas</t>
  </si>
  <si>
    <t>Tobulinti perspektyvių sportininkų atrankos ir rengimo sistemą, sudaryti sąlygas siekti didelio sportinio meistriškumo</t>
  </si>
  <si>
    <t>Europos vyrų krepšinio čempionato renginių organizavimo Klaipėdoje 2011 m. programos įgyvendinimas</t>
  </si>
  <si>
    <t>1</t>
  </si>
  <si>
    <t>Funkcinės klasifikacijos kodas</t>
  </si>
  <si>
    <t>Asignavimai 2011-iesiems metams*</t>
  </si>
  <si>
    <t>I P4.4.1.6</t>
  </si>
  <si>
    <t>I P4.4.1.8 P4.4.1.9</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</si>
  <si>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</si>
  <si>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</si>
  <si>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</si>
  <si>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r>
      <t>Valstybės biudžeto lėšos</t>
    </r>
    <r>
      <rPr>
        <b/>
        <sz val="10"/>
        <rFont val="Times New Roman"/>
        <family val="1"/>
      </rPr>
      <t xml:space="preserve"> LRVB</t>
    </r>
  </si>
  <si>
    <r>
      <t xml:space="preserve">Kiti finansavimo šaltiniai </t>
    </r>
    <r>
      <rPr>
        <b/>
        <sz val="10"/>
        <rFont val="Times New Roman"/>
        <family val="1"/>
      </rPr>
      <t>Kt</t>
    </r>
  </si>
  <si>
    <t>Lėšų poreikis biudžetiniams 2012-iesiems metams</t>
  </si>
  <si>
    <t>Sporto infrastruktūros objektų einamasis remontas ir techninis aptarnavimas:</t>
  </si>
  <si>
    <t>5 universalių ir 4 krepšinio dirbtinės dangos aikštelių remontas</t>
  </si>
  <si>
    <t>06</t>
  </si>
  <si>
    <t>6</t>
  </si>
  <si>
    <t>BĮ Klaipėdos miesto sporto centro administracinio pastato (S. Daukanto g. 24) stogo dangos remontas</t>
  </si>
  <si>
    <t>Galimybių studijos fizinio aktyvumo ir sporto veiklai plėtoti buvusioje II vandenvietėje parengimas</t>
  </si>
  <si>
    <t>SB(P)</t>
  </si>
  <si>
    <r>
      <t xml:space="preserve">Paskolos lėšos </t>
    </r>
    <r>
      <rPr>
        <b/>
        <sz val="10"/>
        <rFont val="Times New Roman"/>
        <family val="1"/>
      </rPr>
      <t>SB(P)</t>
    </r>
  </si>
  <si>
    <r>
      <t xml:space="preserve">2.1.1.3. paskolos lėšos </t>
    </r>
    <r>
      <rPr>
        <b/>
        <sz val="10"/>
        <rFont val="Times New Roman"/>
        <family val="1"/>
      </rPr>
      <t>SB(P)</t>
    </r>
  </si>
  <si>
    <t>Sudaryti sąlygas sportuoti visų amžiaus grupių miestiečiams</t>
  </si>
  <si>
    <t>Sociologinio tyrimo dėl sporto šakų populiarumo ir plėtros poreikio atlikimas</t>
  </si>
  <si>
    <t>1. Dalyvavusiųjų sporto ir sveikatingumo renginiuose skaičius, tūkst.</t>
  </si>
  <si>
    <t>3-ajam uždaviniui</t>
  </si>
  <si>
    <t>P-11-01-02-01</t>
  </si>
  <si>
    <t>P-11-01-02-02</t>
  </si>
  <si>
    <t>P-11-01-02-03</t>
  </si>
  <si>
    <t>P-11-01-02-04</t>
  </si>
  <si>
    <r>
      <t>1. Naujai įrengtų ar atnaujintų kūno kultūros ir sporto objektų skaiči</t>
    </r>
    <r>
      <rPr>
        <sz val="10"/>
        <rFont val="Times New Roman Baltic"/>
        <family val="0"/>
      </rPr>
      <t>us</t>
    </r>
  </si>
  <si>
    <t>P-11-01-03-01</t>
  </si>
  <si>
    <t>P-11-01-03-02</t>
  </si>
  <si>
    <t>P-11-01-04-01</t>
  </si>
  <si>
    <t>P-11-01-04-02</t>
  </si>
  <si>
    <t xml:space="preserve">2. Skirta stipendijų sportininkams, sk. </t>
  </si>
  <si>
    <t>Sportinės veiklos programų dalinis finansavimas:</t>
  </si>
  <si>
    <t xml:space="preserve">tradicinių, tarptautinių sporto renginių; </t>
  </si>
  <si>
    <t xml:space="preserve">sporto klubų, dalyvaujančių regioniniuose, šalies ar tarptautiniuose mėgėjiško sporto renginiuose; </t>
  </si>
  <si>
    <t>miesto jachtų su jaunųjų buriuotojų įgulomis dalyvavimo tarptautinėse regatose;</t>
  </si>
  <si>
    <t xml:space="preserve">BĮ Klaipėdos miesto sporto centre; </t>
  </si>
  <si>
    <t>BĮ Klaipėdos „Viesulo“ sporto centre;</t>
  </si>
  <si>
    <t>BĮ Klaipėdos „Gintaro“ sporto centre;</t>
  </si>
  <si>
    <t>BĮ Klaipėdos Vlado Knašiaus krepšinio mokykloje;</t>
  </si>
  <si>
    <t>neįgaliųjų sporto klubų;</t>
  </si>
  <si>
    <t>prioritetinių sporto šakų sporto klubų, atstovaujančių Klaipėdos miestui;</t>
  </si>
  <si>
    <t>Klaipėdos miesto sportinių šokių klubo „Žuvėdra“;</t>
  </si>
  <si>
    <t>Planuojamo statyti baseino techninio projekto parengimas</t>
  </si>
  <si>
    <t xml:space="preserve"> TIKSLŲ, UŽDAVINIŲ, PRIEMONIŲ IR PRIEMONIŲ IŠLAIDŲ SUVESTINĖ</t>
  </si>
  <si>
    <t>2010-ųjų metų faktas</t>
  </si>
  <si>
    <t>R-11-02-03</t>
  </si>
  <si>
    <t>R-11-02-04</t>
  </si>
  <si>
    <t>R-11-02-05</t>
  </si>
  <si>
    <t>R-11-02-06</t>
  </si>
  <si>
    <t>R-11-02-02</t>
  </si>
  <si>
    <t>n.d.</t>
  </si>
  <si>
    <t>augantis</t>
  </si>
  <si>
    <t>2. Organizuotai sportuojančių gyventojų dalis, proc.</t>
  </si>
  <si>
    <t>1. Gyventojų, kurie mieste teikiamas kūno kultūros ir sporto paslaugas vertina teigiamai, dalis, proc.</t>
  </si>
  <si>
    <t>4.  Savivaldybės sporto bazių, tinkamų tarptautinėms ir nacionalinėms varžyboms organizuoti, skaičius</t>
  </si>
  <si>
    <t>3. Savivaldybės sporto bazių, tenkančių 10 tūkst. gyventojų, skaičius</t>
  </si>
  <si>
    <t>R-11-02-07</t>
  </si>
  <si>
    <t>6. Sporto mokyklas lankančiųjų skaičius nuo bendro Klaipėdos miesto moksleivių skaičiaus, %</t>
  </si>
  <si>
    <t>7. Lietuvos, pasaulio ir Europos jaunių, jaunimo ar suaugusiųjų čempionatuose užimtų prizinių vietų skaičius</t>
  </si>
  <si>
    <t>2. Parengta galimybių studijų, reikalingų sporto infrastruktūros plėtrai</t>
  </si>
  <si>
    <t>Stadiono perspektyvų studijos Klaipėdos regione parengimas:</t>
  </si>
  <si>
    <t>P8</t>
  </si>
  <si>
    <t>Sudaryti sąlygas įtraukti visas miesto socialines grupes į sporto veiklą ir sukurti socialinį pagrindą didelio meistriškumo sportininkų rengimo sistemai</t>
  </si>
  <si>
    <t xml:space="preserve">BĮ Klaipėdos futbolo sporto mokykloje </t>
  </si>
  <si>
    <t xml:space="preserve">sporto klubų, dalyvaujančių judėjime „sportas visiems“; </t>
  </si>
  <si>
    <t>buriavimo klubų, vykdančių vaikų ir jaunimo buriavimo mokymo veiklą</t>
  </si>
  <si>
    <r>
      <t>Projekto</t>
    </r>
    <r>
      <rPr>
        <b/>
        <sz val="10"/>
        <rFont val="Times New Roman"/>
        <family val="1"/>
      </rPr>
      <t xml:space="preserve"> „COSPA - fizinio aktyvumo infrastruktūros plėtra“ </t>
    </r>
    <r>
      <rPr>
        <sz val="10"/>
        <rFont val="Times New Roman"/>
        <family val="1"/>
      </rPr>
      <t xml:space="preserve">įgyvendinimas:      </t>
    </r>
    <r>
      <rPr>
        <b/>
        <sz val="10"/>
        <rFont val="Times New Roman"/>
        <family val="1"/>
      </rPr>
      <t xml:space="preserve">                                  </t>
    </r>
  </si>
  <si>
    <t>Techninio projekto baseinui įrengti Paryžiaus Komunos g. šalia moksleivių sporto centro parengimas</t>
  </si>
  <si>
    <t>Techninio projekto atviram ir dengtam futbolo aikštynui bei  kitai sporto infrastruktūrai įrengti Paryžiaus Komunos g. moksleivių sporto centre parengimas</t>
  </si>
  <si>
    <t>Techninio projekto baseinui įrengti, aplinkai ir prieigoms sutvarkyti  parengimas</t>
  </si>
  <si>
    <t>Projekto „Daugiafunkcinis sporto ir pramogų kompleksas, Dubysos 10, Klaipėda“ įgyvendinimas</t>
  </si>
  <si>
    <t>BĮ Klaipėdos „Gintaro“ sporto centro baseino (S. Daukanto g. 31) pastato šiluminė renovacija</t>
  </si>
  <si>
    <t xml:space="preserve"> - dabartinės situacijos analizė, 
 - tikslinių grupių apklausa,
 - naujo stadiono vietos ir dydžio parinkimas,
 - investicinio projekto parengimas,
 - techninės užduoties techniniam projektui parengimas;
</t>
  </si>
  <si>
    <t>Imtynių sporto salės Kretingos g. stogo dangos ir vidaus patalpų remontas</t>
  </si>
  <si>
    <r>
      <t>Projekto</t>
    </r>
    <r>
      <rPr>
        <b/>
        <sz val="10"/>
        <rFont val="Times New Roman"/>
        <family val="1"/>
      </rPr>
      <t xml:space="preserve"> „Sporto ir sveikatingumo bazės kapitalinis remontas (Smiltynės g. 13), I etapas“ </t>
    </r>
    <r>
      <rPr>
        <sz val="10"/>
        <rFont val="Times New Roman"/>
        <family val="1"/>
      </rPr>
      <t>įgyvendinimas</t>
    </r>
  </si>
  <si>
    <t>Reprezentuojančių miestą sporto klubų veiklos dalinis finansavimas pagal ilgalaikes sutartis („Neptūnas“, „Dragūnas“)</t>
  </si>
  <si>
    <t>KLAIPĖDOS MIESTO SAVIVALDYBĖS KŪNO KULTŪROS IR SPORTO PLĖTROS PROGRAMA (NR. 11)</t>
  </si>
  <si>
    <t>5. Atnaujintų savivaldybės sporto bazių ir įrenginių, naudojamų „sportas visiems“ poreikiams, skaičius</t>
  </si>
  <si>
    <t>2.  Nupirkta irklavimo, baidarių ir kanojų irklavimo pratybų ir sporto renginių aptarnavimo paslaugų, val. sk.</t>
  </si>
  <si>
    <t>1. Sportininkų, lankančių sporto mokymo įstaigas, skaičius</t>
  </si>
  <si>
    <t xml:space="preserve">2. Parengta sporto mokymo įstaigų auklėtinių Lietuvos rinktinėms (suaugusiųjų, jaunimo, jaunių, olimpinės kandidatų ir pamainos), sk. </t>
  </si>
  <si>
    <t>3. Suteikta mokamų paslaugų  BĮ Klaipėdos „Gintaro“ sporto centre, žm. sk.</t>
  </si>
  <si>
    <t>2012-ųjų  asignavimų planas**</t>
  </si>
  <si>
    <t>4. Dalinai finansuota sportinės veiklos programų, vnt.</t>
  </si>
  <si>
    <t>1. Dalinai finansuota sporto klubų veiklos programų pagal ilgalaikes sutartis</t>
  </si>
  <si>
    <r>
      <t>2011</t>
    </r>
    <r>
      <rPr>
        <sz val="10"/>
        <rFont val="Arial"/>
        <family val="2"/>
      </rPr>
      <t>–</t>
    </r>
    <r>
      <rPr>
        <sz val="10"/>
        <rFont val="Times New Roman"/>
        <family val="1"/>
      </rPr>
      <t xml:space="preserve">2014 M. KLAIPĖDOS MIESTO SAVIVALDYBĖS </t>
    </r>
  </si>
  <si>
    <r>
      <rPr>
        <sz val="10"/>
        <rFont val="Times New Roman"/>
        <family val="1"/>
      </rPr>
      <t>Projekto „</t>
    </r>
    <r>
      <rPr>
        <b/>
        <sz val="10"/>
        <rFont val="Times New Roman"/>
        <family val="1"/>
      </rPr>
      <t xml:space="preserve">Jaunimo pasitraukimo iš sportinės veiklos prevencija (PYDOS)“ </t>
    </r>
    <r>
      <rPr>
        <sz val="10"/>
        <rFont val="Times New Roman"/>
        <family val="1"/>
      </rPr>
      <t>įgyvendinimas</t>
    </r>
  </si>
  <si>
    <r>
      <t>Klaipėdos centrinio stadiono Sportininkų g. 46  rekonstrukcija (II-IV etapai)</t>
    </r>
    <r>
      <rPr>
        <b/>
        <sz val="10"/>
        <color indexed="10"/>
        <rFont val="Times New Roman"/>
        <family val="1"/>
      </rPr>
      <t xml:space="preserve"> </t>
    </r>
  </si>
  <si>
    <t xml:space="preserve">BĮ Klaipėdos futbolo sporto mokyklos patalpų remontas </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</si>
</sst>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Taip&quot;;&quot;Taip&quot;;&quot;Ne&quot;"/>
    <numFmt numFmtId="175" formatCode="&quot;Teisinga&quot;;&quot;Teisinga&quot;;&quot;Klaidinga&quot;"/>
    <numFmt numFmtId="176" formatCode="[$€-2]\ ###,000_);[Red]\([$€-2]\ ###,000\)"/>
  </numFmts>
  <fonts count="49">
    <font>
      <sz val="10"/>
      <name val="Arial"/>
      <family val="0"/>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8"/>
      <name val="Times New Roman"/>
      <family val="1"/>
    </font>
    <font>
      <sz val="8"/>
      <name val="Arial"/>
      <family val="2"/>
    </font>
    <font>
      <b/>
      <sz val="12"/>
      <name val="Times New Roman"/>
      <family val="1"/>
    </font>
    <font>
      <sz val="11"/>
      <name val="Times New Roman"/>
      <family val="1"/>
    </font>
    <font>
      <u val="single"/>
      <sz val="9"/>
      <name val="Times New Roman"/>
      <family val="1"/>
    </font>
    <font>
      <sz val="12"/>
      <name val="Arial"/>
      <family val="2"/>
    </font>
    <font>
      <b/>
      <sz val="12"/>
      <name val="Times New Roman Baltic"/>
      <family val="1"/>
    </font>
    <font>
      <sz val="10"/>
      <name val="TimesLT"/>
      <family val="0"/>
    </font>
    <font>
      <sz val="12"/>
      <name val="Times New Roman"/>
      <family val="1"/>
    </font>
    <font>
      <b/>
      <sz val="11"/>
      <name val="Times New Roman Baltic"/>
      <family val="1"/>
    </font>
    <font>
      <b/>
      <sz val="8"/>
      <name val="Times New Roman Baltic"/>
      <family val="1"/>
    </font>
    <font>
      <b/>
      <sz val="10"/>
      <name val="Times New Roman Baltic"/>
      <family val="1"/>
    </font>
    <font>
      <sz val="10"/>
      <name val="Times New Roman Baltic"/>
      <family val="1"/>
    </font>
    <font>
      <u val="single"/>
      <sz val="10"/>
      <name val="Times New Roman Baltic"/>
      <family val="0"/>
    </font>
    <font>
      <i/>
      <u val="single"/>
      <sz val="10"/>
      <name val="Times New Roman Baltic"/>
      <family val="0"/>
    </font>
    <font>
      <b/>
      <sz val="10"/>
      <name val="Arial"/>
      <family val="2"/>
    </font>
    <font>
      <sz val="8"/>
      <name val="Tahoma"/>
      <family val="2"/>
    </font>
    <font>
      <b/>
      <u val="single"/>
      <sz val="10"/>
      <name val="Times New Roman"/>
      <family val="1"/>
    </font>
    <font>
      <sz val="9"/>
      <name val="Arial"/>
      <family val="2"/>
    </font>
    <font>
      <u val="single"/>
      <sz val="10"/>
      <color indexed="36"/>
      <name val="Times New Roman Baltic"/>
      <family val="0"/>
    </font>
    <font>
      <u val="single"/>
      <sz val="10"/>
      <color indexed="12"/>
      <name val="Times New Roman Baltic"/>
      <family val="0"/>
    </font>
    <font>
      <b/>
      <sz val="15"/>
      <color indexed="56"/>
      <name val="Calibri"/>
      <family val="2"/>
    </font>
    <font>
      <b/>
      <sz val="11"/>
      <color indexed="56"/>
      <name val="Calibri"/>
      <family val="2"/>
    </font>
    <font>
      <b/>
      <sz val="18"/>
      <color indexed="56"/>
      <name val="Cambria"/>
      <family val="2"/>
    </font>
    <font>
      <sz val="9"/>
      <name val="Tahoma"/>
      <family val="2"/>
    </font>
    <font>
      <b/>
      <sz val="10"/>
      <color indexed="10"/>
      <name val="Times New Roman"/>
      <family val="1"/>
    </font>
    <font>
      <b/>
      <sz val="13"/>
      <color indexed="56"/>
      <name val="Calibri"/>
      <family val="2"/>
    </font>
    <font>
      <sz val="11"/>
      <color indexed="8"/>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0"/>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9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color indexed="63"/>
      </top>
      <bottom style="medium"/>
    </border>
    <border>
      <left style="medium"/>
      <right style="medium"/>
      <top>
        <color indexed="63"/>
      </top>
      <bottom style="thin"/>
    </border>
    <border>
      <left style="medium"/>
      <right style="medium"/>
      <top>
        <color indexed="63"/>
      </top>
      <bottom style="thin">
        <color indexed="8"/>
      </bottom>
    </border>
    <border>
      <left>
        <color indexed="63"/>
      </left>
      <right style="thin"/>
      <top>
        <color indexed="63"/>
      </top>
      <bottom style="thin">
        <color indexed="8"/>
      </bottom>
    </border>
    <border>
      <left style="medium"/>
      <right style="medium"/>
      <top style="medium"/>
      <bottom style="medium"/>
    </border>
    <border>
      <left style="medium"/>
      <right style="medium"/>
      <top>
        <color indexed="63"/>
      </top>
      <bottom>
        <color indexed="63"/>
      </bottom>
    </border>
    <border>
      <left style="medium"/>
      <right style="medium"/>
      <top style="thin"/>
      <bottom style="thin"/>
    </border>
    <border>
      <left style="medium"/>
      <right style="medium"/>
      <top style="medium"/>
      <bottom style="thin"/>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color indexed="63"/>
      </left>
      <right style="medium"/>
      <top style="medium"/>
      <bottom style="thin"/>
    </border>
    <border>
      <left style="thin"/>
      <right style="medium"/>
      <top style="thin"/>
      <bottom style="thin"/>
    </border>
    <border>
      <left style="medium"/>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medium"/>
      <bottom style="medium"/>
    </border>
    <border>
      <left style="medium"/>
      <right style="thin"/>
      <top style="medium"/>
      <bottom style="mediu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style="thin"/>
      <top style="thin"/>
      <bottom style="medium"/>
    </border>
    <border>
      <left>
        <color indexed="63"/>
      </left>
      <right>
        <color indexed="63"/>
      </right>
      <top style="medium"/>
      <bottom style="medium"/>
    </border>
    <border>
      <left style="thin"/>
      <right style="thin"/>
      <top>
        <color indexed="63"/>
      </top>
      <bottom style="medium"/>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medium"/>
      <top style="thin"/>
      <bottom style="mediu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medium"/>
      <bottom style="thin"/>
    </border>
    <border>
      <left>
        <color indexed="63"/>
      </left>
      <right style="medium"/>
      <top style="thin"/>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1" applyNumberFormat="0" applyFill="0" applyAlignment="0" applyProtection="0"/>
    <xf numFmtId="0" fontId="32" fillId="0" borderId="2" applyNumberFormat="0" applyFill="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28" fillId="0" borderId="3" applyNumberFormat="0" applyFill="0" applyAlignment="0" applyProtection="0"/>
    <xf numFmtId="0" fontId="28" fillId="0" borderId="0" applyNumberFormat="0" applyFill="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0" borderId="0" applyNumberFormat="0" applyFill="0" applyBorder="0" applyAlignment="0" applyProtection="0"/>
    <xf numFmtId="0" fontId="3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7" fillId="4" borderId="0" applyNumberFormat="0" applyBorder="0" applyAlignment="0" applyProtection="0"/>
    <xf numFmtId="0" fontId="26" fillId="0" borderId="0" applyNumberFormat="0" applyFill="0" applyBorder="0" applyAlignment="0" applyProtection="0"/>
    <xf numFmtId="0" fontId="39" fillId="0" borderId="0" applyNumberFormat="0" applyFill="0" applyBorder="0" applyAlignment="0" applyProtection="0"/>
    <xf numFmtId="0" fontId="38" fillId="16" borderId="4" applyNumberFormat="0" applyAlignment="0" applyProtection="0"/>
    <xf numFmtId="0" fontId="40" fillId="7" borderId="5" applyNumberFormat="0" applyAlignment="0" applyProtection="0"/>
    <xf numFmtId="0" fontId="41" fillId="17" borderId="0" applyNumberFormat="0" applyBorder="0" applyAlignment="0" applyProtection="0"/>
    <xf numFmtId="0" fontId="13" fillId="0" borderId="0">
      <alignment/>
      <protection/>
    </xf>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0" fillId="22" borderId="6" applyNumberFormat="0" applyFont="0" applyAlignment="0" applyProtection="0"/>
    <xf numFmtId="0" fontId="29" fillId="0" borderId="0" applyNumberFormat="0" applyFill="0" applyBorder="0" applyAlignment="0" applyProtection="0"/>
    <xf numFmtId="9" fontId="0" fillId="0" borderId="0" applyFont="0" applyFill="0" applyBorder="0" applyAlignment="0" applyProtection="0"/>
    <xf numFmtId="0" fontId="42" fillId="16"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23" borderId="9" applyNumberFormat="0" applyAlignment="0" applyProtection="0"/>
  </cellStyleXfs>
  <cellXfs count="920">
    <xf numFmtId="0" fontId="0" fillId="0" borderId="0" xfId="0" applyAlignment="1">
      <alignment/>
    </xf>
    <xf numFmtId="49" fontId="3" fillId="8" borderId="10" xfId="0" applyNumberFormat="1" applyFont="1" applyFill="1" applyBorder="1" applyAlignment="1">
      <alignment horizontal="center" vertical="top"/>
    </xf>
    <xf numFmtId="0" fontId="0" fillId="0" borderId="0" xfId="0" applyFill="1" applyAlignment="1">
      <alignment/>
    </xf>
    <xf numFmtId="172" fontId="5" fillId="0" borderId="0" xfId="0" applyNumberFormat="1" applyFont="1" applyFill="1" applyBorder="1" applyAlignment="1">
      <alignment horizontal="center" vertical="top" wrapText="1"/>
    </xf>
    <xf numFmtId="172" fontId="9" fillId="0" borderId="11" xfId="0" applyNumberFormat="1" applyFont="1" applyBorder="1" applyAlignment="1">
      <alignment horizontal="center" vertical="top" wrapText="1"/>
    </xf>
    <xf numFmtId="172" fontId="9" fillId="0" borderId="12" xfId="0" applyNumberFormat="1" applyFont="1" applyBorder="1" applyAlignment="1">
      <alignment horizontal="center" vertical="top" wrapText="1"/>
    </xf>
    <xf numFmtId="172" fontId="9" fillId="0" borderId="13" xfId="0" applyNumberFormat="1" applyFont="1" applyBorder="1" applyAlignment="1">
      <alignment horizontal="center" vertical="top" wrapText="1"/>
    </xf>
    <xf numFmtId="172" fontId="5" fillId="24" borderId="14" xfId="0" applyNumberFormat="1" applyFont="1" applyFill="1" applyBorder="1" applyAlignment="1">
      <alignment horizontal="center" vertical="top" wrapText="1"/>
    </xf>
    <xf numFmtId="172" fontId="5" fillId="0" borderId="15" xfId="0" applyNumberFormat="1" applyFont="1" applyBorder="1" applyAlignment="1">
      <alignment horizontal="center" vertical="top" wrapText="1"/>
    </xf>
    <xf numFmtId="172" fontId="9" fillId="0" borderId="16" xfId="0" applyNumberFormat="1" applyFont="1" applyBorder="1" applyAlignment="1">
      <alignment horizontal="center" vertical="top" wrapText="1"/>
    </xf>
    <xf numFmtId="172" fontId="9" fillId="0" borderId="11" xfId="0" applyNumberFormat="1" applyFont="1" applyBorder="1" applyAlignment="1">
      <alignment horizontal="center" vertical="top"/>
    </xf>
    <xf numFmtId="0" fontId="6" fillId="0" borderId="0" xfId="0" applyFont="1" applyAlignment="1">
      <alignment/>
    </xf>
    <xf numFmtId="0" fontId="6" fillId="0" borderId="0" xfId="0" applyFont="1" applyAlignment="1">
      <alignment/>
    </xf>
    <xf numFmtId="0" fontId="1" fillId="0" borderId="0" xfId="0" applyFont="1" applyAlignment="1">
      <alignment/>
    </xf>
    <xf numFmtId="0" fontId="10" fillId="0" borderId="0" xfId="0" applyFont="1" applyBorder="1" applyAlignment="1">
      <alignment/>
    </xf>
    <xf numFmtId="0" fontId="2" fillId="0" borderId="0" xfId="0" applyFont="1" applyFill="1" applyBorder="1" applyAlignment="1">
      <alignment vertical="top" wrapText="1"/>
    </xf>
    <xf numFmtId="0" fontId="0" fillId="0" borderId="0" xfId="0" applyBorder="1" applyAlignment="1">
      <alignment/>
    </xf>
    <xf numFmtId="0" fontId="2"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14" fontId="1" fillId="0" borderId="0" xfId="0" applyNumberFormat="1" applyFont="1" applyBorder="1" applyAlignment="1">
      <alignment horizontal="left"/>
    </xf>
    <xf numFmtId="0" fontId="1" fillId="0" borderId="0" xfId="0" applyFont="1" applyBorder="1" applyAlignment="1">
      <alignment/>
    </xf>
    <xf numFmtId="172" fontId="0" fillId="0" borderId="0" xfId="0" applyNumberFormat="1" applyAlignment="1">
      <alignment/>
    </xf>
    <xf numFmtId="172" fontId="9" fillId="0" borderId="17" xfId="0" applyNumberFormat="1" applyFont="1" applyBorder="1" applyAlignment="1">
      <alignment horizontal="center" vertical="top" wrapText="1"/>
    </xf>
    <xf numFmtId="172" fontId="9" fillId="0" borderId="18" xfId="0" applyNumberFormat="1" applyFont="1" applyBorder="1" applyAlignment="1">
      <alignment horizontal="center" vertical="top" wrapText="1"/>
    </xf>
    <xf numFmtId="172" fontId="9" fillId="0" borderId="19" xfId="0" applyNumberFormat="1" applyFont="1" applyBorder="1" applyAlignment="1">
      <alignment horizontal="center" vertical="top" wrapText="1"/>
    </xf>
    <xf numFmtId="0" fontId="3" fillId="0" borderId="20" xfId="0" applyFont="1" applyBorder="1" applyAlignment="1">
      <alignment vertical="top" wrapText="1"/>
    </xf>
    <xf numFmtId="172" fontId="9" fillId="0" borderId="21" xfId="0" applyNumberFormat="1" applyFont="1" applyBorder="1" applyAlignment="1">
      <alignment horizontal="center" vertical="top" wrapText="1"/>
    </xf>
    <xf numFmtId="172" fontId="9" fillId="0" borderId="22" xfId="0" applyNumberFormat="1" applyFont="1" applyBorder="1" applyAlignment="1">
      <alignment horizontal="center" vertical="top" wrapText="1"/>
    </xf>
    <xf numFmtId="0" fontId="2" fillId="0" borderId="20" xfId="0" applyFont="1" applyBorder="1" applyAlignment="1">
      <alignment vertical="top" wrapText="1"/>
    </xf>
    <xf numFmtId="0" fontId="3" fillId="0" borderId="10" xfId="0" applyFont="1" applyBorder="1" applyAlignment="1">
      <alignment vertical="top" wrapText="1"/>
    </xf>
    <xf numFmtId="172" fontId="9" fillId="0" borderId="23" xfId="0" applyNumberFormat="1" applyFont="1" applyBorder="1" applyAlignment="1">
      <alignment horizontal="center" vertical="top" wrapText="1"/>
    </xf>
    <xf numFmtId="0" fontId="3" fillId="24" borderId="24" xfId="0" applyFont="1" applyFill="1" applyBorder="1" applyAlignment="1">
      <alignment vertical="center" wrapText="1"/>
    </xf>
    <xf numFmtId="0" fontId="3" fillId="0" borderId="25" xfId="0" applyFont="1" applyBorder="1" applyAlignment="1">
      <alignment vertical="center" wrapText="1"/>
    </xf>
    <xf numFmtId="0" fontId="2" fillId="0" borderId="26" xfId="0" applyFont="1" applyBorder="1" applyAlignment="1">
      <alignment vertical="top" wrapText="1"/>
    </xf>
    <xf numFmtId="0" fontId="3" fillId="24" borderId="24" xfId="0" applyFont="1" applyFill="1" applyBorder="1" applyAlignment="1">
      <alignment vertical="top" wrapText="1"/>
    </xf>
    <xf numFmtId="0" fontId="2" fillId="0" borderId="27" xfId="0" applyFont="1" applyBorder="1" applyAlignment="1">
      <alignment vertical="top" wrapText="1"/>
    </xf>
    <xf numFmtId="0" fontId="2" fillId="0" borderId="10" xfId="0" applyFont="1" applyBorder="1" applyAlignment="1">
      <alignment vertical="top" wrapText="1"/>
    </xf>
    <xf numFmtId="0" fontId="12" fillId="0" borderId="0" xfId="50" applyFont="1" applyAlignment="1">
      <alignment horizontal="center" vertical="center" wrapText="1"/>
      <protection/>
    </xf>
    <xf numFmtId="0" fontId="11"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15" fillId="0" borderId="0" xfId="50" applyFont="1" applyBorder="1" applyAlignment="1">
      <alignment horizontal="center" vertical="center" wrapText="1"/>
      <protection/>
    </xf>
    <xf numFmtId="0" fontId="3" fillId="0" borderId="28" xfId="0" applyFont="1" applyBorder="1" applyAlignment="1">
      <alignment horizontal="center" wrapText="1"/>
    </xf>
    <xf numFmtId="0" fontId="8" fillId="0" borderId="28" xfId="0" applyFont="1" applyBorder="1" applyAlignment="1">
      <alignment horizontal="center"/>
    </xf>
    <xf numFmtId="49" fontId="8" fillId="0" borderId="28" xfId="0" applyNumberFormat="1" applyFont="1" applyBorder="1" applyAlignment="1">
      <alignment horizontal="center"/>
    </xf>
    <xf numFmtId="0" fontId="14" fillId="0" borderId="0" xfId="0" applyFont="1" applyBorder="1" applyAlignment="1">
      <alignment horizontal="center" vertical="center"/>
    </xf>
    <xf numFmtId="0" fontId="1" fillId="0" borderId="29" xfId="0" applyFont="1" applyBorder="1" applyAlignment="1">
      <alignment horizontal="center" vertical="top"/>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5" fillId="0" borderId="0" xfId="50" applyFont="1" applyAlignment="1">
      <alignment horizontal="center" vertical="center" wrapText="1"/>
      <protection/>
    </xf>
    <xf numFmtId="49" fontId="16" fillId="0" borderId="0" xfId="50" applyNumberFormat="1" applyFont="1" applyAlignment="1" applyProtection="1">
      <alignment horizontal="center" vertical="top"/>
      <protection/>
    </xf>
    <xf numFmtId="0" fontId="17" fillId="0" borderId="0" xfId="50" applyFont="1">
      <alignment/>
      <protection/>
    </xf>
    <xf numFmtId="0" fontId="18" fillId="0" borderId="32" xfId="50" applyFont="1" applyFill="1" applyBorder="1" applyAlignment="1">
      <alignment horizontal="center" vertical="top"/>
      <protection/>
    </xf>
    <xf numFmtId="0" fontId="18" fillId="0" borderId="0" xfId="50" applyFont="1" applyFill="1" applyBorder="1" applyAlignment="1">
      <alignment horizontal="center" vertical="top"/>
      <protection/>
    </xf>
    <xf numFmtId="0" fontId="2" fillId="0" borderId="0" xfId="0" applyFont="1" applyAlignment="1">
      <alignment horizontal="right"/>
    </xf>
    <xf numFmtId="0" fontId="18" fillId="0" borderId="33" xfId="50" applyFont="1" applyFill="1" applyBorder="1" applyAlignment="1">
      <alignment horizontal="center" vertical="top"/>
      <protection/>
    </xf>
    <xf numFmtId="49" fontId="18" fillId="0" borderId="34" xfId="50" applyNumberFormat="1" applyFont="1" applyFill="1" applyBorder="1" applyAlignment="1">
      <alignment horizontal="center"/>
      <protection/>
    </xf>
    <xf numFmtId="0" fontId="17" fillId="0" borderId="35" xfId="50" applyFont="1" applyFill="1" applyBorder="1" applyAlignment="1">
      <alignment horizontal="left" vertical="top" wrapText="1"/>
      <protection/>
    </xf>
    <xf numFmtId="0" fontId="18" fillId="0" borderId="35" xfId="50" applyFont="1" applyFill="1" applyBorder="1" applyAlignment="1">
      <alignment horizontal="center" vertical="top"/>
      <protection/>
    </xf>
    <xf numFmtId="0" fontId="18" fillId="0" borderId="34" xfId="50" applyFont="1" applyFill="1" applyBorder="1" applyAlignment="1">
      <alignment horizontal="center" vertical="top"/>
      <protection/>
    </xf>
    <xf numFmtId="49" fontId="18" fillId="0" borderId="32" xfId="50" applyNumberFormat="1" applyFont="1" applyFill="1" applyBorder="1" applyAlignment="1">
      <alignment horizontal="left"/>
      <protection/>
    </xf>
    <xf numFmtId="0" fontId="18" fillId="0" borderId="32" xfId="50" applyFont="1" applyFill="1" applyBorder="1" applyAlignment="1">
      <alignment horizontal="left"/>
      <protection/>
    </xf>
    <xf numFmtId="0" fontId="18" fillId="0" borderId="0" xfId="50" applyFont="1" applyFill="1" applyBorder="1" applyAlignment="1">
      <alignment horizontal="left" vertical="top" wrapText="1"/>
      <protection/>
    </xf>
    <xf numFmtId="0" fontId="19" fillId="0" borderId="0" xfId="50" applyFont="1" applyFill="1" applyBorder="1" applyAlignment="1">
      <alignment horizontal="left" vertical="top" wrapText="1"/>
      <protection/>
    </xf>
    <xf numFmtId="0" fontId="18" fillId="0" borderId="0" xfId="50" applyFont="1" applyFill="1" applyBorder="1" applyAlignment="1">
      <alignment horizontal="left" vertical="top" wrapText="1"/>
      <protection/>
    </xf>
    <xf numFmtId="0" fontId="17" fillId="0" borderId="0" xfId="50" applyFont="1" applyFill="1" applyBorder="1" applyAlignment="1">
      <alignment horizontal="left" vertical="top" wrapText="1"/>
      <protection/>
    </xf>
    <xf numFmtId="0" fontId="20" fillId="0" borderId="0" xfId="50" applyFont="1" applyFill="1" applyBorder="1" applyAlignment="1">
      <alignment horizontal="left" vertical="top" wrapText="1"/>
      <protection/>
    </xf>
    <xf numFmtId="0" fontId="18" fillId="0" borderId="32" xfId="50" applyFont="1" applyFill="1" applyBorder="1" applyAlignment="1">
      <alignment horizontal="center"/>
      <protection/>
    </xf>
    <xf numFmtId="0" fontId="2" fillId="0" borderId="36" xfId="0" applyFont="1" applyFill="1" applyBorder="1" applyAlignment="1">
      <alignment horizontal="center"/>
    </xf>
    <xf numFmtId="0" fontId="17" fillId="0" borderId="0" xfId="50" applyFont="1" applyAlignment="1">
      <alignment horizontal="center"/>
      <protection/>
    </xf>
    <xf numFmtId="0" fontId="18" fillId="0" borderId="37" xfId="50" applyFont="1" applyFill="1" applyBorder="1" applyAlignment="1">
      <alignment horizontal="center" vertical="top"/>
      <protection/>
    </xf>
    <xf numFmtId="0" fontId="18" fillId="0" borderId="38" xfId="50" applyFont="1" applyFill="1" applyBorder="1" applyAlignment="1">
      <alignment horizontal="center" vertical="top"/>
      <protection/>
    </xf>
    <xf numFmtId="0" fontId="18" fillId="0" borderId="39" xfId="50" applyFont="1" applyFill="1" applyBorder="1" applyAlignment="1">
      <alignment horizontal="center" vertical="top"/>
      <protection/>
    </xf>
    <xf numFmtId="49" fontId="2" fillId="0" borderId="40" xfId="0" applyNumberFormat="1" applyFont="1" applyFill="1" applyBorder="1" applyAlignment="1">
      <alignment horizontal="center" vertical="top"/>
    </xf>
    <xf numFmtId="172" fontId="2" fillId="0" borderId="41" xfId="0" applyNumberFormat="1" applyFont="1" applyFill="1" applyBorder="1" applyAlignment="1">
      <alignment horizontal="center" vertical="top"/>
    </xf>
    <xf numFmtId="172" fontId="2" fillId="0" borderId="42" xfId="0" applyNumberFormat="1" applyFont="1" applyFill="1" applyBorder="1" applyAlignment="1">
      <alignment horizontal="center" vertical="top"/>
    </xf>
    <xf numFmtId="172" fontId="2" fillId="0" borderId="43" xfId="0" applyNumberFormat="1" applyFont="1" applyFill="1" applyBorder="1" applyAlignment="1">
      <alignment horizontal="center" vertical="top"/>
    </xf>
    <xf numFmtId="172" fontId="2" fillId="0" borderId="44" xfId="0" applyNumberFormat="1" applyFont="1" applyFill="1" applyBorder="1" applyAlignment="1">
      <alignment horizontal="center" vertical="top"/>
    </xf>
    <xf numFmtId="172" fontId="2" fillId="0" borderId="28" xfId="0" applyNumberFormat="1" applyFont="1" applyFill="1" applyBorder="1" applyAlignment="1">
      <alignment horizontal="center" vertical="top"/>
    </xf>
    <xf numFmtId="172" fontId="2" fillId="0" borderId="29" xfId="0" applyNumberFormat="1" applyFont="1" applyFill="1" applyBorder="1" applyAlignment="1">
      <alignment horizontal="center" vertical="top"/>
    </xf>
    <xf numFmtId="172" fontId="2" fillId="0" borderId="16" xfId="0" applyNumberFormat="1" applyFont="1" applyFill="1" applyBorder="1" applyAlignment="1">
      <alignment horizontal="center" vertical="top"/>
    </xf>
    <xf numFmtId="172" fontId="2" fillId="0" borderId="45" xfId="0" applyNumberFormat="1" applyFont="1" applyFill="1" applyBorder="1" applyAlignment="1">
      <alignment horizontal="center" vertical="top"/>
    </xf>
    <xf numFmtId="172" fontId="2" fillId="0" borderId="34" xfId="0" applyNumberFormat="1" applyFont="1" applyFill="1" applyBorder="1" applyAlignment="1">
      <alignment horizontal="center" vertical="top"/>
    </xf>
    <xf numFmtId="172" fontId="2" fillId="0" borderId="42" xfId="0" applyNumberFormat="1" applyFont="1" applyBorder="1" applyAlignment="1">
      <alignment horizontal="center" vertical="top"/>
    </xf>
    <xf numFmtId="172" fontId="2" fillId="0" borderId="46" xfId="0" applyNumberFormat="1" applyFont="1" applyBorder="1" applyAlignment="1">
      <alignment horizontal="center" vertical="top"/>
    </xf>
    <xf numFmtId="172" fontId="2" fillId="0" borderId="47" xfId="0" applyNumberFormat="1" applyFont="1" applyFill="1" applyBorder="1" applyAlignment="1">
      <alignment horizontal="center" vertical="top"/>
    </xf>
    <xf numFmtId="172" fontId="2" fillId="0" borderId="28" xfId="0" applyNumberFormat="1" applyFont="1" applyBorder="1" applyAlignment="1">
      <alignment horizontal="center" vertical="top"/>
    </xf>
    <xf numFmtId="172" fontId="2" fillId="0" borderId="48" xfId="0" applyNumberFormat="1" applyFont="1" applyBorder="1" applyAlignment="1">
      <alignment horizontal="center" vertical="top"/>
    </xf>
    <xf numFmtId="0" fontId="2" fillId="0" borderId="49" xfId="0" applyFont="1" applyBorder="1" applyAlignment="1">
      <alignment horizontal="center" vertical="top"/>
    </xf>
    <xf numFmtId="0" fontId="2" fillId="0" borderId="16" xfId="0" applyFont="1" applyBorder="1" applyAlignment="1">
      <alignment horizontal="center" vertical="top"/>
    </xf>
    <xf numFmtId="172" fontId="2" fillId="0" borderId="50" xfId="0" applyNumberFormat="1" applyFont="1" applyFill="1" applyBorder="1" applyAlignment="1">
      <alignment horizontal="center" vertical="top"/>
    </xf>
    <xf numFmtId="172" fontId="2" fillId="0" borderId="51" xfId="0" applyNumberFormat="1" applyFont="1" applyFill="1" applyBorder="1" applyAlignment="1">
      <alignment horizontal="center" vertical="top"/>
    </xf>
    <xf numFmtId="172" fontId="2" fillId="0" borderId="50" xfId="0" applyNumberFormat="1" applyFont="1" applyFill="1" applyBorder="1" applyAlignment="1">
      <alignment horizontal="center" vertical="top" wrapText="1"/>
    </xf>
    <xf numFmtId="172" fontId="2" fillId="0" borderId="51" xfId="0" applyNumberFormat="1" applyFont="1" applyFill="1" applyBorder="1" applyAlignment="1">
      <alignment horizontal="center" vertical="top" wrapText="1"/>
    </xf>
    <xf numFmtId="172" fontId="2" fillId="0" borderId="52" xfId="0" applyNumberFormat="1" applyFont="1" applyFill="1" applyBorder="1" applyAlignment="1">
      <alignment horizontal="center" vertical="top" wrapText="1"/>
    </xf>
    <xf numFmtId="172" fontId="2" fillId="0" borderId="53" xfId="0" applyNumberFormat="1" applyFont="1" applyFill="1" applyBorder="1" applyAlignment="1">
      <alignment horizontal="center" vertical="top"/>
    </xf>
    <xf numFmtId="172" fontId="2" fillId="0" borderId="32" xfId="0" applyNumberFormat="1" applyFont="1" applyFill="1" applyBorder="1" applyAlignment="1">
      <alignment horizontal="center" vertical="top"/>
    </xf>
    <xf numFmtId="172" fontId="2" fillId="0" borderId="54" xfId="0" applyNumberFormat="1" applyFont="1" applyFill="1" applyBorder="1" applyAlignment="1">
      <alignment horizontal="center" vertical="top"/>
    </xf>
    <xf numFmtId="49" fontId="2" fillId="0" borderId="17" xfId="0" applyNumberFormat="1" applyFont="1" applyFill="1" applyBorder="1" applyAlignment="1">
      <alignment horizontal="center" vertical="top"/>
    </xf>
    <xf numFmtId="172" fontId="2" fillId="0" borderId="46" xfId="0" applyNumberFormat="1" applyFont="1" applyFill="1" applyBorder="1" applyAlignment="1">
      <alignment horizontal="center" vertical="top"/>
    </xf>
    <xf numFmtId="172" fontId="2" fillId="0" borderId="55" xfId="0" applyNumberFormat="1" applyFont="1" applyFill="1" applyBorder="1" applyAlignment="1">
      <alignment horizontal="center" vertical="top"/>
    </xf>
    <xf numFmtId="0" fontId="2" fillId="0" borderId="15" xfId="0" applyFont="1" applyBorder="1" applyAlignment="1">
      <alignment horizontal="center" vertical="top"/>
    </xf>
    <xf numFmtId="172" fontId="2" fillId="0" borderId="56" xfId="0" applyNumberFormat="1" applyFont="1" applyFill="1" applyBorder="1" applyAlignment="1">
      <alignment horizontal="center" vertical="top"/>
    </xf>
    <xf numFmtId="172" fontId="2" fillId="0" borderId="57" xfId="0" applyNumberFormat="1" applyFont="1" applyFill="1" applyBorder="1" applyAlignment="1">
      <alignment horizontal="center" vertical="top"/>
    </xf>
    <xf numFmtId="49" fontId="3" fillId="8" borderId="24" xfId="0" applyNumberFormat="1" applyFont="1" applyFill="1" applyBorder="1" applyAlignment="1">
      <alignment horizontal="center" vertical="top"/>
    </xf>
    <xf numFmtId="172" fontId="3" fillId="4" borderId="24" xfId="0" applyNumberFormat="1" applyFont="1" applyFill="1" applyBorder="1" applyAlignment="1">
      <alignment horizontal="center" vertical="center"/>
    </xf>
    <xf numFmtId="172" fontId="3" fillId="4" borderId="58" xfId="0" applyNumberFormat="1" applyFont="1" applyFill="1" applyBorder="1" applyAlignment="1">
      <alignment horizontal="center" vertical="center"/>
    </xf>
    <xf numFmtId="172" fontId="3" fillId="4" borderId="59" xfId="0" applyNumberFormat="1" applyFont="1" applyFill="1" applyBorder="1" applyAlignment="1">
      <alignment horizontal="center" vertical="center"/>
    </xf>
    <xf numFmtId="172" fontId="3" fillId="4" borderId="14" xfId="0" applyNumberFormat="1" applyFont="1" applyFill="1" applyBorder="1" applyAlignment="1">
      <alignment horizontal="center" vertical="center"/>
    </xf>
    <xf numFmtId="172" fontId="2" fillId="0" borderId="11" xfId="0" applyNumberFormat="1" applyFont="1" applyBorder="1" applyAlignment="1">
      <alignment horizontal="center" vertical="top"/>
    </xf>
    <xf numFmtId="172" fontId="2" fillId="0" borderId="32" xfId="0" applyNumberFormat="1" applyFont="1" applyBorder="1" applyAlignment="1">
      <alignment horizontal="center" vertical="top"/>
    </xf>
    <xf numFmtId="172" fontId="2" fillId="0" borderId="54" xfId="0" applyNumberFormat="1" applyFont="1" applyBorder="1" applyAlignment="1">
      <alignment horizontal="center" vertical="top"/>
    </xf>
    <xf numFmtId="172" fontId="3" fillId="0" borderId="51" xfId="0" applyNumberFormat="1" applyFont="1" applyFill="1" applyBorder="1" applyAlignment="1">
      <alignment horizontal="center" vertical="top"/>
    </xf>
    <xf numFmtId="172" fontId="3" fillId="4" borderId="60" xfId="0" applyNumberFormat="1" applyFont="1" applyFill="1" applyBorder="1" applyAlignment="1">
      <alignment horizontal="center" vertical="center"/>
    </xf>
    <xf numFmtId="172" fontId="2" fillId="0" borderId="40" xfId="0" applyNumberFormat="1" applyFont="1" applyFill="1" applyBorder="1" applyAlignment="1">
      <alignment horizontal="center" vertical="top"/>
    </xf>
    <xf numFmtId="172" fontId="3" fillId="0" borderId="32" xfId="0" applyNumberFormat="1" applyFont="1" applyFill="1" applyBorder="1" applyAlignment="1">
      <alignment horizontal="center" vertical="top"/>
    </xf>
    <xf numFmtId="49" fontId="3" fillId="8" borderId="59" xfId="0" applyNumberFormat="1" applyFont="1" applyFill="1" applyBorder="1" applyAlignment="1">
      <alignment horizontal="center" vertical="center" wrapText="1"/>
    </xf>
    <xf numFmtId="49" fontId="3" fillId="4" borderId="58" xfId="0" applyNumberFormat="1" applyFont="1" applyFill="1" applyBorder="1" applyAlignment="1">
      <alignment vertical="top"/>
    </xf>
    <xf numFmtId="0" fontId="2" fillId="0" borderId="17" xfId="0" applyFont="1" applyBorder="1" applyAlignment="1">
      <alignment horizontal="center" vertical="top"/>
    </xf>
    <xf numFmtId="172" fontId="2" fillId="0" borderId="41" xfId="0" applyNumberFormat="1" applyFont="1" applyFill="1" applyBorder="1" applyAlignment="1">
      <alignment horizontal="center" vertical="top" wrapText="1"/>
    </xf>
    <xf numFmtId="172" fontId="2" fillId="0" borderId="42" xfId="0" applyNumberFormat="1" applyFont="1" applyFill="1" applyBorder="1" applyAlignment="1">
      <alignment horizontal="center" vertical="top" wrapText="1"/>
    </xf>
    <xf numFmtId="172" fontId="2" fillId="0" borderId="46" xfId="0" applyNumberFormat="1" applyFont="1" applyFill="1" applyBorder="1" applyAlignment="1">
      <alignment horizontal="center" vertical="top" wrapText="1"/>
    </xf>
    <xf numFmtId="172" fontId="2" fillId="0" borderId="43" xfId="0" applyNumberFormat="1" applyFont="1" applyFill="1" applyBorder="1" applyAlignment="1">
      <alignment horizontal="center" vertical="top" wrapText="1"/>
    </xf>
    <xf numFmtId="172" fontId="2" fillId="0" borderId="47" xfId="0" applyNumberFormat="1" applyFont="1" applyFill="1" applyBorder="1" applyAlignment="1">
      <alignment horizontal="center" vertical="top" wrapText="1"/>
    </xf>
    <xf numFmtId="172" fontId="2" fillId="0" borderId="17" xfId="0" applyNumberFormat="1" applyFont="1" applyFill="1" applyBorder="1" applyAlignment="1">
      <alignment horizontal="center" vertical="top" wrapText="1"/>
    </xf>
    <xf numFmtId="0" fontId="2" fillId="0" borderId="11" xfId="0" applyFont="1" applyBorder="1" applyAlignment="1">
      <alignment horizontal="center" vertical="top"/>
    </xf>
    <xf numFmtId="172" fontId="2" fillId="0" borderId="61" xfId="0" applyNumberFormat="1" applyFont="1" applyFill="1" applyBorder="1" applyAlignment="1">
      <alignment horizontal="center" vertical="top"/>
    </xf>
    <xf numFmtId="172" fontId="2" fillId="0" borderId="36" xfId="0" applyNumberFormat="1" applyFont="1" applyFill="1" applyBorder="1" applyAlignment="1">
      <alignment horizontal="center" vertical="top"/>
    </xf>
    <xf numFmtId="172" fontId="2" fillId="0" borderId="62" xfId="0" applyNumberFormat="1" applyFont="1" applyFill="1" applyBorder="1" applyAlignment="1">
      <alignment horizontal="center" vertical="top"/>
    </xf>
    <xf numFmtId="172" fontId="2" fillId="0" borderId="63" xfId="0" applyNumberFormat="1" applyFont="1" applyBorder="1" applyAlignment="1">
      <alignment horizontal="center" vertical="top"/>
    </xf>
    <xf numFmtId="0" fontId="2" fillId="0" borderId="40" xfId="0" applyFont="1" applyBorder="1" applyAlignment="1">
      <alignment horizontal="center" vertical="top"/>
    </xf>
    <xf numFmtId="172" fontId="2" fillId="0" borderId="51" xfId="0" applyNumberFormat="1" applyFont="1" applyBorder="1" applyAlignment="1">
      <alignment horizontal="center" vertical="top"/>
    </xf>
    <xf numFmtId="172" fontId="2" fillId="0" borderId="64" xfId="0" applyNumberFormat="1" applyFont="1" applyBorder="1" applyAlignment="1">
      <alignment horizontal="center" vertical="top"/>
    </xf>
    <xf numFmtId="172" fontId="2" fillId="0" borderId="40" xfId="0" applyNumberFormat="1" applyFont="1" applyFill="1" applyBorder="1" applyAlignment="1">
      <alignment horizontal="center" vertical="top" wrapText="1"/>
    </xf>
    <xf numFmtId="172" fontId="3" fillId="4" borderId="24" xfId="0" applyNumberFormat="1" applyFont="1" applyFill="1" applyBorder="1" applyAlignment="1">
      <alignment horizontal="center" vertical="top"/>
    </xf>
    <xf numFmtId="172" fontId="3" fillId="4" borderId="14" xfId="0" applyNumberFormat="1" applyFont="1" applyFill="1" applyBorder="1" applyAlignment="1">
      <alignment horizontal="center" vertical="top"/>
    </xf>
    <xf numFmtId="172" fontId="2" fillId="0" borderId="65" xfId="0" applyNumberFormat="1" applyFont="1" applyFill="1" applyBorder="1" applyAlignment="1">
      <alignment horizontal="center" vertical="top"/>
    </xf>
    <xf numFmtId="172" fontId="2" fillId="0" borderId="52" xfId="0" applyNumberFormat="1" applyFont="1" applyFill="1" applyBorder="1" applyAlignment="1">
      <alignment horizontal="center" vertical="top"/>
    </xf>
    <xf numFmtId="172" fontId="2" fillId="0" borderId="66" xfId="0" applyNumberFormat="1" applyFont="1" applyFill="1" applyBorder="1" applyAlignment="1">
      <alignment horizontal="center" vertical="top"/>
    </xf>
    <xf numFmtId="172" fontId="3" fillId="4" borderId="67" xfId="0" applyNumberFormat="1" applyFont="1" applyFill="1" applyBorder="1" applyAlignment="1">
      <alignment horizontal="center" vertical="center"/>
    </xf>
    <xf numFmtId="172" fontId="3" fillId="4" borderId="68" xfId="0" applyNumberFormat="1" applyFont="1" applyFill="1" applyBorder="1" applyAlignment="1">
      <alignment horizontal="center" vertical="center"/>
    </xf>
    <xf numFmtId="49" fontId="2" fillId="0" borderId="51" xfId="0" applyNumberFormat="1" applyFont="1" applyFill="1" applyBorder="1" applyAlignment="1">
      <alignment horizontal="center" vertical="top"/>
    </xf>
    <xf numFmtId="49" fontId="2" fillId="0" borderId="66" xfId="0" applyNumberFormat="1" applyFont="1" applyFill="1" applyBorder="1" applyAlignment="1">
      <alignment horizontal="center" vertical="top"/>
    </xf>
    <xf numFmtId="172" fontId="2" fillId="0" borderId="27" xfId="0" applyNumberFormat="1" applyFont="1" applyFill="1" applyBorder="1" applyAlignment="1">
      <alignment horizontal="center" vertical="top"/>
    </xf>
    <xf numFmtId="172" fontId="3" fillId="0" borderId="42" xfId="0" applyNumberFormat="1" applyFont="1" applyFill="1" applyBorder="1" applyAlignment="1">
      <alignment horizontal="right" vertical="top"/>
    </xf>
    <xf numFmtId="172" fontId="3" fillId="0" borderId="47" xfId="0" applyNumberFormat="1" applyFont="1" applyFill="1" applyBorder="1" applyAlignment="1">
      <alignment horizontal="right" vertical="top"/>
    </xf>
    <xf numFmtId="172" fontId="3" fillId="0" borderId="42" xfId="0" applyNumberFormat="1" applyFont="1" applyFill="1" applyBorder="1" applyAlignment="1">
      <alignment horizontal="center" vertical="top"/>
    </xf>
    <xf numFmtId="172" fontId="3" fillId="0" borderId="69" xfId="0" applyNumberFormat="1" applyFont="1" applyFill="1" applyBorder="1" applyAlignment="1">
      <alignment horizontal="center" vertical="top"/>
    </xf>
    <xf numFmtId="172" fontId="2" fillId="0" borderId="40" xfId="0" applyNumberFormat="1" applyFont="1" applyBorder="1" applyAlignment="1">
      <alignment horizontal="center" vertical="top"/>
    </xf>
    <xf numFmtId="172" fontId="2" fillId="0" borderId="15" xfId="0" applyNumberFormat="1" applyFont="1" applyFill="1" applyBorder="1" applyAlignment="1">
      <alignment horizontal="center" vertical="top"/>
    </xf>
    <xf numFmtId="49" fontId="2" fillId="0" borderId="52" xfId="0" applyNumberFormat="1" applyFont="1" applyFill="1" applyBorder="1" applyAlignment="1">
      <alignment vertical="top" wrapText="1"/>
    </xf>
    <xf numFmtId="49" fontId="3" fillId="0" borderId="40" xfId="0" applyNumberFormat="1" applyFont="1" applyFill="1" applyBorder="1" applyAlignment="1">
      <alignment horizontal="center" vertical="top" wrapText="1"/>
    </xf>
    <xf numFmtId="49" fontId="2" fillId="0" borderId="54" xfId="0" applyNumberFormat="1" applyFont="1" applyFill="1" applyBorder="1" applyAlignment="1">
      <alignment vertical="top" wrapText="1"/>
    </xf>
    <xf numFmtId="49" fontId="3" fillId="0" borderId="15" xfId="0" applyNumberFormat="1" applyFont="1" applyFill="1" applyBorder="1" applyAlignment="1">
      <alignment vertical="top" wrapText="1"/>
    </xf>
    <xf numFmtId="49" fontId="2" fillId="0" borderId="70" xfId="0" applyNumberFormat="1" applyFont="1" applyFill="1" applyBorder="1" applyAlignment="1">
      <alignment vertical="top" wrapText="1"/>
    </xf>
    <xf numFmtId="49" fontId="3" fillId="0" borderId="18" xfId="0" applyNumberFormat="1" applyFont="1" applyFill="1" applyBorder="1" applyAlignment="1">
      <alignment vertical="top" wrapText="1"/>
    </xf>
    <xf numFmtId="172" fontId="2" fillId="0" borderId="65" xfId="0" applyNumberFormat="1" applyFont="1" applyBorder="1" applyAlignment="1">
      <alignment horizontal="center" vertical="top" wrapText="1"/>
    </xf>
    <xf numFmtId="172" fontId="2" fillId="0" borderId="40" xfId="0" applyNumberFormat="1" applyFont="1" applyBorder="1" applyAlignment="1">
      <alignment horizontal="center" vertical="top" wrapText="1"/>
    </xf>
    <xf numFmtId="172" fontId="2" fillId="0" borderId="17" xfId="0" applyNumberFormat="1" applyFont="1" applyFill="1" applyBorder="1" applyAlignment="1">
      <alignment horizontal="center" vertical="top"/>
    </xf>
    <xf numFmtId="172" fontId="2" fillId="0" borderId="49" xfId="0" applyNumberFormat="1" applyFont="1" applyFill="1" applyBorder="1" applyAlignment="1">
      <alignment horizontal="center" vertical="top"/>
    </xf>
    <xf numFmtId="172" fontId="2" fillId="0" borderId="71" xfId="0" applyNumberFormat="1" applyFont="1" applyFill="1" applyBorder="1" applyAlignment="1">
      <alignment horizontal="center" vertical="top"/>
    </xf>
    <xf numFmtId="172" fontId="2" fillId="0" borderId="72" xfId="0" applyNumberFormat="1" applyFont="1" applyFill="1" applyBorder="1" applyAlignment="1">
      <alignment horizontal="center" vertical="top"/>
    </xf>
    <xf numFmtId="0" fontId="0" fillId="0" borderId="0" xfId="0" applyFont="1" applyAlignment="1">
      <alignment/>
    </xf>
    <xf numFmtId="172" fontId="2" fillId="0" borderId="41" xfId="0" applyNumberFormat="1" applyFont="1" applyBorder="1" applyAlignment="1">
      <alignment horizontal="center" vertical="top"/>
    </xf>
    <xf numFmtId="172" fontId="2" fillId="0" borderId="22" xfId="0" applyNumberFormat="1" applyFont="1" applyFill="1" applyBorder="1" applyAlignment="1">
      <alignment horizontal="center" vertical="top"/>
    </xf>
    <xf numFmtId="172" fontId="2" fillId="0" borderId="11" xfId="0" applyNumberFormat="1" applyFont="1" applyFill="1" applyBorder="1" applyAlignment="1">
      <alignment horizontal="center" vertical="top"/>
    </xf>
    <xf numFmtId="49" fontId="2" fillId="0" borderId="64" xfId="0" applyNumberFormat="1" applyFont="1" applyFill="1" applyBorder="1" applyAlignment="1">
      <alignment horizontal="center" vertical="top"/>
    </xf>
    <xf numFmtId="0" fontId="2" fillId="0" borderId="73" xfId="0" applyFont="1" applyBorder="1" applyAlignment="1">
      <alignment horizontal="center" vertical="center" textRotation="90" wrapText="1"/>
    </xf>
    <xf numFmtId="0" fontId="2" fillId="0" borderId="73" xfId="0" applyFont="1" applyFill="1" applyBorder="1" applyAlignment="1">
      <alignment horizontal="left" vertical="center" textRotation="90" wrapText="1"/>
    </xf>
    <xf numFmtId="0" fontId="2" fillId="0" borderId="73" xfId="0" applyFont="1" applyBorder="1" applyAlignment="1">
      <alignment horizontal="center" vertical="center" textRotation="90" wrapText="1"/>
    </xf>
    <xf numFmtId="0" fontId="2" fillId="0" borderId="73" xfId="0" applyFont="1" applyFill="1" applyBorder="1" applyAlignment="1">
      <alignment horizontal="center" vertical="center" textRotation="90" wrapText="1"/>
    </xf>
    <xf numFmtId="49" fontId="4" fillId="8" borderId="65" xfId="0" applyNumberFormat="1" applyFont="1" applyFill="1" applyBorder="1" applyAlignment="1">
      <alignment vertical="top"/>
    </xf>
    <xf numFmtId="49" fontId="4" fillId="8" borderId="10" xfId="0" applyNumberFormat="1" applyFont="1" applyFill="1" applyBorder="1" applyAlignment="1">
      <alignment vertical="top"/>
    </xf>
    <xf numFmtId="173" fontId="2" fillId="0" borderId="41" xfId="0" applyNumberFormat="1" applyFont="1" applyFill="1" applyBorder="1" applyAlignment="1">
      <alignment horizontal="center" vertical="top"/>
    </xf>
    <xf numFmtId="173" fontId="2" fillId="0" borderId="42" xfId="0" applyNumberFormat="1" applyFont="1" applyFill="1" applyBorder="1" applyAlignment="1">
      <alignment horizontal="center" vertical="top"/>
    </xf>
    <xf numFmtId="173" fontId="2" fillId="0" borderId="46" xfId="0" applyNumberFormat="1" applyFont="1" applyFill="1" applyBorder="1" applyAlignment="1">
      <alignment horizontal="center" vertical="top"/>
    </xf>
    <xf numFmtId="173" fontId="2" fillId="0" borderId="25" xfId="0" applyNumberFormat="1" applyFont="1" applyFill="1" applyBorder="1" applyAlignment="1">
      <alignment horizontal="center" vertical="top"/>
    </xf>
    <xf numFmtId="173" fontId="2" fillId="0" borderId="32" xfId="0" applyNumberFormat="1" applyFont="1" applyFill="1" applyBorder="1" applyAlignment="1">
      <alignment horizontal="center" vertical="top"/>
    </xf>
    <xf numFmtId="173" fontId="2" fillId="0" borderId="0" xfId="0" applyNumberFormat="1" applyFont="1" applyFill="1" applyBorder="1" applyAlignment="1">
      <alignment horizontal="center" vertical="top"/>
    </xf>
    <xf numFmtId="173" fontId="2" fillId="0" borderId="54" xfId="0" applyNumberFormat="1" applyFont="1" applyFill="1" applyBorder="1" applyAlignment="1">
      <alignment horizontal="center" vertical="top"/>
    </xf>
    <xf numFmtId="172" fontId="2" fillId="0" borderId="53" xfId="0" applyNumberFormat="1" applyFont="1" applyBorder="1" applyAlignment="1">
      <alignment horizontal="center" vertical="top"/>
    </xf>
    <xf numFmtId="49" fontId="2" fillId="0" borderId="57" xfId="0" applyNumberFormat="1" applyFont="1" applyFill="1" applyBorder="1" applyAlignment="1">
      <alignment horizontal="center" vertical="top"/>
    </xf>
    <xf numFmtId="49" fontId="2" fillId="0" borderId="16" xfId="0" applyNumberFormat="1" applyFont="1" applyFill="1" applyBorder="1" applyAlignment="1">
      <alignment horizontal="center" vertical="top"/>
    </xf>
    <xf numFmtId="172" fontId="2" fillId="0" borderId="28" xfId="0" applyNumberFormat="1" applyFont="1" applyFill="1" applyBorder="1" applyAlignment="1">
      <alignment horizontal="center" vertical="top"/>
    </xf>
    <xf numFmtId="172" fontId="2" fillId="0" borderId="29" xfId="0" applyNumberFormat="1" applyFont="1" applyFill="1" applyBorder="1" applyAlignment="1">
      <alignment horizontal="center" vertical="top"/>
    </xf>
    <xf numFmtId="172" fontId="2" fillId="0" borderId="34" xfId="0" applyNumberFormat="1" applyFont="1" applyFill="1" applyBorder="1" applyAlignment="1">
      <alignment horizontal="center" vertical="top"/>
    </xf>
    <xf numFmtId="0" fontId="2" fillId="0" borderId="23" xfId="0" applyFont="1" applyBorder="1" applyAlignment="1">
      <alignment/>
    </xf>
    <xf numFmtId="49" fontId="2" fillId="0" borderId="57" xfId="0" applyNumberFormat="1" applyFont="1" applyBorder="1" applyAlignment="1">
      <alignment horizontal="center" vertical="top"/>
    </xf>
    <xf numFmtId="172" fontId="2" fillId="0" borderId="56" xfId="0" applyNumberFormat="1" applyFont="1" applyFill="1" applyBorder="1" applyAlignment="1">
      <alignment horizontal="center" vertical="center"/>
    </xf>
    <xf numFmtId="172" fontId="2" fillId="0" borderId="54" xfId="0" applyNumberFormat="1" applyFont="1" applyFill="1" applyBorder="1" applyAlignment="1">
      <alignment horizontal="center" vertical="center"/>
    </xf>
    <xf numFmtId="172" fontId="2" fillId="0" borderId="32" xfId="0" applyNumberFormat="1" applyFont="1" applyFill="1" applyBorder="1" applyAlignment="1">
      <alignment horizontal="center" vertical="center"/>
    </xf>
    <xf numFmtId="172" fontId="2" fillId="0" borderId="28" xfId="0" applyNumberFormat="1" applyFont="1" applyFill="1" applyBorder="1" applyAlignment="1">
      <alignment horizontal="center" vertical="center"/>
    </xf>
    <xf numFmtId="172" fontId="2" fillId="0" borderId="48" xfId="0" applyNumberFormat="1" applyFont="1" applyFill="1" applyBorder="1" applyAlignment="1">
      <alignment horizontal="center" vertical="center"/>
    </xf>
    <xf numFmtId="172" fontId="2" fillId="0" borderId="31" xfId="0" applyNumberFormat="1" applyFont="1" applyFill="1" applyBorder="1" applyAlignment="1">
      <alignment horizontal="center" vertical="center"/>
    </xf>
    <xf numFmtId="172" fontId="2" fillId="0" borderId="34" xfId="0" applyNumberFormat="1" applyFont="1" applyFill="1" applyBorder="1" applyAlignment="1">
      <alignment horizontal="center" vertical="center"/>
    </xf>
    <xf numFmtId="172" fontId="2" fillId="0" borderId="55" xfId="0" applyNumberFormat="1" applyFont="1" applyFill="1" applyBorder="1" applyAlignment="1">
      <alignment horizontal="center" vertical="center"/>
    </xf>
    <xf numFmtId="172" fontId="2" fillId="0" borderId="38" xfId="0" applyNumberFormat="1" applyFont="1" applyFill="1" applyBorder="1" applyAlignment="1">
      <alignment horizontal="center" vertical="center"/>
    </xf>
    <xf numFmtId="49" fontId="2" fillId="0" borderId="23" xfId="0" applyNumberFormat="1" applyFont="1" applyBorder="1" applyAlignment="1">
      <alignment horizontal="center" vertical="top"/>
    </xf>
    <xf numFmtId="172" fontId="4" fillId="4" borderId="24" xfId="0" applyNumberFormat="1" applyFont="1" applyFill="1" applyBorder="1" applyAlignment="1">
      <alignment horizontal="center" vertical="center"/>
    </xf>
    <xf numFmtId="172" fontId="4" fillId="4" borderId="58" xfId="0" applyNumberFormat="1" applyFont="1" applyFill="1" applyBorder="1" applyAlignment="1">
      <alignment horizontal="center" vertical="center"/>
    </xf>
    <xf numFmtId="172" fontId="4" fillId="4" borderId="74" xfId="0" applyNumberFormat="1" applyFont="1" applyFill="1" applyBorder="1" applyAlignment="1">
      <alignment horizontal="center" vertical="center"/>
    </xf>
    <xf numFmtId="172" fontId="4" fillId="4" borderId="68" xfId="0" applyNumberFormat="1" applyFont="1" applyFill="1" applyBorder="1" applyAlignment="1">
      <alignment horizontal="center" vertical="center"/>
    </xf>
    <xf numFmtId="49" fontId="3" fillId="24" borderId="24" xfId="0" applyNumberFormat="1" applyFont="1" applyFill="1" applyBorder="1" applyAlignment="1">
      <alignment vertical="top"/>
    </xf>
    <xf numFmtId="49" fontId="2" fillId="0" borderId="0" xfId="0" applyNumberFormat="1" applyFont="1" applyFill="1" applyBorder="1" applyAlignment="1">
      <alignment vertical="top"/>
    </xf>
    <xf numFmtId="0" fontId="2" fillId="0" borderId="0" xfId="0" applyFont="1" applyAlignment="1">
      <alignment vertical="top"/>
    </xf>
    <xf numFmtId="49" fontId="5" fillId="0" borderId="0" xfId="0" applyNumberFormat="1" applyFont="1" applyFill="1" applyBorder="1" applyAlignment="1">
      <alignment vertical="top" wrapText="1"/>
    </xf>
    <xf numFmtId="172" fontId="3" fillId="0" borderId="0" xfId="0" applyNumberFormat="1" applyFont="1" applyFill="1" applyBorder="1" applyAlignment="1">
      <alignment horizontal="center" vertical="top"/>
    </xf>
    <xf numFmtId="49"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wrapText="1"/>
    </xf>
    <xf numFmtId="0" fontId="0" fillId="0" borderId="0" xfId="0" applyFont="1" applyAlignment="1">
      <alignment vertical="top"/>
    </xf>
    <xf numFmtId="172" fontId="0" fillId="0" borderId="0" xfId="0" applyNumberFormat="1" applyFont="1" applyAlignment="1">
      <alignment vertical="top"/>
    </xf>
    <xf numFmtId="0" fontId="3" fillId="0" borderId="0" xfId="0" applyFont="1" applyFill="1" applyBorder="1" applyAlignment="1">
      <alignment vertical="center"/>
    </xf>
    <xf numFmtId="172" fontId="3" fillId="0" borderId="0" xfId="0" applyNumberFormat="1" applyFont="1" applyAlignment="1">
      <alignment vertical="top"/>
    </xf>
    <xf numFmtId="0" fontId="3" fillId="0" borderId="0" xfId="0" applyFont="1" applyFill="1" applyBorder="1" applyAlignment="1">
      <alignment vertical="top"/>
    </xf>
    <xf numFmtId="172" fontId="3" fillId="25" borderId="0" xfId="0" applyNumberFormat="1" applyFont="1" applyFill="1" applyAlignment="1">
      <alignment vertical="top"/>
    </xf>
    <xf numFmtId="0" fontId="2" fillId="0" borderId="0" xfId="0" applyFont="1" applyFill="1" applyBorder="1" applyAlignment="1">
      <alignment vertical="top"/>
    </xf>
    <xf numFmtId="172" fontId="2" fillId="25" borderId="0" xfId="0" applyNumberFormat="1" applyFont="1" applyFill="1" applyAlignment="1">
      <alignment vertical="top"/>
    </xf>
    <xf numFmtId="0" fontId="2" fillId="25" borderId="0" xfId="0" applyFont="1" applyFill="1" applyAlignment="1">
      <alignment vertical="top"/>
    </xf>
    <xf numFmtId="49" fontId="4" fillId="8" borderId="24" xfId="0" applyNumberFormat="1" applyFont="1" applyFill="1" applyBorder="1" applyAlignment="1">
      <alignment horizontal="center" vertical="top" wrapText="1"/>
    </xf>
    <xf numFmtId="49" fontId="4" fillId="8" borderId="65" xfId="0" applyNumberFormat="1" applyFont="1" applyFill="1" applyBorder="1" applyAlignment="1">
      <alignment vertical="top" wrapText="1"/>
    </xf>
    <xf numFmtId="0" fontId="24" fillId="8" borderId="25" xfId="0" applyFont="1" applyFill="1" applyBorder="1" applyAlignment="1">
      <alignment vertical="top" wrapText="1"/>
    </xf>
    <xf numFmtId="0" fontId="24" fillId="8" borderId="10" xfId="0" applyFont="1" applyFill="1" applyBorder="1" applyAlignment="1">
      <alignment vertical="top" wrapText="1"/>
    </xf>
    <xf numFmtId="49" fontId="3" fillId="4" borderId="75" xfId="0" applyNumberFormat="1" applyFont="1" applyFill="1" applyBorder="1" applyAlignment="1">
      <alignment horizontal="center" vertical="top"/>
    </xf>
    <xf numFmtId="49" fontId="3" fillId="4" borderId="51" xfId="0" applyNumberFormat="1" applyFont="1" applyFill="1" applyBorder="1" applyAlignment="1">
      <alignment horizontal="center" vertical="top"/>
    </xf>
    <xf numFmtId="49" fontId="3" fillId="4" borderId="58" xfId="0" applyNumberFormat="1" applyFont="1" applyFill="1" applyBorder="1" applyAlignment="1">
      <alignment horizontal="center" vertical="top"/>
    </xf>
    <xf numFmtId="49" fontId="3" fillId="4" borderId="32" xfId="0" applyNumberFormat="1" applyFont="1" applyFill="1" applyBorder="1" applyAlignment="1">
      <alignment horizontal="center" vertical="top"/>
    </xf>
    <xf numFmtId="49" fontId="4" fillId="4" borderId="58" xfId="0" applyNumberFormat="1" applyFont="1" applyFill="1" applyBorder="1" applyAlignment="1">
      <alignment horizontal="center" vertical="top" wrapText="1"/>
    </xf>
    <xf numFmtId="49" fontId="4" fillId="4" borderId="51" xfId="0" applyNumberFormat="1" applyFont="1" applyFill="1" applyBorder="1" applyAlignment="1">
      <alignment vertical="top"/>
    </xf>
    <xf numFmtId="49" fontId="4" fillId="4" borderId="75" xfId="0" applyNumberFormat="1" applyFont="1" applyFill="1" applyBorder="1" applyAlignment="1">
      <alignment vertical="top"/>
    </xf>
    <xf numFmtId="49" fontId="4" fillId="4" borderId="51" xfId="0" applyNumberFormat="1" applyFont="1" applyFill="1" applyBorder="1" applyAlignment="1">
      <alignment vertical="top" wrapText="1"/>
    </xf>
    <xf numFmtId="0" fontId="24" fillId="4" borderId="32" xfId="0" applyFont="1" applyFill="1" applyBorder="1" applyAlignment="1">
      <alignment vertical="top" wrapText="1"/>
    </xf>
    <xf numFmtId="0" fontId="24" fillId="4" borderId="75" xfId="0" applyFont="1" applyFill="1" applyBorder="1" applyAlignment="1">
      <alignment vertical="top" wrapText="1"/>
    </xf>
    <xf numFmtId="0" fontId="0" fillId="0" borderId="0" xfId="0" applyFont="1" applyFill="1" applyAlignment="1">
      <alignment/>
    </xf>
    <xf numFmtId="49" fontId="2" fillId="0" borderId="65" xfId="0" applyNumberFormat="1" applyFont="1" applyFill="1" applyBorder="1" applyAlignment="1">
      <alignment horizontal="center" vertical="top"/>
    </xf>
    <xf numFmtId="172" fontId="2" fillId="0" borderId="32" xfId="0" applyNumberFormat="1" applyFont="1" applyFill="1" applyBorder="1" applyAlignment="1">
      <alignment horizontal="center" vertical="top" wrapText="1"/>
    </xf>
    <xf numFmtId="0" fontId="2" fillId="0" borderId="27" xfId="0" applyFont="1" applyBorder="1" applyAlignment="1">
      <alignment horizontal="center" vertical="top"/>
    </xf>
    <xf numFmtId="0" fontId="2" fillId="0" borderId="20" xfId="0" applyFont="1" applyBorder="1" applyAlignment="1">
      <alignment horizontal="center" vertical="top"/>
    </xf>
    <xf numFmtId="172" fontId="2" fillId="0" borderId="36" xfId="0" applyNumberFormat="1" applyFont="1" applyFill="1" applyBorder="1" applyAlignment="1">
      <alignment horizontal="center" vertical="center"/>
    </xf>
    <xf numFmtId="172" fontId="2" fillId="0" borderId="62" xfId="0" applyNumberFormat="1" applyFont="1" applyFill="1" applyBorder="1" applyAlignment="1">
      <alignment horizontal="center" vertical="center"/>
    </xf>
    <xf numFmtId="172" fontId="4" fillId="4" borderId="67" xfId="0" applyNumberFormat="1" applyFont="1" applyFill="1" applyBorder="1" applyAlignment="1">
      <alignment horizontal="center" vertical="center"/>
    </xf>
    <xf numFmtId="172" fontId="4" fillId="4" borderId="59" xfId="0" applyNumberFormat="1" applyFont="1" applyFill="1" applyBorder="1" applyAlignment="1">
      <alignment horizontal="center" vertical="center"/>
    </xf>
    <xf numFmtId="172" fontId="2" fillId="0" borderId="44" xfId="0" applyNumberFormat="1" applyFont="1" applyBorder="1" applyAlignment="1">
      <alignment horizontal="center" vertical="top"/>
    </xf>
    <xf numFmtId="172" fontId="2" fillId="0" borderId="54" xfId="0" applyNumberFormat="1" applyFont="1" applyBorder="1" applyAlignment="1">
      <alignment horizontal="center" vertical="center"/>
    </xf>
    <xf numFmtId="49" fontId="3" fillId="8" borderId="59" xfId="0" applyNumberFormat="1" applyFont="1" applyFill="1" applyBorder="1" applyAlignment="1">
      <alignment horizontal="center" vertical="top"/>
    </xf>
    <xf numFmtId="172" fontId="2" fillId="0" borderId="53" xfId="0" applyNumberFormat="1" applyFont="1" applyFill="1" applyBorder="1" applyAlignment="1">
      <alignment horizontal="center" vertical="top" wrapText="1"/>
    </xf>
    <xf numFmtId="172" fontId="3" fillId="4" borderId="50" xfId="0" applyNumberFormat="1" applyFont="1" applyFill="1" applyBorder="1" applyAlignment="1">
      <alignment horizontal="center" vertical="top"/>
    </xf>
    <xf numFmtId="172" fontId="3" fillId="4" borderId="51" xfId="0" applyNumberFormat="1" applyFont="1" applyFill="1" applyBorder="1" applyAlignment="1">
      <alignment horizontal="center" vertical="top"/>
    </xf>
    <xf numFmtId="172" fontId="3" fillId="4" borderId="52" xfId="0" applyNumberFormat="1" applyFont="1" applyFill="1" applyBorder="1" applyAlignment="1">
      <alignment horizontal="center" vertical="top"/>
    </xf>
    <xf numFmtId="172" fontId="3" fillId="4" borderId="76" xfId="0" applyNumberFormat="1" applyFont="1" applyFill="1" applyBorder="1" applyAlignment="1">
      <alignment horizontal="center" vertical="top"/>
    </xf>
    <xf numFmtId="172" fontId="3" fillId="4" borderId="65" xfId="0" applyNumberFormat="1" applyFont="1" applyFill="1" applyBorder="1" applyAlignment="1">
      <alignment horizontal="center" vertical="top"/>
    </xf>
    <xf numFmtId="172" fontId="3" fillId="4" borderId="40" xfId="0" applyNumberFormat="1" applyFont="1" applyFill="1" applyBorder="1" applyAlignment="1">
      <alignment horizontal="center" vertical="top"/>
    </xf>
    <xf numFmtId="172" fontId="4" fillId="24" borderId="77" xfId="0" applyNumberFormat="1" applyFont="1" applyFill="1" applyBorder="1" applyAlignment="1">
      <alignment horizontal="center" vertical="top"/>
    </xf>
    <xf numFmtId="172" fontId="4" fillId="24" borderId="75" xfId="0" applyNumberFormat="1" applyFont="1" applyFill="1" applyBorder="1" applyAlignment="1">
      <alignment horizontal="center" vertical="top"/>
    </xf>
    <xf numFmtId="172" fontId="4" fillId="24" borderId="70" xfId="0" applyNumberFormat="1" applyFont="1" applyFill="1" applyBorder="1" applyAlignment="1">
      <alignment horizontal="center" vertical="top"/>
    </xf>
    <xf numFmtId="172" fontId="4" fillId="24" borderId="78" xfId="0" applyNumberFormat="1" applyFont="1" applyFill="1" applyBorder="1" applyAlignment="1">
      <alignment horizontal="center" vertical="top"/>
    </xf>
    <xf numFmtId="172" fontId="4" fillId="24" borderId="18" xfId="0" applyNumberFormat="1" applyFont="1" applyFill="1" applyBorder="1" applyAlignment="1">
      <alignment horizontal="center" vertical="top"/>
    </xf>
    <xf numFmtId="172" fontId="4" fillId="8" borderId="59" xfId="0" applyNumberFormat="1" applyFont="1" applyFill="1" applyBorder="1" applyAlignment="1">
      <alignment horizontal="center" vertical="top"/>
    </xf>
    <xf numFmtId="172" fontId="4" fillId="8" borderId="58" xfId="0" applyNumberFormat="1" applyFont="1" applyFill="1" applyBorder="1" applyAlignment="1">
      <alignment horizontal="center" vertical="top"/>
    </xf>
    <xf numFmtId="172" fontId="4" fillId="8" borderId="68" xfId="0" applyNumberFormat="1" applyFont="1" applyFill="1" applyBorder="1" applyAlignment="1">
      <alignment horizontal="center" vertical="top"/>
    </xf>
    <xf numFmtId="172" fontId="4" fillId="8" borderId="14" xfId="0" applyNumberFormat="1" applyFont="1" applyFill="1" applyBorder="1" applyAlignment="1">
      <alignment horizontal="center" vertical="top"/>
    </xf>
    <xf numFmtId="172" fontId="4" fillId="4" borderId="14" xfId="0" applyNumberFormat="1" applyFont="1" applyFill="1" applyBorder="1" applyAlignment="1">
      <alignment horizontal="center" vertical="center"/>
    </xf>
    <xf numFmtId="49" fontId="3" fillId="8" borderId="50" xfId="0" applyNumberFormat="1" applyFont="1" applyFill="1" applyBorder="1" applyAlignment="1">
      <alignment horizontal="center" vertical="top"/>
    </xf>
    <xf numFmtId="0" fontId="3" fillId="25" borderId="40" xfId="0" applyFont="1" applyFill="1" applyBorder="1" applyAlignment="1">
      <alignment vertical="top" wrapText="1"/>
    </xf>
    <xf numFmtId="49" fontId="2" fillId="0" borderId="51" xfId="0" applyNumberFormat="1" applyFont="1" applyBorder="1" applyAlignment="1">
      <alignment horizontal="center" vertical="top" wrapText="1"/>
    </xf>
    <xf numFmtId="0" fontId="3" fillId="0" borderId="79" xfId="0" applyNumberFormat="1" applyFont="1" applyBorder="1" applyAlignment="1">
      <alignment horizontal="center" vertical="top"/>
    </xf>
    <xf numFmtId="0" fontId="2" fillId="0" borderId="0" xfId="0" applyFont="1" applyBorder="1" applyAlignment="1">
      <alignment vertical="top"/>
    </xf>
    <xf numFmtId="49" fontId="3" fillId="8" borderId="53" xfId="0" applyNumberFormat="1" applyFont="1" applyFill="1" applyBorder="1" applyAlignment="1">
      <alignment horizontal="center" vertical="top"/>
    </xf>
    <xf numFmtId="49" fontId="2" fillId="0" borderId="32"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2" fillId="25" borderId="15" xfId="0" applyFont="1" applyFill="1" applyBorder="1" applyAlignment="1">
      <alignment vertical="top" wrapText="1"/>
    </xf>
    <xf numFmtId="49" fontId="3" fillId="8" borderId="77" xfId="0" applyNumberFormat="1" applyFont="1" applyFill="1" applyBorder="1" applyAlignment="1">
      <alignment horizontal="center" vertical="top"/>
    </xf>
    <xf numFmtId="49" fontId="2" fillId="0" borderId="75" xfId="0" applyNumberFormat="1" applyFont="1" applyBorder="1" applyAlignment="1">
      <alignment horizontal="center" vertical="top" wrapText="1"/>
    </xf>
    <xf numFmtId="0" fontId="3" fillId="0" borderId="80" xfId="0" applyNumberFormat="1" applyFont="1" applyFill="1" applyBorder="1" applyAlignment="1">
      <alignment horizontal="center" vertical="top"/>
    </xf>
    <xf numFmtId="0" fontId="3" fillId="0" borderId="79" xfId="0" applyFont="1" applyFill="1" applyBorder="1" applyAlignment="1">
      <alignment horizontal="center" vertical="top" textRotation="180" wrapText="1"/>
    </xf>
    <xf numFmtId="0" fontId="3" fillId="0" borderId="0" xfId="0" applyFont="1" applyFill="1" applyBorder="1" applyAlignment="1">
      <alignment horizontal="center" vertical="top" textRotation="180" wrapText="1"/>
    </xf>
    <xf numFmtId="0" fontId="3" fillId="0" borderId="0" xfId="0" applyFont="1" applyFill="1" applyBorder="1" applyAlignment="1">
      <alignment horizontal="center" vertical="top" wrapText="1"/>
    </xf>
    <xf numFmtId="0" fontId="3" fillId="0" borderId="80" xfId="0" applyFont="1" applyFill="1" applyBorder="1" applyAlignment="1">
      <alignment horizontal="center" vertical="center" textRotation="90" wrapText="1"/>
    </xf>
    <xf numFmtId="172" fontId="2" fillId="0" borderId="44" xfId="0" applyNumberFormat="1" applyFont="1" applyFill="1" applyBorder="1" applyAlignment="1">
      <alignment horizontal="center" vertical="top"/>
    </xf>
    <xf numFmtId="49" fontId="3" fillId="0" borderId="57" xfId="0" applyNumberFormat="1" applyFont="1" applyFill="1" applyBorder="1" applyAlignment="1">
      <alignment horizontal="center" vertical="top"/>
    </xf>
    <xf numFmtId="49" fontId="3" fillId="0" borderId="40" xfId="0" applyNumberFormat="1" applyFont="1" applyFill="1" applyBorder="1" applyAlignment="1">
      <alignment vertical="top" wrapText="1"/>
    </xf>
    <xf numFmtId="172" fontId="4" fillId="8" borderId="67" xfId="0" applyNumberFormat="1" applyFont="1" applyFill="1" applyBorder="1" applyAlignment="1">
      <alignment horizontal="center" vertical="top"/>
    </xf>
    <xf numFmtId="49" fontId="3" fillId="0" borderId="64"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49" fontId="3" fillId="0" borderId="57" xfId="0" applyNumberFormat="1" applyFont="1" applyBorder="1" applyAlignment="1">
      <alignment horizontal="center" vertical="top"/>
    </xf>
    <xf numFmtId="49" fontId="3" fillId="0" borderId="23" xfId="0" applyNumberFormat="1" applyFont="1" applyBorder="1" applyAlignment="1">
      <alignment horizontal="center" vertical="top"/>
    </xf>
    <xf numFmtId="0" fontId="2" fillId="25" borderId="40" xfId="0" applyFont="1" applyFill="1" applyBorder="1" applyAlignment="1">
      <alignment horizontal="center" vertical="top" wrapText="1"/>
    </xf>
    <xf numFmtId="0" fontId="2" fillId="25" borderId="15" xfId="0" applyFont="1" applyFill="1" applyBorder="1" applyAlignment="1">
      <alignment horizontal="center" vertical="top" wrapText="1"/>
    </xf>
    <xf numFmtId="172" fontId="2" fillId="0" borderId="37" xfId="0" applyNumberFormat="1" applyFont="1" applyFill="1" applyBorder="1" applyAlignment="1">
      <alignment horizontal="center" vertical="top" wrapText="1"/>
    </xf>
    <xf numFmtId="172" fontId="2" fillId="0" borderId="33" xfId="0" applyNumberFormat="1" applyFont="1" applyFill="1" applyBorder="1" applyAlignment="1">
      <alignment horizontal="center" vertical="top" wrapText="1"/>
    </xf>
    <xf numFmtId="172" fontId="2" fillId="0" borderId="39" xfId="0" applyNumberFormat="1" applyFont="1" applyFill="1" applyBorder="1" applyAlignment="1">
      <alignment horizontal="center" vertical="top" wrapText="1"/>
    </xf>
    <xf numFmtId="0" fontId="2" fillId="25" borderId="49" xfId="0" applyFont="1" applyFill="1" applyBorder="1" applyAlignment="1">
      <alignment horizontal="center" vertical="top" wrapText="1"/>
    </xf>
    <xf numFmtId="0" fontId="2" fillId="25" borderId="11" xfId="0" applyFont="1" applyFill="1" applyBorder="1" applyAlignment="1">
      <alignment horizontal="center" vertical="top" wrapText="1"/>
    </xf>
    <xf numFmtId="172" fontId="2" fillId="0" borderId="81" xfId="0" applyNumberFormat="1" applyFont="1" applyFill="1" applyBorder="1" applyAlignment="1">
      <alignment horizontal="center" vertical="top" wrapText="1"/>
    </xf>
    <xf numFmtId="172" fontId="2" fillId="0" borderId="25" xfId="0" applyNumberFormat="1" applyFont="1" applyFill="1" applyBorder="1" applyAlignment="1">
      <alignment horizontal="center" vertical="top" wrapText="1"/>
    </xf>
    <xf numFmtId="172" fontId="2" fillId="0" borderId="20" xfId="0" applyNumberFormat="1" applyFont="1" applyFill="1" applyBorder="1" applyAlignment="1">
      <alignment horizontal="center" vertical="top" wrapText="1"/>
    </xf>
    <xf numFmtId="172" fontId="2" fillId="0" borderId="49" xfId="0" applyNumberFormat="1" applyFont="1" applyFill="1" applyBorder="1" applyAlignment="1">
      <alignment horizontal="center" vertical="top" wrapText="1"/>
    </xf>
    <xf numFmtId="172" fontId="2" fillId="0" borderId="15" xfId="0" applyNumberFormat="1" applyFont="1" applyFill="1" applyBorder="1" applyAlignment="1">
      <alignment horizontal="center" vertical="top" wrapText="1"/>
    </xf>
    <xf numFmtId="172" fontId="2" fillId="0" borderId="11" xfId="0" applyNumberFormat="1" applyFont="1" applyFill="1" applyBorder="1" applyAlignment="1">
      <alignment horizontal="center" vertical="top" wrapText="1"/>
    </xf>
    <xf numFmtId="49" fontId="4" fillId="0" borderId="66" xfId="0" applyNumberFormat="1" applyFont="1" applyFill="1" applyBorder="1" applyAlignment="1">
      <alignment vertical="top" wrapText="1"/>
    </xf>
    <xf numFmtId="0" fontId="24" fillId="0" borderId="33" xfId="0" applyFont="1" applyBorder="1" applyAlignment="1">
      <alignment vertical="top" wrapText="1"/>
    </xf>
    <xf numFmtId="0" fontId="24" fillId="0" borderId="78" xfId="0" applyFont="1" applyBorder="1" applyAlignment="1">
      <alignment vertical="top" wrapText="1"/>
    </xf>
    <xf numFmtId="172" fontId="2" fillId="0" borderId="53" xfId="0" applyNumberFormat="1" applyFont="1" applyFill="1" applyBorder="1" applyAlignment="1">
      <alignment horizontal="center" vertical="top"/>
    </xf>
    <xf numFmtId="172" fontId="2" fillId="0" borderId="32" xfId="0" applyNumberFormat="1" applyFont="1" applyFill="1" applyBorder="1" applyAlignment="1">
      <alignment horizontal="center" vertical="top"/>
    </xf>
    <xf numFmtId="172" fontId="2" fillId="0" borderId="33" xfId="0" applyNumberFormat="1" applyFont="1" applyFill="1" applyBorder="1" applyAlignment="1">
      <alignment horizontal="center" vertical="top"/>
    </xf>
    <xf numFmtId="172" fontId="2" fillId="0" borderId="40" xfId="0" applyNumberFormat="1" applyFont="1" applyFill="1" applyBorder="1" applyAlignment="1">
      <alignment horizontal="center" vertical="top"/>
    </xf>
    <xf numFmtId="172" fontId="2" fillId="0" borderId="15" xfId="0" applyNumberFormat="1" applyFont="1" applyFill="1" applyBorder="1" applyAlignment="1">
      <alignment horizontal="center" vertical="top"/>
    </xf>
    <xf numFmtId="172" fontId="2" fillId="0" borderId="45" xfId="0" applyNumberFormat="1" applyFont="1" applyFill="1" applyBorder="1" applyAlignment="1">
      <alignment horizontal="center" vertical="top"/>
    </xf>
    <xf numFmtId="172" fontId="2" fillId="0" borderId="51" xfId="0" applyNumberFormat="1" applyFont="1" applyFill="1" applyBorder="1" applyAlignment="1">
      <alignment horizontal="center" vertical="top" wrapText="1"/>
    </xf>
    <xf numFmtId="172" fontId="2" fillId="0" borderId="50" xfId="0" applyNumberFormat="1" applyFont="1" applyBorder="1" applyAlignment="1">
      <alignment horizontal="center" vertical="top" wrapText="1"/>
    </xf>
    <xf numFmtId="172" fontId="2" fillId="0" borderId="51" xfId="0" applyNumberFormat="1" applyFont="1" applyBorder="1" applyAlignment="1">
      <alignment horizontal="center" vertical="top" wrapText="1"/>
    </xf>
    <xf numFmtId="172" fontId="2" fillId="0" borderId="52" xfId="0" applyNumberFormat="1" applyFont="1" applyBorder="1" applyAlignment="1">
      <alignment horizontal="center" vertical="top" wrapText="1"/>
    </xf>
    <xf numFmtId="172" fontId="2" fillId="0" borderId="48" xfId="0" applyNumberFormat="1" applyFont="1" applyFill="1" applyBorder="1" applyAlignment="1">
      <alignment horizontal="center" vertical="top"/>
    </xf>
    <xf numFmtId="172" fontId="2" fillId="0" borderId="37" xfId="0" applyNumberFormat="1" applyFont="1" applyFill="1" applyBorder="1" applyAlignment="1">
      <alignment horizontal="center" vertical="top"/>
    </xf>
    <xf numFmtId="172" fontId="2" fillId="0" borderId="53" xfId="0" applyNumberFormat="1" applyFont="1" applyFill="1" applyBorder="1" applyAlignment="1">
      <alignment horizontal="center" vertical="center"/>
    </xf>
    <xf numFmtId="172" fontId="2" fillId="0" borderId="44" xfId="0" applyNumberFormat="1" applyFont="1" applyFill="1" applyBorder="1" applyAlignment="1">
      <alignment horizontal="center" vertical="center"/>
    </xf>
    <xf numFmtId="172" fontId="2" fillId="0" borderId="45" xfId="0" applyNumberFormat="1" applyFont="1" applyFill="1" applyBorder="1" applyAlignment="1">
      <alignment horizontal="center" vertical="center"/>
    </xf>
    <xf numFmtId="0" fontId="2" fillId="25" borderId="15" xfId="0"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173" fontId="2" fillId="0" borderId="26" xfId="0" applyNumberFormat="1" applyFont="1" applyFill="1" applyBorder="1" applyAlignment="1">
      <alignment horizontal="center" vertical="top"/>
    </xf>
    <xf numFmtId="173" fontId="2" fillId="0" borderId="28" xfId="0" applyNumberFormat="1" applyFont="1" applyFill="1" applyBorder="1" applyAlignment="1">
      <alignment horizontal="center" vertical="top"/>
    </xf>
    <xf numFmtId="173" fontId="2" fillId="0" borderId="30" xfId="0" applyNumberFormat="1" applyFont="1" applyFill="1" applyBorder="1" applyAlignment="1">
      <alignment horizontal="center" vertical="top"/>
    </xf>
    <xf numFmtId="173" fontId="2" fillId="0" borderId="48" xfId="0" applyNumberFormat="1" applyFont="1" applyFill="1" applyBorder="1" applyAlignment="1">
      <alignment horizontal="center" vertical="top"/>
    </xf>
    <xf numFmtId="173" fontId="2" fillId="0" borderId="50" xfId="0" applyNumberFormat="1" applyFont="1" applyFill="1" applyBorder="1" applyAlignment="1">
      <alignment horizontal="center" vertical="top"/>
    </xf>
    <xf numFmtId="173" fontId="2" fillId="0" borderId="51" xfId="0" applyNumberFormat="1" applyFont="1" applyFill="1" applyBorder="1" applyAlignment="1">
      <alignment horizontal="center" vertical="top"/>
    </xf>
    <xf numFmtId="173" fontId="2" fillId="0" borderId="52" xfId="0" applyNumberFormat="1" applyFont="1" applyFill="1" applyBorder="1" applyAlignment="1">
      <alignment horizontal="center" vertical="top"/>
    </xf>
    <xf numFmtId="172" fontId="2" fillId="0" borderId="50" xfId="0" applyNumberFormat="1" applyFont="1" applyBorder="1" applyAlignment="1">
      <alignment horizontal="center" vertical="top"/>
    </xf>
    <xf numFmtId="172" fontId="2" fillId="0" borderId="52" xfId="0" applyNumberFormat="1" applyFont="1" applyBorder="1" applyAlignment="1">
      <alignment horizontal="center" vertical="top"/>
    </xf>
    <xf numFmtId="172" fontId="2" fillId="0" borderId="50" xfId="0" applyNumberFormat="1" applyFont="1" applyFill="1" applyBorder="1" applyAlignment="1">
      <alignment horizontal="center" vertical="top"/>
    </xf>
    <xf numFmtId="172" fontId="2" fillId="0" borderId="51" xfId="0" applyNumberFormat="1" applyFont="1" applyFill="1" applyBorder="1" applyAlignment="1">
      <alignment horizontal="center" vertical="top"/>
    </xf>
    <xf numFmtId="172" fontId="2" fillId="0" borderId="66"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49" fontId="3" fillId="0" borderId="40" xfId="0" applyNumberFormat="1" applyFont="1" applyFill="1" applyBorder="1" applyAlignment="1">
      <alignment vertical="top" wrapText="1"/>
    </xf>
    <xf numFmtId="49" fontId="3" fillId="0" borderId="16" xfId="0" applyNumberFormat="1" applyFont="1" applyFill="1" applyBorder="1" applyAlignment="1">
      <alignment horizontal="center" vertical="top" wrapText="1"/>
    </xf>
    <xf numFmtId="173" fontId="2" fillId="0" borderId="81" xfId="0" applyNumberFormat="1" applyFont="1" applyFill="1" applyBorder="1" applyAlignment="1">
      <alignment horizontal="center" vertical="top"/>
    </xf>
    <xf numFmtId="173" fontId="2" fillId="0" borderId="34" xfId="0" applyNumberFormat="1" applyFont="1" applyFill="1" applyBorder="1" applyAlignment="1">
      <alignment horizontal="center" vertical="top"/>
    </xf>
    <xf numFmtId="173" fontId="2" fillId="0" borderId="35" xfId="0" applyNumberFormat="1" applyFont="1" applyFill="1" applyBorder="1" applyAlignment="1">
      <alignment horizontal="center" vertical="top"/>
    </xf>
    <xf numFmtId="173" fontId="2" fillId="0" borderId="55" xfId="0" applyNumberFormat="1" applyFont="1" applyFill="1" applyBorder="1" applyAlignment="1">
      <alignment horizontal="center" vertical="top"/>
    </xf>
    <xf numFmtId="172" fontId="2" fillId="0" borderId="34" xfId="0" applyNumberFormat="1" applyFont="1" applyBorder="1" applyAlignment="1">
      <alignment horizontal="center" vertical="top"/>
    </xf>
    <xf numFmtId="172" fontId="2" fillId="0" borderId="55" xfId="0" applyNumberFormat="1" applyFont="1" applyBorder="1" applyAlignment="1">
      <alignment horizontal="center" vertical="top"/>
    </xf>
    <xf numFmtId="172" fontId="2" fillId="0" borderId="45" xfId="0" applyNumberFormat="1" applyFont="1" applyFill="1" applyBorder="1" applyAlignment="1">
      <alignment horizontal="center" vertical="top" wrapText="1"/>
    </xf>
    <xf numFmtId="172" fontId="2" fillId="0" borderId="34" xfId="0" applyNumberFormat="1" applyFont="1" applyFill="1" applyBorder="1" applyAlignment="1">
      <alignment horizontal="center" vertical="top" wrapText="1"/>
    </xf>
    <xf numFmtId="172" fontId="2" fillId="0" borderId="55" xfId="0" applyNumberFormat="1" applyFont="1" applyFill="1" applyBorder="1" applyAlignment="1">
      <alignment horizontal="center" vertical="top" wrapText="1"/>
    </xf>
    <xf numFmtId="172" fontId="2" fillId="0" borderId="45" xfId="0" applyNumberFormat="1" applyFont="1" applyFill="1" applyBorder="1" applyAlignment="1">
      <alignment horizontal="center" vertical="top" wrapText="1"/>
    </xf>
    <xf numFmtId="172" fontId="2" fillId="0" borderId="55" xfId="0" applyNumberFormat="1" applyFont="1" applyFill="1" applyBorder="1" applyAlignment="1">
      <alignment horizontal="center" vertical="top" wrapText="1"/>
    </xf>
    <xf numFmtId="172" fontId="2" fillId="0" borderId="49" xfId="0" applyNumberFormat="1" applyFont="1" applyBorder="1" applyAlignment="1">
      <alignment horizontal="center" vertical="top" wrapText="1"/>
    </xf>
    <xf numFmtId="172" fontId="2" fillId="0" borderId="54" xfId="0" applyNumberFormat="1" applyFont="1" applyFill="1" applyBorder="1" applyAlignment="1">
      <alignment horizontal="center" vertical="top" wrapText="1"/>
    </xf>
    <xf numFmtId="172" fontId="2" fillId="0" borderId="53" xfId="0" applyNumberFormat="1" applyFont="1" applyFill="1" applyBorder="1" applyAlignment="1">
      <alignment horizontal="center" vertical="top" wrapText="1"/>
    </xf>
    <xf numFmtId="172" fontId="2" fillId="0" borderId="0" xfId="0" applyNumberFormat="1" applyFont="1" applyFill="1" applyBorder="1" applyAlignment="1">
      <alignment horizontal="center" vertical="top" wrapText="1"/>
    </xf>
    <xf numFmtId="172" fontId="2" fillId="0" borderId="33" xfId="0" applyNumberFormat="1" applyFont="1" applyFill="1" applyBorder="1" applyAlignment="1">
      <alignment horizontal="center" vertical="top" wrapText="1"/>
    </xf>
    <xf numFmtId="172" fontId="2" fillId="0" borderId="54" xfId="0" applyNumberFormat="1" applyFont="1" applyFill="1" applyBorder="1" applyAlignment="1">
      <alignment horizontal="center" vertical="top" wrapText="1"/>
    </xf>
    <xf numFmtId="172" fontId="2" fillId="0" borderId="0" xfId="0" applyNumberFormat="1" applyFont="1" applyFill="1" applyBorder="1" applyAlignment="1">
      <alignment horizontal="center" vertical="top" wrapText="1"/>
    </xf>
    <xf numFmtId="172" fontId="2" fillId="0" borderId="15" xfId="0" applyNumberFormat="1" applyFont="1" applyBorder="1" applyAlignment="1">
      <alignment horizontal="center" vertical="top" wrapText="1"/>
    </xf>
    <xf numFmtId="172" fontId="2" fillId="0" borderId="34" xfId="0" applyNumberFormat="1" applyFont="1" applyFill="1" applyBorder="1" applyAlignment="1">
      <alignment horizontal="center" vertical="top" wrapText="1"/>
    </xf>
    <xf numFmtId="172" fontId="3" fillId="0" borderId="28" xfId="0" applyNumberFormat="1" applyFont="1" applyFill="1" applyBorder="1" applyAlignment="1">
      <alignment horizontal="center" vertical="top"/>
    </xf>
    <xf numFmtId="172" fontId="3" fillId="4" borderId="68" xfId="0" applyNumberFormat="1" applyFont="1" applyFill="1" applyBorder="1" applyAlignment="1">
      <alignment horizontal="center" vertical="top"/>
    </xf>
    <xf numFmtId="172" fontId="3" fillId="4" borderId="74" xfId="0" applyNumberFormat="1" applyFont="1" applyFill="1" applyBorder="1" applyAlignment="1">
      <alignment horizontal="center" vertical="top"/>
    </xf>
    <xf numFmtId="172" fontId="3" fillId="4" borderId="58" xfId="0" applyNumberFormat="1" applyFont="1" applyFill="1" applyBorder="1" applyAlignment="1">
      <alignment horizontal="center" vertical="top"/>
    </xf>
    <xf numFmtId="49" fontId="3" fillId="0" borderId="40" xfId="0" applyNumberFormat="1" applyFont="1" applyFill="1" applyBorder="1" applyAlignment="1">
      <alignment vertical="top"/>
    </xf>
    <xf numFmtId="49" fontId="2" fillId="0" borderId="26" xfId="0" applyNumberFormat="1" applyFont="1" applyFill="1" applyBorder="1" applyAlignment="1">
      <alignment horizontal="center" vertical="top"/>
    </xf>
    <xf numFmtId="172" fontId="2" fillId="0" borderId="16" xfId="0" applyNumberFormat="1" applyFont="1" applyFill="1" applyBorder="1" applyAlignment="1">
      <alignment horizontal="center" vertical="top"/>
    </xf>
    <xf numFmtId="0" fontId="2" fillId="0" borderId="32" xfId="0" applyFont="1" applyBorder="1" applyAlignment="1">
      <alignment horizontal="center" vertical="top" wrapText="1"/>
    </xf>
    <xf numFmtId="0" fontId="2" fillId="0" borderId="0" xfId="0" applyFont="1" applyBorder="1" applyAlignment="1">
      <alignment horizontal="center" vertical="top" wrapText="1"/>
    </xf>
    <xf numFmtId="0" fontId="2" fillId="0" borderId="32" xfId="0" applyFont="1" applyFill="1" applyBorder="1" applyAlignment="1">
      <alignment horizontal="center" vertical="top" wrapText="1"/>
    </xf>
    <xf numFmtId="0" fontId="19" fillId="0" borderId="32" xfId="50" applyFont="1" applyFill="1" applyBorder="1" applyAlignment="1">
      <alignment horizontal="left" vertical="top" wrapText="1"/>
      <protection/>
    </xf>
    <xf numFmtId="0" fontId="18" fillId="0" borderId="33" xfId="50" applyFont="1" applyFill="1" applyBorder="1" applyAlignment="1">
      <alignment horizontal="justify" vertical="top" wrapText="1"/>
      <protection/>
    </xf>
    <xf numFmtId="0" fontId="2" fillId="0" borderId="39" xfId="0" applyFont="1" applyFill="1" applyBorder="1" applyAlignment="1">
      <alignment/>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8" fillId="0" borderId="0" xfId="50" applyFont="1" applyFill="1" applyBorder="1" applyAlignment="1">
      <alignment horizontal="center" vertical="top"/>
      <protection/>
    </xf>
    <xf numFmtId="0" fontId="18" fillId="0" borderId="32" xfId="50" applyFont="1" applyFill="1" applyBorder="1" applyAlignment="1">
      <alignment horizontal="center" vertical="top"/>
      <protection/>
    </xf>
    <xf numFmtId="0" fontId="20" fillId="0" borderId="33" xfId="50" applyFont="1" applyFill="1" applyBorder="1" applyAlignment="1">
      <alignment horizontal="justify" vertical="top" wrapText="1"/>
      <protection/>
    </xf>
    <xf numFmtId="0" fontId="18" fillId="0" borderId="33" xfId="50" applyFont="1" applyFill="1" applyBorder="1" applyAlignment="1">
      <alignment horizontal="justify" vertical="top" wrapText="1"/>
      <protection/>
    </xf>
    <xf numFmtId="0" fontId="0" fillId="0" borderId="36" xfId="0" applyFont="1" applyFill="1" applyBorder="1" applyAlignment="1">
      <alignment/>
    </xf>
    <xf numFmtId="0" fontId="0" fillId="0" borderId="0" xfId="0" applyFont="1" applyAlignment="1">
      <alignment horizontal="center"/>
    </xf>
    <xf numFmtId="0" fontId="0" fillId="0" borderId="52" xfId="0" applyFont="1" applyFill="1" applyBorder="1" applyAlignment="1">
      <alignment horizontal="center" vertical="top" wrapText="1"/>
    </xf>
    <xf numFmtId="172" fontId="3" fillId="0" borderId="56" xfId="0" applyNumberFormat="1" applyFont="1" applyFill="1" applyBorder="1" applyAlignment="1">
      <alignment horizontal="center" vertical="top"/>
    </xf>
    <xf numFmtId="172" fontId="3" fillId="0" borderId="57" xfId="0" applyNumberFormat="1" applyFont="1" applyFill="1" applyBorder="1" applyAlignment="1">
      <alignment horizontal="center" vertical="top"/>
    </xf>
    <xf numFmtId="172" fontId="2" fillId="0" borderId="25" xfId="0" applyNumberFormat="1" applyFont="1" applyFill="1" applyBorder="1" applyAlignment="1">
      <alignment horizontal="center" vertical="top"/>
    </xf>
    <xf numFmtId="49" fontId="2" fillId="0" borderId="15" xfId="0" applyNumberFormat="1" applyFont="1" applyFill="1" applyBorder="1" applyAlignment="1">
      <alignment vertical="top" wrapText="1"/>
    </xf>
    <xf numFmtId="49" fontId="4" fillId="8" borderId="25" xfId="0" applyNumberFormat="1" applyFont="1" applyFill="1" applyBorder="1" applyAlignment="1">
      <alignment vertical="top"/>
    </xf>
    <xf numFmtId="49" fontId="4" fillId="4" borderId="32" xfId="0" applyNumberFormat="1" applyFont="1" applyFill="1" applyBorder="1" applyAlignment="1">
      <alignment vertical="top"/>
    </xf>
    <xf numFmtId="172" fontId="2" fillId="0" borderId="56" xfId="0" applyNumberFormat="1" applyFont="1" applyFill="1" applyBorder="1" applyAlignment="1">
      <alignment horizontal="center" vertical="top" wrapText="1"/>
    </xf>
    <xf numFmtId="172" fontId="2" fillId="0" borderId="26" xfId="0" applyNumberFormat="1" applyFont="1" applyBorder="1" applyAlignment="1">
      <alignment horizontal="center" vertical="top" wrapText="1"/>
    </xf>
    <xf numFmtId="172" fontId="2" fillId="0" borderId="16" xfId="0" applyNumberFormat="1" applyFont="1" applyBorder="1" applyAlignment="1">
      <alignment horizontal="center" vertical="top" wrapText="1"/>
    </xf>
    <xf numFmtId="172" fontId="3" fillId="0" borderId="34" xfId="0" applyNumberFormat="1" applyFont="1" applyFill="1" applyBorder="1" applyAlignment="1">
      <alignment horizontal="center" vertical="top"/>
    </xf>
    <xf numFmtId="49" fontId="2" fillId="0" borderId="81" xfId="0" applyNumberFormat="1" applyFont="1" applyFill="1" applyBorder="1" applyAlignment="1">
      <alignment horizontal="center" vertical="top"/>
    </xf>
    <xf numFmtId="172" fontId="2" fillId="0" borderId="37" xfId="0" applyNumberFormat="1" applyFont="1" applyFill="1" applyBorder="1" applyAlignment="1">
      <alignment horizontal="center" vertical="top"/>
    </xf>
    <xf numFmtId="172" fontId="2" fillId="0" borderId="33" xfId="0" applyNumberFormat="1" applyFont="1" applyFill="1" applyBorder="1" applyAlignment="1">
      <alignment horizontal="center" vertical="top"/>
    </xf>
    <xf numFmtId="49" fontId="3" fillId="8" borderId="50" xfId="0" applyNumberFormat="1" applyFont="1" applyFill="1" applyBorder="1" applyAlignment="1">
      <alignment vertical="top"/>
    </xf>
    <xf numFmtId="49" fontId="3" fillId="4" borderId="51" xfId="0" applyNumberFormat="1" applyFont="1" applyFill="1" applyBorder="1" applyAlignment="1">
      <alignment vertical="top"/>
    </xf>
    <xf numFmtId="49" fontId="3" fillId="8" borderId="53" xfId="0" applyNumberFormat="1" applyFont="1" applyFill="1" applyBorder="1" applyAlignment="1">
      <alignment vertical="top"/>
    </xf>
    <xf numFmtId="49" fontId="3" fillId="4" borderId="32" xfId="0" applyNumberFormat="1" applyFont="1" applyFill="1" applyBorder="1" applyAlignment="1">
      <alignment vertical="top"/>
    </xf>
    <xf numFmtId="49" fontId="2" fillId="0" borderId="52" xfId="0" applyNumberFormat="1" applyFont="1" applyFill="1" applyBorder="1" applyAlignment="1">
      <alignment vertical="top"/>
    </xf>
    <xf numFmtId="49" fontId="2" fillId="0" borderId="54" xfId="0" applyNumberFormat="1" applyFont="1" applyFill="1" applyBorder="1" applyAlignment="1">
      <alignment vertical="top"/>
    </xf>
    <xf numFmtId="49" fontId="3" fillId="0" borderId="56"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66" xfId="0" applyNumberFormat="1" applyFont="1" applyFill="1" applyBorder="1" applyAlignment="1">
      <alignment vertical="top"/>
    </xf>
    <xf numFmtId="49" fontId="3" fillId="0" borderId="33" xfId="0" applyNumberFormat="1" applyFont="1" applyFill="1" applyBorder="1" applyAlignment="1">
      <alignment vertical="top"/>
    </xf>
    <xf numFmtId="49" fontId="3" fillId="0" borderId="76" xfId="0" applyNumberFormat="1" applyFont="1" applyFill="1" applyBorder="1" applyAlignment="1">
      <alignment vertical="center" textRotation="90" wrapText="1"/>
    </xf>
    <xf numFmtId="49" fontId="3" fillId="0" borderId="56" xfId="0" applyNumberFormat="1" applyFont="1" applyFill="1" applyBorder="1" applyAlignment="1">
      <alignment vertical="center" wrapText="1"/>
    </xf>
    <xf numFmtId="49" fontId="2" fillId="0" borderId="20" xfId="0" applyNumberFormat="1" applyFont="1" applyFill="1" applyBorder="1" applyAlignment="1">
      <alignment horizontal="center" vertical="top"/>
    </xf>
    <xf numFmtId="172" fontId="2" fillId="0" borderId="61" xfId="0" applyNumberFormat="1" applyFont="1" applyFill="1" applyBorder="1" applyAlignment="1">
      <alignment horizontal="center" vertical="top"/>
    </xf>
    <xf numFmtId="172" fontId="2" fillId="0" borderId="36" xfId="0" applyNumberFormat="1" applyFont="1" applyFill="1" applyBorder="1" applyAlignment="1">
      <alignment horizontal="center" vertical="top"/>
    </xf>
    <xf numFmtId="172" fontId="2" fillId="0" borderId="39" xfId="0" applyNumberFormat="1" applyFont="1" applyFill="1" applyBorder="1" applyAlignment="1">
      <alignment horizontal="center" vertical="top"/>
    </xf>
    <xf numFmtId="172" fontId="3" fillId="0" borderId="36" xfId="0" applyNumberFormat="1" applyFont="1" applyFill="1" applyBorder="1" applyAlignment="1">
      <alignment horizontal="center" vertical="top"/>
    </xf>
    <xf numFmtId="172" fontId="2" fillId="0" borderId="39" xfId="0" applyNumberFormat="1" applyFont="1" applyFill="1" applyBorder="1" applyAlignment="1">
      <alignment horizontal="center" vertical="top"/>
    </xf>
    <xf numFmtId="172" fontId="2" fillId="0" borderId="11" xfId="0" applyNumberFormat="1" applyFont="1" applyFill="1" applyBorder="1" applyAlignment="1">
      <alignment horizontal="center" vertical="top"/>
    </xf>
    <xf numFmtId="172" fontId="3" fillId="0" borderId="54" xfId="0" applyNumberFormat="1" applyFont="1" applyFill="1" applyBorder="1" applyAlignment="1">
      <alignment horizontal="center" vertical="top"/>
    </xf>
    <xf numFmtId="172" fontId="3" fillId="0" borderId="33" xfId="0" applyNumberFormat="1" applyFont="1" applyFill="1" applyBorder="1" applyAlignment="1">
      <alignment horizontal="center" vertical="top"/>
    </xf>
    <xf numFmtId="0" fontId="18" fillId="25" borderId="33" xfId="50" applyFont="1" applyFill="1" applyBorder="1" applyAlignment="1">
      <alignment horizontal="left" vertical="top" wrapText="1"/>
      <protection/>
    </xf>
    <xf numFmtId="0" fontId="18" fillId="25" borderId="32" xfId="50" applyFont="1" applyFill="1" applyBorder="1" applyAlignment="1">
      <alignment horizontal="center"/>
      <protection/>
    </xf>
    <xf numFmtId="0" fontId="18" fillId="25" borderId="32" xfId="50" applyFont="1" applyFill="1" applyBorder="1" applyAlignment="1">
      <alignment horizontal="center" vertical="top"/>
      <protection/>
    </xf>
    <xf numFmtId="0" fontId="18" fillId="25" borderId="33" xfId="50" applyFont="1" applyFill="1" applyBorder="1" applyAlignment="1">
      <alignment horizontal="center" vertical="top"/>
      <protection/>
    </xf>
    <xf numFmtId="0" fontId="0" fillId="25" borderId="0" xfId="0" applyFont="1" applyFill="1" applyAlignment="1">
      <alignment/>
    </xf>
    <xf numFmtId="0" fontId="18" fillId="0" borderId="36" xfId="50" applyFont="1" applyFill="1" applyBorder="1" applyAlignment="1">
      <alignment horizontal="center"/>
      <protection/>
    </xf>
    <xf numFmtId="0" fontId="18" fillId="0" borderId="39" xfId="50" applyFont="1" applyFill="1" applyBorder="1" applyAlignment="1">
      <alignment horizontal="left" vertical="top" wrapText="1"/>
      <protection/>
    </xf>
    <xf numFmtId="0" fontId="18" fillId="0" borderId="36" xfId="50" applyFont="1" applyFill="1" applyBorder="1" applyAlignment="1">
      <alignment horizontal="center" vertical="top"/>
      <protection/>
    </xf>
    <xf numFmtId="0" fontId="18" fillId="0" borderId="63" xfId="50" applyFont="1" applyFill="1" applyBorder="1" applyAlignment="1">
      <alignment horizontal="center" vertical="top"/>
      <protection/>
    </xf>
    <xf numFmtId="49" fontId="18" fillId="0" borderId="34" xfId="50" applyNumberFormat="1" applyFont="1" applyFill="1" applyBorder="1" applyAlignment="1">
      <alignment horizontal="left"/>
      <protection/>
    </xf>
    <xf numFmtId="0" fontId="20" fillId="0" borderId="37" xfId="50" applyFont="1" applyFill="1" applyBorder="1" applyAlignment="1">
      <alignment horizontal="left" vertical="top" wrapText="1"/>
      <protection/>
    </xf>
    <xf numFmtId="0" fontId="18" fillId="25" borderId="0" xfId="50" applyFont="1" applyFill="1" applyBorder="1" applyAlignment="1">
      <alignment horizontal="left" vertical="top" wrapText="1"/>
      <protection/>
    </xf>
    <xf numFmtId="0" fontId="18" fillId="25" borderId="0" xfId="50" applyFont="1" applyFill="1" applyBorder="1" applyAlignment="1">
      <alignment horizontal="center" vertical="top"/>
      <protection/>
    </xf>
    <xf numFmtId="49" fontId="2" fillId="0" borderId="82" xfId="0" applyNumberFormat="1" applyFont="1" applyFill="1" applyBorder="1" applyAlignment="1">
      <alignment vertical="top" wrapText="1"/>
    </xf>
    <xf numFmtId="49" fontId="3" fillId="0" borderId="52" xfId="0" applyNumberFormat="1" applyFont="1" applyFill="1" applyBorder="1" applyAlignment="1">
      <alignment vertical="top"/>
    </xf>
    <xf numFmtId="49" fontId="3" fillId="0" borderId="54" xfId="0" applyNumberFormat="1" applyFont="1" applyFill="1" applyBorder="1" applyAlignment="1">
      <alignment vertical="top"/>
    </xf>
    <xf numFmtId="49" fontId="3" fillId="8" borderId="77" xfId="0" applyNumberFormat="1" applyFont="1" applyFill="1" applyBorder="1" applyAlignment="1">
      <alignment vertical="top"/>
    </xf>
    <xf numFmtId="49" fontId="3" fillId="4" borderId="75" xfId="0" applyNumberFormat="1" applyFont="1" applyFill="1" applyBorder="1" applyAlignment="1">
      <alignment vertical="top"/>
    </xf>
    <xf numFmtId="49" fontId="3" fillId="0" borderId="70" xfId="0" applyNumberFormat="1" applyFont="1" applyFill="1" applyBorder="1" applyAlignment="1">
      <alignment vertical="top"/>
    </xf>
    <xf numFmtId="172" fontId="3" fillId="0" borderId="30" xfId="0" applyNumberFormat="1" applyFont="1" applyFill="1" applyBorder="1" applyAlignment="1">
      <alignment horizontal="center" vertical="top"/>
    </xf>
    <xf numFmtId="0" fontId="2" fillId="0" borderId="40" xfId="0" applyFont="1" applyFill="1" applyBorder="1" applyAlignment="1">
      <alignment horizontal="center" vertical="top" wrapText="1"/>
    </xf>
    <xf numFmtId="0" fontId="3" fillId="7" borderId="20" xfId="0" applyFont="1" applyFill="1" applyBorder="1" applyAlignment="1">
      <alignment vertical="center" wrapText="1"/>
    </xf>
    <xf numFmtId="172" fontId="5" fillId="7" borderId="11" xfId="0" applyNumberFormat="1" applyFont="1" applyFill="1" applyBorder="1" applyAlignment="1">
      <alignment horizontal="center" vertical="top" wrapText="1"/>
    </xf>
    <xf numFmtId="172" fontId="5" fillId="7" borderId="21" xfId="0" applyNumberFormat="1" applyFont="1" applyFill="1" applyBorder="1" applyAlignment="1">
      <alignment horizontal="center" vertical="top" wrapText="1"/>
    </xf>
    <xf numFmtId="172" fontId="5" fillId="7" borderId="22" xfId="0" applyNumberFormat="1" applyFont="1" applyFill="1" applyBorder="1" applyAlignment="1">
      <alignment horizontal="center" vertical="top" wrapText="1"/>
    </xf>
    <xf numFmtId="0" fontId="3" fillId="7" borderId="25" xfId="0" applyFont="1" applyFill="1" applyBorder="1" applyAlignment="1">
      <alignment vertical="center" wrapText="1"/>
    </xf>
    <xf numFmtId="172" fontId="5" fillId="7" borderId="18" xfId="0" applyNumberFormat="1" applyFont="1" applyFill="1" applyBorder="1" applyAlignment="1">
      <alignment horizontal="center" vertical="top" wrapText="1"/>
    </xf>
    <xf numFmtId="172" fontId="9" fillId="7" borderId="11" xfId="0" applyNumberFormat="1" applyFont="1" applyFill="1" applyBorder="1" applyAlignment="1">
      <alignment horizontal="center" vertical="top" wrapText="1"/>
    </xf>
    <xf numFmtId="172" fontId="9" fillId="7" borderId="16" xfId="0" applyNumberFormat="1" applyFont="1" applyFill="1" applyBorder="1" applyAlignment="1">
      <alignment horizontal="center" vertical="top" wrapText="1"/>
    </xf>
    <xf numFmtId="172" fontId="9" fillId="7" borderId="82" xfId="0" applyNumberFormat="1" applyFont="1" applyFill="1" applyBorder="1" applyAlignment="1">
      <alignment horizontal="center" vertical="top" wrapText="1"/>
    </xf>
    <xf numFmtId="172" fontId="5" fillId="7" borderId="15" xfId="0" applyNumberFormat="1" applyFont="1" applyFill="1" applyBorder="1" applyAlignment="1">
      <alignment horizontal="center" vertical="top" wrapText="1"/>
    </xf>
    <xf numFmtId="172" fontId="9" fillId="7" borderId="11" xfId="0" applyNumberFormat="1" applyFont="1" applyFill="1" applyBorder="1" applyAlignment="1">
      <alignment horizontal="center" vertical="top"/>
    </xf>
    <xf numFmtId="172" fontId="9" fillId="7" borderId="17" xfId="0" applyNumberFormat="1" applyFont="1" applyFill="1" applyBorder="1" applyAlignment="1">
      <alignment horizontal="center" vertical="top" wrapText="1"/>
    </xf>
    <xf numFmtId="172" fontId="9" fillId="7" borderId="18" xfId="0" applyNumberFormat="1" applyFont="1" applyFill="1" applyBorder="1" applyAlignment="1">
      <alignment horizontal="center" vertical="top" wrapText="1"/>
    </xf>
    <xf numFmtId="49" fontId="3" fillId="7" borderId="83" xfId="0" applyNumberFormat="1" applyFont="1" applyFill="1" applyBorder="1" applyAlignment="1">
      <alignment horizontal="right" vertical="top"/>
    </xf>
    <xf numFmtId="172" fontId="3" fillId="7" borderId="84" xfId="0" applyNumberFormat="1" applyFont="1" applyFill="1" applyBorder="1" applyAlignment="1">
      <alignment horizontal="center" vertical="top"/>
    </xf>
    <xf numFmtId="172" fontId="3" fillId="7" borderId="73" xfId="0" applyNumberFormat="1" applyFont="1" applyFill="1" applyBorder="1" applyAlignment="1">
      <alignment horizontal="center" vertical="top"/>
    </xf>
    <xf numFmtId="172" fontId="3" fillId="7" borderId="85" xfId="0" applyNumberFormat="1" applyFont="1" applyFill="1" applyBorder="1" applyAlignment="1">
      <alignment horizontal="center" vertical="top"/>
    </xf>
    <xf numFmtId="172" fontId="3" fillId="7" borderId="86" xfId="0" applyNumberFormat="1" applyFont="1" applyFill="1" applyBorder="1" applyAlignment="1">
      <alignment horizontal="center" vertical="top"/>
    </xf>
    <xf numFmtId="172" fontId="3" fillId="7" borderId="87" xfId="0" applyNumberFormat="1" applyFont="1" applyFill="1" applyBorder="1" applyAlignment="1">
      <alignment horizontal="center" vertical="top"/>
    </xf>
    <xf numFmtId="172" fontId="3" fillId="7" borderId="83" xfId="0" applyNumberFormat="1" applyFont="1" applyFill="1" applyBorder="1" applyAlignment="1">
      <alignment horizontal="center" vertical="top"/>
    </xf>
    <xf numFmtId="172" fontId="3" fillId="7" borderId="82" xfId="0" applyNumberFormat="1" applyFont="1" applyFill="1" applyBorder="1" applyAlignment="1">
      <alignment horizontal="center" vertical="top"/>
    </xf>
    <xf numFmtId="0" fontId="3" fillId="7" borderId="83" xfId="0" applyFont="1" applyFill="1" applyBorder="1" applyAlignment="1">
      <alignment horizontal="right" vertical="top"/>
    </xf>
    <xf numFmtId="172" fontId="3" fillId="7" borderId="88" xfId="0" applyNumberFormat="1" applyFont="1" applyFill="1" applyBorder="1" applyAlignment="1">
      <alignment horizontal="center" vertical="top"/>
    </xf>
    <xf numFmtId="172" fontId="2" fillId="7" borderId="89" xfId="0" applyNumberFormat="1" applyFont="1" applyFill="1" applyBorder="1" applyAlignment="1">
      <alignment horizontal="center" vertical="top" wrapText="1"/>
    </xf>
    <xf numFmtId="172" fontId="2" fillId="7" borderId="42" xfId="0" applyNumberFormat="1" applyFont="1" applyFill="1" applyBorder="1" applyAlignment="1">
      <alignment horizontal="center" vertical="top" wrapText="1"/>
    </xf>
    <xf numFmtId="172" fontId="2" fillId="7" borderId="46" xfId="0" applyNumberFormat="1" applyFont="1" applyFill="1" applyBorder="1" applyAlignment="1">
      <alignment horizontal="center" vertical="top" wrapText="1"/>
    </xf>
    <xf numFmtId="172" fontId="2" fillId="7" borderId="31" xfId="0" applyNumberFormat="1" applyFont="1" applyFill="1" applyBorder="1" applyAlignment="1">
      <alignment horizontal="center" vertical="top"/>
    </xf>
    <xf numFmtId="172" fontId="2" fillId="7" borderId="28" xfId="0" applyNumberFormat="1" applyFont="1" applyFill="1" applyBorder="1" applyAlignment="1">
      <alignment horizontal="center" vertical="top"/>
    </xf>
    <xf numFmtId="172" fontId="2" fillId="7" borderId="48" xfId="0" applyNumberFormat="1" applyFont="1" applyFill="1" applyBorder="1" applyAlignment="1">
      <alignment horizontal="center" vertical="top"/>
    </xf>
    <xf numFmtId="172" fontId="2" fillId="7" borderId="53" xfId="0" applyNumberFormat="1" applyFont="1" applyFill="1" applyBorder="1" applyAlignment="1">
      <alignment horizontal="center" vertical="top"/>
    </xf>
    <xf numFmtId="172" fontId="2" fillId="7" borderId="32" xfId="0" applyNumberFormat="1" applyFont="1" applyFill="1" applyBorder="1" applyAlignment="1">
      <alignment horizontal="center" vertical="top"/>
    </xf>
    <xf numFmtId="172" fontId="2" fillId="7" borderId="36" xfId="0" applyNumberFormat="1" applyFont="1" applyFill="1" applyBorder="1" applyAlignment="1">
      <alignment horizontal="center" vertical="center"/>
    </xf>
    <xf numFmtId="172" fontId="2" fillId="7" borderId="62" xfId="0" applyNumberFormat="1" applyFont="1" applyFill="1" applyBorder="1" applyAlignment="1">
      <alignment horizontal="center" vertical="center"/>
    </xf>
    <xf numFmtId="172" fontId="2" fillId="7" borderId="50" xfId="0" applyNumberFormat="1" applyFont="1" applyFill="1" applyBorder="1" applyAlignment="1">
      <alignment horizontal="center" vertical="top"/>
    </xf>
    <xf numFmtId="172" fontId="2" fillId="7" borderId="51" xfId="0" applyNumberFormat="1" applyFont="1" applyFill="1" applyBorder="1" applyAlignment="1">
      <alignment horizontal="center" vertical="top"/>
    </xf>
    <xf numFmtId="172" fontId="2" fillId="7" borderId="42" xfId="0" applyNumberFormat="1" applyFont="1" applyFill="1" applyBorder="1" applyAlignment="1">
      <alignment horizontal="center" vertical="top"/>
    </xf>
    <xf numFmtId="172" fontId="2" fillId="7" borderId="46" xfId="0" applyNumberFormat="1" applyFont="1" applyFill="1" applyBorder="1" applyAlignment="1">
      <alignment horizontal="center" vertical="top"/>
    </xf>
    <xf numFmtId="0" fontId="3" fillId="7" borderId="18" xfId="0" applyFont="1" applyFill="1" applyBorder="1" applyAlignment="1">
      <alignment horizontal="center" vertical="top" wrapText="1"/>
    </xf>
    <xf numFmtId="172" fontId="3" fillId="7" borderId="77" xfId="0" applyNumberFormat="1" applyFont="1" applyFill="1" applyBorder="1" applyAlignment="1">
      <alignment horizontal="center" vertical="top"/>
    </xf>
    <xf numFmtId="172" fontId="3" fillId="7" borderId="75" xfId="0" applyNumberFormat="1" applyFont="1" applyFill="1" applyBorder="1" applyAlignment="1">
      <alignment horizontal="center" vertical="top"/>
    </xf>
    <xf numFmtId="172" fontId="3" fillId="7" borderId="70" xfId="0" applyNumberFormat="1" applyFont="1" applyFill="1" applyBorder="1" applyAlignment="1">
      <alignment horizontal="center" vertical="top"/>
    </xf>
    <xf numFmtId="172" fontId="3" fillId="7" borderId="18" xfId="0" applyNumberFormat="1" applyFont="1" applyFill="1" applyBorder="1" applyAlignment="1">
      <alignment horizontal="center" vertical="top"/>
    </xf>
    <xf numFmtId="49" fontId="3" fillId="7" borderId="82" xfId="0" applyNumberFormat="1" applyFont="1" applyFill="1" applyBorder="1" applyAlignment="1">
      <alignment horizontal="right" vertical="top"/>
    </xf>
    <xf numFmtId="172" fontId="3" fillId="7" borderId="90" xfId="0" applyNumberFormat="1" applyFont="1" applyFill="1" applyBorder="1" applyAlignment="1">
      <alignment horizontal="center" vertical="top"/>
    </xf>
    <xf numFmtId="172" fontId="2" fillId="7" borderId="50" xfId="0" applyNumberFormat="1" applyFont="1" applyFill="1" applyBorder="1" applyAlignment="1">
      <alignment horizontal="center" vertical="top" wrapText="1"/>
    </xf>
    <xf numFmtId="172" fontId="2" fillId="7" borderId="51" xfId="0" applyNumberFormat="1" applyFont="1" applyFill="1" applyBorder="1" applyAlignment="1">
      <alignment horizontal="center" vertical="top" wrapText="1"/>
    </xf>
    <xf numFmtId="172" fontId="2" fillId="7" borderId="52" xfId="0" applyNumberFormat="1" applyFont="1" applyFill="1" applyBorder="1" applyAlignment="1">
      <alignment horizontal="center" vertical="top" wrapText="1"/>
    </xf>
    <xf numFmtId="172" fontId="2" fillId="7" borderId="81" xfId="0" applyNumberFormat="1" applyFont="1" applyFill="1" applyBorder="1" applyAlignment="1">
      <alignment horizontal="center" vertical="top" wrapText="1"/>
    </xf>
    <xf numFmtId="172" fontId="2" fillId="7" borderId="37" xfId="0" applyNumberFormat="1" applyFont="1" applyFill="1" applyBorder="1" applyAlignment="1">
      <alignment horizontal="center" vertical="top" wrapText="1"/>
    </xf>
    <xf numFmtId="172" fontId="2" fillId="7" borderId="55" xfId="0" applyNumberFormat="1" applyFont="1" applyFill="1" applyBorder="1" applyAlignment="1">
      <alignment horizontal="center" vertical="top"/>
    </xf>
    <xf numFmtId="172" fontId="2" fillId="7" borderId="25" xfId="0" applyNumberFormat="1" applyFont="1" applyFill="1" applyBorder="1" applyAlignment="1">
      <alignment horizontal="center" vertical="top" wrapText="1"/>
    </xf>
    <xf numFmtId="172" fontId="2" fillId="7" borderId="33" xfId="0" applyNumberFormat="1" applyFont="1" applyFill="1" applyBorder="1" applyAlignment="1">
      <alignment horizontal="center" vertical="top" wrapText="1"/>
    </xf>
    <xf numFmtId="172" fontId="2" fillId="7" borderId="54" xfId="0" applyNumberFormat="1" applyFont="1" applyFill="1" applyBorder="1" applyAlignment="1">
      <alignment horizontal="center" vertical="top"/>
    </xf>
    <xf numFmtId="172" fontId="2" fillId="7" borderId="20" xfId="0" applyNumberFormat="1" applyFont="1" applyFill="1" applyBorder="1" applyAlignment="1">
      <alignment horizontal="center" vertical="top" wrapText="1"/>
    </xf>
    <xf numFmtId="172" fontId="2" fillId="7" borderId="39" xfId="0" applyNumberFormat="1" applyFont="1" applyFill="1" applyBorder="1" applyAlignment="1">
      <alignment horizontal="center" vertical="top" wrapText="1"/>
    </xf>
    <xf numFmtId="172" fontId="2" fillId="7" borderId="62" xfId="0" applyNumberFormat="1" applyFont="1" applyFill="1" applyBorder="1" applyAlignment="1">
      <alignment horizontal="center" vertical="top"/>
    </xf>
    <xf numFmtId="172" fontId="2" fillId="7" borderId="56" xfId="0" applyNumberFormat="1" applyFont="1" applyFill="1" applyBorder="1" applyAlignment="1">
      <alignment horizontal="center" vertical="top"/>
    </xf>
    <xf numFmtId="172" fontId="3" fillId="7" borderId="56" xfId="0" applyNumberFormat="1" applyFont="1" applyFill="1" applyBorder="1" applyAlignment="1">
      <alignment horizontal="center" vertical="top"/>
    </xf>
    <xf numFmtId="172" fontId="3" fillId="7" borderId="57" xfId="0" applyNumberFormat="1" applyFont="1" applyFill="1" applyBorder="1" applyAlignment="1">
      <alignment horizontal="center" vertical="top"/>
    </xf>
    <xf numFmtId="0" fontId="3" fillId="7" borderId="82" xfId="0" applyFont="1" applyFill="1" applyBorder="1" applyAlignment="1">
      <alignment horizontal="right" vertical="top"/>
    </xf>
    <xf numFmtId="172" fontId="4" fillId="7" borderId="77" xfId="0" applyNumberFormat="1" applyFont="1" applyFill="1" applyBorder="1" applyAlignment="1">
      <alignment horizontal="center" vertical="top"/>
    </xf>
    <xf numFmtId="172" fontId="4" fillId="7" borderId="73" xfId="0" applyNumberFormat="1" applyFont="1" applyFill="1" applyBorder="1" applyAlignment="1">
      <alignment horizontal="center" vertical="top"/>
    </xf>
    <xf numFmtId="172" fontId="4" fillId="7" borderId="87" xfId="0" applyNumberFormat="1" applyFont="1" applyFill="1" applyBorder="1" applyAlignment="1">
      <alignment horizontal="center" vertical="top"/>
    </xf>
    <xf numFmtId="172" fontId="4" fillId="7" borderId="86" xfId="0" applyNumberFormat="1" applyFont="1" applyFill="1" applyBorder="1" applyAlignment="1">
      <alignment horizontal="center" vertical="top"/>
    </xf>
    <xf numFmtId="172" fontId="4" fillId="7" borderId="84" xfId="0" applyNumberFormat="1" applyFont="1" applyFill="1" applyBorder="1" applyAlignment="1">
      <alignment horizontal="center" vertical="top"/>
    </xf>
    <xf numFmtId="172" fontId="4" fillId="7" borderId="85" xfId="0" applyNumberFormat="1" applyFont="1" applyFill="1" applyBorder="1" applyAlignment="1">
      <alignment horizontal="center" vertical="top"/>
    </xf>
    <xf numFmtId="172" fontId="3" fillId="7" borderId="38" xfId="0" applyNumberFormat="1" applyFont="1" applyFill="1" applyBorder="1" applyAlignment="1">
      <alignment horizontal="center" vertical="top"/>
    </xf>
    <xf numFmtId="172" fontId="3" fillId="7" borderId="34" xfId="0" applyNumberFormat="1" applyFont="1" applyFill="1" applyBorder="1" applyAlignment="1">
      <alignment horizontal="center" vertical="top"/>
    </xf>
    <xf numFmtId="172" fontId="3" fillId="7" borderId="55" xfId="0" applyNumberFormat="1" applyFont="1" applyFill="1" applyBorder="1" applyAlignment="1">
      <alignment horizontal="center" vertical="top"/>
    </xf>
    <xf numFmtId="172" fontId="2" fillId="7" borderId="56" xfId="0" applyNumberFormat="1" applyFont="1" applyFill="1" applyBorder="1" applyAlignment="1">
      <alignment horizontal="center" vertical="top" wrapText="1"/>
    </xf>
    <xf numFmtId="172" fontId="2" fillId="7" borderId="32" xfId="0" applyNumberFormat="1" applyFont="1" applyFill="1" applyBorder="1" applyAlignment="1">
      <alignment horizontal="center" vertical="top" wrapText="1"/>
    </xf>
    <xf numFmtId="172" fontId="2" fillId="7" borderId="54" xfId="0" applyNumberFormat="1" applyFont="1" applyFill="1" applyBorder="1" applyAlignment="1">
      <alignment horizontal="center" vertical="top" wrapText="1"/>
    </xf>
    <xf numFmtId="0" fontId="2" fillId="7" borderId="50" xfId="0" applyFont="1" applyFill="1" applyBorder="1" applyAlignment="1">
      <alignment horizontal="center" vertical="top" wrapText="1"/>
    </xf>
    <xf numFmtId="172" fontId="2" fillId="7" borderId="51" xfId="0" applyNumberFormat="1" applyFont="1" applyFill="1" applyBorder="1" applyAlignment="1">
      <alignment horizontal="center" vertical="top" wrapText="1"/>
    </xf>
    <xf numFmtId="0" fontId="0" fillId="7" borderId="52" xfId="0" applyFont="1" applyFill="1" applyBorder="1" applyAlignment="1">
      <alignment horizontal="center" vertical="top" wrapText="1"/>
    </xf>
    <xf numFmtId="172" fontId="2" fillId="7" borderId="45" xfId="0" applyNumberFormat="1" applyFont="1" applyFill="1" applyBorder="1" applyAlignment="1">
      <alignment horizontal="center" vertical="top" wrapText="1"/>
    </xf>
    <xf numFmtId="172" fontId="2" fillId="7" borderId="34" xfId="0" applyNumberFormat="1" applyFont="1" applyFill="1" applyBorder="1" applyAlignment="1">
      <alignment horizontal="center" vertical="top" wrapText="1"/>
    </xf>
    <xf numFmtId="172" fontId="2" fillId="7" borderId="55" xfId="0" applyNumberFormat="1" applyFont="1" applyFill="1" applyBorder="1" applyAlignment="1">
      <alignment horizontal="center" vertical="top" wrapText="1"/>
    </xf>
    <xf numFmtId="172" fontId="2" fillId="7" borderId="53" xfId="0" applyNumberFormat="1" applyFont="1" applyFill="1" applyBorder="1" applyAlignment="1">
      <alignment horizontal="center" vertical="top" wrapText="1"/>
    </xf>
    <xf numFmtId="172" fontId="2" fillId="7" borderId="41" xfId="0" applyNumberFormat="1" applyFont="1" applyFill="1" applyBorder="1" applyAlignment="1">
      <alignment horizontal="center" vertical="top"/>
    </xf>
    <xf numFmtId="172" fontId="2" fillId="7" borderId="61" xfId="0" applyNumberFormat="1" applyFont="1" applyFill="1" applyBorder="1" applyAlignment="1">
      <alignment horizontal="center" vertical="top"/>
    </xf>
    <xf numFmtId="172" fontId="2" fillId="7" borderId="34" xfId="0" applyNumberFormat="1" applyFont="1" applyFill="1" applyBorder="1" applyAlignment="1">
      <alignment horizontal="center" vertical="top"/>
    </xf>
    <xf numFmtId="172" fontId="2" fillId="7" borderId="53" xfId="0" applyNumberFormat="1" applyFont="1" applyFill="1" applyBorder="1" applyAlignment="1">
      <alignment horizontal="center" vertical="center"/>
    </xf>
    <xf numFmtId="172" fontId="2" fillId="7" borderId="56" xfId="0" applyNumberFormat="1" applyFont="1" applyFill="1" applyBorder="1" applyAlignment="1">
      <alignment horizontal="center" vertical="center"/>
    </xf>
    <xf numFmtId="172" fontId="2" fillId="7" borderId="54" xfId="0" applyNumberFormat="1" applyFont="1" applyFill="1" applyBorder="1" applyAlignment="1">
      <alignment horizontal="center" vertical="center"/>
    </xf>
    <xf numFmtId="172" fontId="2" fillId="7" borderId="44" xfId="0" applyNumberFormat="1" applyFont="1" applyFill="1" applyBorder="1" applyAlignment="1">
      <alignment horizontal="center" vertical="center"/>
    </xf>
    <xf numFmtId="172" fontId="2" fillId="7" borderId="28" xfId="0" applyNumberFormat="1" applyFont="1" applyFill="1" applyBorder="1" applyAlignment="1">
      <alignment horizontal="center" vertical="center"/>
    </xf>
    <xf numFmtId="172" fontId="2" fillId="7" borderId="48" xfId="0" applyNumberFormat="1" applyFont="1" applyFill="1" applyBorder="1" applyAlignment="1">
      <alignment horizontal="center" vertical="center"/>
    </xf>
    <xf numFmtId="172" fontId="2" fillId="7" borderId="45" xfId="0" applyNumberFormat="1" applyFont="1" applyFill="1" applyBorder="1" applyAlignment="1">
      <alignment horizontal="center" vertical="center"/>
    </xf>
    <xf numFmtId="172" fontId="2" fillId="7" borderId="34" xfId="0" applyNumberFormat="1" applyFont="1" applyFill="1" applyBorder="1" applyAlignment="1">
      <alignment horizontal="center" vertical="center"/>
    </xf>
    <xf numFmtId="172" fontId="2" fillId="7" borderId="55" xfId="0" applyNumberFormat="1" applyFont="1" applyFill="1" applyBorder="1" applyAlignment="1">
      <alignment horizontal="center" vertical="center"/>
    </xf>
    <xf numFmtId="172" fontId="2" fillId="7" borderId="50" xfId="0" applyNumberFormat="1" applyFont="1" applyFill="1" applyBorder="1" applyAlignment="1">
      <alignment horizontal="center" vertical="top"/>
    </xf>
    <xf numFmtId="172" fontId="2" fillId="7" borderId="51" xfId="0" applyNumberFormat="1" applyFont="1" applyFill="1" applyBorder="1" applyAlignment="1">
      <alignment horizontal="center" vertical="top"/>
    </xf>
    <xf numFmtId="172" fontId="2" fillId="7" borderId="52" xfId="0" applyNumberFormat="1" applyFont="1" applyFill="1" applyBorder="1" applyAlignment="1">
      <alignment horizontal="center" vertical="top"/>
    </xf>
    <xf numFmtId="0" fontId="3" fillId="7" borderId="73" xfId="0" applyFont="1" applyFill="1" applyBorder="1" applyAlignment="1">
      <alignment horizontal="center" vertical="top"/>
    </xf>
    <xf numFmtId="172" fontId="2" fillId="7" borderId="61" xfId="0" applyNumberFormat="1" applyFont="1" applyFill="1" applyBorder="1" applyAlignment="1">
      <alignment horizontal="center" vertical="top"/>
    </xf>
    <xf numFmtId="172" fontId="2" fillId="7" borderId="36" xfId="0" applyNumberFormat="1" applyFont="1" applyFill="1" applyBorder="1" applyAlignment="1">
      <alignment horizontal="center" vertical="top"/>
    </xf>
    <xf numFmtId="172" fontId="2" fillId="7" borderId="62" xfId="0" applyNumberFormat="1" applyFont="1" applyFill="1" applyBorder="1" applyAlignment="1">
      <alignment horizontal="center" vertical="top"/>
    </xf>
    <xf numFmtId="172" fontId="2" fillId="7" borderId="53" xfId="0" applyNumberFormat="1" applyFont="1" applyFill="1" applyBorder="1" applyAlignment="1">
      <alignment horizontal="center" vertical="top"/>
    </xf>
    <xf numFmtId="172" fontId="2" fillId="7" borderId="32" xfId="0" applyNumberFormat="1" applyFont="1" applyFill="1" applyBorder="1" applyAlignment="1">
      <alignment horizontal="center" vertical="top"/>
    </xf>
    <xf numFmtId="172" fontId="2" fillId="7" borderId="54" xfId="0" applyNumberFormat="1" applyFont="1" applyFill="1" applyBorder="1" applyAlignment="1">
      <alignment horizontal="center" vertical="top"/>
    </xf>
    <xf numFmtId="172" fontId="2" fillId="7" borderId="44" xfId="0" applyNumberFormat="1" applyFont="1" applyFill="1" applyBorder="1" applyAlignment="1">
      <alignment horizontal="center" vertical="top"/>
    </xf>
    <xf numFmtId="172" fontId="2" fillId="7" borderId="28" xfId="0" applyNumberFormat="1" applyFont="1" applyFill="1" applyBorder="1" applyAlignment="1">
      <alignment horizontal="center" vertical="top"/>
    </xf>
    <xf numFmtId="172" fontId="2" fillId="7" borderId="48" xfId="0" applyNumberFormat="1" applyFont="1" applyFill="1" applyBorder="1" applyAlignment="1">
      <alignment horizontal="center" vertical="top"/>
    </xf>
    <xf numFmtId="173" fontId="2" fillId="7" borderId="50" xfId="0" applyNumberFormat="1" applyFont="1" applyFill="1" applyBorder="1" applyAlignment="1">
      <alignment horizontal="center" vertical="top"/>
    </xf>
    <xf numFmtId="173" fontId="2" fillId="7" borderId="51" xfId="0" applyNumberFormat="1" applyFont="1" applyFill="1" applyBorder="1" applyAlignment="1">
      <alignment horizontal="center" vertical="top"/>
    </xf>
    <xf numFmtId="173" fontId="2" fillId="7" borderId="52" xfId="0" applyNumberFormat="1" applyFont="1" applyFill="1" applyBorder="1" applyAlignment="1">
      <alignment horizontal="center" vertical="top"/>
    </xf>
    <xf numFmtId="173" fontId="2" fillId="7" borderId="30" xfId="0" applyNumberFormat="1" applyFont="1" applyFill="1" applyBorder="1" applyAlignment="1">
      <alignment horizontal="center" vertical="top"/>
    </xf>
    <xf numFmtId="173" fontId="2" fillId="7" borderId="48" xfId="0" applyNumberFormat="1" applyFont="1" applyFill="1" applyBorder="1" applyAlignment="1">
      <alignment horizontal="center" vertical="top"/>
    </xf>
    <xf numFmtId="173" fontId="2" fillId="7" borderId="0" xfId="0" applyNumberFormat="1" applyFont="1" applyFill="1" applyBorder="1" applyAlignment="1">
      <alignment horizontal="center" vertical="top"/>
    </xf>
    <xf numFmtId="173" fontId="2" fillId="7" borderId="32" xfId="0" applyNumberFormat="1" applyFont="1" applyFill="1" applyBorder="1" applyAlignment="1">
      <alignment horizontal="center" vertical="top"/>
    </xf>
    <xf numFmtId="173" fontId="2" fillId="7" borderId="54" xfId="0" applyNumberFormat="1" applyFont="1" applyFill="1" applyBorder="1" applyAlignment="1">
      <alignment horizontal="center" vertical="top"/>
    </xf>
    <xf numFmtId="173" fontId="2" fillId="7" borderId="35" xfId="0" applyNumberFormat="1" applyFont="1" applyFill="1" applyBorder="1" applyAlignment="1">
      <alignment horizontal="center" vertical="top"/>
    </xf>
    <xf numFmtId="173" fontId="2" fillId="7" borderId="34" xfId="0" applyNumberFormat="1" applyFont="1" applyFill="1" applyBorder="1" applyAlignment="1">
      <alignment horizontal="center" vertical="top"/>
    </xf>
    <xf numFmtId="173" fontId="2" fillId="7" borderId="55" xfId="0" applyNumberFormat="1" applyFont="1" applyFill="1" applyBorder="1" applyAlignment="1">
      <alignment horizontal="center" vertical="top"/>
    </xf>
    <xf numFmtId="173" fontId="2" fillId="7" borderId="41" xfId="0" applyNumberFormat="1" applyFont="1" applyFill="1" applyBorder="1" applyAlignment="1">
      <alignment horizontal="center" vertical="top"/>
    </xf>
    <xf numFmtId="173" fontId="2" fillId="7" borderId="42" xfId="0" applyNumberFormat="1" applyFont="1" applyFill="1" applyBorder="1" applyAlignment="1">
      <alignment horizontal="center" vertical="top"/>
    </xf>
    <xf numFmtId="173" fontId="2" fillId="7" borderId="46" xfId="0" applyNumberFormat="1" applyFont="1" applyFill="1" applyBorder="1" applyAlignment="1">
      <alignment horizontal="center" vertical="top"/>
    </xf>
    <xf numFmtId="0" fontId="3" fillId="7" borderId="90" xfId="0" applyFont="1" applyFill="1" applyBorder="1" applyAlignment="1">
      <alignment horizontal="right" vertical="top"/>
    </xf>
    <xf numFmtId="172" fontId="3" fillId="7" borderId="45" xfId="0" applyNumberFormat="1" applyFont="1" applyFill="1" applyBorder="1" applyAlignment="1">
      <alignment horizontal="center" vertical="top"/>
    </xf>
    <xf numFmtId="172" fontId="3" fillId="7" borderId="37" xfId="0" applyNumberFormat="1" applyFont="1" applyFill="1" applyBorder="1" applyAlignment="1">
      <alignment horizontal="center" vertical="top"/>
    </xf>
    <xf numFmtId="172" fontId="3" fillId="7" borderId="81" xfId="0" applyNumberFormat="1" applyFont="1" applyFill="1" applyBorder="1" applyAlignment="1">
      <alignment horizontal="center" vertical="top"/>
    </xf>
    <xf numFmtId="172" fontId="3" fillId="7" borderId="49" xfId="0" applyNumberFormat="1" applyFont="1" applyFill="1" applyBorder="1" applyAlignment="1">
      <alignment horizontal="center" vertical="top"/>
    </xf>
    <xf numFmtId="172" fontId="2" fillId="7" borderId="27" xfId="0" applyNumberFormat="1" applyFont="1" applyFill="1" applyBorder="1" applyAlignment="1">
      <alignment horizontal="center" vertical="top"/>
    </xf>
    <xf numFmtId="172" fontId="3" fillId="7" borderId="42" xfId="0" applyNumberFormat="1" applyFont="1" applyFill="1" applyBorder="1" applyAlignment="1">
      <alignment horizontal="right" vertical="top"/>
    </xf>
    <xf numFmtId="172" fontId="3" fillId="7" borderId="47" xfId="0" applyNumberFormat="1" applyFont="1" applyFill="1" applyBorder="1" applyAlignment="1">
      <alignment horizontal="right" vertical="top"/>
    </xf>
    <xf numFmtId="172" fontId="2" fillId="7" borderId="52" xfId="0" applyNumberFormat="1" applyFont="1" applyFill="1" applyBorder="1" applyAlignment="1">
      <alignment horizontal="center" vertical="top"/>
    </xf>
    <xf numFmtId="49" fontId="3" fillId="7" borderId="18" xfId="0" applyNumberFormat="1" applyFont="1" applyFill="1" applyBorder="1" applyAlignment="1">
      <alignment horizontal="right" vertical="top"/>
    </xf>
    <xf numFmtId="172" fontId="3" fillId="7" borderId="19" xfId="0" applyNumberFormat="1" applyFont="1" applyFill="1" applyBorder="1" applyAlignment="1">
      <alignment horizontal="center" vertical="top"/>
    </xf>
    <xf numFmtId="172" fontId="3" fillId="7" borderId="23" xfId="0" applyNumberFormat="1" applyFont="1" applyFill="1" applyBorder="1" applyAlignment="1">
      <alignment horizontal="center" vertical="top"/>
    </xf>
    <xf numFmtId="172" fontId="3" fillId="7" borderId="10" xfId="0" applyNumberFormat="1" applyFont="1" applyFill="1" applyBorder="1" applyAlignment="1">
      <alignment horizontal="center" vertical="top"/>
    </xf>
    <xf numFmtId="172" fontId="3" fillId="7" borderId="80" xfId="0" applyNumberFormat="1" applyFont="1" applyFill="1" applyBorder="1" applyAlignment="1">
      <alignment horizontal="center" vertical="top"/>
    </xf>
    <xf numFmtId="172" fontId="2" fillId="0" borderId="31" xfId="0" applyNumberFormat="1" applyFont="1" applyFill="1" applyBorder="1" applyAlignment="1">
      <alignment horizontal="center" vertical="top"/>
    </xf>
    <xf numFmtId="172" fontId="3" fillId="0" borderId="31" xfId="0" applyNumberFormat="1" applyFont="1" applyFill="1" applyBorder="1" applyAlignment="1">
      <alignment horizontal="center" vertical="top"/>
    </xf>
    <xf numFmtId="172" fontId="3" fillId="0" borderId="71" xfId="0" applyNumberFormat="1" applyFont="1" applyFill="1" applyBorder="1" applyAlignment="1">
      <alignment horizontal="center" vertical="top"/>
    </xf>
    <xf numFmtId="172" fontId="2" fillId="0" borderId="26" xfId="0" applyNumberFormat="1" applyFont="1" applyFill="1" applyBorder="1" applyAlignment="1">
      <alignment horizontal="center" vertical="top"/>
    </xf>
    <xf numFmtId="49" fontId="3" fillId="0" borderId="15" xfId="0" applyNumberFormat="1" applyFont="1" applyBorder="1" applyAlignment="1">
      <alignment vertical="top"/>
    </xf>
    <xf numFmtId="49" fontId="3" fillId="0" borderId="18" xfId="0" applyNumberFormat="1" applyFont="1" applyBorder="1" applyAlignment="1">
      <alignment vertical="top"/>
    </xf>
    <xf numFmtId="49" fontId="2" fillId="0" borderId="54" xfId="0" applyNumberFormat="1" applyFont="1" applyBorder="1" applyAlignment="1">
      <alignment vertical="top"/>
    </xf>
    <xf numFmtId="49" fontId="2" fillId="0" borderId="70" xfId="0" applyNumberFormat="1" applyFont="1" applyBorder="1" applyAlignment="1">
      <alignment vertical="top"/>
    </xf>
    <xf numFmtId="172" fontId="3" fillId="0" borderId="52" xfId="0" applyNumberFormat="1" applyFont="1" applyFill="1" applyBorder="1" applyAlignment="1">
      <alignment horizontal="center" vertical="top"/>
    </xf>
    <xf numFmtId="172" fontId="3" fillId="0" borderId="66" xfId="0" applyNumberFormat="1" applyFont="1" applyFill="1" applyBorder="1" applyAlignment="1">
      <alignment horizontal="center" vertical="top"/>
    </xf>
    <xf numFmtId="172" fontId="3" fillId="7" borderId="51" xfId="0" applyNumberFormat="1" applyFont="1" applyFill="1" applyBorder="1" applyAlignment="1">
      <alignment horizontal="center" vertical="top"/>
    </xf>
    <xf numFmtId="172" fontId="3" fillId="7" borderId="52" xfId="0" applyNumberFormat="1" applyFont="1" applyFill="1" applyBorder="1" applyAlignment="1">
      <alignment horizontal="center" vertical="top"/>
    </xf>
    <xf numFmtId="49" fontId="2" fillId="0" borderId="18" xfId="0" applyNumberFormat="1" applyFont="1" applyFill="1" applyBorder="1" applyAlignment="1">
      <alignment vertical="top" wrapText="1"/>
    </xf>
    <xf numFmtId="172" fontId="3" fillId="7" borderId="32" xfId="0" applyNumberFormat="1" applyFont="1" applyFill="1" applyBorder="1" applyAlignment="1">
      <alignment horizontal="center" vertical="top"/>
    </xf>
    <xf numFmtId="172" fontId="3" fillId="7" borderId="54" xfId="0" applyNumberFormat="1" applyFont="1" applyFill="1" applyBorder="1" applyAlignment="1">
      <alignment horizontal="center" vertical="top"/>
    </xf>
    <xf numFmtId="172" fontId="2" fillId="7" borderId="44" xfId="0" applyNumberFormat="1" applyFont="1" applyFill="1" applyBorder="1" applyAlignment="1">
      <alignment horizontal="center" vertical="top"/>
    </xf>
    <xf numFmtId="172" fontId="3" fillId="7" borderId="31" xfId="0" applyNumberFormat="1" applyFont="1" applyFill="1" applyBorder="1" applyAlignment="1">
      <alignment horizontal="center" vertical="top"/>
    </xf>
    <xf numFmtId="172" fontId="3" fillId="7" borderId="71"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49" fontId="3" fillId="0" borderId="50" xfId="0" applyNumberFormat="1" applyFont="1" applyFill="1" applyBorder="1" applyAlignment="1">
      <alignment vertical="center"/>
    </xf>
    <xf numFmtId="49" fontId="2" fillId="0" borderId="15" xfId="0" applyNumberFormat="1" applyFont="1" applyFill="1" applyBorder="1" applyAlignment="1">
      <alignment vertical="top" wrapText="1"/>
    </xf>
    <xf numFmtId="49" fontId="3" fillId="0" borderId="56" xfId="0" applyNumberFormat="1" applyFont="1" applyFill="1" applyBorder="1" applyAlignment="1">
      <alignment horizontal="center" vertical="center" wrapText="1"/>
    </xf>
    <xf numFmtId="49" fontId="3" fillId="0" borderId="78" xfId="0" applyNumberFormat="1" applyFont="1" applyFill="1" applyBorder="1" applyAlignment="1">
      <alignment vertical="top"/>
    </xf>
    <xf numFmtId="49" fontId="3" fillId="0" borderId="19" xfId="0" applyNumberFormat="1" applyFont="1" applyFill="1" applyBorder="1" applyAlignment="1">
      <alignment vertical="center" wrapText="1"/>
    </xf>
    <xf numFmtId="49" fontId="2" fillId="0" borderId="70" xfId="0" applyNumberFormat="1" applyFont="1" applyFill="1" applyBorder="1" applyAlignment="1">
      <alignment vertical="top"/>
    </xf>
    <xf numFmtId="49" fontId="3" fillId="0" borderId="82" xfId="0" applyNumberFormat="1" applyFont="1" applyFill="1" applyBorder="1" applyAlignment="1">
      <alignment horizontal="center" vertical="top"/>
    </xf>
    <xf numFmtId="49" fontId="2" fillId="0" borderId="83" xfId="0" applyNumberFormat="1" applyFont="1" applyFill="1" applyBorder="1" applyAlignment="1">
      <alignment horizontal="center" vertical="top"/>
    </xf>
    <xf numFmtId="172" fontId="2" fillId="0" borderId="83" xfId="0" applyNumberFormat="1" applyFont="1" applyFill="1" applyBorder="1" applyAlignment="1">
      <alignment horizontal="center" vertical="top"/>
    </xf>
    <xf numFmtId="172" fontId="2" fillId="0" borderId="73" xfId="0" applyNumberFormat="1" applyFont="1" applyFill="1" applyBorder="1" applyAlignment="1">
      <alignment horizontal="center" vertical="top"/>
    </xf>
    <xf numFmtId="172" fontId="2" fillId="0" borderId="88" xfId="0" applyNumberFormat="1" applyFont="1" applyFill="1" applyBorder="1" applyAlignment="1">
      <alignment horizontal="center" vertical="top"/>
    </xf>
    <xf numFmtId="172" fontId="2" fillId="0" borderId="84" xfId="0" applyNumberFormat="1" applyFont="1" applyFill="1" applyBorder="1" applyAlignment="1">
      <alignment horizontal="center" vertical="top"/>
    </xf>
    <xf numFmtId="172" fontId="2" fillId="0" borderId="73" xfId="0" applyNumberFormat="1" applyFont="1" applyFill="1" applyBorder="1" applyAlignment="1">
      <alignment horizontal="center" vertical="top"/>
    </xf>
    <xf numFmtId="172" fontId="3" fillId="0" borderId="73" xfId="0" applyNumberFormat="1" applyFont="1" applyFill="1" applyBorder="1" applyAlignment="1">
      <alignment horizontal="center" vertical="top"/>
    </xf>
    <xf numFmtId="172" fontId="2" fillId="0" borderId="85" xfId="0" applyNumberFormat="1" applyFont="1" applyFill="1" applyBorder="1" applyAlignment="1">
      <alignment horizontal="center" vertical="top"/>
    </xf>
    <xf numFmtId="172" fontId="2" fillId="7" borderId="84" xfId="0" applyNumberFormat="1" applyFont="1" applyFill="1" applyBorder="1" applyAlignment="1">
      <alignment horizontal="center" vertical="top"/>
    </xf>
    <xf numFmtId="172" fontId="2" fillId="7" borderId="73" xfId="0" applyNumberFormat="1" applyFont="1" applyFill="1" applyBorder="1" applyAlignment="1">
      <alignment horizontal="center" vertical="top"/>
    </xf>
    <xf numFmtId="172" fontId="2" fillId="7" borderId="86" xfId="0" applyNumberFormat="1" applyFont="1" applyFill="1" applyBorder="1" applyAlignment="1">
      <alignment horizontal="center" vertical="top"/>
    </xf>
    <xf numFmtId="172" fontId="2" fillId="0" borderId="82" xfId="0" applyNumberFormat="1" applyFont="1" applyFill="1" applyBorder="1" applyAlignment="1">
      <alignment horizontal="center" vertical="top"/>
    </xf>
    <xf numFmtId="49" fontId="3" fillId="0" borderId="15" xfId="0" applyNumberFormat="1" applyFont="1" applyFill="1" applyBorder="1" applyAlignment="1">
      <alignment horizontal="left" vertical="top" wrapText="1"/>
    </xf>
    <xf numFmtId="172" fontId="2" fillId="0" borderId="76" xfId="0" applyNumberFormat="1" applyFont="1" applyFill="1" applyBorder="1" applyAlignment="1">
      <alignment horizontal="center" vertical="top" wrapText="1"/>
    </xf>
    <xf numFmtId="172" fontId="2" fillId="7" borderId="76"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xf>
    <xf numFmtId="172" fontId="2" fillId="0" borderId="20" xfId="0" applyNumberFormat="1" applyFont="1" applyBorder="1" applyAlignment="1">
      <alignment horizontal="center" vertical="top" wrapText="1"/>
    </xf>
    <xf numFmtId="172" fontId="2" fillId="0" borderId="11" xfId="0" applyNumberFormat="1" applyFont="1" applyBorder="1" applyAlignment="1">
      <alignment horizontal="center" vertical="top" wrapText="1"/>
    </xf>
    <xf numFmtId="49" fontId="46" fillId="0" borderId="26" xfId="0" applyNumberFormat="1" applyFont="1" applyFill="1" applyBorder="1" applyAlignment="1">
      <alignment horizontal="center" vertical="top"/>
    </xf>
    <xf numFmtId="172" fontId="46" fillId="0" borderId="44" xfId="0" applyNumberFormat="1" applyFont="1" applyFill="1" applyBorder="1" applyAlignment="1">
      <alignment horizontal="center" vertical="top" wrapText="1"/>
    </xf>
    <xf numFmtId="172" fontId="46" fillId="0" borderId="28" xfId="0" applyNumberFormat="1" applyFont="1" applyFill="1" applyBorder="1" applyAlignment="1">
      <alignment horizontal="center" vertical="top" wrapText="1"/>
    </xf>
    <xf numFmtId="172" fontId="46" fillId="0" borderId="48" xfId="0" applyNumberFormat="1" applyFont="1" applyFill="1" applyBorder="1" applyAlignment="1">
      <alignment horizontal="center" vertical="top" wrapText="1"/>
    </xf>
    <xf numFmtId="172" fontId="46" fillId="0" borderId="31" xfId="0" applyNumberFormat="1" applyFont="1" applyFill="1" applyBorder="1" applyAlignment="1">
      <alignment horizontal="center" vertical="top" wrapText="1"/>
    </xf>
    <xf numFmtId="172" fontId="46" fillId="7" borderId="31" xfId="0" applyNumberFormat="1" applyFont="1" applyFill="1" applyBorder="1" applyAlignment="1">
      <alignment horizontal="center" vertical="top" wrapText="1"/>
    </xf>
    <xf numFmtId="172" fontId="46" fillId="7" borderId="28" xfId="0" applyNumberFormat="1" applyFont="1" applyFill="1" applyBorder="1" applyAlignment="1">
      <alignment horizontal="center" vertical="top" wrapText="1"/>
    </xf>
    <xf numFmtId="172" fontId="46" fillId="7" borderId="48" xfId="0" applyNumberFormat="1" applyFont="1" applyFill="1" applyBorder="1" applyAlignment="1">
      <alignment horizontal="center" vertical="top" wrapText="1"/>
    </xf>
    <xf numFmtId="0" fontId="3" fillId="0" borderId="50" xfId="0" applyNumberFormat="1" applyFont="1" applyFill="1" applyBorder="1" applyAlignment="1">
      <alignment vertical="center" wrapText="1"/>
    </xf>
    <xf numFmtId="0" fontId="3" fillId="0" borderId="53" xfId="0" applyNumberFormat="1" applyFont="1" applyFill="1" applyBorder="1" applyAlignment="1">
      <alignment vertical="center" wrapText="1"/>
    </xf>
    <xf numFmtId="0" fontId="0" fillId="0" borderId="77" xfId="0" applyNumberFormat="1" applyFont="1" applyBorder="1" applyAlignment="1">
      <alignment vertical="center" wrapText="1"/>
    </xf>
    <xf numFmtId="49" fontId="2" fillId="0" borderId="52" xfId="0" applyNumberFormat="1" applyFont="1" applyBorder="1" applyAlignment="1">
      <alignment vertical="top"/>
    </xf>
    <xf numFmtId="173" fontId="2" fillId="0" borderId="20" xfId="0" applyNumberFormat="1" applyFont="1" applyFill="1" applyBorder="1" applyAlignment="1">
      <alignment horizontal="center" vertical="top"/>
    </xf>
    <xf numFmtId="173" fontId="2" fillId="0" borderId="36" xfId="0" applyNumberFormat="1" applyFont="1" applyFill="1" applyBorder="1" applyAlignment="1">
      <alignment horizontal="center" vertical="top"/>
    </xf>
    <xf numFmtId="173" fontId="2" fillId="0" borderId="63" xfId="0" applyNumberFormat="1" applyFont="1" applyFill="1" applyBorder="1" applyAlignment="1">
      <alignment horizontal="center" vertical="top"/>
    </xf>
    <xf numFmtId="173" fontId="2" fillId="0" borderId="62" xfId="0" applyNumberFormat="1" applyFont="1" applyFill="1" applyBorder="1" applyAlignment="1">
      <alignment horizontal="center" vertical="top"/>
    </xf>
    <xf numFmtId="172" fontId="2" fillId="0" borderId="61" xfId="0" applyNumberFormat="1" applyFont="1" applyBorder="1" applyAlignment="1">
      <alignment horizontal="center" vertical="top"/>
    </xf>
    <xf numFmtId="172" fontId="2" fillId="0" borderId="36" xfId="0" applyNumberFormat="1" applyFont="1" applyBorder="1" applyAlignment="1">
      <alignment horizontal="center" vertical="top"/>
    </xf>
    <xf numFmtId="172" fontId="2" fillId="0" borderId="62" xfId="0" applyNumberFormat="1" applyFont="1" applyBorder="1" applyAlignment="1">
      <alignment horizontal="center" vertical="top"/>
    </xf>
    <xf numFmtId="173" fontId="2" fillId="7" borderId="63" xfId="0" applyNumberFormat="1" applyFont="1" applyFill="1" applyBorder="1" applyAlignment="1">
      <alignment horizontal="center" vertical="top"/>
    </xf>
    <xf numFmtId="173" fontId="2" fillId="7" borderId="36" xfId="0" applyNumberFormat="1" applyFont="1" applyFill="1" applyBorder="1" applyAlignment="1">
      <alignment horizontal="center" vertical="top"/>
    </xf>
    <xf numFmtId="173" fontId="2" fillId="7" borderId="62" xfId="0" applyNumberFormat="1" applyFont="1" applyFill="1" applyBorder="1" applyAlignment="1">
      <alignment horizontal="center" vertical="top"/>
    </xf>
    <xf numFmtId="0" fontId="2" fillId="0" borderId="11" xfId="0" applyFont="1" applyBorder="1" applyAlignment="1">
      <alignment horizontal="center" vertical="top"/>
    </xf>
    <xf numFmtId="0" fontId="0" fillId="0" borderId="0" xfId="0" applyFont="1" applyBorder="1" applyAlignment="1">
      <alignment/>
    </xf>
    <xf numFmtId="49" fontId="46" fillId="0" borderId="16" xfId="0" applyNumberFormat="1" applyFont="1" applyFill="1" applyBorder="1" applyAlignment="1">
      <alignment horizontal="left" vertical="top" wrapText="1"/>
    </xf>
    <xf numFmtId="173" fontId="46" fillId="7" borderId="30" xfId="0" applyNumberFormat="1" applyFont="1" applyFill="1" applyBorder="1" applyAlignment="1">
      <alignment horizontal="center" vertical="top"/>
    </xf>
    <xf numFmtId="173" fontId="46" fillId="7" borderId="28" xfId="0" applyNumberFormat="1" applyFont="1" applyFill="1" applyBorder="1" applyAlignment="1">
      <alignment horizontal="center" vertical="top"/>
    </xf>
    <xf numFmtId="49" fontId="3" fillId="0" borderId="40"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18" xfId="0" applyNumberFormat="1" applyFont="1" applyBorder="1" applyAlignment="1">
      <alignment horizontal="center" vertical="top"/>
    </xf>
    <xf numFmtId="0" fontId="2" fillId="0" borderId="3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172" fontId="2" fillId="0" borderId="80" xfId="0" applyNumberFormat="1" applyFont="1" applyFill="1" applyBorder="1" applyAlignment="1">
      <alignment horizontal="right" vertical="top" wrapText="1"/>
    </xf>
    <xf numFmtId="172" fontId="2" fillId="0" borderId="44" xfId="0" applyNumberFormat="1" applyFont="1" applyBorder="1" applyAlignment="1">
      <alignment horizontal="center" vertical="top"/>
    </xf>
    <xf numFmtId="49" fontId="2" fillId="0" borderId="1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xf>
    <xf numFmtId="49" fontId="2" fillId="0" borderId="40" xfId="0" applyNumberFormat="1" applyFont="1" applyFill="1" applyBorder="1" applyAlignment="1">
      <alignment horizontal="left" vertical="top" wrapText="1"/>
    </xf>
    <xf numFmtId="0" fontId="0" fillId="0" borderId="48" xfId="0" applyFont="1" applyBorder="1" applyAlignment="1">
      <alignment/>
    </xf>
    <xf numFmtId="49" fontId="3" fillId="0" borderId="76" xfId="0" applyNumberFormat="1" applyFont="1" applyFill="1" applyBorder="1" applyAlignment="1">
      <alignment horizontal="center" vertical="center"/>
    </xf>
    <xf numFmtId="172" fontId="3" fillId="24" borderId="44" xfId="0" applyNumberFormat="1" applyFont="1" applyFill="1" applyBorder="1" applyAlignment="1">
      <alignment horizontal="center" vertical="top"/>
    </xf>
    <xf numFmtId="0" fontId="0" fillId="0" borderId="28" xfId="0" applyFont="1" applyBorder="1" applyAlignment="1">
      <alignment/>
    </xf>
    <xf numFmtId="49" fontId="3" fillId="0" borderId="40"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172" fontId="2" fillId="0" borderId="44" xfId="0" applyNumberFormat="1" applyFont="1" applyBorder="1" applyAlignment="1">
      <alignment horizontal="center" vertical="top" wrapText="1"/>
    </xf>
    <xf numFmtId="0" fontId="0" fillId="0" borderId="28" xfId="0" applyFont="1" applyBorder="1" applyAlignment="1">
      <alignment horizontal="center" vertical="top" wrapText="1"/>
    </xf>
    <xf numFmtId="0" fontId="0" fillId="0" borderId="48" xfId="0" applyFont="1" applyBorder="1" applyAlignment="1">
      <alignment horizontal="center" vertical="top" wrapText="1"/>
    </xf>
    <xf numFmtId="49" fontId="3" fillId="4" borderId="74" xfId="0" applyNumberFormat="1" applyFont="1" applyFill="1" applyBorder="1" applyAlignment="1">
      <alignment horizontal="right" vertical="top"/>
    </xf>
    <xf numFmtId="49" fontId="3" fillId="4" borderId="91" xfId="0" applyNumberFormat="1" applyFont="1" applyFill="1" applyBorder="1" applyAlignment="1">
      <alignment horizontal="right" vertical="top"/>
    </xf>
    <xf numFmtId="0" fontId="3" fillId="4" borderId="58" xfId="0" applyFont="1" applyFill="1" applyBorder="1" applyAlignment="1">
      <alignment horizontal="left" vertical="top" wrapText="1"/>
    </xf>
    <xf numFmtId="0" fontId="3" fillId="4" borderId="68" xfId="0" applyFont="1" applyFill="1" applyBorder="1" applyAlignment="1">
      <alignment horizontal="left" vertical="top" wrapText="1"/>
    </xf>
    <xf numFmtId="172" fontId="2" fillId="0" borderId="31" xfId="0" applyNumberFormat="1" applyFont="1" applyBorder="1" applyAlignment="1">
      <alignment horizontal="center" vertical="top" wrapText="1"/>
    </xf>
    <xf numFmtId="172" fontId="2" fillId="0" borderId="28" xfId="0" applyNumberFormat="1" applyFont="1" applyBorder="1" applyAlignment="1">
      <alignment horizontal="center" vertical="top" wrapText="1"/>
    </xf>
    <xf numFmtId="172" fontId="2" fillId="0" borderId="29" xfId="0" applyNumberFormat="1" applyFont="1" applyBorder="1" applyAlignment="1">
      <alignment horizontal="center" vertical="top" wrapText="1"/>
    </xf>
    <xf numFmtId="172" fontId="2" fillId="0" borderId="31" xfId="0" applyNumberFormat="1" applyFont="1" applyBorder="1" applyAlignment="1">
      <alignment horizontal="center" vertical="top" wrapText="1"/>
    </xf>
    <xf numFmtId="172" fontId="2" fillId="0" borderId="28" xfId="0" applyNumberFormat="1" applyFont="1" applyBorder="1" applyAlignment="1">
      <alignment horizontal="center" vertical="top" wrapText="1"/>
    </xf>
    <xf numFmtId="172" fontId="2" fillId="0" borderId="29" xfId="0" applyNumberFormat="1" applyFont="1" applyBorder="1" applyAlignment="1">
      <alignment horizontal="center" vertical="top" wrapText="1"/>
    </xf>
    <xf numFmtId="172" fontId="2" fillId="0" borderId="48" xfId="0" applyNumberFormat="1" applyFont="1" applyBorder="1" applyAlignment="1">
      <alignment horizontal="center" vertical="top" wrapText="1"/>
    </xf>
    <xf numFmtId="49" fontId="2" fillId="0" borderId="66" xfId="0" applyNumberFormat="1" applyFont="1" applyBorder="1" applyAlignment="1">
      <alignment horizontal="center" vertical="top"/>
    </xf>
    <xf numFmtId="49" fontId="2" fillId="0" borderId="78" xfId="0" applyNumberFormat="1" applyFont="1" applyBorder="1" applyAlignment="1">
      <alignment horizontal="center" vertical="top"/>
    </xf>
    <xf numFmtId="0" fontId="2" fillId="0" borderId="4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49" fontId="3" fillId="0" borderId="15"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4" borderId="80" xfId="0" applyNumberFormat="1" applyFont="1" applyFill="1" applyBorder="1" applyAlignment="1">
      <alignment horizontal="right" vertical="top"/>
    </xf>
    <xf numFmtId="0" fontId="2" fillId="25" borderId="15" xfId="0" applyFont="1" applyFill="1" applyBorder="1" applyAlignment="1">
      <alignment horizontal="left" vertical="top" wrapText="1"/>
    </xf>
    <xf numFmtId="0" fontId="2" fillId="25" borderId="18" xfId="0" applyFont="1" applyFill="1" applyBorder="1" applyAlignment="1">
      <alignment horizontal="left" vertical="top" wrapText="1"/>
    </xf>
    <xf numFmtId="0" fontId="2" fillId="0" borderId="0" xfId="0" applyFont="1" applyAlignment="1">
      <alignment horizontal="right" vertical="top"/>
    </xf>
    <xf numFmtId="49" fontId="3" fillId="0" borderId="40"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0" fontId="3" fillId="0" borderId="8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6" xfId="0" applyFont="1" applyBorder="1" applyAlignment="1">
      <alignment horizontal="center" vertical="center" wrapText="1"/>
    </xf>
    <xf numFmtId="172" fontId="3" fillId="24" borderId="31" xfId="0" applyNumberFormat="1" applyFont="1" applyFill="1" applyBorder="1" applyAlignment="1">
      <alignment horizontal="center" vertical="top" wrapText="1"/>
    </xf>
    <xf numFmtId="172" fontId="3" fillId="24" borderId="28" xfId="0" applyNumberFormat="1" applyFont="1" applyFill="1" applyBorder="1" applyAlignment="1">
      <alignment horizontal="center" vertical="top" wrapText="1"/>
    </xf>
    <xf numFmtId="172" fontId="3" fillId="24" borderId="48" xfId="0" applyNumberFormat="1" applyFont="1" applyFill="1" applyBorder="1" applyAlignment="1">
      <alignment horizontal="center" vertical="top" wrapText="1"/>
    </xf>
    <xf numFmtId="49" fontId="3" fillId="0" borderId="49"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xf>
    <xf numFmtId="49" fontId="2" fillId="0" borderId="23" xfId="0" applyNumberFormat="1" applyFont="1" applyFill="1" applyBorder="1" applyAlignment="1">
      <alignment horizontal="center" vertical="top"/>
    </xf>
    <xf numFmtId="49" fontId="3" fillId="3" borderId="24" xfId="0" applyNumberFormat="1" applyFont="1" applyFill="1" applyBorder="1" applyAlignment="1">
      <alignment horizontal="left" vertical="top" wrapText="1"/>
    </xf>
    <xf numFmtId="49" fontId="3" fillId="3" borderId="74" xfId="0" applyNumberFormat="1" applyFont="1" applyFill="1" applyBorder="1" applyAlignment="1">
      <alignment horizontal="left" vertical="top" wrapText="1"/>
    </xf>
    <xf numFmtId="49" fontId="3" fillId="3" borderId="91"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49" fontId="3" fillId="8" borderId="67" xfId="0" applyNumberFormat="1" applyFont="1" applyFill="1" applyBorder="1" applyAlignment="1">
      <alignment horizontal="right" vertical="top"/>
    </xf>
    <xf numFmtId="49" fontId="3" fillId="8" borderId="74" xfId="0" applyNumberFormat="1" applyFont="1" applyFill="1" applyBorder="1" applyAlignment="1">
      <alignment horizontal="right" vertical="top"/>
    </xf>
    <xf numFmtId="49" fontId="3" fillId="4" borderId="51" xfId="0" applyNumberFormat="1" applyFont="1" applyFill="1" applyBorder="1" applyAlignment="1">
      <alignment horizontal="center" vertical="top"/>
    </xf>
    <xf numFmtId="49" fontId="3" fillId="4" borderId="75" xfId="0" applyNumberFormat="1" applyFont="1" applyFill="1" applyBorder="1" applyAlignment="1">
      <alignment horizontal="center" vertical="top"/>
    </xf>
    <xf numFmtId="172" fontId="2" fillId="0" borderId="31" xfId="0" applyNumberFormat="1" applyFont="1" applyBorder="1" applyAlignment="1">
      <alignment horizontal="center" vertical="top"/>
    </xf>
    <xf numFmtId="172" fontId="2" fillId="0" borderId="28" xfId="0" applyNumberFormat="1" applyFont="1" applyBorder="1" applyAlignment="1">
      <alignment horizontal="center" vertical="top"/>
    </xf>
    <xf numFmtId="172" fontId="2" fillId="0" borderId="48" xfId="0" applyNumberFormat="1" applyFont="1" applyBorder="1" applyAlignment="1">
      <alignment horizontal="center" vertical="top"/>
    </xf>
    <xf numFmtId="49" fontId="3" fillId="0" borderId="79" xfId="0" applyNumberFormat="1" applyFont="1" applyFill="1" applyBorder="1" applyAlignment="1">
      <alignment horizontal="center" vertical="top"/>
    </xf>
    <xf numFmtId="49" fontId="3" fillId="0" borderId="80"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49" fontId="2" fillId="0" borderId="17" xfId="0" applyNumberFormat="1" applyFont="1" applyFill="1" applyBorder="1" applyAlignment="1">
      <alignment horizontal="left" vertical="top" wrapText="1"/>
    </xf>
    <xf numFmtId="49" fontId="3" fillId="0" borderId="82" xfId="0" applyNumberFormat="1" applyFont="1" applyFill="1" applyBorder="1" applyAlignment="1">
      <alignment horizontal="left" vertical="top" wrapText="1"/>
    </xf>
    <xf numFmtId="172" fontId="2" fillId="0" borderId="0" xfId="0" applyNumberFormat="1" applyFont="1" applyFill="1" applyBorder="1" applyAlignment="1">
      <alignment horizontal="right" vertical="top"/>
    </xf>
    <xf numFmtId="0" fontId="0" fillId="0" borderId="0" xfId="0" applyFont="1" applyBorder="1" applyAlignment="1">
      <alignment vertical="top"/>
    </xf>
    <xf numFmtId="49" fontId="2" fillId="0" borderId="79" xfId="0" applyNumberFormat="1" applyFont="1" applyBorder="1" applyAlignment="1">
      <alignment horizontal="center" vertical="top"/>
    </xf>
    <xf numFmtId="49" fontId="2" fillId="0" borderId="0" xfId="0" applyNumberFormat="1" applyFont="1" applyBorder="1" applyAlignment="1">
      <alignment horizontal="center" vertical="top"/>
    </xf>
    <xf numFmtId="49" fontId="2" fillId="0" borderId="80" xfId="0" applyNumberFormat="1" applyFont="1" applyBorder="1" applyAlignment="1">
      <alignment horizontal="center" vertical="top"/>
    </xf>
    <xf numFmtId="49" fontId="3" fillId="8" borderId="65"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172" fontId="3" fillId="0" borderId="76" xfId="0" applyNumberFormat="1" applyFont="1" applyFill="1" applyBorder="1" applyAlignment="1">
      <alignment horizontal="center" vertical="center" textRotation="90" wrapText="1"/>
    </xf>
    <xf numFmtId="172" fontId="3" fillId="0" borderId="56" xfId="0" applyNumberFormat="1" applyFont="1" applyFill="1" applyBorder="1" applyAlignment="1">
      <alignment horizontal="center" vertical="center" textRotation="90" wrapText="1"/>
    </xf>
    <xf numFmtId="0" fontId="0" fillId="0" borderId="19" xfId="0" applyFont="1" applyBorder="1" applyAlignment="1">
      <alignment horizontal="center" vertical="center" textRotation="90" wrapText="1"/>
    </xf>
    <xf numFmtId="49" fontId="3" fillId="4" borderId="42" xfId="0" applyNumberFormat="1" applyFont="1" applyFill="1" applyBorder="1" applyAlignment="1">
      <alignment horizontal="center" vertical="top"/>
    </xf>
    <xf numFmtId="49" fontId="3" fillId="4" borderId="32" xfId="0" applyNumberFormat="1" applyFont="1" applyFill="1" applyBorder="1" applyAlignment="1">
      <alignment horizontal="center" vertical="top"/>
    </xf>
    <xf numFmtId="49" fontId="3" fillId="4" borderId="73" xfId="0" applyNumberFormat="1" applyFont="1" applyFill="1" applyBorder="1" applyAlignment="1">
      <alignment horizontal="center" vertical="top"/>
    </xf>
    <xf numFmtId="49" fontId="3" fillId="0" borderId="69" xfId="0" applyNumberFormat="1" applyFont="1" applyBorder="1" applyAlignment="1">
      <alignment horizontal="center" vertical="top"/>
    </xf>
    <xf numFmtId="49" fontId="3" fillId="0" borderId="0" xfId="0" applyNumberFormat="1" applyFont="1" applyBorder="1" applyAlignment="1">
      <alignment horizontal="center" vertical="top"/>
    </xf>
    <xf numFmtId="49" fontId="3" fillId="0" borderId="88" xfId="0" applyNumberFormat="1" applyFont="1" applyBorder="1" applyAlignment="1">
      <alignment horizontal="center" vertical="top"/>
    </xf>
    <xf numFmtId="49" fontId="3" fillId="8" borderId="27" xfId="0" applyNumberFormat="1" applyFont="1" applyFill="1" applyBorder="1" applyAlignment="1">
      <alignment horizontal="center" vertical="top"/>
    </xf>
    <xf numFmtId="49" fontId="3" fillId="8" borderId="25" xfId="0" applyNumberFormat="1" applyFont="1" applyFill="1" applyBorder="1" applyAlignment="1">
      <alignment horizontal="center" vertical="top"/>
    </xf>
    <xf numFmtId="49" fontId="3" fillId="8" borderId="83" xfId="0" applyNumberFormat="1" applyFont="1" applyFill="1" applyBorder="1" applyAlignment="1">
      <alignment horizontal="center" vertical="top"/>
    </xf>
    <xf numFmtId="172" fontId="3" fillId="16" borderId="87" xfId="0" applyNumberFormat="1" applyFont="1" applyFill="1" applyBorder="1" applyAlignment="1">
      <alignment horizontal="center" vertical="top"/>
    </xf>
    <xf numFmtId="172" fontId="3" fillId="16" borderId="73" xfId="0" applyNumberFormat="1" applyFont="1" applyFill="1" applyBorder="1" applyAlignment="1">
      <alignment horizontal="center" vertical="top"/>
    </xf>
    <xf numFmtId="172" fontId="3" fillId="16" borderId="86" xfId="0" applyNumberFormat="1" applyFont="1" applyFill="1" applyBorder="1" applyAlignment="1">
      <alignment horizontal="center" vertical="top"/>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2" fillId="0" borderId="44" xfId="0" applyFont="1" applyBorder="1" applyAlignment="1">
      <alignment horizontal="left" vertical="top" wrapText="1"/>
    </xf>
    <xf numFmtId="0" fontId="2" fillId="0" borderId="28" xfId="0" applyFont="1" applyBorder="1" applyAlignment="1">
      <alignment horizontal="left" vertical="top" wrapText="1"/>
    </xf>
    <xf numFmtId="0" fontId="2" fillId="0" borderId="48" xfId="0" applyFont="1" applyBorder="1" applyAlignment="1">
      <alignment horizontal="left" vertical="top" wrapText="1"/>
    </xf>
    <xf numFmtId="0" fontId="2" fillId="0" borderId="44" xfId="0" applyFont="1" applyBorder="1" applyAlignment="1">
      <alignment horizontal="left" vertical="top"/>
    </xf>
    <xf numFmtId="0" fontId="2" fillId="0" borderId="28" xfId="0" applyFont="1" applyBorder="1" applyAlignment="1">
      <alignment horizontal="left" vertical="top"/>
    </xf>
    <xf numFmtId="0" fontId="2" fillId="0" borderId="48" xfId="0" applyFont="1" applyBorder="1" applyAlignment="1">
      <alignment horizontal="left" vertical="top"/>
    </xf>
    <xf numFmtId="49" fontId="3" fillId="24" borderId="67" xfId="0" applyNumberFormat="1" applyFont="1" applyFill="1" applyBorder="1" applyAlignment="1">
      <alignment horizontal="right" vertical="top"/>
    </xf>
    <xf numFmtId="49" fontId="3" fillId="24" borderId="74" xfId="0" applyNumberFormat="1" applyFont="1" applyFill="1" applyBorder="1" applyAlignment="1">
      <alignment horizontal="right" vertical="top"/>
    </xf>
    <xf numFmtId="0" fontId="3" fillId="24" borderId="44" xfId="0" applyFont="1" applyFill="1" applyBorder="1" applyAlignment="1">
      <alignment horizontal="center" vertical="top"/>
    </xf>
    <xf numFmtId="0" fontId="3" fillId="24" borderId="28" xfId="0" applyFont="1" applyFill="1" applyBorder="1" applyAlignment="1">
      <alignment horizontal="center" vertical="top"/>
    </xf>
    <xf numFmtId="0" fontId="3" fillId="24" borderId="48" xfId="0" applyFont="1" applyFill="1" applyBorder="1" applyAlignment="1">
      <alignment horizontal="center" vertical="top"/>
    </xf>
    <xf numFmtId="0" fontId="3" fillId="16" borderId="83" xfId="0" applyFont="1" applyFill="1" applyBorder="1" applyAlignment="1">
      <alignment horizontal="right" vertical="top"/>
    </xf>
    <xf numFmtId="0" fontId="3" fillId="16" borderId="88" xfId="0" applyFont="1" applyFill="1" applyBorder="1" applyAlignment="1">
      <alignment horizontal="right" vertical="top"/>
    </xf>
    <xf numFmtId="0" fontId="3" fillId="16" borderId="90" xfId="0" applyFont="1" applyFill="1" applyBorder="1" applyAlignment="1">
      <alignment horizontal="right" vertical="top"/>
    </xf>
    <xf numFmtId="172" fontId="2" fillId="0" borderId="31" xfId="0" applyNumberFormat="1" applyFont="1" applyBorder="1" applyAlignment="1">
      <alignment horizontal="center" vertical="top"/>
    </xf>
    <xf numFmtId="172" fontId="2" fillId="0" borderId="28" xfId="0" applyNumberFormat="1" applyFont="1" applyBorder="1" applyAlignment="1">
      <alignment horizontal="center" vertical="top"/>
    </xf>
    <xf numFmtId="172" fontId="2" fillId="0" borderId="48" xfId="0" applyNumberFormat="1" applyFont="1" applyBorder="1" applyAlignment="1">
      <alignment horizontal="center" vertical="top"/>
    </xf>
    <xf numFmtId="172" fontId="3" fillId="24" borderId="31" xfId="0" applyNumberFormat="1" applyFont="1" applyFill="1" applyBorder="1" applyAlignment="1">
      <alignment horizontal="center" vertical="top"/>
    </xf>
    <xf numFmtId="172" fontId="3" fillId="24" borderId="28" xfId="0" applyNumberFormat="1" applyFont="1" applyFill="1" applyBorder="1" applyAlignment="1">
      <alignment horizontal="center" vertical="top"/>
    </xf>
    <xf numFmtId="172" fontId="3" fillId="24" borderId="48" xfId="0" applyNumberFormat="1" applyFont="1" applyFill="1" applyBorder="1" applyAlignment="1">
      <alignment horizontal="center" vertical="top"/>
    </xf>
    <xf numFmtId="172" fontId="2" fillId="0" borderId="29" xfId="0" applyNumberFormat="1" applyFont="1" applyBorder="1" applyAlignment="1">
      <alignment horizontal="center" vertical="top"/>
    </xf>
    <xf numFmtId="172" fontId="3" fillId="24" borderId="29" xfId="0" applyNumberFormat="1" applyFont="1" applyFill="1" applyBorder="1" applyAlignment="1">
      <alignment horizontal="center" vertical="top"/>
    </xf>
    <xf numFmtId="172" fontId="3" fillId="16" borderId="84" xfId="0" applyNumberFormat="1" applyFont="1" applyFill="1" applyBorder="1" applyAlignment="1">
      <alignment horizontal="center" vertical="top"/>
    </xf>
    <xf numFmtId="172" fontId="3" fillId="16" borderId="85" xfId="0" applyNumberFormat="1" applyFont="1" applyFill="1" applyBorder="1" applyAlignment="1">
      <alignment horizontal="center" vertical="top"/>
    </xf>
    <xf numFmtId="0" fontId="2" fillId="0" borderId="79" xfId="0" applyNumberFormat="1" applyFont="1" applyFill="1" applyBorder="1" applyAlignment="1">
      <alignment horizontal="left" vertical="top" wrapText="1"/>
    </xf>
    <xf numFmtId="0" fontId="3" fillId="0" borderId="43" xfId="0" applyFont="1" applyBorder="1" applyAlignment="1">
      <alignment horizontal="center" vertical="center" wrapText="1"/>
    </xf>
    <xf numFmtId="172" fontId="2" fillId="0" borderId="44" xfId="0" applyNumberFormat="1" applyFont="1" applyBorder="1" applyAlignment="1">
      <alignment horizontal="center" vertical="top" wrapText="1"/>
    </xf>
    <xf numFmtId="172" fontId="2" fillId="0" borderId="48" xfId="0" applyNumberFormat="1" applyFont="1" applyBorder="1" applyAlignment="1">
      <alignment horizontal="center" vertical="top" wrapText="1"/>
    </xf>
    <xf numFmtId="0" fontId="2" fillId="0" borderId="40"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50" xfId="0" applyFont="1" applyFill="1" applyBorder="1" applyAlignment="1">
      <alignment horizontal="center" vertical="top" wrapText="1"/>
    </xf>
    <xf numFmtId="0" fontId="3" fillId="0" borderId="77" xfId="0" applyFont="1" applyFill="1" applyBorder="1" applyAlignment="1">
      <alignment horizontal="center" vertical="top" wrapText="1"/>
    </xf>
    <xf numFmtId="0" fontId="1" fillId="0" borderId="37" xfId="0" applyFont="1" applyFill="1" applyBorder="1" applyAlignment="1">
      <alignment horizontal="center" vertical="center" textRotation="90" wrapText="1"/>
    </xf>
    <xf numFmtId="0" fontId="1" fillId="0" borderId="78" xfId="0" applyFont="1" applyFill="1" applyBorder="1" applyAlignment="1">
      <alignment horizontal="center" vertical="center" textRotation="90" wrapText="1"/>
    </xf>
    <xf numFmtId="49" fontId="3" fillId="8" borderId="74" xfId="0" applyNumberFormat="1" applyFont="1" applyFill="1" applyBorder="1" applyAlignment="1">
      <alignment horizontal="left" vertical="top" wrapText="1"/>
    </xf>
    <xf numFmtId="0" fontId="0" fillId="0" borderId="74" xfId="0" applyFont="1" applyBorder="1" applyAlignment="1">
      <alignment horizontal="left" vertical="top" wrapText="1"/>
    </xf>
    <xf numFmtId="0" fontId="0" fillId="0" borderId="91" xfId="0" applyFont="1" applyBorder="1" applyAlignment="1">
      <alignment horizontal="left" vertical="top" wrapText="1"/>
    </xf>
    <xf numFmtId="0" fontId="23" fillId="24" borderId="20" xfId="0" applyFont="1" applyFill="1" applyBorder="1" applyAlignment="1">
      <alignment horizontal="left" vertical="top" wrapText="1"/>
    </xf>
    <xf numFmtId="0" fontId="23" fillId="24" borderId="63" xfId="0" applyFont="1" applyFill="1" applyBorder="1" applyAlignment="1">
      <alignment horizontal="left" vertical="top" wrapText="1"/>
    </xf>
    <xf numFmtId="0" fontId="23" fillId="24" borderId="22" xfId="0" applyFont="1" applyFill="1" applyBorder="1" applyAlignment="1">
      <alignment horizontal="left" vertical="top" wrapText="1"/>
    </xf>
    <xf numFmtId="0" fontId="2" fillId="0" borderId="42" xfId="0" applyFont="1" applyBorder="1" applyAlignment="1">
      <alignment horizontal="center" vertical="center" textRotation="90" wrapText="1"/>
    </xf>
    <xf numFmtId="0" fontId="2" fillId="0" borderId="28" xfId="0" applyFont="1" applyBorder="1" applyAlignment="1">
      <alignment horizontal="center" vertical="center" textRotation="90" wrapText="1"/>
    </xf>
    <xf numFmtId="0" fontId="2" fillId="0" borderId="73" xfId="0" applyFont="1" applyBorder="1" applyAlignment="1">
      <alignment horizontal="center" vertical="center" textRotation="90" wrapText="1"/>
    </xf>
    <xf numFmtId="0" fontId="2" fillId="0" borderId="64"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3" fillId="0" borderId="8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0" fillId="0" borderId="19" xfId="0" applyFont="1" applyFill="1" applyBorder="1" applyAlignment="1">
      <alignment horizontal="center" vertical="center"/>
    </xf>
    <xf numFmtId="49" fontId="3" fillId="0" borderId="52" xfId="0" applyNumberFormat="1" applyFont="1" applyFill="1" applyBorder="1" applyAlignment="1">
      <alignment horizontal="center" vertical="top"/>
    </xf>
    <xf numFmtId="49" fontId="3" fillId="0" borderId="70" xfId="0" applyNumberFormat="1" applyFont="1" applyFill="1" applyBorder="1" applyAlignment="1">
      <alignment horizontal="center" vertical="top"/>
    </xf>
    <xf numFmtId="0" fontId="2" fillId="0" borderId="40"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4" borderId="74" xfId="0" applyFont="1" applyFill="1" applyBorder="1" applyAlignment="1">
      <alignment horizontal="left" vertical="top" wrapText="1"/>
    </xf>
    <xf numFmtId="0" fontId="3" fillId="4" borderId="79" xfId="0" applyFont="1" applyFill="1" applyBorder="1" applyAlignment="1">
      <alignment horizontal="left" vertical="top" wrapText="1"/>
    </xf>
    <xf numFmtId="0" fontId="3" fillId="4" borderId="91" xfId="0" applyFont="1" applyFill="1" applyBorder="1" applyAlignment="1">
      <alignment horizontal="left" vertical="top"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43" xfId="0" applyFont="1" applyBorder="1" applyAlignment="1">
      <alignment horizontal="center" vertical="center" textRotation="90" wrapText="1"/>
    </xf>
    <xf numFmtId="0" fontId="2" fillId="0" borderId="29" xfId="0" applyFont="1" applyBorder="1" applyAlignment="1">
      <alignment horizontal="center" vertical="center" textRotation="90" wrapText="1"/>
    </xf>
    <xf numFmtId="0" fontId="2" fillId="0" borderId="85" xfId="0" applyFont="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2" fillId="0" borderId="51"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2" fillId="0" borderId="75" xfId="0" applyFont="1" applyBorder="1" applyAlignment="1">
      <alignment horizontal="center" vertical="center" textRotation="90" wrapText="1"/>
    </xf>
    <xf numFmtId="0" fontId="2" fillId="0" borderId="28" xfId="0" applyFont="1" applyFill="1" applyBorder="1" applyAlignment="1">
      <alignment horizontal="center" vertical="center"/>
    </xf>
    <xf numFmtId="0" fontId="3" fillId="0" borderId="69"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textRotation="90" wrapText="1"/>
    </xf>
    <xf numFmtId="0" fontId="2" fillId="0" borderId="44" xfId="0" applyFont="1" applyBorder="1" applyAlignment="1">
      <alignment horizontal="center" vertical="center" textRotation="90" wrapText="1"/>
    </xf>
    <xf numFmtId="0" fontId="2" fillId="0" borderId="84"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0" fontId="2" fillId="0" borderId="77" xfId="0" applyFont="1" applyBorder="1" applyAlignment="1">
      <alignment horizontal="center" vertical="center" textRotation="90" wrapText="1"/>
    </xf>
    <xf numFmtId="0" fontId="2" fillId="0" borderId="28" xfId="0" applyFont="1" applyBorder="1" applyAlignment="1">
      <alignment horizontal="center" vertical="center"/>
    </xf>
    <xf numFmtId="0" fontId="2" fillId="0" borderId="40" xfId="0" applyNumberFormat="1" applyFont="1" applyBorder="1" applyAlignment="1">
      <alignment horizontal="center" vertical="center" textRotation="90" wrapText="1"/>
    </xf>
    <xf numFmtId="0" fontId="2" fillId="0" borderId="15" xfId="0" applyNumberFormat="1" applyFont="1" applyBorder="1" applyAlignment="1">
      <alignment horizontal="center" vertical="center" textRotation="90" wrapText="1"/>
    </xf>
    <xf numFmtId="0" fontId="2" fillId="0" borderId="18" xfId="0" applyNumberFormat="1" applyFont="1" applyBorder="1" applyAlignment="1">
      <alignment horizontal="center" vertical="center" textRotation="90" wrapText="1"/>
    </xf>
    <xf numFmtId="0" fontId="1" fillId="0" borderId="55" xfId="0" applyFont="1" applyFill="1" applyBorder="1" applyAlignment="1">
      <alignment horizontal="center" vertical="center" textRotation="90" wrapText="1"/>
    </xf>
    <xf numFmtId="0" fontId="1" fillId="0" borderId="70" xfId="0" applyFont="1" applyFill="1" applyBorder="1" applyAlignment="1">
      <alignment horizontal="center" vertical="center" textRotation="90" wrapText="1"/>
    </xf>
    <xf numFmtId="49" fontId="3" fillId="0" borderId="76" xfId="0" applyNumberFormat="1" applyFont="1" applyFill="1" applyBorder="1" applyAlignment="1">
      <alignment horizontal="center" vertical="center" textRotation="90"/>
    </xf>
    <xf numFmtId="49" fontId="3" fillId="0" borderId="56" xfId="0" applyNumberFormat="1" applyFont="1" applyFill="1" applyBorder="1" applyAlignment="1">
      <alignment horizontal="center" vertical="center" textRotation="90"/>
    </xf>
    <xf numFmtId="49" fontId="3" fillId="0" borderId="19" xfId="0" applyNumberFormat="1" applyFont="1" applyFill="1" applyBorder="1" applyAlignment="1">
      <alignment horizontal="center" vertical="center" textRotation="90"/>
    </xf>
    <xf numFmtId="49" fontId="2" fillId="0" borderId="52" xfId="0" applyNumberFormat="1" applyFont="1" applyBorder="1" applyAlignment="1">
      <alignment horizontal="center" vertical="top"/>
    </xf>
    <xf numFmtId="49" fontId="2" fillId="0" borderId="54" xfId="0" applyNumberFormat="1" applyFont="1" applyBorder="1" applyAlignment="1">
      <alignment horizontal="center" vertical="top"/>
    </xf>
    <xf numFmtId="49" fontId="2" fillId="0" borderId="70" xfId="0" applyNumberFormat="1" applyFont="1" applyBorder="1" applyAlignment="1">
      <alignment horizontal="center" vertical="top"/>
    </xf>
    <xf numFmtId="0" fontId="2" fillId="0" borderId="0" xfId="0" applyFont="1" applyAlignment="1">
      <alignment horizontal="center" vertical="top"/>
    </xf>
    <xf numFmtId="0" fontId="3"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right" vertical="top" wrapText="1"/>
    </xf>
    <xf numFmtId="49" fontId="3" fillId="4" borderId="66" xfId="0" applyNumberFormat="1" applyFont="1" applyFill="1" applyBorder="1" applyAlignment="1">
      <alignment horizontal="center" vertical="top"/>
    </xf>
    <xf numFmtId="49" fontId="3" fillId="4" borderId="33" xfId="0" applyNumberFormat="1" applyFont="1" applyFill="1" applyBorder="1" applyAlignment="1">
      <alignment horizontal="center" vertical="top"/>
    </xf>
    <xf numFmtId="49" fontId="3" fillId="4" borderId="78" xfId="0" applyNumberFormat="1" applyFont="1" applyFill="1" applyBorder="1" applyAlignment="1">
      <alignment horizontal="center" vertical="top"/>
    </xf>
    <xf numFmtId="49" fontId="3" fillId="0" borderId="66" xfId="0" applyNumberFormat="1" applyFont="1" applyFill="1" applyBorder="1" applyAlignment="1">
      <alignment horizontal="center" vertical="top"/>
    </xf>
    <xf numFmtId="49" fontId="3" fillId="0" borderId="33" xfId="0" applyNumberFormat="1" applyFont="1" applyFill="1" applyBorder="1" applyAlignment="1">
      <alignment horizontal="center" vertical="top"/>
    </xf>
    <xf numFmtId="49" fontId="3" fillId="0" borderId="78" xfId="0" applyNumberFormat="1" applyFont="1" applyFill="1" applyBorder="1" applyAlignment="1">
      <alignment horizontal="center" vertical="top"/>
    </xf>
    <xf numFmtId="49" fontId="3" fillId="0" borderId="66" xfId="0" applyNumberFormat="1" applyFont="1" applyBorder="1" applyAlignment="1">
      <alignment horizontal="center" vertical="top"/>
    </xf>
    <xf numFmtId="49" fontId="3" fillId="0" borderId="33" xfId="0" applyNumberFormat="1" applyFont="1" applyBorder="1" applyAlignment="1">
      <alignment horizontal="center" vertical="top"/>
    </xf>
    <xf numFmtId="49" fontId="3" fillId="0" borderId="78" xfId="0" applyNumberFormat="1" applyFont="1" applyBorder="1" applyAlignment="1">
      <alignment horizontal="center" vertical="top"/>
    </xf>
    <xf numFmtId="0" fontId="3" fillId="4" borderId="64" xfId="0" applyFont="1" applyFill="1" applyBorder="1" applyAlignment="1">
      <alignment horizontal="left" vertical="top" wrapText="1"/>
    </xf>
    <xf numFmtId="49" fontId="2" fillId="0" borderId="52" xfId="0" applyNumberFormat="1" applyFont="1" applyFill="1" applyBorder="1" applyAlignment="1">
      <alignment horizontal="center" vertical="top"/>
    </xf>
    <xf numFmtId="49" fontId="2" fillId="0" borderId="70" xfId="0" applyNumberFormat="1" applyFont="1" applyFill="1" applyBorder="1" applyAlignment="1">
      <alignment horizontal="center" vertical="top"/>
    </xf>
    <xf numFmtId="49" fontId="3" fillId="4" borderId="67" xfId="0" applyNumberFormat="1" applyFont="1" applyFill="1" applyBorder="1" applyAlignment="1">
      <alignment horizontal="right" vertical="top"/>
    </xf>
    <xf numFmtId="0" fontId="0" fillId="0" borderId="70" xfId="0" applyFont="1" applyFill="1" applyBorder="1" applyAlignment="1">
      <alignment horizontal="center" vertical="top"/>
    </xf>
    <xf numFmtId="0" fontId="21" fillId="0" borderId="18" xfId="0" applyFont="1" applyFill="1" applyBorder="1" applyAlignment="1">
      <alignment horizontal="center" vertical="top"/>
    </xf>
    <xf numFmtId="49" fontId="2" fillId="0" borderId="15" xfId="0" applyNumberFormat="1" applyFont="1" applyFill="1" applyBorder="1" applyAlignment="1">
      <alignment horizontal="left" vertical="top" wrapText="1"/>
    </xf>
    <xf numFmtId="49" fontId="3" fillId="8" borderId="50" xfId="0" applyNumberFormat="1" applyFont="1" applyFill="1" applyBorder="1" applyAlignment="1">
      <alignment horizontal="center" vertical="top"/>
    </xf>
    <xf numFmtId="49" fontId="3" fillId="8" borderId="77"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49" fontId="3" fillId="8" borderId="26" xfId="0" applyNumberFormat="1" applyFont="1" applyFill="1" applyBorder="1" applyAlignment="1">
      <alignment horizontal="center" vertical="top"/>
    </xf>
    <xf numFmtId="49" fontId="3" fillId="8" borderId="81" xfId="0" applyNumberFormat="1" applyFont="1" applyFill="1" applyBorder="1" applyAlignment="1">
      <alignment horizontal="center" vertical="top"/>
    </xf>
    <xf numFmtId="49" fontId="3" fillId="4" borderId="28" xfId="0" applyNumberFormat="1" applyFont="1" applyFill="1" applyBorder="1" applyAlignment="1">
      <alignment horizontal="center" vertical="top"/>
    </xf>
    <xf numFmtId="49" fontId="3" fillId="4" borderId="34" xfId="0" applyNumberFormat="1" applyFont="1" applyFill="1" applyBorder="1" applyAlignment="1">
      <alignment horizontal="center" vertical="top"/>
    </xf>
    <xf numFmtId="49" fontId="3" fillId="0" borderId="30" xfId="0" applyNumberFormat="1" applyFont="1" applyBorder="1" applyAlignment="1">
      <alignment horizontal="center" vertical="top"/>
    </xf>
    <xf numFmtId="49" fontId="3" fillId="0" borderId="35" xfId="0" applyNumberFormat="1" applyFont="1" applyBorder="1" applyAlignment="1">
      <alignment horizontal="center" vertical="top"/>
    </xf>
    <xf numFmtId="49" fontId="3" fillId="4" borderId="36" xfId="0" applyNumberFormat="1" applyFont="1" applyFill="1" applyBorder="1" applyAlignment="1">
      <alignment horizontal="center" vertical="top"/>
    </xf>
    <xf numFmtId="172" fontId="3" fillId="0" borderId="41" xfId="0" applyNumberFormat="1" applyFont="1" applyBorder="1" applyAlignment="1">
      <alignment horizontal="center" vertical="center" wrapText="1"/>
    </xf>
    <xf numFmtId="172" fontId="3" fillId="0" borderId="42" xfId="0" applyNumberFormat="1" applyFont="1" applyBorder="1" applyAlignment="1">
      <alignment horizontal="center" vertical="center" wrapText="1"/>
    </xf>
    <xf numFmtId="172" fontId="3" fillId="0" borderId="46" xfId="0" applyNumberFormat="1" applyFont="1" applyBorder="1" applyAlignment="1">
      <alignment horizontal="center" vertical="center" wrapText="1"/>
    </xf>
    <xf numFmtId="172" fontId="2" fillId="0" borderId="29" xfId="0" applyNumberFormat="1" applyFont="1" applyBorder="1" applyAlignment="1">
      <alignment horizontal="center" vertical="top"/>
    </xf>
    <xf numFmtId="172" fontId="3" fillId="24" borderId="44" xfId="0" applyNumberFormat="1" applyFont="1" applyFill="1" applyBorder="1" applyAlignment="1">
      <alignment horizontal="center" vertical="top" wrapText="1"/>
    </xf>
    <xf numFmtId="172" fontId="3" fillId="24" borderId="29" xfId="0" applyNumberFormat="1" applyFont="1" applyFill="1" applyBorder="1" applyAlignment="1">
      <alignment horizontal="center" vertical="top" wrapText="1"/>
    </xf>
    <xf numFmtId="0" fontId="31" fillId="0" borderId="40" xfId="0" applyFont="1" applyFill="1" applyBorder="1" applyAlignment="1">
      <alignment horizontal="left" vertical="top" wrapText="1"/>
    </xf>
    <xf numFmtId="0" fontId="31" fillId="0" borderId="15" xfId="0" applyFont="1" applyFill="1" applyBorder="1" applyAlignment="1">
      <alignment horizontal="left" vertical="top" wrapText="1"/>
    </xf>
    <xf numFmtId="0" fontId="47" fillId="0" borderId="18" xfId="0" applyFont="1" applyBorder="1" applyAlignment="1">
      <alignment vertical="top" wrapText="1"/>
    </xf>
    <xf numFmtId="49" fontId="2" fillId="0" borderId="15"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49" fontId="3" fillId="0" borderId="76" xfId="0" applyNumberFormat="1" applyFont="1" applyFill="1" applyBorder="1" applyAlignment="1">
      <alignment horizontal="center" vertical="center" textRotation="90" wrapText="1"/>
    </xf>
    <xf numFmtId="49" fontId="3" fillId="0" borderId="56" xfId="0" applyNumberFormat="1" applyFont="1" applyFill="1" applyBorder="1" applyAlignment="1">
      <alignment horizontal="center" vertical="center" textRotation="90" wrapText="1"/>
    </xf>
    <xf numFmtId="49" fontId="3" fillId="0" borderId="19" xfId="0" applyNumberFormat="1" applyFont="1" applyFill="1" applyBorder="1" applyAlignment="1">
      <alignment horizontal="center" vertical="center" textRotation="90" wrapText="1"/>
    </xf>
    <xf numFmtId="49" fontId="3" fillId="0" borderId="53" xfId="0" applyNumberFormat="1" applyFont="1" applyFill="1" applyBorder="1" applyAlignment="1">
      <alignment horizontal="center" vertical="center"/>
    </xf>
    <xf numFmtId="49" fontId="4" fillId="0" borderId="79" xfId="0" applyNumberFormat="1" applyFont="1" applyBorder="1" applyAlignment="1">
      <alignment vertical="top" wrapText="1"/>
    </xf>
    <xf numFmtId="49" fontId="4" fillId="0" borderId="0" xfId="0" applyNumberFormat="1" applyFont="1" applyBorder="1" applyAlignment="1">
      <alignment vertical="top" wrapText="1"/>
    </xf>
    <xf numFmtId="0" fontId="24" fillId="0" borderId="80" xfId="0" applyFont="1" applyBorder="1" applyAlignment="1">
      <alignment vertical="top" wrapText="1"/>
    </xf>
    <xf numFmtId="49" fontId="3" fillId="0" borderId="65"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49" fontId="21" fillId="0" borderId="10" xfId="0" applyNumberFormat="1" applyFont="1" applyBorder="1" applyAlignment="1">
      <alignment horizontal="center" vertical="top" wrapText="1"/>
    </xf>
    <xf numFmtId="0" fontId="0" fillId="0" borderId="19" xfId="0" applyFont="1" applyBorder="1" applyAlignment="1">
      <alignment vertical="center" textRotation="90" wrapText="1"/>
    </xf>
    <xf numFmtId="49" fontId="2" fillId="0" borderId="52" xfId="0" applyNumberFormat="1" applyFont="1" applyBorder="1" applyAlignment="1">
      <alignment horizontal="center" vertical="top" wrapText="1"/>
    </xf>
    <xf numFmtId="49" fontId="2" fillId="0" borderId="54" xfId="0" applyNumberFormat="1" applyFont="1" applyBorder="1" applyAlignment="1">
      <alignment horizontal="center" vertical="top" wrapText="1"/>
    </xf>
    <xf numFmtId="0" fontId="0" fillId="0" borderId="70" xfId="0" applyFont="1" applyBorder="1" applyAlignment="1">
      <alignment horizontal="center" vertical="top" wrapText="1"/>
    </xf>
    <xf numFmtId="49" fontId="3" fillId="0" borderId="40" xfId="0" applyNumberFormat="1" applyFont="1" applyBorder="1" applyAlignment="1">
      <alignment horizontal="center" vertical="top"/>
    </xf>
    <xf numFmtId="49" fontId="3" fillId="0" borderId="15" xfId="0" applyNumberFormat="1" applyFont="1" applyBorder="1" applyAlignment="1">
      <alignment horizontal="center" vertical="top"/>
    </xf>
    <xf numFmtId="49" fontId="2" fillId="0" borderId="33" xfId="0" applyNumberFormat="1" applyFont="1" applyBorder="1" applyAlignment="1">
      <alignment horizontal="center" vertical="top"/>
    </xf>
    <xf numFmtId="49" fontId="3" fillId="4" borderId="74" xfId="0" applyNumberFormat="1" applyFont="1" applyFill="1" applyBorder="1" applyAlignment="1">
      <alignment horizontal="left" vertical="top" wrapText="1"/>
    </xf>
    <xf numFmtId="49" fontId="3" fillId="4" borderId="79" xfId="0" applyNumberFormat="1" applyFont="1" applyFill="1" applyBorder="1" applyAlignment="1">
      <alignment horizontal="left" vertical="top" wrapText="1"/>
    </xf>
    <xf numFmtId="49" fontId="3" fillId="4" borderId="91" xfId="0" applyNumberFormat="1" applyFont="1" applyFill="1" applyBorder="1" applyAlignment="1">
      <alignment horizontal="left" vertical="top" wrapText="1"/>
    </xf>
    <xf numFmtId="49" fontId="3" fillId="0" borderId="18" xfId="0" applyNumberFormat="1" applyFont="1" applyBorder="1" applyAlignment="1">
      <alignment horizontal="center" vertical="top"/>
    </xf>
    <xf numFmtId="49" fontId="2" fillId="0" borderId="40"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0" fontId="2" fillId="0" borderId="0" xfId="0" applyNumberFormat="1" applyFont="1" applyFill="1" applyBorder="1" applyAlignment="1">
      <alignment horizontal="left" vertical="top" wrapText="1"/>
    </xf>
    <xf numFmtId="49" fontId="2" fillId="0" borderId="49" xfId="0" applyNumberFormat="1" applyFont="1" applyFill="1" applyBorder="1" applyAlignment="1">
      <alignment horizontal="left" vertical="top" wrapText="1"/>
    </xf>
    <xf numFmtId="49" fontId="3" fillId="0" borderId="63" xfId="0" applyNumberFormat="1" applyFont="1" applyBorder="1" applyAlignment="1">
      <alignment horizontal="center" vertical="top"/>
    </xf>
    <xf numFmtId="172" fontId="3" fillId="0" borderId="19" xfId="0" applyNumberFormat="1" applyFont="1" applyFill="1" applyBorder="1" applyAlignment="1">
      <alignment horizontal="center" vertical="center" textRotation="90" wrapText="1"/>
    </xf>
    <xf numFmtId="0" fontId="2" fillId="0" borderId="1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8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Alignment="1">
      <alignment horizontal="center" wrapText="1"/>
    </xf>
    <xf numFmtId="0" fontId="2" fillId="0" borderId="0" xfId="0" applyFont="1" applyBorder="1" applyAlignment="1">
      <alignment horizontal="left" vertical="top" wrapText="1"/>
    </xf>
    <xf numFmtId="0" fontId="0" fillId="0" borderId="0" xfId="0" applyBorder="1" applyAlignment="1">
      <alignment vertical="top" wrapText="1"/>
    </xf>
    <xf numFmtId="0" fontId="3" fillId="25" borderId="40" xfId="0"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5" borderId="65" xfId="0" applyFont="1" applyFill="1" applyBorder="1" applyAlignment="1">
      <alignment horizontal="center" vertical="center" wrapText="1"/>
    </xf>
    <xf numFmtId="0" fontId="3" fillId="25" borderId="25" xfId="0" applyFont="1" applyFill="1" applyBorder="1" applyAlignment="1">
      <alignment horizontal="center" vertical="center" wrapText="1"/>
    </xf>
    <xf numFmtId="0" fontId="3" fillId="25" borderId="1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18" fillId="0" borderId="28" xfId="50" applyFont="1" applyBorder="1" applyAlignment="1">
      <alignment horizontal="center" vertical="center" wrapText="1"/>
      <protection/>
    </xf>
    <xf numFmtId="0" fontId="0" fillId="0" borderId="28" xfId="0" applyFont="1" applyBorder="1" applyAlignment="1">
      <alignment horizontal="center" vertical="center"/>
    </xf>
    <xf numFmtId="0" fontId="18" fillId="0" borderId="31" xfId="50" applyFont="1" applyBorder="1" applyAlignment="1">
      <alignment horizontal="center" vertical="center" wrapText="1"/>
      <protection/>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18" fillId="0" borderId="34" xfId="50" applyFont="1" applyBorder="1" applyAlignment="1">
      <alignment horizontal="center" vertical="center" wrapText="1"/>
      <protection/>
    </xf>
    <xf numFmtId="0" fontId="0" fillId="0" borderId="36" xfId="0" applyFont="1" applyBorder="1" applyAlignment="1">
      <alignment horizontal="center" vertical="center"/>
    </xf>
    <xf numFmtId="0" fontId="18" fillId="0" borderId="30" xfId="50" applyFont="1" applyBorder="1" applyAlignment="1">
      <alignment horizontal="center" vertical="center" wrapText="1"/>
      <protection/>
    </xf>
    <xf numFmtId="0" fontId="0" fillId="0" borderId="30" xfId="0" applyFont="1" applyBorder="1" applyAlignment="1">
      <alignment horizontal="center" vertical="center"/>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omma" xfId="39"/>
    <cellStyle name="Comma [0]" xfId="40"/>
    <cellStyle name="Currency" xfId="41"/>
    <cellStyle name="Currency [0]" xfId="42"/>
    <cellStyle name="Followed Hyperlink" xfId="43"/>
    <cellStyle name="Geras" xfId="44"/>
    <cellStyle name="Hyperlink" xfId="45"/>
    <cellStyle name="Įspėjimo tekstas" xfId="46"/>
    <cellStyle name="Išvestis" xfId="47"/>
    <cellStyle name="Įvestis" xfId="48"/>
    <cellStyle name="Neutralus" xfId="49"/>
    <cellStyle name="Normal_biudz uz 2001 atskaitomybe3" xfId="50"/>
    <cellStyle name="Paryškinimas 1" xfId="51"/>
    <cellStyle name="Paryškinimas 2" xfId="52"/>
    <cellStyle name="Paryškinimas 3" xfId="53"/>
    <cellStyle name="Paryškinimas 4" xfId="54"/>
    <cellStyle name="Paryškinimas 5" xfId="55"/>
    <cellStyle name="Paryškinimas 6" xfId="56"/>
    <cellStyle name="Pastaba" xfId="57"/>
    <cellStyle name="Pavadinimas" xfId="58"/>
    <cellStyle name="Percent" xfId="59"/>
    <cellStyle name="Skaičiavimas" xfId="60"/>
    <cellStyle name="Suma" xfId="61"/>
    <cellStyle name="Susietas langelis" xfId="62"/>
    <cellStyle name="Tikrinimo langelis"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tabSelected="1" zoomScaleSheetLayoutView="100" workbookViewId="0" topLeftCell="A1">
      <selection activeCell="A1" sqref="A1"/>
    </sheetView>
  </sheetViews>
  <sheetFormatPr defaultColWidth="9.140625" defaultRowHeight="12.75"/>
  <cols>
    <col min="1" max="3" width="2.7109375" style="206" customWidth="1"/>
    <col min="4" max="4" width="29.7109375" style="206" customWidth="1"/>
    <col min="5" max="5" width="4.57421875" style="206" customWidth="1"/>
    <col min="6" max="6" width="3.28125" style="206" customWidth="1"/>
    <col min="7" max="7" width="2.8515625" style="206" customWidth="1"/>
    <col min="8" max="8" width="7.00390625" style="206" customWidth="1"/>
    <col min="9" max="9" width="8.140625" style="206" customWidth="1"/>
    <col min="10" max="10" width="7.140625" style="206" customWidth="1"/>
    <col min="11" max="11" width="6.57421875" style="206" customWidth="1"/>
    <col min="12" max="12" width="7.28125" style="206" customWidth="1"/>
    <col min="13" max="13" width="7.140625" style="206" customWidth="1"/>
    <col min="14" max="14" width="7.8515625" style="206" customWidth="1"/>
    <col min="15" max="15" width="6.421875" style="206" customWidth="1"/>
    <col min="16" max="16" width="6.140625" style="206" customWidth="1"/>
    <col min="17" max="18" width="7.28125" style="206" customWidth="1"/>
    <col min="19" max="19" width="6.8515625" style="206" customWidth="1"/>
    <col min="20" max="20" width="6.57421875" style="206" customWidth="1"/>
    <col min="21" max="21" width="7.140625" style="206" customWidth="1"/>
    <col min="22" max="22" width="7.421875" style="206" customWidth="1"/>
    <col min="23" max="16384" width="9.140625" style="164" customWidth="1"/>
  </cols>
  <sheetData>
    <row r="1" spans="21:22" ht="12.75">
      <c r="U1" s="680" t="s">
        <v>0</v>
      </c>
      <c r="V1" s="680"/>
    </row>
    <row r="2" spans="1:22" ht="12.75">
      <c r="A2" s="825" t="s">
        <v>188</v>
      </c>
      <c r="B2" s="825"/>
      <c r="C2" s="825"/>
      <c r="D2" s="825"/>
      <c r="E2" s="825"/>
      <c r="F2" s="825"/>
      <c r="G2" s="825"/>
      <c r="H2" s="825"/>
      <c r="I2" s="825"/>
      <c r="J2" s="825"/>
      <c r="K2" s="825"/>
      <c r="L2" s="825"/>
      <c r="M2" s="825"/>
      <c r="N2" s="825"/>
      <c r="O2" s="825"/>
      <c r="P2" s="825"/>
      <c r="Q2" s="825"/>
      <c r="R2" s="825"/>
      <c r="S2" s="825"/>
      <c r="T2" s="825"/>
      <c r="U2" s="825"/>
      <c r="V2" s="825"/>
    </row>
    <row r="3" spans="1:22" ht="12.75">
      <c r="A3" s="826" t="s">
        <v>76</v>
      </c>
      <c r="B3" s="826"/>
      <c r="C3" s="826"/>
      <c r="D3" s="826"/>
      <c r="E3" s="826"/>
      <c r="F3" s="826"/>
      <c r="G3" s="826"/>
      <c r="H3" s="826"/>
      <c r="I3" s="826"/>
      <c r="J3" s="826"/>
      <c r="K3" s="826"/>
      <c r="L3" s="826"/>
      <c r="M3" s="826"/>
      <c r="N3" s="826"/>
      <c r="O3" s="826"/>
      <c r="P3" s="826"/>
      <c r="Q3" s="826"/>
      <c r="R3" s="826"/>
      <c r="S3" s="826"/>
      <c r="T3" s="826"/>
      <c r="U3" s="826"/>
      <c r="V3" s="826"/>
    </row>
    <row r="4" spans="1:22" ht="12.75">
      <c r="A4" s="827" t="s">
        <v>146</v>
      </c>
      <c r="B4" s="827"/>
      <c r="C4" s="827"/>
      <c r="D4" s="827"/>
      <c r="E4" s="827"/>
      <c r="F4" s="827"/>
      <c r="G4" s="827"/>
      <c r="H4" s="827"/>
      <c r="I4" s="827"/>
      <c r="J4" s="827"/>
      <c r="K4" s="827"/>
      <c r="L4" s="827"/>
      <c r="M4" s="827"/>
      <c r="N4" s="827"/>
      <c r="O4" s="827"/>
      <c r="P4" s="827"/>
      <c r="Q4" s="827"/>
      <c r="R4" s="827"/>
      <c r="S4" s="827"/>
      <c r="T4" s="827"/>
      <c r="U4" s="827"/>
      <c r="V4" s="827"/>
    </row>
    <row r="5" spans="1:22" ht="13.5" thickBot="1">
      <c r="A5" s="828" t="s">
        <v>52</v>
      </c>
      <c r="B5" s="828"/>
      <c r="C5" s="828"/>
      <c r="D5" s="828"/>
      <c r="E5" s="828"/>
      <c r="F5" s="828"/>
      <c r="G5" s="828"/>
      <c r="H5" s="828"/>
      <c r="I5" s="828"/>
      <c r="J5" s="828"/>
      <c r="K5" s="828"/>
      <c r="L5" s="828"/>
      <c r="M5" s="828"/>
      <c r="N5" s="828"/>
      <c r="O5" s="828"/>
      <c r="P5" s="828"/>
      <c r="Q5" s="828"/>
      <c r="R5" s="828"/>
      <c r="S5" s="828"/>
      <c r="T5" s="828"/>
      <c r="U5" s="828"/>
      <c r="V5" s="828"/>
    </row>
    <row r="6" spans="1:22" ht="36.75" customHeight="1">
      <c r="A6" s="808" t="s">
        <v>26</v>
      </c>
      <c r="B6" s="774" t="s">
        <v>27</v>
      </c>
      <c r="C6" s="774" t="s">
        <v>28</v>
      </c>
      <c r="D6" s="792" t="s">
        <v>29</v>
      </c>
      <c r="E6" s="800" t="s">
        <v>30</v>
      </c>
      <c r="F6" s="795" t="s">
        <v>101</v>
      </c>
      <c r="G6" s="814" t="s">
        <v>31</v>
      </c>
      <c r="H6" s="672" t="s">
        <v>32</v>
      </c>
      <c r="I6" s="804" t="s">
        <v>93</v>
      </c>
      <c r="J6" s="804"/>
      <c r="K6" s="804"/>
      <c r="L6" s="804"/>
      <c r="M6" s="805" t="s">
        <v>110</v>
      </c>
      <c r="N6" s="684"/>
      <c r="O6" s="684"/>
      <c r="P6" s="685"/>
      <c r="Q6" s="780" t="s">
        <v>95</v>
      </c>
      <c r="R6" s="781"/>
      <c r="S6" s="781"/>
      <c r="T6" s="782"/>
      <c r="U6" s="672" t="s">
        <v>21</v>
      </c>
      <c r="V6" s="777" t="s">
        <v>97</v>
      </c>
    </row>
    <row r="7" spans="1:22" ht="12.75" customHeight="1">
      <c r="A7" s="809"/>
      <c r="B7" s="775"/>
      <c r="C7" s="775"/>
      <c r="D7" s="793"/>
      <c r="E7" s="801"/>
      <c r="F7" s="796"/>
      <c r="G7" s="815"/>
      <c r="H7" s="673"/>
      <c r="I7" s="642" t="s">
        <v>33</v>
      </c>
      <c r="J7" s="806" t="s">
        <v>34</v>
      </c>
      <c r="K7" s="807"/>
      <c r="L7" s="766" t="s">
        <v>72</v>
      </c>
      <c r="M7" s="811" t="s">
        <v>33</v>
      </c>
      <c r="N7" s="813" t="s">
        <v>34</v>
      </c>
      <c r="O7" s="813"/>
      <c r="P7" s="817" t="s">
        <v>72</v>
      </c>
      <c r="Q7" s="798" t="s">
        <v>33</v>
      </c>
      <c r="R7" s="803" t="s">
        <v>34</v>
      </c>
      <c r="S7" s="803"/>
      <c r="T7" s="766" t="s">
        <v>72</v>
      </c>
      <c r="U7" s="673"/>
      <c r="V7" s="778"/>
    </row>
    <row r="8" spans="1:22" ht="108" customHeight="1" thickBot="1">
      <c r="A8" s="810"/>
      <c r="B8" s="776"/>
      <c r="C8" s="776"/>
      <c r="D8" s="794"/>
      <c r="E8" s="802"/>
      <c r="F8" s="797"/>
      <c r="G8" s="816"/>
      <c r="H8" s="674"/>
      <c r="I8" s="643"/>
      <c r="J8" s="169" t="s">
        <v>33</v>
      </c>
      <c r="K8" s="170" t="s">
        <v>35</v>
      </c>
      <c r="L8" s="767"/>
      <c r="M8" s="812"/>
      <c r="N8" s="171" t="s">
        <v>33</v>
      </c>
      <c r="O8" s="172" t="s">
        <v>63</v>
      </c>
      <c r="P8" s="818"/>
      <c r="Q8" s="799"/>
      <c r="R8" s="172" t="s">
        <v>33</v>
      </c>
      <c r="S8" s="172" t="s">
        <v>63</v>
      </c>
      <c r="T8" s="767"/>
      <c r="U8" s="674"/>
      <c r="V8" s="779"/>
    </row>
    <row r="9" spans="1:22" ht="13.5" thickBot="1">
      <c r="A9" s="693" t="s">
        <v>65</v>
      </c>
      <c r="B9" s="694"/>
      <c r="C9" s="694"/>
      <c r="D9" s="694"/>
      <c r="E9" s="694"/>
      <c r="F9" s="694"/>
      <c r="G9" s="694"/>
      <c r="H9" s="694"/>
      <c r="I9" s="694"/>
      <c r="J9" s="694"/>
      <c r="K9" s="694"/>
      <c r="L9" s="694"/>
      <c r="M9" s="694"/>
      <c r="N9" s="694"/>
      <c r="O9" s="694"/>
      <c r="P9" s="694"/>
      <c r="Q9" s="694"/>
      <c r="R9" s="694"/>
      <c r="S9" s="694"/>
      <c r="T9" s="694"/>
      <c r="U9" s="694"/>
      <c r="V9" s="695"/>
    </row>
    <row r="10" spans="1:22" ht="17.25" customHeight="1" thickBot="1">
      <c r="A10" s="771" t="s">
        <v>61</v>
      </c>
      <c r="B10" s="772"/>
      <c r="C10" s="772"/>
      <c r="D10" s="772"/>
      <c r="E10" s="772"/>
      <c r="F10" s="772"/>
      <c r="G10" s="772"/>
      <c r="H10" s="772"/>
      <c r="I10" s="772"/>
      <c r="J10" s="772"/>
      <c r="K10" s="772"/>
      <c r="L10" s="772"/>
      <c r="M10" s="772"/>
      <c r="N10" s="772"/>
      <c r="O10" s="772"/>
      <c r="P10" s="772"/>
      <c r="Q10" s="772"/>
      <c r="R10" s="772"/>
      <c r="S10" s="772"/>
      <c r="T10" s="772"/>
      <c r="U10" s="772"/>
      <c r="V10" s="773"/>
    </row>
    <row r="11" spans="1:22" ht="15.75" customHeight="1" thickBot="1">
      <c r="A11" s="118" t="s">
        <v>36</v>
      </c>
      <c r="B11" s="768" t="s">
        <v>165</v>
      </c>
      <c r="C11" s="768"/>
      <c r="D11" s="768"/>
      <c r="E11" s="768"/>
      <c r="F11" s="768"/>
      <c r="G11" s="768"/>
      <c r="H11" s="768"/>
      <c r="I11" s="768"/>
      <c r="J11" s="768"/>
      <c r="K11" s="768"/>
      <c r="L11" s="768"/>
      <c r="M11" s="769"/>
      <c r="N11" s="769"/>
      <c r="O11" s="769"/>
      <c r="P11" s="769"/>
      <c r="Q11" s="769"/>
      <c r="R11" s="769"/>
      <c r="S11" s="769"/>
      <c r="T11" s="769"/>
      <c r="U11" s="769"/>
      <c r="V11" s="770"/>
    </row>
    <row r="12" spans="1:22" ht="13.5" customHeight="1" thickBot="1">
      <c r="A12" s="1" t="s">
        <v>36</v>
      </c>
      <c r="B12" s="119" t="s">
        <v>36</v>
      </c>
      <c r="C12" s="789" t="s">
        <v>2</v>
      </c>
      <c r="D12" s="789"/>
      <c r="E12" s="789"/>
      <c r="F12" s="789"/>
      <c r="G12" s="789"/>
      <c r="H12" s="789"/>
      <c r="I12" s="790"/>
      <c r="J12" s="790"/>
      <c r="K12" s="790"/>
      <c r="L12" s="790"/>
      <c r="M12" s="790"/>
      <c r="N12" s="790"/>
      <c r="O12" s="790"/>
      <c r="P12" s="790"/>
      <c r="Q12" s="790"/>
      <c r="R12" s="790"/>
      <c r="S12" s="790"/>
      <c r="T12" s="790"/>
      <c r="U12" s="789"/>
      <c r="V12" s="791"/>
    </row>
    <row r="13" spans="1:22" ht="15.75" customHeight="1">
      <c r="A13" s="714" t="s">
        <v>36</v>
      </c>
      <c r="B13" s="829" t="s">
        <v>36</v>
      </c>
      <c r="C13" s="832" t="s">
        <v>36</v>
      </c>
      <c r="D13" s="648" t="s">
        <v>91</v>
      </c>
      <c r="E13" s="819" t="s">
        <v>80</v>
      </c>
      <c r="F13" s="822" t="s">
        <v>37</v>
      </c>
      <c r="G13" s="639" t="s">
        <v>85</v>
      </c>
      <c r="H13" s="238" t="s">
        <v>38</v>
      </c>
      <c r="I13" s="121">
        <f>J13+L13</f>
        <v>1248.4</v>
      </c>
      <c r="J13" s="122">
        <v>1248.4</v>
      </c>
      <c r="K13" s="122">
        <v>613.8</v>
      </c>
      <c r="L13" s="124"/>
      <c r="M13" s="121">
        <f>N13+P13</f>
        <v>1334.7</v>
      </c>
      <c r="N13" s="122">
        <v>1319.3</v>
      </c>
      <c r="O13" s="122">
        <v>614.4</v>
      </c>
      <c r="P13" s="123">
        <v>15.4</v>
      </c>
      <c r="Q13" s="459">
        <f>R13+T13</f>
        <v>1201.6000000000001</v>
      </c>
      <c r="R13" s="460">
        <v>1186.2</v>
      </c>
      <c r="S13" s="460">
        <v>583.6</v>
      </c>
      <c r="T13" s="461">
        <v>15.4</v>
      </c>
      <c r="U13" s="125">
        <v>1370.1</v>
      </c>
      <c r="V13" s="126">
        <v>1405.1</v>
      </c>
    </row>
    <row r="14" spans="1:22" ht="15.75" customHeight="1">
      <c r="A14" s="726"/>
      <c r="B14" s="830"/>
      <c r="C14" s="833"/>
      <c r="D14" s="844"/>
      <c r="E14" s="820"/>
      <c r="F14" s="823"/>
      <c r="G14" s="640"/>
      <c r="H14" s="239" t="s">
        <v>66</v>
      </c>
      <c r="I14" s="79">
        <f>J14+L14</f>
        <v>106.1</v>
      </c>
      <c r="J14" s="80">
        <f>88.7+12.1</f>
        <v>100.8</v>
      </c>
      <c r="K14" s="80"/>
      <c r="L14" s="81">
        <v>5.3</v>
      </c>
      <c r="M14" s="244">
        <f>N14+P14</f>
        <v>87.5</v>
      </c>
      <c r="N14" s="88">
        <f>72+7.5</f>
        <v>79.5</v>
      </c>
      <c r="O14" s="88"/>
      <c r="P14" s="89">
        <v>8</v>
      </c>
      <c r="Q14" s="462">
        <f>R14+T14</f>
        <v>87.5</v>
      </c>
      <c r="R14" s="463">
        <v>79.5</v>
      </c>
      <c r="S14" s="463"/>
      <c r="T14" s="464">
        <v>8</v>
      </c>
      <c r="U14" s="131">
        <f>80+7.5</f>
        <v>87.5</v>
      </c>
      <c r="V14" s="111">
        <f>80+7.5</f>
        <v>87.5</v>
      </c>
    </row>
    <row r="15" spans="1:22" ht="15.75" customHeight="1" thickBot="1">
      <c r="A15" s="715"/>
      <c r="B15" s="831"/>
      <c r="C15" s="834"/>
      <c r="D15" s="646"/>
      <c r="E15" s="821"/>
      <c r="F15" s="824"/>
      <c r="G15" s="641"/>
      <c r="H15" s="449" t="s">
        <v>39</v>
      </c>
      <c r="I15" s="450">
        <f aca="true" t="shared" si="0" ref="I15:V15">SUM(I13:I14)</f>
        <v>1354.5</v>
      </c>
      <c r="J15" s="451">
        <f t="shared" si="0"/>
        <v>1349.2</v>
      </c>
      <c r="K15" s="451">
        <f t="shared" si="0"/>
        <v>613.8</v>
      </c>
      <c r="L15" s="452">
        <f t="shared" si="0"/>
        <v>5.3</v>
      </c>
      <c r="M15" s="450">
        <f t="shared" si="0"/>
        <v>1422.2</v>
      </c>
      <c r="N15" s="451">
        <f t="shared" si="0"/>
        <v>1398.8</v>
      </c>
      <c r="O15" s="451">
        <f t="shared" si="0"/>
        <v>614.4</v>
      </c>
      <c r="P15" s="453">
        <f t="shared" si="0"/>
        <v>23.4</v>
      </c>
      <c r="Q15" s="454">
        <f>R15+T15</f>
        <v>1289.1000000000001</v>
      </c>
      <c r="R15" s="451">
        <f>SUM(R13:R14)</f>
        <v>1265.7</v>
      </c>
      <c r="S15" s="451">
        <f>SUM(S13:S14)</f>
        <v>583.6</v>
      </c>
      <c r="T15" s="453">
        <f>SUM(T13:T14)</f>
        <v>23.4</v>
      </c>
      <c r="U15" s="455">
        <f>SUM(U13:U14)</f>
        <v>1457.6</v>
      </c>
      <c r="V15" s="456">
        <f t="shared" si="0"/>
        <v>1492.6</v>
      </c>
    </row>
    <row r="16" spans="1:22" ht="23.25" customHeight="1">
      <c r="A16" s="714" t="s">
        <v>36</v>
      </c>
      <c r="B16" s="699" t="s">
        <v>36</v>
      </c>
      <c r="C16" s="704" t="s">
        <v>40</v>
      </c>
      <c r="D16" s="762" t="s">
        <v>92</v>
      </c>
      <c r="E16" s="783"/>
      <c r="F16" s="839" t="s">
        <v>37</v>
      </c>
      <c r="G16" s="681" t="s">
        <v>85</v>
      </c>
      <c r="H16" s="132" t="s">
        <v>38</v>
      </c>
      <c r="I16" s="128">
        <f>J16+L16</f>
        <v>174.6</v>
      </c>
      <c r="J16" s="129">
        <v>174.6</v>
      </c>
      <c r="K16" s="240"/>
      <c r="L16" s="241"/>
      <c r="M16" s="182">
        <f>N16+P16</f>
        <v>210</v>
      </c>
      <c r="N16" s="112">
        <v>210</v>
      </c>
      <c r="O16" s="112"/>
      <c r="P16" s="245"/>
      <c r="Q16" s="465">
        <f>R16+T16</f>
        <v>170</v>
      </c>
      <c r="R16" s="466">
        <v>170</v>
      </c>
      <c r="S16" s="467"/>
      <c r="T16" s="468"/>
      <c r="U16" s="134">
        <v>210</v>
      </c>
      <c r="V16" s="150">
        <v>210</v>
      </c>
    </row>
    <row r="17" spans="1:22" ht="17.25" customHeight="1" thickBot="1">
      <c r="A17" s="715"/>
      <c r="B17" s="700"/>
      <c r="C17" s="705"/>
      <c r="D17" s="763"/>
      <c r="E17" s="784"/>
      <c r="F17" s="842"/>
      <c r="G17" s="843"/>
      <c r="H17" s="457" t="s">
        <v>39</v>
      </c>
      <c r="I17" s="455">
        <f>+I16</f>
        <v>174.6</v>
      </c>
      <c r="J17" s="451">
        <f>+J16</f>
        <v>174.6</v>
      </c>
      <c r="K17" s="458"/>
      <c r="L17" s="453"/>
      <c r="M17" s="455">
        <f>+M16</f>
        <v>210</v>
      </c>
      <c r="N17" s="451">
        <f>+N16</f>
        <v>210</v>
      </c>
      <c r="O17" s="451"/>
      <c r="P17" s="454"/>
      <c r="Q17" s="455">
        <f>R17+T17</f>
        <v>170</v>
      </c>
      <c r="R17" s="451">
        <f>SUM(R16)</f>
        <v>170</v>
      </c>
      <c r="S17" s="451"/>
      <c r="T17" s="454"/>
      <c r="U17" s="450">
        <f>+U16</f>
        <v>210</v>
      </c>
      <c r="V17" s="456">
        <f>+V16</f>
        <v>210</v>
      </c>
    </row>
    <row r="18" spans="1:22" ht="27" customHeight="1">
      <c r="A18" s="845" t="s">
        <v>36</v>
      </c>
      <c r="B18" s="699" t="s">
        <v>36</v>
      </c>
      <c r="C18" s="785" t="s">
        <v>41</v>
      </c>
      <c r="D18" s="787" t="s">
        <v>99</v>
      </c>
      <c r="E18" s="764"/>
      <c r="F18" s="839" t="s">
        <v>37</v>
      </c>
      <c r="G18" s="681" t="s">
        <v>100</v>
      </c>
      <c r="H18" s="132" t="s">
        <v>38</v>
      </c>
      <c r="I18" s="92">
        <f>J18+L18</f>
        <v>2365.8999999999996</v>
      </c>
      <c r="J18" s="93">
        <v>2354.7</v>
      </c>
      <c r="K18" s="77">
        <v>130.6</v>
      </c>
      <c r="L18" s="101">
        <v>11.2</v>
      </c>
      <c r="M18" s="92"/>
      <c r="N18" s="93"/>
      <c r="O18" s="77"/>
      <c r="P18" s="101"/>
      <c r="Q18" s="469"/>
      <c r="R18" s="470"/>
      <c r="S18" s="471"/>
      <c r="T18" s="472"/>
      <c r="U18" s="134"/>
      <c r="V18" s="150"/>
    </row>
    <row r="19" spans="1:22" ht="14.25" customHeight="1" thickBot="1">
      <c r="A19" s="846"/>
      <c r="B19" s="700"/>
      <c r="C19" s="786"/>
      <c r="D19" s="788"/>
      <c r="E19" s="765"/>
      <c r="F19" s="840"/>
      <c r="G19" s="682"/>
      <c r="H19" s="457" t="s">
        <v>39</v>
      </c>
      <c r="I19" s="455">
        <f>SUM(I18)</f>
        <v>2365.8999999999996</v>
      </c>
      <c r="J19" s="451">
        <f>SUM(J18)</f>
        <v>2354.7</v>
      </c>
      <c r="K19" s="458">
        <f>SUM(K18)</f>
        <v>130.6</v>
      </c>
      <c r="L19" s="453">
        <f>SUM(L18)</f>
        <v>11.2</v>
      </c>
      <c r="M19" s="455"/>
      <c r="N19" s="451"/>
      <c r="O19" s="451"/>
      <c r="P19" s="454"/>
      <c r="Q19" s="455"/>
      <c r="R19" s="451"/>
      <c r="S19" s="451"/>
      <c r="T19" s="454"/>
      <c r="U19" s="450"/>
      <c r="V19" s="456"/>
    </row>
    <row r="20" spans="1:22" ht="15" customHeight="1" thickBot="1">
      <c r="A20" s="106" t="s">
        <v>36</v>
      </c>
      <c r="B20" s="227" t="s">
        <v>36</v>
      </c>
      <c r="C20" s="841" t="s">
        <v>46</v>
      </c>
      <c r="D20" s="659"/>
      <c r="E20" s="659"/>
      <c r="F20" s="659"/>
      <c r="G20" s="659"/>
      <c r="H20" s="660"/>
      <c r="I20" s="136">
        <f>I19+I17+I15</f>
        <v>3894.9999999999995</v>
      </c>
      <c r="J20" s="360">
        <f>J19+J17+J15</f>
        <v>3878.5</v>
      </c>
      <c r="K20" s="360">
        <f>K19+K17+K15</f>
        <v>744.4</v>
      </c>
      <c r="L20" s="359">
        <f>L19+L17+L15</f>
        <v>16.5</v>
      </c>
      <c r="M20" s="136">
        <f>N20+P20</f>
        <v>1632.2</v>
      </c>
      <c r="N20" s="360">
        <f>N19+N17+N15</f>
        <v>1608.8</v>
      </c>
      <c r="O20" s="360">
        <f>O19+O17+O15</f>
        <v>614.4</v>
      </c>
      <c r="P20" s="359">
        <f>P19+P17+P15</f>
        <v>23.4</v>
      </c>
      <c r="Q20" s="136">
        <f>R20+T20</f>
        <v>1459.1000000000001</v>
      </c>
      <c r="R20" s="360">
        <f>R19+R17+R15</f>
        <v>1435.7</v>
      </c>
      <c r="S20" s="359">
        <f>S19+S17+S15</f>
        <v>583.6</v>
      </c>
      <c r="T20" s="358">
        <f>T19+T17+T15</f>
        <v>23.4</v>
      </c>
      <c r="U20" s="136">
        <f>U19+U17+U15</f>
        <v>1667.6</v>
      </c>
      <c r="V20" s="137">
        <f>V19+V17+V15</f>
        <v>1702.6</v>
      </c>
    </row>
    <row r="21" spans="1:22" ht="17.25" customHeight="1" thickBot="1">
      <c r="A21" s="106" t="s">
        <v>36</v>
      </c>
      <c r="B21" s="227" t="s">
        <v>40</v>
      </c>
      <c r="C21" s="789" t="s">
        <v>120</v>
      </c>
      <c r="D21" s="789"/>
      <c r="E21" s="789"/>
      <c r="F21" s="789"/>
      <c r="G21" s="789"/>
      <c r="H21" s="790"/>
      <c r="I21" s="789"/>
      <c r="J21" s="789"/>
      <c r="K21" s="789"/>
      <c r="L21" s="789"/>
      <c r="M21" s="789"/>
      <c r="N21" s="789"/>
      <c r="O21" s="789"/>
      <c r="P21" s="789"/>
      <c r="Q21" s="789"/>
      <c r="R21" s="789"/>
      <c r="S21" s="789"/>
      <c r="T21" s="789"/>
      <c r="U21" s="790"/>
      <c r="V21" s="838"/>
    </row>
    <row r="22" spans="1:22" s="268" customFormat="1" ht="27" customHeight="1">
      <c r="A22" s="264" t="s">
        <v>36</v>
      </c>
      <c r="B22" s="226" t="s">
        <v>40</v>
      </c>
      <c r="C22" s="835" t="s">
        <v>36</v>
      </c>
      <c r="D22" s="265" t="s">
        <v>1</v>
      </c>
      <c r="E22" s="276"/>
      <c r="F22" s="266" t="s">
        <v>37</v>
      </c>
      <c r="G22" s="267">
        <v>2</v>
      </c>
      <c r="H22" s="288" t="s">
        <v>38</v>
      </c>
      <c r="I22" s="94">
        <f>J22+L22</f>
        <v>10603</v>
      </c>
      <c r="J22" s="95">
        <v>10552.3</v>
      </c>
      <c r="K22" s="95">
        <v>6481.3</v>
      </c>
      <c r="L22" s="96">
        <v>50.7</v>
      </c>
      <c r="M22" s="94">
        <f>N22+P22</f>
        <v>11907.900000000001</v>
      </c>
      <c r="N22" s="95">
        <v>11669.7</v>
      </c>
      <c r="O22" s="95">
        <v>6673.7</v>
      </c>
      <c r="P22" s="96">
        <v>238.2</v>
      </c>
      <c r="Q22" s="480">
        <f>R22+T22</f>
        <v>10245.2</v>
      </c>
      <c r="R22" s="481">
        <v>10215</v>
      </c>
      <c r="S22" s="481">
        <v>6221.8</v>
      </c>
      <c r="T22" s="482">
        <v>30.2</v>
      </c>
      <c r="U22" s="135">
        <v>13218.6</v>
      </c>
      <c r="V22" s="135">
        <v>13083.1</v>
      </c>
    </row>
    <row r="23" spans="1:22" s="268" customFormat="1" ht="14.25" customHeight="1">
      <c r="A23" s="269"/>
      <c r="B23" s="228"/>
      <c r="C23" s="836"/>
      <c r="D23" s="319" t="s">
        <v>138</v>
      </c>
      <c r="E23" s="277"/>
      <c r="F23" s="270"/>
      <c r="G23" s="271"/>
      <c r="H23" s="293" t="s">
        <v>66</v>
      </c>
      <c r="I23" s="295">
        <f>J23+L23</f>
        <v>58</v>
      </c>
      <c r="J23" s="290">
        <v>58</v>
      </c>
      <c r="K23" s="290"/>
      <c r="L23" s="102"/>
      <c r="M23" s="295">
        <f>N23+P23</f>
        <v>499.9</v>
      </c>
      <c r="N23" s="290">
        <v>439.9</v>
      </c>
      <c r="O23" s="290"/>
      <c r="P23" s="102">
        <v>60</v>
      </c>
      <c r="Q23" s="483">
        <f>R23+T23</f>
        <v>499.9</v>
      </c>
      <c r="R23" s="484">
        <v>439.9</v>
      </c>
      <c r="S23" s="484"/>
      <c r="T23" s="485">
        <v>60</v>
      </c>
      <c r="U23" s="298">
        <v>479.5</v>
      </c>
      <c r="V23" s="161">
        <v>468.5</v>
      </c>
    </row>
    <row r="24" spans="1:22" s="268" customFormat="1" ht="14.25" customHeight="1">
      <c r="A24" s="269"/>
      <c r="B24" s="228"/>
      <c r="C24" s="836"/>
      <c r="D24" s="272" t="s">
        <v>139</v>
      </c>
      <c r="E24" s="278"/>
      <c r="F24" s="270"/>
      <c r="G24" s="271"/>
      <c r="H24" s="289"/>
      <c r="I24" s="296"/>
      <c r="J24" s="291"/>
      <c r="K24" s="291"/>
      <c r="L24" s="99"/>
      <c r="M24" s="296"/>
      <c r="N24" s="291"/>
      <c r="O24" s="291"/>
      <c r="P24" s="99"/>
      <c r="Q24" s="486"/>
      <c r="R24" s="487"/>
      <c r="S24" s="487"/>
      <c r="T24" s="488"/>
      <c r="U24" s="299"/>
      <c r="V24" s="151"/>
    </row>
    <row r="25" spans="1:22" s="268" customFormat="1" ht="14.25" customHeight="1">
      <c r="A25" s="269"/>
      <c r="B25" s="228"/>
      <c r="C25" s="836"/>
      <c r="D25" s="272" t="s">
        <v>140</v>
      </c>
      <c r="E25" s="278"/>
      <c r="F25" s="270"/>
      <c r="G25" s="271"/>
      <c r="H25" s="289"/>
      <c r="I25" s="296"/>
      <c r="J25" s="291"/>
      <c r="K25" s="291"/>
      <c r="L25" s="99"/>
      <c r="M25" s="296"/>
      <c r="N25" s="291"/>
      <c r="O25" s="291"/>
      <c r="P25" s="99"/>
      <c r="Q25" s="486"/>
      <c r="R25" s="487"/>
      <c r="S25" s="487"/>
      <c r="T25" s="488"/>
      <c r="U25" s="299"/>
      <c r="V25" s="151"/>
    </row>
    <row r="26" spans="1:22" s="268" customFormat="1" ht="27.75" customHeight="1">
      <c r="A26" s="269"/>
      <c r="B26" s="228"/>
      <c r="C26" s="836"/>
      <c r="D26" s="272" t="s">
        <v>141</v>
      </c>
      <c r="E26" s="278"/>
      <c r="F26" s="270"/>
      <c r="G26" s="271"/>
      <c r="H26" s="289"/>
      <c r="I26" s="296"/>
      <c r="J26" s="291"/>
      <c r="K26" s="291"/>
      <c r="L26" s="99"/>
      <c r="M26" s="296"/>
      <c r="N26" s="291"/>
      <c r="O26" s="291"/>
      <c r="P26" s="99"/>
      <c r="Q26" s="486"/>
      <c r="R26" s="487"/>
      <c r="S26" s="487"/>
      <c r="T26" s="488"/>
      <c r="U26" s="299"/>
      <c r="V26" s="151"/>
    </row>
    <row r="27" spans="1:22" s="268" customFormat="1" ht="14.25" customHeight="1">
      <c r="A27" s="269"/>
      <c r="B27" s="228"/>
      <c r="C27" s="836"/>
      <c r="D27" s="678" t="s">
        <v>166</v>
      </c>
      <c r="E27" s="278"/>
      <c r="F27" s="270"/>
      <c r="G27" s="271"/>
      <c r="H27" s="294"/>
      <c r="I27" s="297"/>
      <c r="J27" s="292"/>
      <c r="K27" s="292"/>
      <c r="L27" s="130"/>
      <c r="M27" s="297"/>
      <c r="N27" s="292"/>
      <c r="O27" s="292"/>
      <c r="P27" s="130"/>
      <c r="Q27" s="489"/>
      <c r="R27" s="490"/>
      <c r="S27" s="490"/>
      <c r="T27" s="491"/>
      <c r="U27" s="300"/>
      <c r="V27" s="167"/>
    </row>
    <row r="28" spans="1:22" s="268" customFormat="1" ht="14.25" customHeight="1" thickBot="1">
      <c r="A28" s="273"/>
      <c r="B28" s="225"/>
      <c r="C28" s="837"/>
      <c r="D28" s="679"/>
      <c r="E28" s="279"/>
      <c r="F28" s="274"/>
      <c r="G28" s="275"/>
      <c r="H28" s="473" t="s">
        <v>39</v>
      </c>
      <c r="I28" s="474">
        <f>L28+J28</f>
        <v>10661</v>
      </c>
      <c r="J28" s="475">
        <f>SUM(J22:J24)</f>
        <v>10610.3</v>
      </c>
      <c r="K28" s="475">
        <f>SUM(K22:K24)</f>
        <v>6481.3</v>
      </c>
      <c r="L28" s="476">
        <f>L24+L23+L22</f>
        <v>50.7</v>
      </c>
      <c r="M28" s="474">
        <f>P28+N28</f>
        <v>12407.800000000001</v>
      </c>
      <c r="N28" s="475">
        <f>SUM(N22:N24)</f>
        <v>12109.6</v>
      </c>
      <c r="O28" s="475">
        <f>SUM(O22:O24)</f>
        <v>6673.7</v>
      </c>
      <c r="P28" s="476">
        <f>P24+P23+P22</f>
        <v>298.2</v>
      </c>
      <c r="Q28" s="474">
        <f>R28+T28</f>
        <v>10745.1</v>
      </c>
      <c r="R28" s="475">
        <f>SUM(R22:R27)</f>
        <v>10654.9</v>
      </c>
      <c r="S28" s="475">
        <f>SUM(S22:S27)</f>
        <v>6221.8</v>
      </c>
      <c r="T28" s="476">
        <f>SUM(T22:T27)</f>
        <v>90.2</v>
      </c>
      <c r="U28" s="477">
        <f>SUM(U22:U24)</f>
        <v>13698.1</v>
      </c>
      <c r="V28" s="477">
        <f>V24+V23+V22</f>
        <v>13551.6</v>
      </c>
    </row>
    <row r="29" spans="1:22" ht="27" customHeight="1">
      <c r="A29" s="394" t="s">
        <v>36</v>
      </c>
      <c r="B29" s="395" t="s">
        <v>40</v>
      </c>
      <c r="C29" s="429" t="s">
        <v>40</v>
      </c>
      <c r="D29" s="282" t="s">
        <v>134</v>
      </c>
      <c r="E29" s="587"/>
      <c r="F29" s="822" t="s">
        <v>37</v>
      </c>
      <c r="G29" s="881" t="s">
        <v>85</v>
      </c>
      <c r="H29" s="132" t="s">
        <v>38</v>
      </c>
      <c r="I29" s="92">
        <f>J29+L29</f>
        <v>787.4</v>
      </c>
      <c r="J29" s="93">
        <f>56+11.5+69.9+285+90+50+33+192</f>
        <v>787.4</v>
      </c>
      <c r="K29" s="114"/>
      <c r="L29" s="576"/>
      <c r="M29" s="138">
        <f>N29+P29</f>
        <v>1087</v>
      </c>
      <c r="N29" s="93">
        <f>70+15+170+450+100+50+40+192</f>
        <v>1087</v>
      </c>
      <c r="O29" s="114"/>
      <c r="P29" s="577"/>
      <c r="Q29" s="469">
        <f>R29+T29</f>
        <v>505.79999999999995</v>
      </c>
      <c r="R29" s="470">
        <f>515.8-10</f>
        <v>505.79999999999995</v>
      </c>
      <c r="S29" s="578"/>
      <c r="T29" s="579"/>
      <c r="U29" s="116">
        <f>70+15+180+450+100+50+200</f>
        <v>1065</v>
      </c>
      <c r="V29" s="116">
        <f>100+20+230+450+120+50+40+200</f>
        <v>1210</v>
      </c>
    </row>
    <row r="30" spans="1:22" ht="27.75" customHeight="1">
      <c r="A30" s="396"/>
      <c r="B30" s="397"/>
      <c r="C30" s="430"/>
      <c r="D30" s="384" t="s">
        <v>135</v>
      </c>
      <c r="E30" s="870" t="s">
        <v>164</v>
      </c>
      <c r="F30" s="823"/>
      <c r="G30" s="882"/>
      <c r="H30" s="103"/>
      <c r="I30" s="97"/>
      <c r="J30" s="104"/>
      <c r="K30" s="381"/>
      <c r="L30" s="382"/>
      <c r="M30" s="383"/>
      <c r="N30" s="98"/>
      <c r="O30" s="381"/>
      <c r="P30" s="208"/>
      <c r="Q30" s="465"/>
      <c r="R30" s="492"/>
      <c r="S30" s="493"/>
      <c r="T30" s="494"/>
      <c r="U30" s="151"/>
      <c r="V30" s="151"/>
    </row>
    <row r="31" spans="1:22" ht="15" customHeight="1">
      <c r="A31" s="396"/>
      <c r="B31" s="397"/>
      <c r="C31" s="430"/>
      <c r="D31" s="384" t="s">
        <v>142</v>
      </c>
      <c r="E31" s="870"/>
      <c r="F31" s="823"/>
      <c r="G31" s="882"/>
      <c r="H31" s="103"/>
      <c r="I31" s="97"/>
      <c r="J31" s="104"/>
      <c r="K31" s="381"/>
      <c r="L31" s="382"/>
      <c r="M31" s="383"/>
      <c r="N31" s="98"/>
      <c r="O31" s="381"/>
      <c r="P31" s="208"/>
      <c r="Q31" s="465"/>
      <c r="R31" s="492"/>
      <c r="S31" s="493"/>
      <c r="T31" s="494"/>
      <c r="U31" s="151"/>
      <c r="V31" s="151"/>
    </row>
    <row r="32" spans="1:22" ht="27.75" customHeight="1">
      <c r="A32" s="396"/>
      <c r="B32" s="397"/>
      <c r="C32" s="430"/>
      <c r="D32" s="384" t="s">
        <v>167</v>
      </c>
      <c r="E32" s="870"/>
      <c r="F32" s="823"/>
      <c r="G32" s="882"/>
      <c r="H32" s="103"/>
      <c r="I32" s="97"/>
      <c r="J32" s="104"/>
      <c r="K32" s="381"/>
      <c r="L32" s="382"/>
      <c r="M32" s="383"/>
      <c r="N32" s="98"/>
      <c r="O32" s="381"/>
      <c r="P32" s="208"/>
      <c r="Q32" s="465"/>
      <c r="R32" s="492"/>
      <c r="S32" s="493"/>
      <c r="T32" s="494"/>
      <c r="U32" s="151"/>
      <c r="V32" s="151"/>
    </row>
    <row r="33" spans="1:22" ht="28.5" customHeight="1">
      <c r="A33" s="396"/>
      <c r="B33" s="397"/>
      <c r="C33" s="430"/>
      <c r="D33" s="384" t="s">
        <v>143</v>
      </c>
      <c r="E33" s="870"/>
      <c r="F33" s="823"/>
      <c r="G33" s="882"/>
      <c r="H33" s="103"/>
      <c r="I33" s="97"/>
      <c r="J33" s="104"/>
      <c r="K33" s="381"/>
      <c r="L33" s="382"/>
      <c r="M33" s="383"/>
      <c r="N33" s="98"/>
      <c r="O33" s="381"/>
      <c r="P33" s="208"/>
      <c r="Q33" s="465"/>
      <c r="R33" s="492"/>
      <c r="S33" s="493"/>
      <c r="T33" s="494"/>
      <c r="U33" s="151"/>
      <c r="V33" s="151"/>
    </row>
    <row r="34" spans="1:22" ht="41.25" customHeight="1">
      <c r="A34" s="396"/>
      <c r="B34" s="397"/>
      <c r="C34" s="430"/>
      <c r="D34" s="384" t="s">
        <v>136</v>
      </c>
      <c r="E34" s="400"/>
      <c r="F34" s="574"/>
      <c r="G34" s="572"/>
      <c r="H34" s="103"/>
      <c r="I34" s="97"/>
      <c r="J34" s="104"/>
      <c r="K34" s="381"/>
      <c r="L34" s="382"/>
      <c r="M34" s="383"/>
      <c r="N34" s="98"/>
      <c r="O34" s="381"/>
      <c r="P34" s="208"/>
      <c r="Q34" s="465"/>
      <c r="R34" s="492"/>
      <c r="S34" s="493"/>
      <c r="T34" s="494"/>
      <c r="U34" s="151"/>
      <c r="V34" s="151"/>
    </row>
    <row r="35" spans="1:22" ht="39" customHeight="1">
      <c r="A35" s="396"/>
      <c r="B35" s="397"/>
      <c r="C35" s="430"/>
      <c r="D35" s="384" t="s">
        <v>137</v>
      </c>
      <c r="E35" s="400"/>
      <c r="F35" s="574"/>
      <c r="G35" s="572"/>
      <c r="H35" s="103"/>
      <c r="I35" s="97"/>
      <c r="J35" s="104"/>
      <c r="K35" s="381"/>
      <c r="L35" s="382"/>
      <c r="M35" s="383"/>
      <c r="N35" s="98"/>
      <c r="O35" s="381"/>
      <c r="P35" s="208"/>
      <c r="Q35" s="465"/>
      <c r="R35" s="492"/>
      <c r="S35" s="493"/>
      <c r="T35" s="494"/>
      <c r="U35" s="151"/>
      <c r="V35" s="151"/>
    </row>
    <row r="36" spans="1:22" ht="27.75" customHeight="1">
      <c r="A36" s="396"/>
      <c r="B36" s="397"/>
      <c r="C36" s="430"/>
      <c r="D36" s="384" t="s">
        <v>144</v>
      </c>
      <c r="E36" s="400"/>
      <c r="F36" s="574"/>
      <c r="G36" s="572"/>
      <c r="H36" s="103"/>
      <c r="I36" s="97"/>
      <c r="J36" s="104"/>
      <c r="K36" s="381"/>
      <c r="L36" s="382"/>
      <c r="M36" s="383"/>
      <c r="N36" s="98"/>
      <c r="O36" s="381"/>
      <c r="P36" s="208"/>
      <c r="Q36" s="465"/>
      <c r="R36" s="492"/>
      <c r="S36" s="493"/>
      <c r="T36" s="494"/>
      <c r="U36" s="151"/>
      <c r="V36" s="151"/>
    </row>
    <row r="37" spans="1:22" ht="15.75" customHeight="1">
      <c r="A37" s="396"/>
      <c r="B37" s="397"/>
      <c r="C37" s="430"/>
      <c r="D37" s="844" t="s">
        <v>168</v>
      </c>
      <c r="E37" s="400"/>
      <c r="F37" s="574"/>
      <c r="G37" s="572"/>
      <c r="H37" s="103"/>
      <c r="I37" s="97"/>
      <c r="J37" s="104"/>
      <c r="K37" s="381"/>
      <c r="L37" s="382"/>
      <c r="M37" s="383"/>
      <c r="N37" s="98"/>
      <c r="O37" s="381"/>
      <c r="P37" s="208"/>
      <c r="Q37" s="465"/>
      <c r="R37" s="492"/>
      <c r="S37" s="493"/>
      <c r="T37" s="494"/>
      <c r="U37" s="151"/>
      <c r="V37" s="151"/>
    </row>
    <row r="38" spans="1:22" ht="15.75" customHeight="1" thickBot="1">
      <c r="A38" s="431"/>
      <c r="B38" s="432"/>
      <c r="C38" s="433"/>
      <c r="D38" s="646"/>
      <c r="E38" s="401"/>
      <c r="F38" s="575"/>
      <c r="G38" s="573"/>
      <c r="H38" s="478" t="s">
        <v>39</v>
      </c>
      <c r="I38" s="450">
        <f>I29</f>
        <v>787.4</v>
      </c>
      <c r="J38" s="454">
        <f>J29</f>
        <v>787.4</v>
      </c>
      <c r="K38" s="454"/>
      <c r="L38" s="479"/>
      <c r="M38" s="455">
        <f>+M29</f>
        <v>1087</v>
      </c>
      <c r="N38" s="451">
        <f>+N29</f>
        <v>1087</v>
      </c>
      <c r="O38" s="454"/>
      <c r="P38" s="458"/>
      <c r="Q38" s="450">
        <f>R38+T38</f>
        <v>505.79999999999995</v>
      </c>
      <c r="R38" s="454">
        <f>SUM(R29:R37)</f>
        <v>505.79999999999995</v>
      </c>
      <c r="S38" s="454"/>
      <c r="T38" s="479"/>
      <c r="U38" s="456">
        <f>U29</f>
        <v>1065</v>
      </c>
      <c r="V38" s="456">
        <f>V29</f>
        <v>1210</v>
      </c>
    </row>
    <row r="39" spans="1:22" ht="15" customHeight="1">
      <c r="A39" s="726" t="s">
        <v>36</v>
      </c>
      <c r="B39" s="720" t="s">
        <v>40</v>
      </c>
      <c r="C39" s="847" t="s">
        <v>41</v>
      </c>
      <c r="D39" s="653" t="s">
        <v>189</v>
      </c>
      <c r="E39" s="400"/>
      <c r="F39" s="883" t="s">
        <v>37</v>
      </c>
      <c r="G39" s="882" t="s">
        <v>85</v>
      </c>
      <c r="H39" s="103" t="s">
        <v>38</v>
      </c>
      <c r="I39" s="97"/>
      <c r="J39" s="98"/>
      <c r="K39" s="117"/>
      <c r="L39" s="413"/>
      <c r="M39" s="383"/>
      <c r="N39" s="98"/>
      <c r="O39" s="117"/>
      <c r="P39" s="414"/>
      <c r="Q39" s="465">
        <f>R39+T39</f>
        <v>10</v>
      </c>
      <c r="R39" s="466">
        <v>10</v>
      </c>
      <c r="S39" s="581"/>
      <c r="T39" s="582"/>
      <c r="U39" s="151">
        <v>32</v>
      </c>
      <c r="V39" s="151"/>
    </row>
    <row r="40" spans="1:22" ht="15" customHeight="1">
      <c r="A40" s="726"/>
      <c r="B40" s="720"/>
      <c r="C40" s="847"/>
      <c r="D40" s="654"/>
      <c r="E40" s="400"/>
      <c r="F40" s="883"/>
      <c r="G40" s="882"/>
      <c r="H40" s="91" t="s">
        <v>58</v>
      </c>
      <c r="I40" s="79"/>
      <c r="J40" s="568"/>
      <c r="K40" s="569"/>
      <c r="L40" s="570"/>
      <c r="M40" s="571"/>
      <c r="N40" s="80"/>
      <c r="O40" s="569"/>
      <c r="P40" s="434"/>
      <c r="Q40" s="583">
        <f>R40+T40</f>
        <v>100</v>
      </c>
      <c r="R40" s="462">
        <v>100</v>
      </c>
      <c r="S40" s="584"/>
      <c r="T40" s="585"/>
      <c r="U40" s="82">
        <v>138</v>
      </c>
      <c r="V40" s="82"/>
    </row>
    <row r="41" spans="1:22" ht="15" customHeight="1" thickBot="1">
      <c r="A41" s="715"/>
      <c r="B41" s="700"/>
      <c r="C41" s="705"/>
      <c r="D41" s="655"/>
      <c r="E41" s="401"/>
      <c r="F41" s="671"/>
      <c r="G41" s="887"/>
      <c r="H41" s="563" t="s">
        <v>39</v>
      </c>
      <c r="I41" s="474"/>
      <c r="J41" s="564"/>
      <c r="K41" s="564"/>
      <c r="L41" s="565"/>
      <c r="M41" s="566"/>
      <c r="N41" s="475"/>
      <c r="O41" s="564"/>
      <c r="P41" s="567"/>
      <c r="Q41" s="474">
        <f>R41+T41</f>
        <v>110</v>
      </c>
      <c r="R41" s="564">
        <f>SUM(R39:R40)</f>
        <v>110</v>
      </c>
      <c r="S41" s="564"/>
      <c r="T41" s="565"/>
      <c r="U41" s="477">
        <f>SUM(U39:U40)</f>
        <v>170</v>
      </c>
      <c r="V41" s="477"/>
    </row>
    <row r="42" spans="1:22" ht="15.75" customHeight="1" thickBot="1">
      <c r="A42" s="106" t="s">
        <v>36</v>
      </c>
      <c r="B42" s="227" t="s">
        <v>40</v>
      </c>
      <c r="C42" s="659" t="s">
        <v>46</v>
      </c>
      <c r="D42" s="677"/>
      <c r="E42" s="659"/>
      <c r="F42" s="659"/>
      <c r="G42" s="659"/>
      <c r="H42" s="659"/>
      <c r="I42" s="107">
        <f>J42+L42</f>
        <v>11448.4</v>
      </c>
      <c r="J42" s="108">
        <f>J38+J28</f>
        <v>11397.699999999999</v>
      </c>
      <c r="K42" s="108">
        <f>K38+K28</f>
        <v>6481.3</v>
      </c>
      <c r="L42" s="115">
        <f>L38+L28</f>
        <v>50.7</v>
      </c>
      <c r="M42" s="109">
        <f>N42+P42</f>
        <v>13494.800000000001</v>
      </c>
      <c r="N42" s="108">
        <f>N38+N28</f>
        <v>13196.6</v>
      </c>
      <c r="O42" s="108">
        <f>O38+O28</f>
        <v>6673.7</v>
      </c>
      <c r="P42" s="115">
        <f>P38+P28</f>
        <v>298.2</v>
      </c>
      <c r="Q42" s="107">
        <f>R42+T42</f>
        <v>11360.9</v>
      </c>
      <c r="R42" s="141">
        <f>R38+R28+R41</f>
        <v>11270.699999999999</v>
      </c>
      <c r="S42" s="141">
        <f>S38+S28</f>
        <v>6221.8</v>
      </c>
      <c r="T42" s="142">
        <f>T38+T28</f>
        <v>90.2</v>
      </c>
      <c r="U42" s="109">
        <f>U38+U28+U41</f>
        <v>14933.1</v>
      </c>
      <c r="V42" s="110">
        <f>V38+V28</f>
        <v>14761.6</v>
      </c>
    </row>
    <row r="43" spans="1:22" ht="16.5" customHeight="1" thickBot="1">
      <c r="A43" s="221" t="s">
        <v>36</v>
      </c>
      <c r="B43" s="229" t="s">
        <v>41</v>
      </c>
      <c r="C43" s="884" t="s">
        <v>3</v>
      </c>
      <c r="D43" s="884"/>
      <c r="E43" s="884"/>
      <c r="F43" s="884"/>
      <c r="G43" s="885"/>
      <c r="H43" s="884"/>
      <c r="I43" s="885"/>
      <c r="J43" s="885"/>
      <c r="K43" s="885"/>
      <c r="L43" s="885"/>
      <c r="M43" s="885"/>
      <c r="N43" s="885"/>
      <c r="O43" s="885"/>
      <c r="P43" s="885"/>
      <c r="Q43" s="885"/>
      <c r="R43" s="885"/>
      <c r="S43" s="885"/>
      <c r="T43" s="885"/>
      <c r="U43" s="884"/>
      <c r="V43" s="886"/>
    </row>
    <row r="44" spans="1:22" ht="16.5" customHeight="1">
      <c r="A44" s="173" t="s">
        <v>36</v>
      </c>
      <c r="B44" s="230" t="s">
        <v>41</v>
      </c>
      <c r="C44" s="871" t="s">
        <v>36</v>
      </c>
      <c r="D44" s="862" t="s">
        <v>190</v>
      </c>
      <c r="E44" s="716" t="s">
        <v>103</v>
      </c>
      <c r="F44" s="878" t="s">
        <v>37</v>
      </c>
      <c r="G44" s="874">
        <v>5</v>
      </c>
      <c r="H44" s="236" t="s">
        <v>117</v>
      </c>
      <c r="I44" s="94"/>
      <c r="J44" s="95"/>
      <c r="K44" s="95"/>
      <c r="L44" s="96"/>
      <c r="M44" s="607">
        <f>N44+P44</f>
        <v>1800</v>
      </c>
      <c r="N44" s="95"/>
      <c r="O44" s="95"/>
      <c r="P44" s="96">
        <v>1800</v>
      </c>
      <c r="Q44" s="608">
        <f>R44+T44</f>
        <v>70</v>
      </c>
      <c r="R44" s="481"/>
      <c r="S44" s="481"/>
      <c r="T44" s="482">
        <v>70</v>
      </c>
      <c r="U44" s="158"/>
      <c r="V44" s="159"/>
    </row>
    <row r="45" spans="1:22" ht="16.5" customHeight="1">
      <c r="A45" s="385"/>
      <c r="B45" s="386"/>
      <c r="C45" s="872"/>
      <c r="D45" s="863"/>
      <c r="E45" s="717"/>
      <c r="F45" s="879"/>
      <c r="G45" s="875"/>
      <c r="H45" s="612" t="s">
        <v>38</v>
      </c>
      <c r="I45" s="613"/>
      <c r="J45" s="614"/>
      <c r="K45" s="614"/>
      <c r="L45" s="615"/>
      <c r="M45" s="616"/>
      <c r="N45" s="614"/>
      <c r="O45" s="614"/>
      <c r="P45" s="615"/>
      <c r="Q45" s="617">
        <f>T45+R45</f>
        <v>500</v>
      </c>
      <c r="R45" s="618"/>
      <c r="S45" s="618"/>
      <c r="T45" s="619">
        <v>500</v>
      </c>
      <c r="U45" s="388"/>
      <c r="V45" s="389"/>
    </row>
    <row r="46" spans="1:22" ht="16.5" customHeight="1">
      <c r="A46" s="385"/>
      <c r="B46" s="386"/>
      <c r="C46" s="872"/>
      <c r="D46" s="863"/>
      <c r="E46" s="717"/>
      <c r="F46" s="879"/>
      <c r="G46" s="875"/>
      <c r="H46" s="609" t="s">
        <v>75</v>
      </c>
      <c r="I46" s="247"/>
      <c r="J46" s="237"/>
      <c r="K46" s="237"/>
      <c r="L46" s="349"/>
      <c r="M46" s="387">
        <f>N46+P46</f>
        <v>2700</v>
      </c>
      <c r="N46" s="237"/>
      <c r="O46" s="237"/>
      <c r="P46" s="349">
        <v>2700</v>
      </c>
      <c r="Q46" s="505">
        <f>R46+T46</f>
        <v>2700</v>
      </c>
      <c r="R46" s="506"/>
      <c r="S46" s="506"/>
      <c r="T46" s="507">
        <v>2700</v>
      </c>
      <c r="U46" s="610">
        <v>2500</v>
      </c>
      <c r="V46" s="611"/>
    </row>
    <row r="47" spans="1:22" ht="16.5" customHeight="1" thickBot="1">
      <c r="A47" s="174"/>
      <c r="B47" s="231"/>
      <c r="C47" s="873"/>
      <c r="D47" s="864"/>
      <c r="E47" s="877"/>
      <c r="F47" s="880"/>
      <c r="G47" s="876"/>
      <c r="H47" s="457" t="s">
        <v>39</v>
      </c>
      <c r="I47" s="450"/>
      <c r="J47" s="451"/>
      <c r="K47" s="451"/>
      <c r="L47" s="453"/>
      <c r="M47" s="454">
        <f>N47+P47</f>
        <v>4500</v>
      </c>
      <c r="N47" s="451"/>
      <c r="O47" s="451"/>
      <c r="P47" s="453">
        <f>SUM(P44:P46)</f>
        <v>4500</v>
      </c>
      <c r="Q47" s="454">
        <f>R47+T47</f>
        <v>3270</v>
      </c>
      <c r="R47" s="451"/>
      <c r="S47" s="451"/>
      <c r="T47" s="453">
        <f>SUM(T44:T46)</f>
        <v>3270</v>
      </c>
      <c r="U47" s="450">
        <f>SUM(U44:U46)</f>
        <v>2500</v>
      </c>
      <c r="V47" s="456"/>
    </row>
    <row r="48" spans="1:22" ht="15" customHeight="1">
      <c r="A48" s="222" t="s">
        <v>36</v>
      </c>
      <c r="B48" s="232" t="s">
        <v>41</v>
      </c>
      <c r="C48" s="301" t="s">
        <v>40</v>
      </c>
      <c r="D48" s="888" t="s">
        <v>169</v>
      </c>
      <c r="E48" s="867" t="s">
        <v>104</v>
      </c>
      <c r="F48" s="152" t="s">
        <v>37</v>
      </c>
      <c r="G48" s="153" t="s">
        <v>84</v>
      </c>
      <c r="H48" s="120" t="s">
        <v>117</v>
      </c>
      <c r="I48" s="94"/>
      <c r="J48" s="310"/>
      <c r="K48" s="95"/>
      <c r="L48" s="380"/>
      <c r="M48" s="311"/>
      <c r="N48" s="312"/>
      <c r="O48" s="312"/>
      <c r="P48" s="313"/>
      <c r="Q48" s="508"/>
      <c r="R48" s="509"/>
      <c r="S48" s="481"/>
      <c r="T48" s="510"/>
      <c r="U48" s="135">
        <v>200</v>
      </c>
      <c r="V48" s="435">
        <v>203.7</v>
      </c>
    </row>
    <row r="49" spans="1:22" ht="15" customHeight="1">
      <c r="A49" s="223"/>
      <c r="B49" s="233"/>
      <c r="C49" s="302"/>
      <c r="D49" s="865"/>
      <c r="E49" s="868"/>
      <c r="F49" s="154"/>
      <c r="G49" s="155"/>
      <c r="H49" s="90" t="s">
        <v>58</v>
      </c>
      <c r="I49" s="343"/>
      <c r="J49" s="344"/>
      <c r="K49" s="344"/>
      <c r="L49" s="345"/>
      <c r="M49" s="346">
        <f>N49+P49</f>
        <v>200</v>
      </c>
      <c r="N49" s="356"/>
      <c r="O49" s="356"/>
      <c r="P49" s="347">
        <v>200</v>
      </c>
      <c r="Q49" s="511">
        <f>R49+T49</f>
        <v>200</v>
      </c>
      <c r="R49" s="512"/>
      <c r="S49" s="512"/>
      <c r="T49" s="513">
        <v>200</v>
      </c>
      <c r="U49" s="298">
        <v>1800</v>
      </c>
      <c r="V49" s="348">
        <v>1633.1</v>
      </c>
    </row>
    <row r="50" spans="1:22" ht="10.5" customHeight="1">
      <c r="A50" s="223"/>
      <c r="B50" s="233"/>
      <c r="C50" s="302"/>
      <c r="D50" s="865"/>
      <c r="E50" s="868"/>
      <c r="F50" s="154"/>
      <c r="G50" s="155"/>
      <c r="H50" s="103"/>
      <c r="I50" s="247"/>
      <c r="J50" s="237"/>
      <c r="K50" s="237"/>
      <c r="L50" s="349"/>
      <c r="M50" s="350"/>
      <c r="N50" s="351"/>
      <c r="O50" s="352"/>
      <c r="P50" s="353"/>
      <c r="Q50" s="514"/>
      <c r="R50" s="506"/>
      <c r="S50" s="506"/>
      <c r="T50" s="507"/>
      <c r="U50" s="354"/>
      <c r="V50" s="355"/>
    </row>
    <row r="51" spans="1:22" ht="15" customHeight="1">
      <c r="A51" s="223"/>
      <c r="B51" s="233"/>
      <c r="C51" s="302"/>
      <c r="D51" s="865" t="s">
        <v>116</v>
      </c>
      <c r="E51" s="868"/>
      <c r="F51" s="154"/>
      <c r="G51" s="155"/>
      <c r="H51" s="103"/>
      <c r="I51" s="247"/>
      <c r="J51" s="237"/>
      <c r="K51" s="237"/>
      <c r="L51" s="349"/>
      <c r="M51" s="350"/>
      <c r="N51" s="351"/>
      <c r="O51" s="352"/>
      <c r="P51" s="353"/>
      <c r="Q51" s="514"/>
      <c r="R51" s="506"/>
      <c r="S51" s="506"/>
      <c r="T51" s="507"/>
      <c r="U51" s="354"/>
      <c r="V51" s="355"/>
    </row>
    <row r="52" spans="1:22" ht="15" customHeight="1">
      <c r="A52" s="223"/>
      <c r="B52" s="233"/>
      <c r="C52" s="302"/>
      <c r="D52" s="865"/>
      <c r="E52" s="868"/>
      <c r="F52" s="154"/>
      <c r="G52" s="155"/>
      <c r="H52" s="103"/>
      <c r="I52" s="247"/>
      <c r="J52" s="237"/>
      <c r="K52" s="237"/>
      <c r="L52" s="349"/>
      <c r="M52" s="350"/>
      <c r="N52" s="351"/>
      <c r="O52" s="352"/>
      <c r="P52" s="353"/>
      <c r="Q52" s="514"/>
      <c r="R52" s="506"/>
      <c r="S52" s="506"/>
      <c r="T52" s="507"/>
      <c r="U52" s="354"/>
      <c r="V52" s="355"/>
    </row>
    <row r="53" spans="1:22" ht="12" customHeight="1">
      <c r="A53" s="223"/>
      <c r="B53" s="233"/>
      <c r="C53" s="302"/>
      <c r="D53" s="865"/>
      <c r="E53" s="868"/>
      <c r="F53" s="154"/>
      <c r="G53" s="155"/>
      <c r="H53" s="103"/>
      <c r="I53" s="247"/>
      <c r="J53" s="237"/>
      <c r="K53" s="237"/>
      <c r="L53" s="349"/>
      <c r="M53" s="350"/>
      <c r="N53" s="351"/>
      <c r="O53" s="352"/>
      <c r="P53" s="353"/>
      <c r="Q53" s="514"/>
      <c r="R53" s="506"/>
      <c r="S53" s="506"/>
      <c r="T53" s="507"/>
      <c r="U53" s="354"/>
      <c r="V53" s="355"/>
    </row>
    <row r="54" spans="1:22" ht="40.5" customHeight="1">
      <c r="A54" s="223"/>
      <c r="B54" s="233"/>
      <c r="C54" s="302"/>
      <c r="D54" s="320" t="s">
        <v>170</v>
      </c>
      <c r="E54" s="868"/>
      <c r="F54" s="154"/>
      <c r="G54" s="155"/>
      <c r="H54" s="103"/>
      <c r="I54" s="247"/>
      <c r="J54" s="237"/>
      <c r="K54" s="237"/>
      <c r="L54" s="349"/>
      <c r="M54" s="350"/>
      <c r="N54" s="351"/>
      <c r="O54" s="352"/>
      <c r="P54" s="353"/>
      <c r="Q54" s="514"/>
      <c r="R54" s="506"/>
      <c r="S54" s="506"/>
      <c r="T54" s="507"/>
      <c r="U54" s="354"/>
      <c r="V54" s="355"/>
    </row>
    <row r="55" spans="1:22" ht="66" customHeight="1">
      <c r="A55" s="223"/>
      <c r="B55" s="233"/>
      <c r="C55" s="302"/>
      <c r="D55" s="320" t="s">
        <v>171</v>
      </c>
      <c r="E55" s="868"/>
      <c r="F55" s="154"/>
      <c r="G55" s="155"/>
      <c r="H55" s="103"/>
      <c r="I55" s="247"/>
      <c r="J55" s="237"/>
      <c r="K55" s="237"/>
      <c r="L55" s="349"/>
      <c r="M55" s="350"/>
      <c r="N55" s="351"/>
      <c r="O55" s="352"/>
      <c r="P55" s="353"/>
      <c r="Q55" s="514"/>
      <c r="R55" s="506"/>
      <c r="S55" s="506"/>
      <c r="T55" s="507"/>
      <c r="U55" s="354"/>
      <c r="V55" s="355"/>
    </row>
    <row r="56" spans="1:22" ht="27" customHeight="1">
      <c r="A56" s="223"/>
      <c r="B56" s="233"/>
      <c r="C56" s="302"/>
      <c r="D56" s="865" t="s">
        <v>172</v>
      </c>
      <c r="E56" s="868"/>
      <c r="F56" s="154"/>
      <c r="G56" s="155"/>
      <c r="H56" s="103"/>
      <c r="I56" s="247"/>
      <c r="J56" s="237"/>
      <c r="K56" s="237"/>
      <c r="L56" s="349"/>
      <c r="M56" s="350"/>
      <c r="N56" s="351"/>
      <c r="O56" s="352"/>
      <c r="P56" s="353"/>
      <c r="Q56" s="514"/>
      <c r="R56" s="506"/>
      <c r="S56" s="506"/>
      <c r="T56" s="507"/>
      <c r="U56" s="354"/>
      <c r="V56" s="355"/>
    </row>
    <row r="57" spans="1:22" ht="15" customHeight="1" thickBot="1">
      <c r="A57" s="224"/>
      <c r="B57" s="234"/>
      <c r="C57" s="303"/>
      <c r="D57" s="866"/>
      <c r="E57" s="869"/>
      <c r="F57" s="156"/>
      <c r="G57" s="157"/>
      <c r="H57" s="495" t="s">
        <v>39</v>
      </c>
      <c r="I57" s="450"/>
      <c r="J57" s="451"/>
      <c r="K57" s="451"/>
      <c r="L57" s="453"/>
      <c r="M57" s="450">
        <f>SUM(M48:M49)</f>
        <v>200</v>
      </c>
      <c r="N57" s="458"/>
      <c r="O57" s="452"/>
      <c r="P57" s="453">
        <f>SUM(P49)</f>
        <v>200</v>
      </c>
      <c r="Q57" s="450">
        <f>R57+T57</f>
        <v>200</v>
      </c>
      <c r="R57" s="451"/>
      <c r="S57" s="451"/>
      <c r="T57" s="453">
        <f>SUM(T48:T50)</f>
        <v>200</v>
      </c>
      <c r="U57" s="454">
        <f>SUM(U48:U49)</f>
        <v>2000</v>
      </c>
      <c r="V57" s="456">
        <f>SUM(V48:V49)</f>
        <v>1836.8</v>
      </c>
    </row>
    <row r="58" spans="1:22" ht="13.5" customHeight="1">
      <c r="A58" s="725" t="s">
        <v>36</v>
      </c>
      <c r="B58" s="719" t="s">
        <v>41</v>
      </c>
      <c r="C58" s="722" t="s">
        <v>41</v>
      </c>
      <c r="D58" s="894" t="s">
        <v>173</v>
      </c>
      <c r="E58" s="716" t="s">
        <v>77</v>
      </c>
      <c r="F58" s="168" t="s">
        <v>37</v>
      </c>
      <c r="G58" s="284" t="s">
        <v>84</v>
      </c>
      <c r="H58" s="100" t="s">
        <v>117</v>
      </c>
      <c r="I58" s="76">
        <f>J58+L58</f>
        <v>10740.1</v>
      </c>
      <c r="J58" s="77"/>
      <c r="K58" s="77"/>
      <c r="L58" s="101">
        <v>10740.1</v>
      </c>
      <c r="M58" s="76">
        <f>N58+P58</f>
        <v>915.7</v>
      </c>
      <c r="N58" s="77"/>
      <c r="O58" s="77"/>
      <c r="P58" s="78">
        <v>915.7</v>
      </c>
      <c r="Q58" s="515">
        <f>R58+T58</f>
        <v>915.7</v>
      </c>
      <c r="R58" s="471"/>
      <c r="S58" s="471"/>
      <c r="T58" s="472">
        <v>915.7</v>
      </c>
      <c r="U58" s="160"/>
      <c r="V58" s="160"/>
    </row>
    <row r="59" spans="1:22" ht="13.5" customHeight="1">
      <c r="A59" s="849"/>
      <c r="B59" s="851"/>
      <c r="C59" s="853"/>
      <c r="D59" s="895"/>
      <c r="E59" s="717"/>
      <c r="F59" s="183"/>
      <c r="G59" s="281"/>
      <c r="H59" s="184" t="s">
        <v>58</v>
      </c>
      <c r="I59" s="128">
        <f>L59+J59</f>
        <v>26460.4</v>
      </c>
      <c r="J59" s="80"/>
      <c r="K59" s="80"/>
      <c r="L59" s="314">
        <v>26460.4</v>
      </c>
      <c r="M59" s="79">
        <f>N59+P59</f>
        <v>884.4</v>
      </c>
      <c r="N59" s="80"/>
      <c r="O59" s="80"/>
      <c r="P59" s="81">
        <v>884.4</v>
      </c>
      <c r="Q59" s="516">
        <f>R59+T59</f>
        <v>884.4</v>
      </c>
      <c r="R59" s="463"/>
      <c r="S59" s="463"/>
      <c r="T59" s="464">
        <v>884.4</v>
      </c>
      <c r="U59" s="82"/>
      <c r="V59" s="82"/>
    </row>
    <row r="60" spans="1:22" ht="13.5" customHeight="1">
      <c r="A60" s="850"/>
      <c r="B60" s="852"/>
      <c r="C60" s="854"/>
      <c r="D60" s="896"/>
      <c r="E60" s="717"/>
      <c r="F60" s="183"/>
      <c r="G60" s="281"/>
      <c r="H60" s="90" t="s">
        <v>60</v>
      </c>
      <c r="I60" s="128">
        <f>J60+L60</f>
        <v>5000</v>
      </c>
      <c r="J60" s="84"/>
      <c r="K60" s="84"/>
      <c r="L60" s="102">
        <v>5000</v>
      </c>
      <c r="M60" s="83"/>
      <c r="N60" s="84"/>
      <c r="O60" s="84"/>
      <c r="P60" s="315"/>
      <c r="Q60" s="516"/>
      <c r="R60" s="517"/>
      <c r="S60" s="517"/>
      <c r="T60" s="485"/>
      <c r="U60" s="161"/>
      <c r="V60" s="161"/>
    </row>
    <row r="61" spans="1:22" ht="13.5" customHeight="1">
      <c r="A61" s="850"/>
      <c r="B61" s="852"/>
      <c r="C61" s="854"/>
      <c r="D61" s="896"/>
      <c r="E61" s="717"/>
      <c r="F61" s="183"/>
      <c r="G61" s="281"/>
      <c r="H61" s="90" t="s">
        <v>75</v>
      </c>
      <c r="I61" s="128">
        <f>L61+J61</f>
        <v>300</v>
      </c>
      <c r="J61" s="84"/>
      <c r="K61" s="84"/>
      <c r="L61" s="102">
        <v>300</v>
      </c>
      <c r="M61" s="83">
        <f>N61+P61</f>
        <v>267.6</v>
      </c>
      <c r="N61" s="84"/>
      <c r="O61" s="84"/>
      <c r="P61" s="315">
        <v>267.6</v>
      </c>
      <c r="Q61" s="516"/>
      <c r="R61" s="517"/>
      <c r="S61" s="517"/>
      <c r="T61" s="485"/>
      <c r="U61" s="161"/>
      <c r="V61" s="161"/>
    </row>
    <row r="62" spans="1:22" ht="13.5" customHeight="1" thickBot="1">
      <c r="A62" s="727"/>
      <c r="B62" s="721"/>
      <c r="C62" s="724"/>
      <c r="D62" s="897"/>
      <c r="E62" s="893"/>
      <c r="F62" s="188"/>
      <c r="G62" s="285"/>
      <c r="H62" s="495" t="s">
        <v>39</v>
      </c>
      <c r="I62" s="496">
        <f>SUM(I58:I61)</f>
        <v>42500.5</v>
      </c>
      <c r="J62" s="497"/>
      <c r="K62" s="498"/>
      <c r="L62" s="499">
        <f>SUM(L58:L61)</f>
        <v>42500.5</v>
      </c>
      <c r="M62" s="500">
        <f>N62+P62</f>
        <v>2067.7</v>
      </c>
      <c r="N62" s="497"/>
      <c r="O62" s="497"/>
      <c r="P62" s="501">
        <f>SUM(P58:P61)</f>
        <v>2067.7</v>
      </c>
      <c r="Q62" s="496">
        <f>R62+T62</f>
        <v>1800.1</v>
      </c>
      <c r="R62" s="497"/>
      <c r="S62" s="498"/>
      <c r="T62" s="499">
        <f>SUM(T58:T61)</f>
        <v>1800.1</v>
      </c>
      <c r="U62" s="456"/>
      <c r="V62" s="456"/>
    </row>
    <row r="63" spans="1:22" ht="15" customHeight="1">
      <c r="A63" s="848" t="s">
        <v>36</v>
      </c>
      <c r="B63" s="855" t="s">
        <v>41</v>
      </c>
      <c r="C63" s="892" t="s">
        <v>42</v>
      </c>
      <c r="D63" s="898" t="s">
        <v>174</v>
      </c>
      <c r="E63" s="868" t="s">
        <v>78</v>
      </c>
      <c r="F63" s="189" t="s">
        <v>37</v>
      </c>
      <c r="G63" s="286" t="s">
        <v>84</v>
      </c>
      <c r="H63" s="127" t="s">
        <v>117</v>
      </c>
      <c r="I63" s="316">
        <f>J63+L63</f>
        <v>2961.1</v>
      </c>
      <c r="J63" s="190"/>
      <c r="K63" s="190"/>
      <c r="L63" s="191">
        <v>2961.1</v>
      </c>
      <c r="M63" s="190">
        <f>N63+P63</f>
        <v>6</v>
      </c>
      <c r="N63" s="192"/>
      <c r="O63" s="192"/>
      <c r="P63" s="191">
        <v>6</v>
      </c>
      <c r="Q63" s="518">
        <f>R63+T63</f>
        <v>6</v>
      </c>
      <c r="R63" s="519"/>
      <c r="S63" s="519"/>
      <c r="T63" s="520">
        <v>6</v>
      </c>
      <c r="U63" s="166"/>
      <c r="V63" s="167"/>
    </row>
    <row r="64" spans="1:22" ht="15" customHeight="1">
      <c r="A64" s="849"/>
      <c r="B64" s="851"/>
      <c r="C64" s="853"/>
      <c r="D64" s="895"/>
      <c r="E64" s="868"/>
      <c r="F64" s="189"/>
      <c r="G64" s="286"/>
      <c r="H64" s="91" t="s">
        <v>58</v>
      </c>
      <c r="I64" s="317">
        <f>J64+L64</f>
        <v>569.9</v>
      </c>
      <c r="J64" s="193"/>
      <c r="K64" s="193"/>
      <c r="L64" s="194">
        <v>569.9</v>
      </c>
      <c r="M64" s="195"/>
      <c r="N64" s="193"/>
      <c r="O64" s="193"/>
      <c r="P64" s="194"/>
      <c r="Q64" s="521"/>
      <c r="R64" s="522"/>
      <c r="S64" s="522"/>
      <c r="T64" s="523"/>
      <c r="U64" s="162"/>
      <c r="V64" s="82"/>
    </row>
    <row r="65" spans="1:22" ht="15" customHeight="1">
      <c r="A65" s="850"/>
      <c r="B65" s="852"/>
      <c r="C65" s="854"/>
      <c r="D65" s="896"/>
      <c r="E65" s="868"/>
      <c r="F65" s="189"/>
      <c r="G65" s="286"/>
      <c r="H65" s="90" t="s">
        <v>60</v>
      </c>
      <c r="I65" s="318">
        <f>J65+L65</f>
        <v>100.6</v>
      </c>
      <c r="J65" s="196"/>
      <c r="K65" s="196"/>
      <c r="L65" s="197">
        <v>100.6</v>
      </c>
      <c r="M65" s="198"/>
      <c r="N65" s="196"/>
      <c r="O65" s="196"/>
      <c r="P65" s="197"/>
      <c r="Q65" s="524"/>
      <c r="R65" s="525"/>
      <c r="S65" s="525"/>
      <c r="T65" s="526"/>
      <c r="U65" s="163"/>
      <c r="V65" s="161"/>
    </row>
    <row r="66" spans="1:22" ht="15" customHeight="1" thickBot="1">
      <c r="A66" s="727"/>
      <c r="B66" s="721"/>
      <c r="C66" s="724"/>
      <c r="D66" s="897"/>
      <c r="E66" s="869"/>
      <c r="F66" s="199"/>
      <c r="G66" s="287"/>
      <c r="H66" s="495" t="s">
        <v>39</v>
      </c>
      <c r="I66" s="450">
        <f>SUM(I63:I65)</f>
        <v>3631.6</v>
      </c>
      <c r="J66" s="454"/>
      <c r="K66" s="454"/>
      <c r="L66" s="453">
        <f>SUM(L63:L65)</f>
        <v>3631.6</v>
      </c>
      <c r="M66" s="502">
        <f>N66+P66</f>
        <v>6</v>
      </c>
      <c r="N66" s="503"/>
      <c r="O66" s="503"/>
      <c r="P66" s="504">
        <f>SUM(P63:P65)</f>
        <v>6</v>
      </c>
      <c r="Q66" s="450">
        <f>R66+T66</f>
        <v>6</v>
      </c>
      <c r="R66" s="454"/>
      <c r="S66" s="454"/>
      <c r="T66" s="453">
        <f>SUM(T63:T65)</f>
        <v>6</v>
      </c>
      <c r="U66" s="458"/>
      <c r="V66" s="456"/>
    </row>
    <row r="67" spans="1:22" ht="28.5" customHeight="1">
      <c r="A67" s="394" t="s">
        <v>36</v>
      </c>
      <c r="B67" s="395" t="s">
        <v>41</v>
      </c>
      <c r="C67" s="402" t="s">
        <v>43</v>
      </c>
      <c r="D67" s="282" t="s">
        <v>5</v>
      </c>
      <c r="E67" s="404"/>
      <c r="F67" s="398" t="s">
        <v>37</v>
      </c>
      <c r="G67" s="361"/>
      <c r="H67" s="236"/>
      <c r="I67" s="331"/>
      <c r="J67" s="332"/>
      <c r="K67" s="332"/>
      <c r="L67" s="333"/>
      <c r="M67" s="92"/>
      <c r="N67" s="93"/>
      <c r="O67" s="114"/>
      <c r="P67" s="140"/>
      <c r="Q67" s="527"/>
      <c r="R67" s="528"/>
      <c r="S67" s="528"/>
      <c r="T67" s="529"/>
      <c r="U67" s="307"/>
      <c r="V67" s="307"/>
    </row>
    <row r="68" spans="1:22" ht="27.75" customHeight="1" thickBot="1">
      <c r="A68" s="431"/>
      <c r="B68" s="432"/>
      <c r="C68" s="590"/>
      <c r="D68" s="580" t="s">
        <v>4</v>
      </c>
      <c r="E68" s="591"/>
      <c r="F68" s="592"/>
      <c r="G68" s="593" t="s">
        <v>100</v>
      </c>
      <c r="H68" s="594" t="s">
        <v>38</v>
      </c>
      <c r="I68" s="595"/>
      <c r="J68" s="596"/>
      <c r="K68" s="596"/>
      <c r="L68" s="597"/>
      <c r="M68" s="598">
        <f>N68+P68</f>
        <v>30</v>
      </c>
      <c r="N68" s="599"/>
      <c r="O68" s="600"/>
      <c r="P68" s="601">
        <v>30</v>
      </c>
      <c r="Q68" s="602"/>
      <c r="R68" s="603"/>
      <c r="S68" s="603"/>
      <c r="T68" s="604"/>
      <c r="U68" s="605"/>
      <c r="V68" s="605"/>
    </row>
    <row r="69" spans="1:22" ht="41.25" customHeight="1">
      <c r="A69" s="396"/>
      <c r="B69" s="397"/>
      <c r="C69" s="403"/>
      <c r="D69" s="588" t="s">
        <v>121</v>
      </c>
      <c r="E69" s="589" t="s">
        <v>164</v>
      </c>
      <c r="F69" s="399"/>
      <c r="G69" s="586" t="s">
        <v>85</v>
      </c>
      <c r="H69" s="406" t="s">
        <v>38</v>
      </c>
      <c r="I69" s="407"/>
      <c r="J69" s="408"/>
      <c r="K69" s="408"/>
      <c r="L69" s="409"/>
      <c r="M69" s="128">
        <f>N69+P69</f>
        <v>10</v>
      </c>
      <c r="N69" s="129">
        <v>10</v>
      </c>
      <c r="O69" s="410"/>
      <c r="P69" s="411"/>
      <c r="Q69" s="531"/>
      <c r="R69" s="532"/>
      <c r="S69" s="532"/>
      <c r="T69" s="533"/>
      <c r="U69" s="412"/>
      <c r="V69" s="412"/>
    </row>
    <row r="70" spans="1:22" ht="27.75" customHeight="1">
      <c r="A70" s="396"/>
      <c r="B70" s="397"/>
      <c r="C70" s="403"/>
      <c r="D70" s="384" t="s">
        <v>163</v>
      </c>
      <c r="E70" s="405"/>
      <c r="F70" s="399"/>
      <c r="G70" s="675" t="s">
        <v>84</v>
      </c>
      <c r="H70" s="406" t="s">
        <v>38</v>
      </c>
      <c r="I70" s="407"/>
      <c r="J70" s="408"/>
      <c r="K70" s="408"/>
      <c r="L70" s="409"/>
      <c r="M70" s="128"/>
      <c r="N70" s="129"/>
      <c r="O70" s="410"/>
      <c r="P70" s="411"/>
      <c r="Q70" s="531"/>
      <c r="R70" s="532"/>
      <c r="S70" s="532"/>
      <c r="T70" s="533"/>
      <c r="U70" s="412"/>
      <c r="V70" s="412"/>
    </row>
    <row r="71" spans="1:22" ht="27.75" customHeight="1">
      <c r="A71" s="396"/>
      <c r="B71" s="397"/>
      <c r="C71" s="403"/>
      <c r="D71" s="844" t="s">
        <v>175</v>
      </c>
      <c r="E71" s="405"/>
      <c r="F71" s="399"/>
      <c r="G71" s="675"/>
      <c r="H71" s="391" t="s">
        <v>58</v>
      </c>
      <c r="I71" s="309"/>
      <c r="J71" s="187"/>
      <c r="K71" s="187"/>
      <c r="L71" s="392"/>
      <c r="M71" s="83"/>
      <c r="N71" s="84"/>
      <c r="O71" s="390"/>
      <c r="P71" s="315"/>
      <c r="Q71" s="534"/>
      <c r="R71" s="535"/>
      <c r="S71" s="535"/>
      <c r="T71" s="536"/>
      <c r="U71" s="308"/>
      <c r="V71" s="308"/>
    </row>
    <row r="72" spans="1:22" ht="27.75" customHeight="1">
      <c r="A72" s="396"/>
      <c r="B72" s="397"/>
      <c r="C72" s="403"/>
      <c r="D72" s="844"/>
      <c r="E72" s="405"/>
      <c r="F72" s="399"/>
      <c r="G72" s="675"/>
      <c r="H72" s="362" t="s">
        <v>75</v>
      </c>
      <c r="I72" s="280"/>
      <c r="J72" s="185"/>
      <c r="K72" s="185"/>
      <c r="L72" s="186"/>
      <c r="M72" s="79">
        <f>N72+P72</f>
        <v>100</v>
      </c>
      <c r="N72" s="80"/>
      <c r="O72" s="357"/>
      <c r="P72" s="81">
        <v>100</v>
      </c>
      <c r="Q72" s="537"/>
      <c r="R72" s="538"/>
      <c r="S72" s="538"/>
      <c r="T72" s="539"/>
      <c r="U72" s="363"/>
      <c r="V72" s="363"/>
    </row>
    <row r="73" spans="1:22" ht="37.5" customHeight="1">
      <c r="A73" s="396"/>
      <c r="B73" s="397"/>
      <c r="C73" s="403"/>
      <c r="D73" s="844"/>
      <c r="E73" s="405"/>
      <c r="F73" s="399"/>
      <c r="G73" s="675"/>
      <c r="H73" s="334" t="s">
        <v>117</v>
      </c>
      <c r="I73" s="304"/>
      <c r="J73" s="305"/>
      <c r="K73" s="305"/>
      <c r="L73" s="306"/>
      <c r="M73" s="97"/>
      <c r="N73" s="98"/>
      <c r="O73" s="117"/>
      <c r="P73" s="393"/>
      <c r="Q73" s="531"/>
      <c r="R73" s="532"/>
      <c r="S73" s="532"/>
      <c r="T73" s="533"/>
      <c r="U73" s="412">
        <v>800</v>
      </c>
      <c r="V73" s="412"/>
    </row>
    <row r="74" spans="1:24" ht="27.75" customHeight="1" thickBot="1">
      <c r="A74" s="396"/>
      <c r="B74" s="397"/>
      <c r="C74" s="403"/>
      <c r="D74" s="428" t="s">
        <v>145</v>
      </c>
      <c r="E74" s="405"/>
      <c r="F74" s="399"/>
      <c r="G74" s="676"/>
      <c r="H74" s="457" t="s">
        <v>39</v>
      </c>
      <c r="I74" s="455"/>
      <c r="J74" s="451"/>
      <c r="K74" s="451"/>
      <c r="L74" s="458"/>
      <c r="M74" s="450">
        <f>N74+P74</f>
        <v>140</v>
      </c>
      <c r="N74" s="451">
        <f>SUM(N69:N73)</f>
        <v>10</v>
      </c>
      <c r="O74" s="451"/>
      <c r="P74" s="452">
        <f>SUM(P68:P73)</f>
        <v>130</v>
      </c>
      <c r="Q74" s="450">
        <f>R74+T74</f>
        <v>0</v>
      </c>
      <c r="R74" s="451">
        <f>SUM(R70:R73)</f>
        <v>0</v>
      </c>
      <c r="S74" s="451"/>
      <c r="T74" s="453"/>
      <c r="U74" s="456">
        <f>SUM(U70:U73)</f>
        <v>800</v>
      </c>
      <c r="V74" s="456"/>
      <c r="X74" s="635"/>
    </row>
    <row r="75" spans="1:22" ht="42" customHeight="1">
      <c r="A75" s="725" t="s">
        <v>36</v>
      </c>
      <c r="B75" s="719" t="s">
        <v>41</v>
      </c>
      <c r="C75" s="722" t="s">
        <v>113</v>
      </c>
      <c r="D75" s="606" t="s">
        <v>111</v>
      </c>
      <c r="E75" s="620"/>
      <c r="F75" s="623" t="s">
        <v>37</v>
      </c>
      <c r="G75" s="335"/>
      <c r="H75" s="132" t="s">
        <v>38</v>
      </c>
      <c r="I75" s="326">
        <f>J75+L75</f>
        <v>40</v>
      </c>
      <c r="J75" s="327">
        <v>40</v>
      </c>
      <c r="K75" s="327"/>
      <c r="L75" s="328"/>
      <c r="M75" s="329"/>
      <c r="N75" s="133"/>
      <c r="O75" s="133"/>
      <c r="P75" s="330"/>
      <c r="Q75" s="540"/>
      <c r="R75" s="541"/>
      <c r="S75" s="541"/>
      <c r="T75" s="542"/>
      <c r="U75" s="116"/>
      <c r="V75" s="116"/>
    </row>
    <row r="76" spans="1:22" ht="28.5" customHeight="1">
      <c r="A76" s="726"/>
      <c r="B76" s="720"/>
      <c r="C76" s="723"/>
      <c r="D76" s="636" t="s">
        <v>191</v>
      </c>
      <c r="E76" s="621"/>
      <c r="F76" s="574"/>
      <c r="G76" s="689" t="s">
        <v>85</v>
      </c>
      <c r="H76" s="91" t="s">
        <v>38</v>
      </c>
      <c r="I76" s="322"/>
      <c r="J76" s="323"/>
      <c r="K76" s="324"/>
      <c r="L76" s="325"/>
      <c r="M76" s="244"/>
      <c r="N76" s="88"/>
      <c r="O76" s="88"/>
      <c r="P76" s="89"/>
      <c r="Q76" s="637">
        <f>R76+T76</f>
        <v>16.2</v>
      </c>
      <c r="R76" s="638">
        <v>16.2</v>
      </c>
      <c r="S76" s="543"/>
      <c r="T76" s="544"/>
      <c r="U76" s="162"/>
      <c r="V76" s="162"/>
    </row>
    <row r="77" spans="1:22" ht="27.75" customHeight="1">
      <c r="A77" s="726"/>
      <c r="B77" s="720"/>
      <c r="C77" s="723"/>
      <c r="D77" s="320" t="s">
        <v>112</v>
      </c>
      <c r="E77" s="621"/>
      <c r="F77" s="574"/>
      <c r="G77" s="889"/>
      <c r="H77" s="634" t="s">
        <v>38</v>
      </c>
      <c r="I77" s="624"/>
      <c r="J77" s="625"/>
      <c r="K77" s="626"/>
      <c r="L77" s="627"/>
      <c r="M77" s="628">
        <f>N77+P77</f>
        <v>80</v>
      </c>
      <c r="N77" s="629">
        <v>80</v>
      </c>
      <c r="O77" s="629"/>
      <c r="P77" s="630"/>
      <c r="Q77" s="631"/>
      <c r="R77" s="632"/>
      <c r="S77" s="631"/>
      <c r="T77" s="633"/>
      <c r="U77" s="166">
        <v>50</v>
      </c>
      <c r="V77" s="166">
        <v>50</v>
      </c>
    </row>
    <row r="78" spans="1:22" ht="42" customHeight="1">
      <c r="A78" s="726"/>
      <c r="B78" s="720"/>
      <c r="C78" s="723"/>
      <c r="D78" s="321" t="s">
        <v>115</v>
      </c>
      <c r="E78" s="621"/>
      <c r="F78" s="574"/>
      <c r="G78" s="336" t="s">
        <v>114</v>
      </c>
      <c r="H78" s="91" t="s">
        <v>38</v>
      </c>
      <c r="I78" s="178"/>
      <c r="J78" s="179"/>
      <c r="K78" s="180"/>
      <c r="L78" s="181"/>
      <c r="M78" s="244">
        <f>N78+P78</f>
        <v>7</v>
      </c>
      <c r="N78" s="112">
        <v>7</v>
      </c>
      <c r="O78" s="112"/>
      <c r="P78" s="113"/>
      <c r="Q78" s="545"/>
      <c r="R78" s="546"/>
      <c r="S78" s="545"/>
      <c r="T78" s="547"/>
      <c r="U78" s="105"/>
      <c r="V78" s="105"/>
    </row>
    <row r="79" spans="1:22" ht="24.75" customHeight="1">
      <c r="A79" s="726"/>
      <c r="B79" s="720"/>
      <c r="C79" s="723"/>
      <c r="D79" s="891" t="s">
        <v>176</v>
      </c>
      <c r="E79" s="621"/>
      <c r="F79" s="574"/>
      <c r="G79" s="689" t="s">
        <v>114</v>
      </c>
      <c r="H79" s="103" t="s">
        <v>38</v>
      </c>
      <c r="I79" s="337"/>
      <c r="J79" s="338"/>
      <c r="K79" s="339"/>
      <c r="L79" s="340"/>
      <c r="M79" s="244">
        <f>N79+P79</f>
        <v>13</v>
      </c>
      <c r="N79" s="341">
        <v>13</v>
      </c>
      <c r="O79" s="341"/>
      <c r="P79" s="342"/>
      <c r="Q79" s="548"/>
      <c r="R79" s="549"/>
      <c r="S79" s="548"/>
      <c r="T79" s="550"/>
      <c r="U79" s="163"/>
      <c r="V79" s="163"/>
    </row>
    <row r="80" spans="1:22" ht="17.25" customHeight="1" thickBot="1">
      <c r="A80" s="727"/>
      <c r="B80" s="721"/>
      <c r="C80" s="724"/>
      <c r="D80" s="866"/>
      <c r="E80" s="622"/>
      <c r="F80" s="575"/>
      <c r="G80" s="690"/>
      <c r="H80" s="495" t="s">
        <v>39</v>
      </c>
      <c r="I80" s="455">
        <f>J80+L80</f>
        <v>40</v>
      </c>
      <c r="J80" s="451">
        <f>SUM(J75:J79)</f>
        <v>40</v>
      </c>
      <c r="K80" s="458"/>
      <c r="L80" s="453"/>
      <c r="M80" s="450">
        <f>N80+P80</f>
        <v>100</v>
      </c>
      <c r="N80" s="451">
        <f>SUM(N77:N79)</f>
        <v>100</v>
      </c>
      <c r="O80" s="530"/>
      <c r="P80" s="453"/>
      <c r="Q80" s="452">
        <f>SUM(Q76:Q79)</f>
        <v>16.2</v>
      </c>
      <c r="R80" s="451">
        <f>SUM(R76:R79)</f>
        <v>16.2</v>
      </c>
      <c r="S80" s="458"/>
      <c r="T80" s="453"/>
      <c r="U80" s="453">
        <f>SUM(U77:U79)</f>
        <v>50</v>
      </c>
      <c r="V80" s="453">
        <f>SUM(V77:V79)</f>
        <v>50</v>
      </c>
    </row>
    <row r="81" spans="1:22" ht="19.5" customHeight="1">
      <c r="A81" s="725" t="s">
        <v>36</v>
      </c>
      <c r="B81" s="719" t="s">
        <v>41</v>
      </c>
      <c r="C81" s="722" t="s">
        <v>44</v>
      </c>
      <c r="D81" s="707" t="s">
        <v>177</v>
      </c>
      <c r="E81" s="716" t="s">
        <v>79</v>
      </c>
      <c r="F81" s="711" t="s">
        <v>37</v>
      </c>
      <c r="G81" s="681" t="s">
        <v>84</v>
      </c>
      <c r="H81" s="120" t="s">
        <v>117</v>
      </c>
      <c r="I81" s="175"/>
      <c r="J81" s="176"/>
      <c r="K81" s="176"/>
      <c r="L81" s="177"/>
      <c r="M81" s="165"/>
      <c r="N81" s="85"/>
      <c r="O81" s="85"/>
      <c r="P81" s="86"/>
      <c r="Q81" s="551"/>
      <c r="R81" s="552"/>
      <c r="S81" s="552"/>
      <c r="T81" s="553"/>
      <c r="U81" s="160">
        <v>10</v>
      </c>
      <c r="V81" s="160">
        <v>344.5</v>
      </c>
    </row>
    <row r="82" spans="1:22" ht="19.5" customHeight="1">
      <c r="A82" s="726"/>
      <c r="B82" s="720"/>
      <c r="C82" s="723"/>
      <c r="D82" s="654"/>
      <c r="E82" s="717"/>
      <c r="F82" s="712"/>
      <c r="G82" s="706"/>
      <c r="H82" s="103" t="s">
        <v>58</v>
      </c>
      <c r="I82" s="178"/>
      <c r="J82" s="179"/>
      <c r="K82" s="180"/>
      <c r="L82" s="181"/>
      <c r="M82" s="182"/>
      <c r="N82" s="112"/>
      <c r="O82" s="112"/>
      <c r="P82" s="113"/>
      <c r="Q82" s="545"/>
      <c r="R82" s="546"/>
      <c r="S82" s="545"/>
      <c r="T82" s="547"/>
      <c r="U82" s="151">
        <v>90</v>
      </c>
      <c r="V82" s="105">
        <v>1952.2</v>
      </c>
    </row>
    <row r="83" spans="1:22" ht="16.5" customHeight="1" thickBot="1">
      <c r="A83" s="727"/>
      <c r="B83" s="721"/>
      <c r="C83" s="724"/>
      <c r="D83" s="708"/>
      <c r="E83" s="718"/>
      <c r="F83" s="713"/>
      <c r="G83" s="682"/>
      <c r="H83" s="495" t="s">
        <v>39</v>
      </c>
      <c r="I83" s="455"/>
      <c r="J83" s="451"/>
      <c r="K83" s="458"/>
      <c r="L83" s="453"/>
      <c r="M83" s="450"/>
      <c r="N83" s="530"/>
      <c r="O83" s="530"/>
      <c r="P83" s="453"/>
      <c r="Q83" s="452"/>
      <c r="R83" s="451"/>
      <c r="S83" s="458"/>
      <c r="T83" s="453"/>
      <c r="U83" s="456">
        <f>SUM(U81:U82)</f>
        <v>100</v>
      </c>
      <c r="V83" s="453">
        <f>SUM(V81:V82)</f>
        <v>2296.7</v>
      </c>
    </row>
    <row r="84" spans="1:22" ht="15" customHeight="1" thickBot="1">
      <c r="A84" s="106" t="s">
        <v>36</v>
      </c>
      <c r="B84" s="227" t="s">
        <v>41</v>
      </c>
      <c r="C84" s="659" t="s">
        <v>46</v>
      </c>
      <c r="D84" s="659"/>
      <c r="E84" s="659"/>
      <c r="F84" s="659"/>
      <c r="G84" s="659"/>
      <c r="H84" s="660"/>
      <c r="I84" s="200">
        <f>I62+I74+I66+I83+I47+I80</f>
        <v>46172.1</v>
      </c>
      <c r="J84" s="201">
        <f>J62+J74+J66+J83+J47+J80</f>
        <v>40</v>
      </c>
      <c r="K84" s="202"/>
      <c r="L84" s="242">
        <f>L62+L74+L66+L83+L47</f>
        <v>46132.1</v>
      </c>
      <c r="M84" s="243">
        <f>M66+M62+M83+M80+M74+M57+M47</f>
        <v>7013.7</v>
      </c>
      <c r="N84" s="201">
        <f>N66+N62+N83+N80+N74+N57+N47</f>
        <v>110</v>
      </c>
      <c r="O84" s="201"/>
      <c r="P84" s="203">
        <f>P66+P62+P83+P80+P74+P57+P47</f>
        <v>6903.7</v>
      </c>
      <c r="Q84" s="243">
        <f>R84+T84</f>
        <v>5292.3</v>
      </c>
      <c r="R84" s="201">
        <f>R66+R62+R83+R80+R74+R57+R47</f>
        <v>16.2</v>
      </c>
      <c r="S84" s="201"/>
      <c r="T84" s="203">
        <f>T66+T62+T83+T80+T74+T57+T47</f>
        <v>5276.1</v>
      </c>
      <c r="U84" s="200">
        <f>U66+U62+U83+U80+U74+U57+U47</f>
        <v>5450</v>
      </c>
      <c r="V84" s="263">
        <f>V66+V62+V83+V80+V74+V57+V47</f>
        <v>4183.5</v>
      </c>
    </row>
    <row r="85" spans="1:22" ht="16.5" customHeight="1" thickBot="1">
      <c r="A85" s="246" t="s">
        <v>36</v>
      </c>
      <c r="B85" s="227" t="s">
        <v>42</v>
      </c>
      <c r="C85" s="661" t="s">
        <v>98</v>
      </c>
      <c r="D85" s="661"/>
      <c r="E85" s="661"/>
      <c r="F85" s="661"/>
      <c r="G85" s="661"/>
      <c r="H85" s="661"/>
      <c r="I85" s="661"/>
      <c r="J85" s="661"/>
      <c r="K85" s="661"/>
      <c r="L85" s="661"/>
      <c r="M85" s="661"/>
      <c r="N85" s="661"/>
      <c r="O85" s="661"/>
      <c r="P85" s="661"/>
      <c r="Q85" s="661"/>
      <c r="R85" s="661"/>
      <c r="S85" s="661"/>
      <c r="T85" s="661"/>
      <c r="U85" s="661"/>
      <c r="V85" s="662"/>
    </row>
    <row r="86" spans="1:22" ht="34.5" customHeight="1">
      <c r="A86" s="714" t="s">
        <v>36</v>
      </c>
      <c r="B86" s="699" t="s">
        <v>42</v>
      </c>
      <c r="C86" s="704" t="s">
        <v>36</v>
      </c>
      <c r="D86" s="648" t="s">
        <v>178</v>
      </c>
      <c r="E86" s="650" t="s">
        <v>164</v>
      </c>
      <c r="F86" s="691" t="s">
        <v>37</v>
      </c>
      <c r="G86" s="681" t="s">
        <v>85</v>
      </c>
      <c r="H86" s="100" t="s">
        <v>38</v>
      </c>
      <c r="I86" s="145">
        <f>J86+L86</f>
        <v>500</v>
      </c>
      <c r="J86" s="77">
        <v>500</v>
      </c>
      <c r="K86" s="146"/>
      <c r="L86" s="147"/>
      <c r="M86" s="145">
        <f>N86+P86</f>
        <v>700</v>
      </c>
      <c r="N86" s="77">
        <v>700</v>
      </c>
      <c r="O86" s="148"/>
      <c r="P86" s="149"/>
      <c r="Q86" s="559">
        <f>R86+T86</f>
        <v>630</v>
      </c>
      <c r="R86" s="471">
        <v>630</v>
      </c>
      <c r="S86" s="560"/>
      <c r="T86" s="561"/>
      <c r="U86" s="87">
        <v>700</v>
      </c>
      <c r="V86" s="87">
        <v>800</v>
      </c>
    </row>
    <row r="87" spans="1:22" ht="20.25" customHeight="1" thickBot="1">
      <c r="A87" s="715"/>
      <c r="B87" s="700"/>
      <c r="C87" s="705"/>
      <c r="D87" s="646"/>
      <c r="E87" s="647"/>
      <c r="F87" s="692"/>
      <c r="G87" s="682"/>
      <c r="H87" s="554" t="s">
        <v>39</v>
      </c>
      <c r="I87" s="450">
        <f>SUM(I86)</f>
        <v>500</v>
      </c>
      <c r="J87" s="451">
        <f>SUM(J86)</f>
        <v>500</v>
      </c>
      <c r="K87" s="451"/>
      <c r="L87" s="453"/>
      <c r="M87" s="455">
        <f>+M86</f>
        <v>700</v>
      </c>
      <c r="N87" s="451">
        <f>+N86</f>
        <v>700</v>
      </c>
      <c r="O87" s="451"/>
      <c r="P87" s="452"/>
      <c r="Q87" s="450">
        <f>R87+T87</f>
        <v>630</v>
      </c>
      <c r="R87" s="451">
        <f>SUM(R86)</f>
        <v>630</v>
      </c>
      <c r="S87" s="451"/>
      <c r="T87" s="453"/>
      <c r="U87" s="479">
        <f>+U86</f>
        <v>700</v>
      </c>
      <c r="V87" s="479">
        <f>+V86</f>
        <v>800</v>
      </c>
    </row>
    <row r="88" spans="1:22" ht="36.75" customHeight="1">
      <c r="A88" s="714" t="s">
        <v>36</v>
      </c>
      <c r="B88" s="699" t="s">
        <v>42</v>
      </c>
      <c r="C88" s="704" t="s">
        <v>40</v>
      </c>
      <c r="D88" s="648" t="s">
        <v>82</v>
      </c>
      <c r="E88" s="650" t="s">
        <v>164</v>
      </c>
      <c r="F88" s="670" t="s">
        <v>37</v>
      </c>
      <c r="G88" s="681" t="s">
        <v>85</v>
      </c>
      <c r="H88" s="75" t="s">
        <v>38</v>
      </c>
      <c r="I88" s="92">
        <f>J88+L88</f>
        <v>50</v>
      </c>
      <c r="J88" s="93">
        <v>50</v>
      </c>
      <c r="K88" s="93"/>
      <c r="L88" s="139"/>
      <c r="M88" s="92">
        <f>N88+P88</f>
        <v>100</v>
      </c>
      <c r="N88" s="93">
        <v>100</v>
      </c>
      <c r="O88" s="143"/>
      <c r="P88" s="144"/>
      <c r="Q88" s="469">
        <f>R88+T88</f>
        <v>45</v>
      </c>
      <c r="R88" s="470">
        <v>45</v>
      </c>
      <c r="S88" s="470"/>
      <c r="T88" s="562"/>
      <c r="U88" s="138">
        <v>125</v>
      </c>
      <c r="V88" s="116">
        <v>240</v>
      </c>
    </row>
    <row r="89" spans="1:22" ht="16.5" customHeight="1" thickBot="1">
      <c r="A89" s="715"/>
      <c r="B89" s="700"/>
      <c r="C89" s="705"/>
      <c r="D89" s="646"/>
      <c r="E89" s="647"/>
      <c r="F89" s="671"/>
      <c r="G89" s="682"/>
      <c r="H89" s="478" t="s">
        <v>39</v>
      </c>
      <c r="I89" s="555">
        <f>SUM(I88:I88)</f>
        <v>50</v>
      </c>
      <c r="J89" s="503">
        <f>SUM(J88:J88)</f>
        <v>50</v>
      </c>
      <c r="K89" s="503"/>
      <c r="L89" s="504"/>
      <c r="M89" s="503">
        <f>+M88</f>
        <v>100</v>
      </c>
      <c r="N89" s="503">
        <f>+N88</f>
        <v>100</v>
      </c>
      <c r="O89" s="503"/>
      <c r="P89" s="556"/>
      <c r="Q89" s="555">
        <f>SUM(Q88)</f>
        <v>45</v>
      </c>
      <c r="R89" s="503">
        <f>SUM(R88)</f>
        <v>45</v>
      </c>
      <c r="S89" s="503"/>
      <c r="T89" s="504"/>
      <c r="U89" s="557">
        <f>SUM(U88:U88)</f>
        <v>125</v>
      </c>
      <c r="V89" s="558">
        <f>SUM(V88:V88)</f>
        <v>240</v>
      </c>
    </row>
    <row r="90" spans="1:22" ht="14.25" customHeight="1" thickBot="1">
      <c r="A90" s="106" t="s">
        <v>36</v>
      </c>
      <c r="B90" s="119" t="s">
        <v>42</v>
      </c>
      <c r="C90" s="659" t="s">
        <v>46</v>
      </c>
      <c r="D90" s="659"/>
      <c r="E90" s="659"/>
      <c r="F90" s="659"/>
      <c r="G90" s="659"/>
      <c r="H90" s="659"/>
      <c r="I90" s="248">
        <f>J90+L90</f>
        <v>550</v>
      </c>
      <c r="J90" s="249">
        <f>J89+J87</f>
        <v>550</v>
      </c>
      <c r="K90" s="249"/>
      <c r="L90" s="250"/>
      <c r="M90" s="251">
        <f>P90+N90</f>
        <v>800</v>
      </c>
      <c r="N90" s="249">
        <f>N89+N87</f>
        <v>800</v>
      </c>
      <c r="O90" s="249"/>
      <c r="P90" s="250"/>
      <c r="Q90" s="251">
        <f>R90+T90</f>
        <v>675</v>
      </c>
      <c r="R90" s="249">
        <f>R89+R87</f>
        <v>675</v>
      </c>
      <c r="S90" s="249"/>
      <c r="T90" s="250"/>
      <c r="U90" s="252">
        <f>U89+U87</f>
        <v>825</v>
      </c>
      <c r="V90" s="253">
        <f>V89+V87</f>
        <v>1040</v>
      </c>
    </row>
    <row r="91" spans="1:22" ht="15.75" customHeight="1" thickBot="1">
      <c r="A91" s="106" t="s">
        <v>36</v>
      </c>
      <c r="B91" s="697" t="s">
        <v>47</v>
      </c>
      <c r="C91" s="698"/>
      <c r="D91" s="698"/>
      <c r="E91" s="698"/>
      <c r="F91" s="698"/>
      <c r="G91" s="698"/>
      <c r="H91" s="698"/>
      <c r="I91" s="259">
        <f>J91+L91</f>
        <v>62065.49999999999</v>
      </c>
      <c r="J91" s="260">
        <f>J90+J84+J42+J20</f>
        <v>15866.199999999999</v>
      </c>
      <c r="K91" s="260">
        <f>K90+K84+K42+K20</f>
        <v>7225.7</v>
      </c>
      <c r="L91" s="261">
        <f>L90+L84+L42+L20</f>
        <v>46199.299999999996</v>
      </c>
      <c r="M91" s="259">
        <f>N91+P91</f>
        <v>22940.699999999997</v>
      </c>
      <c r="N91" s="260">
        <f>N90+N84+N42+N20</f>
        <v>15715.4</v>
      </c>
      <c r="O91" s="260">
        <f>O90+O84+O42+O20</f>
        <v>7288.099999999999</v>
      </c>
      <c r="P91" s="261">
        <f>P90+P84+P42+P20</f>
        <v>7225.299999999999</v>
      </c>
      <c r="Q91" s="259">
        <f>R91+T91</f>
        <v>18787.3</v>
      </c>
      <c r="R91" s="260">
        <f>R90+R84+R42+R20</f>
        <v>13397.6</v>
      </c>
      <c r="S91" s="260">
        <f>S90+S84+S42+S20</f>
        <v>6805.400000000001</v>
      </c>
      <c r="T91" s="261">
        <f>T90+T84+T42+T20</f>
        <v>5389.7</v>
      </c>
      <c r="U91" s="283">
        <f>U90+U84+U42+U20</f>
        <v>22875.699999999997</v>
      </c>
      <c r="V91" s="262">
        <f>V90+V84+V42+V20</f>
        <v>21687.699999999997</v>
      </c>
    </row>
    <row r="92" spans="1:22" ht="13.5" customHeight="1" thickBot="1">
      <c r="A92" s="204" t="s">
        <v>45</v>
      </c>
      <c r="B92" s="740" t="s">
        <v>48</v>
      </c>
      <c r="C92" s="741"/>
      <c r="D92" s="741"/>
      <c r="E92" s="741"/>
      <c r="F92" s="741"/>
      <c r="G92" s="741"/>
      <c r="H92" s="741"/>
      <c r="I92" s="254">
        <f>J92+L92</f>
        <v>62065.49999999999</v>
      </c>
      <c r="J92" s="255">
        <f>J91</f>
        <v>15866.199999999999</v>
      </c>
      <c r="K92" s="255">
        <f>K91</f>
        <v>7225.7</v>
      </c>
      <c r="L92" s="256">
        <f>L91</f>
        <v>46199.299999999996</v>
      </c>
      <c r="M92" s="254">
        <f>N92+P92</f>
        <v>22940.699999999997</v>
      </c>
      <c r="N92" s="255">
        <f aca="true" t="shared" si="1" ref="N92:V92">N91</f>
        <v>15715.4</v>
      </c>
      <c r="O92" s="255">
        <f t="shared" si="1"/>
        <v>7288.099999999999</v>
      </c>
      <c r="P92" s="256">
        <f t="shared" si="1"/>
        <v>7225.299999999999</v>
      </c>
      <c r="Q92" s="254">
        <f>R92+T92</f>
        <v>18787.3</v>
      </c>
      <c r="R92" s="255">
        <f t="shared" si="1"/>
        <v>13397.6</v>
      </c>
      <c r="S92" s="255">
        <f t="shared" si="1"/>
        <v>6805.400000000001</v>
      </c>
      <c r="T92" s="256">
        <f t="shared" si="1"/>
        <v>5389.7</v>
      </c>
      <c r="U92" s="257">
        <f t="shared" si="1"/>
        <v>22875.699999999997</v>
      </c>
      <c r="V92" s="258">
        <f t="shared" si="1"/>
        <v>21687.699999999997</v>
      </c>
    </row>
    <row r="93" spans="1:22" s="235" customFormat="1" ht="16.5" customHeight="1">
      <c r="A93" s="758"/>
      <c r="B93" s="758"/>
      <c r="C93" s="758"/>
      <c r="D93" s="758"/>
      <c r="E93" s="758"/>
      <c r="F93" s="758"/>
      <c r="G93" s="758"/>
      <c r="H93" s="758"/>
      <c r="I93" s="758"/>
      <c r="J93" s="758"/>
      <c r="K93" s="758"/>
      <c r="L93" s="758"/>
      <c r="M93" s="758"/>
      <c r="N93" s="758"/>
      <c r="O93" s="758"/>
      <c r="P93" s="758"/>
      <c r="Q93" s="758"/>
      <c r="R93" s="758"/>
      <c r="S93" s="758"/>
      <c r="T93" s="758"/>
      <c r="U93" s="758"/>
      <c r="V93" s="758"/>
    </row>
    <row r="94" spans="1:22" s="235" customFormat="1" ht="16.5" customHeight="1">
      <c r="A94" s="890"/>
      <c r="B94" s="890"/>
      <c r="C94" s="890"/>
      <c r="D94" s="890"/>
      <c r="E94" s="890"/>
      <c r="F94" s="890"/>
      <c r="G94" s="890"/>
      <c r="H94" s="890"/>
      <c r="I94" s="890"/>
      <c r="J94" s="890"/>
      <c r="K94" s="890"/>
      <c r="L94" s="890"/>
      <c r="M94" s="890"/>
      <c r="N94" s="890"/>
      <c r="O94" s="890"/>
      <c r="P94" s="890"/>
      <c r="Q94" s="890"/>
      <c r="R94" s="890"/>
      <c r="S94" s="890"/>
      <c r="T94" s="890"/>
      <c r="U94" s="890"/>
      <c r="V94" s="890"/>
    </row>
    <row r="95" spans="1:22" ht="17.25" customHeight="1">
      <c r="A95" s="205"/>
      <c r="C95" s="207"/>
      <c r="D95" s="696" t="s">
        <v>59</v>
      </c>
      <c r="E95" s="696"/>
      <c r="F95" s="696"/>
      <c r="G95" s="696"/>
      <c r="H95" s="696"/>
      <c r="I95" s="696"/>
      <c r="J95" s="696"/>
      <c r="K95" s="696"/>
      <c r="L95" s="696"/>
      <c r="M95" s="696"/>
      <c r="N95" s="696"/>
      <c r="O95" s="696"/>
      <c r="P95" s="696"/>
      <c r="Q95" s="696"/>
      <c r="R95" s="696"/>
      <c r="S95" s="696"/>
      <c r="T95" s="696"/>
      <c r="U95" s="208"/>
      <c r="V95" s="208"/>
    </row>
    <row r="96" spans="1:22" ht="12.75" customHeight="1" thickBot="1">
      <c r="A96" s="205"/>
      <c r="B96" s="209"/>
      <c r="C96" s="209"/>
      <c r="D96" s="210" t="s">
        <v>64</v>
      </c>
      <c r="E96" s="209"/>
      <c r="F96" s="209"/>
      <c r="G96" s="209"/>
      <c r="H96" s="211"/>
      <c r="I96" s="211"/>
      <c r="J96" s="709"/>
      <c r="K96" s="710"/>
      <c r="L96" s="710"/>
      <c r="M96" s="710"/>
      <c r="N96" s="710"/>
      <c r="O96" s="710"/>
      <c r="P96" s="212"/>
      <c r="Q96" s="213"/>
      <c r="R96" s="644" t="s">
        <v>52</v>
      </c>
      <c r="S96" s="644"/>
      <c r="T96" s="644"/>
      <c r="U96" s="208"/>
      <c r="V96" s="208"/>
    </row>
    <row r="97" spans="3:22" ht="30" customHeight="1">
      <c r="C97" s="214"/>
      <c r="D97" s="731" t="s">
        <v>49</v>
      </c>
      <c r="E97" s="732"/>
      <c r="F97" s="732"/>
      <c r="G97" s="732"/>
      <c r="H97" s="733"/>
      <c r="I97" s="683" t="s">
        <v>93</v>
      </c>
      <c r="J97" s="684"/>
      <c r="K97" s="684"/>
      <c r="L97" s="685"/>
      <c r="M97" s="683" t="s">
        <v>110</v>
      </c>
      <c r="N97" s="684"/>
      <c r="O97" s="684"/>
      <c r="P97" s="759"/>
      <c r="Q97" s="856" t="s">
        <v>95</v>
      </c>
      <c r="R97" s="857"/>
      <c r="S97" s="857"/>
      <c r="T97" s="858"/>
      <c r="U97" s="215"/>
      <c r="V97" s="215"/>
    </row>
    <row r="98" spans="3:22" ht="13.5" customHeight="1">
      <c r="C98" s="216"/>
      <c r="D98" s="742" t="s">
        <v>50</v>
      </c>
      <c r="E98" s="743"/>
      <c r="F98" s="743"/>
      <c r="G98" s="743"/>
      <c r="H98" s="744"/>
      <c r="I98" s="686">
        <f>SUM(I99:L101)</f>
        <v>29634.6</v>
      </c>
      <c r="J98" s="687"/>
      <c r="K98" s="687"/>
      <c r="L98" s="688"/>
      <c r="M98" s="686">
        <f>SUM(M99:P101)</f>
        <v>18788.7</v>
      </c>
      <c r="N98" s="687"/>
      <c r="O98" s="687"/>
      <c r="P98" s="861"/>
      <c r="Q98" s="860">
        <f>SUM(Q99:T101)</f>
        <v>14902.900000000001</v>
      </c>
      <c r="R98" s="687"/>
      <c r="S98" s="687"/>
      <c r="T98" s="688"/>
      <c r="U98" s="217"/>
      <c r="V98" s="217"/>
    </row>
    <row r="99" spans="3:22" ht="12.75" customHeight="1">
      <c r="C99" s="218"/>
      <c r="D99" s="737" t="s">
        <v>105</v>
      </c>
      <c r="E99" s="738"/>
      <c r="F99" s="738"/>
      <c r="G99" s="738"/>
      <c r="H99" s="739"/>
      <c r="I99" s="701">
        <f>SUMIF(H13:H92,"SB",I13:I92)</f>
        <v>15769.3</v>
      </c>
      <c r="J99" s="702"/>
      <c r="K99" s="702"/>
      <c r="L99" s="703"/>
      <c r="M99" s="701">
        <f>SUMIF(H11:H91,"sb",M11:M91)</f>
        <v>15479.600000000002</v>
      </c>
      <c r="N99" s="702"/>
      <c r="O99" s="702"/>
      <c r="P99" s="859"/>
      <c r="Q99" s="645">
        <f>SUMIF(H13:H88,"sb",Q13:Q89)</f>
        <v>13323.800000000001</v>
      </c>
      <c r="R99" s="652"/>
      <c r="S99" s="652"/>
      <c r="T99" s="649"/>
      <c r="U99" s="219"/>
      <c r="V99" s="219"/>
    </row>
    <row r="100" spans="3:22" ht="15" customHeight="1">
      <c r="C100" s="15"/>
      <c r="D100" s="734" t="s">
        <v>106</v>
      </c>
      <c r="E100" s="735"/>
      <c r="F100" s="735"/>
      <c r="G100" s="735"/>
      <c r="H100" s="736"/>
      <c r="I100" s="666">
        <f>SUMIF(H13:H84,"sb(sp)",I13:I84)</f>
        <v>164.1</v>
      </c>
      <c r="J100" s="667"/>
      <c r="K100" s="667"/>
      <c r="L100" s="761"/>
      <c r="M100" s="666">
        <f>SUMIF(H11:H91,"sb(sp)",M11:M91)</f>
        <v>587.4</v>
      </c>
      <c r="N100" s="667"/>
      <c r="O100" s="667"/>
      <c r="P100" s="668"/>
      <c r="Q100" s="760">
        <f>SUMIF(H13:H88,"sb(sp)",Q13:Q89)</f>
        <v>587.4</v>
      </c>
      <c r="R100" s="652"/>
      <c r="S100" s="652"/>
      <c r="T100" s="649"/>
      <c r="U100" s="219"/>
      <c r="V100" s="219"/>
    </row>
    <row r="101" spans="3:22" ht="12.75" customHeight="1">
      <c r="C101" s="15"/>
      <c r="D101" s="734" t="s">
        <v>118</v>
      </c>
      <c r="E101" s="735"/>
      <c r="F101" s="735"/>
      <c r="G101" s="735"/>
      <c r="H101" s="736"/>
      <c r="I101" s="663">
        <f>SUMIF(H6:H93,"sb(p)",I6:I93)</f>
        <v>13701.2</v>
      </c>
      <c r="J101" s="664"/>
      <c r="K101" s="664"/>
      <c r="L101" s="669"/>
      <c r="M101" s="663">
        <f>SUMIF(H11:H91,"sb(p)",M11:M91)</f>
        <v>2721.7</v>
      </c>
      <c r="N101" s="664"/>
      <c r="O101" s="664"/>
      <c r="P101" s="665"/>
      <c r="Q101" s="656">
        <f>SUMIF(H13:H88,"sb(p)",Q13:Q88)</f>
        <v>991.7</v>
      </c>
      <c r="R101" s="657"/>
      <c r="S101" s="657"/>
      <c r="T101" s="658"/>
      <c r="U101" s="220"/>
      <c r="V101" s="220"/>
    </row>
    <row r="102" spans="3:22" ht="13.5" customHeight="1">
      <c r="C102" s="216"/>
      <c r="D102" s="742" t="s">
        <v>51</v>
      </c>
      <c r="E102" s="743"/>
      <c r="F102" s="743"/>
      <c r="G102" s="743"/>
      <c r="H102" s="744"/>
      <c r="I102" s="751">
        <f>SUM(I103:L105)</f>
        <v>32430.9</v>
      </c>
      <c r="J102" s="752"/>
      <c r="K102" s="752"/>
      <c r="L102" s="753"/>
      <c r="M102" s="751">
        <f>SUM(M103:P105)</f>
        <v>4152</v>
      </c>
      <c r="N102" s="752"/>
      <c r="O102" s="752"/>
      <c r="P102" s="755"/>
      <c r="Q102" s="651">
        <f>SUM(Q103:T105)</f>
        <v>3884.4</v>
      </c>
      <c r="R102" s="652"/>
      <c r="S102" s="652"/>
      <c r="T102" s="649"/>
      <c r="U102" s="220"/>
      <c r="V102" s="220"/>
    </row>
    <row r="103" spans="3:22" ht="12.75" customHeight="1">
      <c r="C103" s="218"/>
      <c r="D103" s="737" t="s">
        <v>107</v>
      </c>
      <c r="E103" s="738"/>
      <c r="F103" s="738"/>
      <c r="G103" s="738"/>
      <c r="H103" s="739"/>
      <c r="I103" s="748">
        <f>SUMIF(H13:H93,"es",I13:I93)</f>
        <v>27030.300000000003</v>
      </c>
      <c r="J103" s="749"/>
      <c r="K103" s="749"/>
      <c r="L103" s="750"/>
      <c r="M103" s="748">
        <f>SUMIF(H11:H91,"ES",M11:M91)</f>
        <v>1084.4</v>
      </c>
      <c r="N103" s="749"/>
      <c r="O103" s="749"/>
      <c r="P103" s="754"/>
      <c r="Q103" s="645">
        <f>SUMIF(H11:H91,"es",Q11:Q91)</f>
        <v>1184.4</v>
      </c>
      <c r="R103" s="652"/>
      <c r="S103" s="652"/>
      <c r="T103" s="649"/>
      <c r="U103" s="220"/>
      <c r="V103" s="220"/>
    </row>
    <row r="104" spans="3:22" ht="12.75" customHeight="1">
      <c r="C104" s="218"/>
      <c r="D104" s="737" t="s">
        <v>108</v>
      </c>
      <c r="E104" s="738"/>
      <c r="F104" s="738"/>
      <c r="G104" s="738"/>
      <c r="H104" s="739"/>
      <c r="I104" s="748">
        <f>SUMIF(H13:H93,"LRVB",I13:I93)</f>
        <v>5100.6</v>
      </c>
      <c r="J104" s="749"/>
      <c r="K104" s="749"/>
      <c r="L104" s="750"/>
      <c r="M104" s="748">
        <f>SUMIF(H11:H91,"LRVB",M11:M91)</f>
        <v>0</v>
      </c>
      <c r="N104" s="749"/>
      <c r="O104" s="749"/>
      <c r="P104" s="754"/>
      <c r="Q104" s="645">
        <f>SUMIF(H11:H91,"lrvb",Q11:Q91)</f>
        <v>0</v>
      </c>
      <c r="R104" s="702"/>
      <c r="S104" s="702"/>
      <c r="T104" s="703"/>
      <c r="U104" s="220"/>
      <c r="V104" s="220"/>
    </row>
    <row r="105" spans="3:20" ht="13.5" customHeight="1">
      <c r="C105" s="218"/>
      <c r="D105" s="737" t="s">
        <v>109</v>
      </c>
      <c r="E105" s="738"/>
      <c r="F105" s="738"/>
      <c r="G105" s="738"/>
      <c r="H105" s="739"/>
      <c r="I105" s="748">
        <f>SUMIF(H11:H91,"kt",I11:I91)</f>
        <v>300</v>
      </c>
      <c r="J105" s="749"/>
      <c r="K105" s="749"/>
      <c r="L105" s="750"/>
      <c r="M105" s="748">
        <f>SUMIF(H11:H91,"KT",M11:M91)</f>
        <v>3067.6</v>
      </c>
      <c r="N105" s="749"/>
      <c r="O105" s="749"/>
      <c r="P105" s="754"/>
      <c r="Q105" s="645">
        <f>SUMIF(H13:H88,"kt",Q13:Q89)</f>
        <v>2700</v>
      </c>
      <c r="R105" s="702"/>
      <c r="S105" s="702"/>
      <c r="T105" s="703"/>
    </row>
    <row r="106" spans="3:20" ht="13.5" customHeight="1" thickBot="1">
      <c r="C106" s="216"/>
      <c r="D106" s="745" t="s">
        <v>39</v>
      </c>
      <c r="E106" s="746"/>
      <c r="F106" s="746"/>
      <c r="G106" s="746"/>
      <c r="H106" s="747"/>
      <c r="I106" s="728">
        <f>I98+I102</f>
        <v>62065.5</v>
      </c>
      <c r="J106" s="729"/>
      <c r="K106" s="729"/>
      <c r="L106" s="730"/>
      <c r="M106" s="728">
        <f>M98+M102</f>
        <v>22940.7</v>
      </c>
      <c r="N106" s="729"/>
      <c r="O106" s="729"/>
      <c r="P106" s="757"/>
      <c r="Q106" s="756">
        <f>Q102+Q98</f>
        <v>18787.300000000003</v>
      </c>
      <c r="R106" s="729"/>
      <c r="S106" s="729">
        <f>S102+S98</f>
        <v>0</v>
      </c>
      <c r="T106" s="730"/>
    </row>
  </sheetData>
  <sheetProtection/>
  <mergeCells count="166">
    <mergeCell ref="G39:G41"/>
    <mergeCell ref="A58:A62"/>
    <mergeCell ref="D48:D50"/>
    <mergeCell ref="G76:G77"/>
    <mergeCell ref="C63:C66"/>
    <mergeCell ref="E58:E62"/>
    <mergeCell ref="E63:E66"/>
    <mergeCell ref="D58:D62"/>
    <mergeCell ref="D63:D66"/>
    <mergeCell ref="E48:E57"/>
    <mergeCell ref="E30:E33"/>
    <mergeCell ref="C44:C47"/>
    <mergeCell ref="G44:G47"/>
    <mergeCell ref="E44:E47"/>
    <mergeCell ref="F44:F47"/>
    <mergeCell ref="G29:G33"/>
    <mergeCell ref="F29:F33"/>
    <mergeCell ref="F39:F41"/>
    <mergeCell ref="C43:V43"/>
    <mergeCell ref="D44:D47"/>
    <mergeCell ref="D37:D38"/>
    <mergeCell ref="D51:D53"/>
    <mergeCell ref="D56:D57"/>
    <mergeCell ref="B63:B66"/>
    <mergeCell ref="Q97:T97"/>
    <mergeCell ref="M99:P99"/>
    <mergeCell ref="Q98:T98"/>
    <mergeCell ref="M98:P98"/>
    <mergeCell ref="D71:D73"/>
    <mergeCell ref="A94:V94"/>
    <mergeCell ref="D79:D80"/>
    <mergeCell ref="G18:G19"/>
    <mergeCell ref="A18:A19"/>
    <mergeCell ref="B18:B19"/>
    <mergeCell ref="C75:C80"/>
    <mergeCell ref="A39:A41"/>
    <mergeCell ref="B39:B41"/>
    <mergeCell ref="C39:C41"/>
    <mergeCell ref="A63:A66"/>
    <mergeCell ref="B58:B62"/>
    <mergeCell ref="C58:C62"/>
    <mergeCell ref="U6:U8"/>
    <mergeCell ref="B13:B15"/>
    <mergeCell ref="C13:C15"/>
    <mergeCell ref="C22:C28"/>
    <mergeCell ref="C21:V21"/>
    <mergeCell ref="F18:F19"/>
    <mergeCell ref="C20:H20"/>
    <mergeCell ref="F16:F17"/>
    <mergeCell ref="G16:G17"/>
    <mergeCell ref="D13:D15"/>
    <mergeCell ref="A2:V2"/>
    <mergeCell ref="A3:V3"/>
    <mergeCell ref="A4:V4"/>
    <mergeCell ref="A5:V5"/>
    <mergeCell ref="G6:G8"/>
    <mergeCell ref="P7:P8"/>
    <mergeCell ref="A16:A17"/>
    <mergeCell ref="A13:A15"/>
    <mergeCell ref="E13:E15"/>
    <mergeCell ref="F13:F15"/>
    <mergeCell ref="L7:L8"/>
    <mergeCell ref="C12:V12"/>
    <mergeCell ref="C90:H90"/>
    <mergeCell ref="C6:C8"/>
    <mergeCell ref="D6:D8"/>
    <mergeCell ref="F6:F8"/>
    <mergeCell ref="Q7:Q8"/>
    <mergeCell ref="E6:E8"/>
    <mergeCell ref="R7:S7"/>
    <mergeCell ref="I6:L6"/>
    <mergeCell ref="M6:P6"/>
    <mergeCell ref="T7:T8"/>
    <mergeCell ref="B11:V11"/>
    <mergeCell ref="A10:V10"/>
    <mergeCell ref="B6:B8"/>
    <mergeCell ref="V6:V8"/>
    <mergeCell ref="Q6:T6"/>
    <mergeCell ref="J7:K7"/>
    <mergeCell ref="A6:A8"/>
    <mergeCell ref="M7:M8"/>
    <mergeCell ref="N7:O7"/>
    <mergeCell ref="B16:B17"/>
    <mergeCell ref="D16:D17"/>
    <mergeCell ref="E18:E19"/>
    <mergeCell ref="C16:C17"/>
    <mergeCell ref="E16:E17"/>
    <mergeCell ref="C18:C19"/>
    <mergeCell ref="D18:D19"/>
    <mergeCell ref="M97:P97"/>
    <mergeCell ref="Q103:T103"/>
    <mergeCell ref="Q100:T100"/>
    <mergeCell ref="I100:L100"/>
    <mergeCell ref="Q106:T106"/>
    <mergeCell ref="Q105:T105"/>
    <mergeCell ref="Q104:T104"/>
    <mergeCell ref="M106:P106"/>
    <mergeCell ref="M105:P105"/>
    <mergeCell ref="M103:P103"/>
    <mergeCell ref="D105:H105"/>
    <mergeCell ref="D103:H103"/>
    <mergeCell ref="M102:P102"/>
    <mergeCell ref="D104:H104"/>
    <mergeCell ref="D102:H102"/>
    <mergeCell ref="M104:P104"/>
    <mergeCell ref="I104:L104"/>
    <mergeCell ref="I105:L105"/>
    <mergeCell ref="I106:L106"/>
    <mergeCell ref="D97:H97"/>
    <mergeCell ref="D100:H100"/>
    <mergeCell ref="D99:H99"/>
    <mergeCell ref="D101:H101"/>
    <mergeCell ref="D98:H98"/>
    <mergeCell ref="D106:H106"/>
    <mergeCell ref="I103:L103"/>
    <mergeCell ref="I102:L102"/>
    <mergeCell ref="A88:A89"/>
    <mergeCell ref="E81:E83"/>
    <mergeCell ref="B75:B80"/>
    <mergeCell ref="C81:C83"/>
    <mergeCell ref="A75:A80"/>
    <mergeCell ref="B88:B89"/>
    <mergeCell ref="D88:D89"/>
    <mergeCell ref="A81:A83"/>
    <mergeCell ref="B81:B83"/>
    <mergeCell ref="A86:A87"/>
    <mergeCell ref="U1:V1"/>
    <mergeCell ref="G86:G87"/>
    <mergeCell ref="I97:L97"/>
    <mergeCell ref="I98:L98"/>
    <mergeCell ref="G79:G80"/>
    <mergeCell ref="A9:V9"/>
    <mergeCell ref="D95:T95"/>
    <mergeCell ref="B91:H91"/>
    <mergeCell ref="G88:G89"/>
    <mergeCell ref="B86:B87"/>
    <mergeCell ref="G13:G15"/>
    <mergeCell ref="I7:I8"/>
    <mergeCell ref="M101:P101"/>
    <mergeCell ref="M100:P100"/>
    <mergeCell ref="I101:L101"/>
    <mergeCell ref="H6:H8"/>
    <mergeCell ref="G70:G74"/>
    <mergeCell ref="C42:H42"/>
    <mergeCell ref="D27:D28"/>
    <mergeCell ref="F86:F87"/>
    <mergeCell ref="Q102:T102"/>
    <mergeCell ref="E86:E87"/>
    <mergeCell ref="D86:D87"/>
    <mergeCell ref="R96:T96"/>
    <mergeCell ref="Q99:T99"/>
    <mergeCell ref="F88:F89"/>
    <mergeCell ref="I99:L99"/>
    <mergeCell ref="J96:O96"/>
    <mergeCell ref="E88:E89"/>
    <mergeCell ref="B92:H92"/>
    <mergeCell ref="D39:D41"/>
    <mergeCell ref="Q101:T101"/>
    <mergeCell ref="C84:H84"/>
    <mergeCell ref="C85:V85"/>
    <mergeCell ref="C86:C87"/>
    <mergeCell ref="G81:G83"/>
    <mergeCell ref="D81:D83"/>
    <mergeCell ref="F81:F83"/>
    <mergeCell ref="C88:C89"/>
    <mergeCell ref="A93:V93"/>
  </mergeCells>
  <printOptions horizontalCentered="1"/>
  <pageMargins left="0" right="0" top="0" bottom="0" header="0" footer="0"/>
  <pageSetup horizontalDpi="600" verticalDpi="600" orientation="landscape" paperSize="9" scale="90" r:id="rId3"/>
  <headerFooter alignWithMargins="0">
    <oddFooter>&amp;CPuslapių &amp;P</oddFooter>
  </headerFooter>
  <rowBreaks count="4" manualBreakCount="4">
    <brk id="28" max="255" man="1"/>
    <brk id="47" max="255" man="1"/>
    <brk id="66" max="255" man="1"/>
    <brk id="80" max="21" man="1"/>
  </rowBreaks>
  <legacyDrawing r:id="rId2"/>
</worksheet>
</file>

<file path=xl/worksheets/sheet2.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F1"/>
    </sheetView>
  </sheetViews>
  <sheetFormatPr defaultColWidth="9.140625" defaultRowHeight="12.75"/>
  <cols>
    <col min="1" max="1" width="34.57421875" style="0" customWidth="1"/>
    <col min="2" max="2" width="10.8515625" style="0" customWidth="1"/>
    <col min="3" max="3" width="12.00390625" style="0" customWidth="1"/>
    <col min="4" max="4" width="11.140625" style="0" customWidth="1"/>
    <col min="5" max="5" width="10.57421875" style="0" customWidth="1"/>
    <col min="6" max="6" width="10.140625" style="0" customWidth="1"/>
  </cols>
  <sheetData>
    <row r="1" spans="1:6" ht="25.5" customHeight="1">
      <c r="A1" s="900" t="s">
        <v>24</v>
      </c>
      <c r="B1" s="900"/>
      <c r="C1" s="900"/>
      <c r="D1" s="900"/>
      <c r="E1" s="900"/>
      <c r="F1" s="900"/>
    </row>
    <row r="2" ht="14.25" customHeight="1" thickBot="1">
      <c r="F2" s="56" t="s">
        <v>52</v>
      </c>
    </row>
    <row r="3" spans="1:6" ht="12.75" customHeight="1">
      <c r="A3" s="906" t="s">
        <v>53</v>
      </c>
      <c r="B3" s="903" t="s">
        <v>102</v>
      </c>
      <c r="C3" s="906" t="s">
        <v>94</v>
      </c>
      <c r="D3" s="903" t="s">
        <v>185</v>
      </c>
      <c r="E3" s="903" t="s">
        <v>23</v>
      </c>
      <c r="F3" s="903" t="s">
        <v>96</v>
      </c>
    </row>
    <row r="4" spans="1:6" ht="12.75" customHeight="1">
      <c r="A4" s="907"/>
      <c r="B4" s="904"/>
      <c r="C4" s="909"/>
      <c r="D4" s="904"/>
      <c r="E4" s="904"/>
      <c r="F4" s="904"/>
    </row>
    <row r="5" spans="1:6" ht="18.75" customHeight="1">
      <c r="A5" s="907"/>
      <c r="B5" s="904"/>
      <c r="C5" s="909"/>
      <c r="D5" s="904"/>
      <c r="E5" s="904"/>
      <c r="F5" s="904"/>
    </row>
    <row r="6" spans="1:8" ht="21.75" customHeight="1" thickBot="1">
      <c r="A6" s="908"/>
      <c r="B6" s="905"/>
      <c r="C6" s="910"/>
      <c r="D6" s="905"/>
      <c r="E6" s="905"/>
      <c r="F6" s="905"/>
      <c r="G6" s="2"/>
      <c r="H6" s="2"/>
    </row>
    <row r="7" spans="1:8" ht="20.25" customHeight="1">
      <c r="A7" s="436" t="s">
        <v>67</v>
      </c>
      <c r="B7" s="437">
        <f>B8+B10</f>
        <v>62065.49999999999</v>
      </c>
      <c r="C7" s="438">
        <f>C8+C10</f>
        <v>22940.699999999997</v>
      </c>
      <c r="D7" s="437">
        <f>D8+D10</f>
        <v>18787.3</v>
      </c>
      <c r="E7" s="437">
        <f>'1 lentelė'!U92</f>
        <v>22875.699999999997</v>
      </c>
      <c r="F7" s="439">
        <f>'1 lentelė'!V92</f>
        <v>21687.699999999997</v>
      </c>
      <c r="G7" s="2"/>
      <c r="H7" s="2"/>
    </row>
    <row r="8" spans="1:8" ht="18.75" customHeight="1">
      <c r="A8" s="27" t="s">
        <v>68</v>
      </c>
      <c r="B8" s="4">
        <f>'1 lentelė'!J92</f>
        <v>15866.199999999999</v>
      </c>
      <c r="C8" s="28">
        <f>'1 lentelė'!N92</f>
        <v>15715.4</v>
      </c>
      <c r="D8" s="442">
        <f>'1 lentelė'!R92</f>
        <v>13397.6</v>
      </c>
      <c r="E8" s="4"/>
      <c r="F8" s="29"/>
      <c r="G8" s="3"/>
      <c r="H8" s="2"/>
    </row>
    <row r="9" spans="1:8" ht="17.25" customHeight="1">
      <c r="A9" s="30" t="s">
        <v>69</v>
      </c>
      <c r="B9" s="5">
        <f>'1 lentelė'!K92</f>
        <v>7225.7</v>
      </c>
      <c r="C9" s="6">
        <f>'1 lentelė'!O92</f>
        <v>7288.099999999999</v>
      </c>
      <c r="D9" s="443">
        <f>'1 lentelė'!S92</f>
        <v>6805.400000000001</v>
      </c>
      <c r="E9" s="4"/>
      <c r="F9" s="4"/>
      <c r="G9" s="2"/>
      <c r="H9" s="2"/>
    </row>
    <row r="10" spans="1:8" ht="15.75" customHeight="1" thickBot="1">
      <c r="A10" s="31" t="s">
        <v>54</v>
      </c>
      <c r="B10" s="25">
        <f>'1 lentelė'!L92</f>
        <v>46199.299999999996</v>
      </c>
      <c r="C10" s="26">
        <f>'1 lentelė'!P92</f>
        <v>7225.299999999999</v>
      </c>
      <c r="D10" s="444">
        <f>'1 lentelė'!T92</f>
        <v>5389.7</v>
      </c>
      <c r="E10" s="25"/>
      <c r="F10" s="32"/>
      <c r="G10" s="2"/>
      <c r="H10" s="2"/>
    </row>
    <row r="11" spans="1:8" ht="18" customHeight="1" thickBot="1">
      <c r="A11" s="440" t="s">
        <v>55</v>
      </c>
      <c r="B11" s="441">
        <f>B12+B17</f>
        <v>62065.5</v>
      </c>
      <c r="C11" s="441">
        <f>C12+C17</f>
        <v>22940.7</v>
      </c>
      <c r="D11" s="441">
        <f>D12+D17</f>
        <v>18787.300000000003</v>
      </c>
      <c r="E11" s="441">
        <f>E12+E17</f>
        <v>22875.7</v>
      </c>
      <c r="F11" s="441">
        <f>F12+F17</f>
        <v>21687.7</v>
      </c>
      <c r="G11" s="2"/>
      <c r="H11" s="2"/>
    </row>
    <row r="12" spans="1:8" ht="15.75" customHeight="1" thickBot="1">
      <c r="A12" s="33" t="s">
        <v>56</v>
      </c>
      <c r="B12" s="7">
        <f>B13</f>
        <v>29634.6</v>
      </c>
      <c r="C12" s="7">
        <f>C13</f>
        <v>18788.7</v>
      </c>
      <c r="D12" s="7">
        <f>D13</f>
        <v>14902.900000000001</v>
      </c>
      <c r="E12" s="7">
        <f>E13</f>
        <v>18347.7</v>
      </c>
      <c r="F12" s="7">
        <f>F13</f>
        <v>18102.4</v>
      </c>
      <c r="H12" s="23"/>
    </row>
    <row r="13" spans="1:6" ht="17.25" customHeight="1">
      <c r="A13" s="34" t="s">
        <v>73</v>
      </c>
      <c r="B13" s="8">
        <f>SUM(B14:B16)</f>
        <v>29634.6</v>
      </c>
      <c r="C13" s="8">
        <f>SUM(C14:C16)</f>
        <v>18788.7</v>
      </c>
      <c r="D13" s="445">
        <f>SUM(D14:D16)</f>
        <v>14902.900000000001</v>
      </c>
      <c r="E13" s="8">
        <f>SUM(E14:E16)</f>
        <v>18347.7</v>
      </c>
      <c r="F13" s="8">
        <f>SUM(F14:F16)</f>
        <v>18102.4</v>
      </c>
    </row>
    <row r="14" spans="1:6" ht="18" customHeight="1">
      <c r="A14" s="35" t="s">
        <v>87</v>
      </c>
      <c r="B14" s="9">
        <f>'1 lentelė'!I99</f>
        <v>15769.3</v>
      </c>
      <c r="C14" s="9">
        <f>'1 lentelė'!M99</f>
        <v>15479.600000000002</v>
      </c>
      <c r="D14" s="443">
        <f>'1 lentelė'!Q99</f>
        <v>13323.800000000001</v>
      </c>
      <c r="E14" s="9">
        <f>SUMIF('1 lentelė'!H88:'1 lentelė'!H13,"sb",'1 lentelė'!U13:'1 lentelė'!U88)</f>
        <v>16770.7</v>
      </c>
      <c r="F14" s="9">
        <f>SUMIF('1 lentelė'!H13:'1 lentelė'!H88,"sb",'1 lentelė'!V88:'1 lentelė'!V13)</f>
        <v>16998.2</v>
      </c>
    </row>
    <row r="15" spans="1:9" ht="17.25" customHeight="1">
      <c r="A15" s="30" t="s">
        <v>86</v>
      </c>
      <c r="B15" s="10">
        <f>SUM('1 lentelė'!I100:L100)</f>
        <v>164.1</v>
      </c>
      <c r="C15" s="10">
        <f>'1 lentelė'!M100</f>
        <v>587.4</v>
      </c>
      <c r="D15" s="446">
        <f>'1 lentelė'!Q100</f>
        <v>587.4</v>
      </c>
      <c r="E15" s="10">
        <f>SUMIF('1 lentelė'!H88:'1 lentelė'!H13,"sb(sp)",'1 lentelė'!U13:'1 lentelė'!U88)</f>
        <v>567</v>
      </c>
      <c r="F15" s="10">
        <f>SUMIF('1 lentelė'!H13:'1 lentelė'!H88,"sb(sp)",'1 lentelė'!V88:'1 lentelė'!V13)</f>
        <v>556</v>
      </c>
      <c r="H15" s="23"/>
      <c r="I15" s="23"/>
    </row>
    <row r="16" spans="1:6" ht="18" customHeight="1" thickBot="1">
      <c r="A16" s="35" t="s">
        <v>119</v>
      </c>
      <c r="B16" s="9">
        <f>'1 lentelė'!I101</f>
        <v>13701.2</v>
      </c>
      <c r="C16" s="9">
        <f>'1 lentelė'!M101</f>
        <v>2721.7</v>
      </c>
      <c r="D16" s="443">
        <f>'1 lentelė'!Q101</f>
        <v>991.7</v>
      </c>
      <c r="E16" s="9">
        <f>SUMIF('1 lentelė'!H88:'1 lentelė'!H13,"sb(p)",'1 lentelė'!U13:'1 lentelė'!U88)</f>
        <v>1010</v>
      </c>
      <c r="F16" s="9">
        <f>SUMIF('1 lentelė'!H13:'1 lentelė'!H88,"sb(p)",'1 lentelė'!V88:'1 lentelė'!V13)</f>
        <v>548.2</v>
      </c>
    </row>
    <row r="17" spans="1:6" ht="18" customHeight="1" thickBot="1">
      <c r="A17" s="36" t="s">
        <v>57</v>
      </c>
      <c r="B17" s="7">
        <f>SUM(B18:B20)</f>
        <v>32430.9</v>
      </c>
      <c r="C17" s="7">
        <f>C18+C19+C20</f>
        <v>4152</v>
      </c>
      <c r="D17" s="7">
        <f>D18+D19+D20</f>
        <v>3884.4</v>
      </c>
      <c r="E17" s="7">
        <f>SUM(E18:E20)</f>
        <v>4528</v>
      </c>
      <c r="F17" s="7">
        <f>F18+F19+F20</f>
        <v>3585.3</v>
      </c>
    </row>
    <row r="18" spans="1:6" ht="15.75" customHeight="1">
      <c r="A18" s="37" t="s">
        <v>22</v>
      </c>
      <c r="B18" s="24">
        <f>'1 lentelė'!I103</f>
        <v>27030.300000000003</v>
      </c>
      <c r="C18" s="24">
        <f>'1 lentelė'!M103</f>
        <v>1084.4</v>
      </c>
      <c r="D18" s="447">
        <f>'1 lentelė'!Q103</f>
        <v>1184.4</v>
      </c>
      <c r="E18" s="24">
        <f>SUMIF('1 lentelė'!H13:'1 lentelė'!H88,"es",'1 lentelė'!U88:'1 lentelė'!U13)</f>
        <v>2028</v>
      </c>
      <c r="F18" s="24">
        <f>SUMIF('1 lentelė'!H13:'1 lentelė'!H88,"ES",'1 lentelė'!V88:'1 lentelė'!V13)</f>
        <v>3585.3</v>
      </c>
    </row>
    <row r="19" spans="1:6" ht="15" customHeight="1">
      <c r="A19" s="35" t="s">
        <v>74</v>
      </c>
      <c r="B19" s="9">
        <f>'1 lentelė'!I104</f>
        <v>5100.6</v>
      </c>
      <c r="C19" s="9">
        <f>'1 lentelė'!M104</f>
        <v>0</v>
      </c>
      <c r="D19" s="443">
        <f>'1 lentelė'!Q104</f>
        <v>0</v>
      </c>
      <c r="E19" s="9">
        <f>SUMIF('1 lentelė'!H13:'1 lentelė'!H88,"lrvb",'1 lentelė'!U13)</f>
        <v>0</v>
      </c>
      <c r="F19" s="9">
        <f>SUMIF('1 lentelė'!H13:'1 lentelė'!H88,"LRVB",'1 lentelė'!V88:'1 lentelė'!V13)</f>
        <v>0</v>
      </c>
    </row>
    <row r="20" spans="1:6" ht="14.25" customHeight="1" thickBot="1">
      <c r="A20" s="38" t="s">
        <v>88</v>
      </c>
      <c r="B20" s="25">
        <f>'1 lentelė'!I105</f>
        <v>300</v>
      </c>
      <c r="C20" s="25">
        <f>'1 lentelė'!M105</f>
        <v>3067.6</v>
      </c>
      <c r="D20" s="448">
        <f>'1 lentelė'!Q105</f>
        <v>2700</v>
      </c>
      <c r="E20" s="25">
        <f>SUMIF('1 lentelė'!H13:'1 lentelė'!H88,"kt",'1 lentelė'!U88:'1 lentelė'!U13)</f>
        <v>2500</v>
      </c>
      <c r="F20" s="25">
        <f>SUMIF('1 lentelė'!H13:'1 lentelė'!H88,"KT",'1 lentelė'!V88:'1 lentelė'!V13)</f>
        <v>0</v>
      </c>
    </row>
    <row r="21" spans="1:6" ht="15" customHeight="1">
      <c r="A21" s="901">
        <f>'1 lentelė'!A93:V93</f>
        <v>0</v>
      </c>
      <c r="B21" s="902"/>
      <c r="C21" s="902"/>
      <c r="D21" s="902"/>
      <c r="E21" s="902"/>
      <c r="F21" s="902"/>
    </row>
    <row r="22" spans="1:6" ht="28.5" customHeight="1">
      <c r="A22" s="899">
        <f>'1 lentelė'!A94:V94</f>
        <v>0</v>
      </c>
      <c r="B22" s="899"/>
      <c r="C22" s="899"/>
      <c r="D22" s="899"/>
      <c r="E22" s="899"/>
      <c r="F22" s="899"/>
    </row>
    <row r="23" spans="1:6" ht="14.25" customHeight="1">
      <c r="A23" s="18"/>
      <c r="B23" s="19"/>
      <c r="C23" s="19"/>
      <c r="D23" s="20"/>
      <c r="E23" s="18"/>
      <c r="F23" s="16"/>
    </row>
    <row r="24" spans="1:6" ht="9.75" customHeight="1">
      <c r="A24" s="18"/>
      <c r="B24" s="20"/>
      <c r="C24" s="20"/>
      <c r="D24" s="20"/>
      <c r="E24" s="18"/>
      <c r="F24" s="16"/>
    </row>
    <row r="25" spans="1:6" ht="27.75" customHeight="1">
      <c r="A25" s="15"/>
      <c r="B25" s="20"/>
      <c r="C25" s="20"/>
      <c r="D25" s="20"/>
      <c r="E25" s="17"/>
      <c r="F25" s="16"/>
    </row>
    <row r="26" spans="1:6" ht="12.75">
      <c r="A26" s="18"/>
      <c r="B26" s="18"/>
      <c r="C26" s="19"/>
      <c r="D26" s="20"/>
      <c r="E26" s="18"/>
      <c r="F26" s="16"/>
    </row>
    <row r="27" spans="1:6" ht="12.75">
      <c r="A27" s="21"/>
      <c r="B27" s="16"/>
      <c r="C27" s="20"/>
      <c r="D27" s="16"/>
      <c r="E27" s="16"/>
      <c r="F27" s="16"/>
    </row>
    <row r="28" spans="1:6" ht="7.5" customHeight="1">
      <c r="A28" s="22"/>
      <c r="B28" s="16"/>
      <c r="C28" s="20"/>
      <c r="D28" s="16"/>
      <c r="E28" s="16"/>
      <c r="F28" s="16"/>
    </row>
    <row r="29" spans="1:6" ht="12.75">
      <c r="A29" s="14"/>
      <c r="B29" s="16"/>
      <c r="C29" s="20"/>
      <c r="D29" s="16"/>
      <c r="E29" s="16"/>
      <c r="F29" s="16"/>
    </row>
    <row r="30" spans="1:6" ht="12.75">
      <c r="A30" s="17"/>
      <c r="B30" s="16"/>
      <c r="C30" s="20"/>
      <c r="D30" s="16"/>
      <c r="E30" s="17"/>
      <c r="F30" s="16"/>
    </row>
    <row r="31" spans="3:5" ht="12.75">
      <c r="C31" s="12"/>
      <c r="E31" s="11"/>
    </row>
    <row r="33" ht="12.75">
      <c r="A33" s="13"/>
    </row>
  </sheetData>
  <sheetProtection/>
  <mergeCells count="9">
    <mergeCell ref="A22:F22"/>
    <mergeCell ref="A1:F1"/>
    <mergeCell ref="A21:F21"/>
    <mergeCell ref="E3:E6"/>
    <mergeCell ref="F3:F6"/>
    <mergeCell ref="A3:A6"/>
    <mergeCell ref="B3:B6"/>
    <mergeCell ref="C3:C6"/>
    <mergeCell ref="D3:D6"/>
  </mergeCells>
  <printOptions/>
  <pageMargins left="0.7874015748031497" right="0.35433070866141736" top="0.7874015748031497" bottom="0.3937007874015748"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G32"/>
  <sheetViews>
    <sheetView zoomScaleSheetLayoutView="100" workbookViewId="0" topLeftCell="A1">
      <selection activeCell="A1" sqref="A1"/>
    </sheetView>
  </sheetViews>
  <sheetFormatPr defaultColWidth="9.140625" defaultRowHeight="12.75"/>
  <cols>
    <col min="1" max="1" width="14.28125" style="164" customWidth="1"/>
    <col min="2" max="2" width="72.7109375" style="164" customWidth="1"/>
    <col min="3" max="3" width="14.57421875" style="379" customWidth="1"/>
    <col min="4" max="4" width="11.28125" style="164" customWidth="1"/>
    <col min="5" max="5" width="10.28125" style="164" customWidth="1"/>
    <col min="6" max="6" width="10.421875" style="164" customWidth="1"/>
    <col min="7" max="7" width="10.8515625" style="164" customWidth="1"/>
    <col min="8" max="8" width="0.2890625" style="164" customWidth="1"/>
    <col min="9" max="16384" width="9.140625" style="164" customWidth="1"/>
  </cols>
  <sheetData>
    <row r="1" spans="1:7" ht="18.75" customHeight="1">
      <c r="A1" s="39"/>
      <c r="B1" s="39" t="s">
        <v>6</v>
      </c>
      <c r="C1" s="40"/>
      <c r="D1" s="40"/>
      <c r="E1" s="40"/>
      <c r="F1" s="41"/>
      <c r="G1" s="42" t="s">
        <v>7</v>
      </c>
    </row>
    <row r="2" spans="1:7" ht="27" customHeight="1">
      <c r="A2" s="43"/>
      <c r="B2" s="44" t="s">
        <v>71</v>
      </c>
      <c r="C2" s="45" t="s">
        <v>8</v>
      </c>
      <c r="D2" s="46" t="s">
        <v>41</v>
      </c>
      <c r="E2" s="47"/>
      <c r="F2" s="47"/>
      <c r="G2" s="47"/>
    </row>
    <row r="3" spans="1:7" ht="15" customHeight="1">
      <c r="A3" s="43"/>
      <c r="B3" s="48" t="s">
        <v>9</v>
      </c>
      <c r="C3" s="49"/>
      <c r="D3" s="50"/>
      <c r="E3" s="47"/>
      <c r="F3" s="47"/>
      <c r="G3" s="47"/>
    </row>
    <row r="4" spans="1:7" ht="27.75" customHeight="1">
      <c r="A4" s="43"/>
      <c r="B4" s="44" t="s">
        <v>179</v>
      </c>
      <c r="C4" s="45" t="s">
        <v>8</v>
      </c>
      <c r="D4" s="46" t="s">
        <v>45</v>
      </c>
      <c r="E4" s="47"/>
      <c r="F4" s="47"/>
      <c r="G4" s="47"/>
    </row>
    <row r="5" spans="1:7" ht="15.75" customHeight="1">
      <c r="A5" s="51"/>
      <c r="B5" s="48" t="s">
        <v>10</v>
      </c>
      <c r="C5" s="370"/>
      <c r="D5" s="371"/>
      <c r="E5" s="372"/>
      <c r="F5" s="373"/>
      <c r="G5" s="373"/>
    </row>
    <row r="6" spans="1:7" ht="8.25" customHeight="1">
      <c r="A6" s="52"/>
      <c r="B6" s="53"/>
      <c r="C6" s="71"/>
      <c r="D6" s="53"/>
      <c r="E6" s="52"/>
      <c r="F6" s="53"/>
      <c r="G6" s="53"/>
    </row>
    <row r="7" spans="1:7" ht="18.75" customHeight="1">
      <c r="A7" s="916" t="s">
        <v>70</v>
      </c>
      <c r="B7" s="918" t="s">
        <v>11</v>
      </c>
      <c r="C7" s="911" t="s">
        <v>12</v>
      </c>
      <c r="D7" s="918" t="s">
        <v>147</v>
      </c>
      <c r="E7" s="911" t="s">
        <v>81</v>
      </c>
      <c r="F7" s="913" t="s">
        <v>25</v>
      </c>
      <c r="G7" s="911" t="s">
        <v>89</v>
      </c>
    </row>
    <row r="8" spans="1:7" ht="42.75" customHeight="1">
      <c r="A8" s="917"/>
      <c r="B8" s="918"/>
      <c r="C8" s="912" t="s">
        <v>62</v>
      </c>
      <c r="D8" s="919" t="s">
        <v>13</v>
      </c>
      <c r="E8" s="912"/>
      <c r="F8" s="914"/>
      <c r="G8" s="915"/>
    </row>
    <row r="9" spans="1:7" ht="14.25" customHeight="1">
      <c r="A9" s="58" t="s">
        <v>14</v>
      </c>
      <c r="B9" s="59" t="s">
        <v>15</v>
      </c>
      <c r="C9" s="72"/>
      <c r="D9" s="61"/>
      <c r="E9" s="73"/>
      <c r="F9" s="60"/>
      <c r="G9" s="61"/>
    </row>
    <row r="10" spans="1:7" ht="14.25" customHeight="1">
      <c r="A10" s="62"/>
      <c r="B10" s="367" t="s">
        <v>16</v>
      </c>
      <c r="C10" s="57"/>
      <c r="D10" s="54"/>
      <c r="E10" s="55"/>
      <c r="F10" s="54"/>
      <c r="G10" s="54"/>
    </row>
    <row r="11" spans="1:7" ht="27" customHeight="1">
      <c r="A11" s="62"/>
      <c r="B11" s="66" t="s">
        <v>156</v>
      </c>
      <c r="C11" s="57" t="s">
        <v>83</v>
      </c>
      <c r="D11" s="54" t="s">
        <v>153</v>
      </c>
      <c r="E11" s="55" t="s">
        <v>154</v>
      </c>
      <c r="F11" s="54" t="s">
        <v>154</v>
      </c>
      <c r="G11" s="54" t="s">
        <v>154</v>
      </c>
    </row>
    <row r="12" spans="1:7" ht="14.25" customHeight="1">
      <c r="A12" s="62"/>
      <c r="B12" s="66" t="s">
        <v>155</v>
      </c>
      <c r="C12" s="57" t="s">
        <v>152</v>
      </c>
      <c r="D12" s="54">
        <v>6</v>
      </c>
      <c r="E12" s="55">
        <v>6</v>
      </c>
      <c r="F12" s="54">
        <v>7</v>
      </c>
      <c r="G12" s="54">
        <v>7</v>
      </c>
    </row>
    <row r="13" spans="1:7" ht="14.25" customHeight="1">
      <c r="A13" s="63"/>
      <c r="B13" s="64" t="s">
        <v>158</v>
      </c>
      <c r="C13" s="57" t="s">
        <v>148</v>
      </c>
      <c r="D13" s="54">
        <v>1.12</v>
      </c>
      <c r="E13" s="374">
        <v>1.19</v>
      </c>
      <c r="F13" s="375">
        <v>1.19</v>
      </c>
      <c r="G13" s="375">
        <v>1.19</v>
      </c>
    </row>
    <row r="14" spans="1:7" ht="29.25" customHeight="1">
      <c r="A14" s="63"/>
      <c r="B14" s="426" t="s">
        <v>157</v>
      </c>
      <c r="C14" s="418" t="s">
        <v>149</v>
      </c>
      <c r="D14" s="417">
        <v>2</v>
      </c>
      <c r="E14" s="427">
        <v>5</v>
      </c>
      <c r="F14" s="417">
        <v>6</v>
      </c>
      <c r="G14" s="417">
        <v>8</v>
      </c>
    </row>
    <row r="15" spans="1:7" ht="29.25" customHeight="1">
      <c r="A15" s="63"/>
      <c r="B15" s="426" t="s">
        <v>180</v>
      </c>
      <c r="C15" s="418" t="s">
        <v>150</v>
      </c>
      <c r="D15" s="417">
        <v>1</v>
      </c>
      <c r="E15" s="427">
        <v>0</v>
      </c>
      <c r="F15" s="417">
        <v>3</v>
      </c>
      <c r="G15" s="417">
        <v>3</v>
      </c>
    </row>
    <row r="16" spans="1:7" ht="18" customHeight="1">
      <c r="A16" s="62"/>
      <c r="B16" s="66" t="s">
        <v>160</v>
      </c>
      <c r="C16" s="57" t="s">
        <v>151</v>
      </c>
      <c r="D16" s="364">
        <v>20</v>
      </c>
      <c r="E16" s="365">
        <v>21</v>
      </c>
      <c r="F16" s="364">
        <v>21.4</v>
      </c>
      <c r="G16" s="366">
        <v>20.7</v>
      </c>
    </row>
    <row r="17" spans="1:7" ht="29.25" customHeight="1">
      <c r="A17" s="62"/>
      <c r="B17" s="66" t="s">
        <v>161</v>
      </c>
      <c r="C17" s="57" t="s">
        <v>159</v>
      </c>
      <c r="D17" s="54">
        <v>309</v>
      </c>
      <c r="E17" s="55">
        <v>300</v>
      </c>
      <c r="F17" s="54">
        <v>310</v>
      </c>
      <c r="G17" s="54">
        <v>320</v>
      </c>
    </row>
    <row r="18" spans="1:7" ht="12.75">
      <c r="A18" s="62"/>
      <c r="B18" s="67" t="s">
        <v>17</v>
      </c>
      <c r="C18" s="57"/>
      <c r="D18" s="54"/>
      <c r="E18" s="55"/>
      <c r="F18" s="54"/>
      <c r="G18" s="54"/>
    </row>
    <row r="19" spans="1:7" ht="12.75">
      <c r="A19" s="62"/>
      <c r="B19" s="65" t="s">
        <v>16</v>
      </c>
      <c r="C19" s="57"/>
      <c r="D19" s="54"/>
      <c r="E19" s="55"/>
      <c r="F19" s="54"/>
      <c r="G19" s="54"/>
    </row>
    <row r="20" spans="1:7" ht="16.5" customHeight="1">
      <c r="A20" s="63"/>
      <c r="B20" s="64" t="s">
        <v>122</v>
      </c>
      <c r="C20" s="54" t="s">
        <v>18</v>
      </c>
      <c r="D20" s="55">
        <v>11257</v>
      </c>
      <c r="E20" s="54">
        <v>12000</v>
      </c>
      <c r="F20" s="55">
        <v>12300</v>
      </c>
      <c r="G20" s="54">
        <v>12500</v>
      </c>
    </row>
    <row r="21" spans="1:7" ht="27" customHeight="1">
      <c r="A21" s="69"/>
      <c r="B21" s="66" t="s">
        <v>181</v>
      </c>
      <c r="C21" s="54" t="s">
        <v>90</v>
      </c>
      <c r="D21" s="374">
        <v>12185</v>
      </c>
      <c r="E21" s="375">
        <v>13300</v>
      </c>
      <c r="F21" s="374">
        <v>13300</v>
      </c>
      <c r="G21" s="375">
        <v>13300</v>
      </c>
    </row>
    <row r="22" spans="1:7" ht="17.25" customHeight="1">
      <c r="A22" s="69"/>
      <c r="B22" s="68" t="s">
        <v>19</v>
      </c>
      <c r="C22" s="54"/>
      <c r="D22" s="55"/>
      <c r="E22" s="54"/>
      <c r="F22" s="55"/>
      <c r="G22" s="54"/>
    </row>
    <row r="23" spans="1:7" ht="12.75">
      <c r="A23" s="62"/>
      <c r="B23" s="415" t="s">
        <v>182</v>
      </c>
      <c r="C23" s="54" t="s">
        <v>124</v>
      </c>
      <c r="D23" s="55">
        <f>1114+1018+483+568+701</f>
        <v>3884</v>
      </c>
      <c r="E23" s="54">
        <f>1162+969+490+568+674</f>
        <v>3863</v>
      </c>
      <c r="F23" s="55">
        <f>1152+1000+490+596+690</f>
        <v>3928</v>
      </c>
      <c r="G23" s="54">
        <f>1000+1000+490+598+708</f>
        <v>3796</v>
      </c>
    </row>
    <row r="24" spans="1:7" ht="25.5">
      <c r="A24" s="62"/>
      <c r="B24" s="415" t="s">
        <v>183</v>
      </c>
      <c r="C24" s="54" t="s">
        <v>125</v>
      </c>
      <c r="D24" s="54">
        <f>115+23+20+4+16</f>
        <v>178</v>
      </c>
      <c r="E24" s="57">
        <f>132+25+20+6+25</f>
        <v>208</v>
      </c>
      <c r="F24" s="57">
        <f>128+29+20+7+26</f>
        <v>210</v>
      </c>
      <c r="G24" s="54">
        <f>128+29+20+7+26</f>
        <v>210</v>
      </c>
    </row>
    <row r="25" spans="1:7" s="419" customFormat="1" ht="14.25" customHeight="1">
      <c r="A25" s="416"/>
      <c r="B25" s="415" t="s">
        <v>184</v>
      </c>
      <c r="C25" s="54" t="s">
        <v>126</v>
      </c>
      <c r="D25" s="418">
        <v>200</v>
      </c>
      <c r="E25" s="418">
        <v>450</v>
      </c>
      <c r="F25" s="418">
        <v>450</v>
      </c>
      <c r="G25" s="417">
        <v>450</v>
      </c>
    </row>
    <row r="26" spans="1:7" ht="15.75" customHeight="1">
      <c r="A26" s="420"/>
      <c r="B26" s="421" t="s">
        <v>186</v>
      </c>
      <c r="C26" s="422" t="s">
        <v>127</v>
      </c>
      <c r="D26" s="423">
        <v>41</v>
      </c>
      <c r="E26" s="422">
        <v>45</v>
      </c>
      <c r="F26" s="423">
        <v>49</v>
      </c>
      <c r="G26" s="422">
        <v>52</v>
      </c>
    </row>
    <row r="27" spans="1:7" ht="12.75">
      <c r="A27" s="424"/>
      <c r="B27" s="425" t="s">
        <v>123</v>
      </c>
      <c r="C27" s="72"/>
      <c r="D27" s="61"/>
      <c r="E27" s="60"/>
      <c r="F27" s="61"/>
      <c r="G27" s="61"/>
    </row>
    <row r="28" spans="1:7" ht="15" customHeight="1">
      <c r="A28" s="63"/>
      <c r="B28" s="64" t="s">
        <v>128</v>
      </c>
      <c r="C28" s="54" t="s">
        <v>129</v>
      </c>
      <c r="D28" s="54">
        <v>2</v>
      </c>
      <c r="E28" s="55">
        <v>2</v>
      </c>
      <c r="F28" s="54">
        <v>1</v>
      </c>
      <c r="G28" s="54">
        <v>1</v>
      </c>
    </row>
    <row r="29" spans="1:7" ht="12.75">
      <c r="A29" s="62"/>
      <c r="B29" s="368" t="s">
        <v>162</v>
      </c>
      <c r="C29" s="54" t="s">
        <v>130</v>
      </c>
      <c r="D29" s="55"/>
      <c r="E29" s="54"/>
      <c r="F29" s="55">
        <v>2</v>
      </c>
      <c r="G29" s="54"/>
    </row>
    <row r="30" spans="1:7" ht="12.75">
      <c r="A30" s="62"/>
      <c r="B30" s="376" t="s">
        <v>20</v>
      </c>
      <c r="C30" s="57"/>
      <c r="D30" s="54"/>
      <c r="E30" s="54"/>
      <c r="F30" s="55"/>
      <c r="G30" s="54"/>
    </row>
    <row r="31" spans="1:7" ht="25.5">
      <c r="A31" s="62"/>
      <c r="B31" s="377" t="s">
        <v>187</v>
      </c>
      <c r="C31" s="57" t="s">
        <v>131</v>
      </c>
      <c r="D31" s="54">
        <v>1</v>
      </c>
      <c r="E31" s="54">
        <v>2</v>
      </c>
      <c r="F31" s="55">
        <v>2</v>
      </c>
      <c r="G31" s="54">
        <v>2</v>
      </c>
    </row>
    <row r="32" spans="1:7" ht="12.75">
      <c r="A32" s="378"/>
      <c r="B32" s="369" t="s">
        <v>133</v>
      </c>
      <c r="C32" s="74" t="s">
        <v>132</v>
      </c>
      <c r="D32" s="70"/>
      <c r="E32" s="70">
        <v>18</v>
      </c>
      <c r="F32" s="70">
        <v>20</v>
      </c>
      <c r="G32" s="70">
        <v>25</v>
      </c>
    </row>
    <row r="36" ht="12.75"/>
  </sheetData>
  <sheetProtection/>
  <mergeCells count="7">
    <mergeCell ref="E7:E8"/>
    <mergeCell ref="F7:F8"/>
    <mergeCell ref="G7:G8"/>
    <mergeCell ref="A7:A8"/>
    <mergeCell ref="B7:B8"/>
    <mergeCell ref="C7:C8"/>
    <mergeCell ref="D7:D8"/>
  </mergeCells>
  <printOptions/>
  <pageMargins left="0.15748031496062992" right="0.15748031496062992" top="0.3937007874015748" bottom="0.1968503937007874"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b.norvilaite</dc:creator>
  <cp:keywords/>
  <dc:description/>
  <cp:lastModifiedBy>L.Demidova</cp:lastModifiedBy>
  <cp:lastPrinted>2012-07-07T19:08:58Z</cp:lastPrinted>
  <dcterms:created xsi:type="dcterms:W3CDTF">2007-10-09T12:27:03Z</dcterms:created>
  <dcterms:modified xsi:type="dcterms:W3CDTF">2012-07-12T13:02:42Z</dcterms:modified>
  <cp:category/>
  <cp:version/>
  <cp:contentType/>
  <cp:contentStatus/>
</cp:coreProperties>
</file>