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2"/>
  </bookViews>
  <sheets>
    <sheet name="1 lentelė" sheetId="1" r:id="rId1"/>
    <sheet name="bendras lėšų poreikis" sheetId="2" r:id="rId2"/>
    <sheet name="vertinimo kriterijai" sheetId="3" r:id="rId3"/>
  </sheets>
  <definedNames>
    <definedName name="_xlnm.Print_Area" localSheetId="0">'1 lentelė'!$A$1:$AA$203</definedName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<sst xmlns="http://schemas.openxmlformats.org/spreadsheetml/2006/main" count="950" uniqueCount="394">
  <si>
    <t>Programos tikslo kodas</t>
  </si>
  <si>
    <t>Uždavinio kodas</t>
  </si>
  <si>
    <t>Priemonės kodas</t>
  </si>
  <si>
    <t>Asignavimų valdytojo kodas</t>
  </si>
  <si>
    <t>Finansavimo šaltinis</t>
  </si>
  <si>
    <t>Iš viso</t>
  </si>
  <si>
    <t>Išlaidoms</t>
  </si>
  <si>
    <t>planas</t>
  </si>
  <si>
    <t>01</t>
  </si>
  <si>
    <t>02</t>
  </si>
  <si>
    <t>03</t>
  </si>
  <si>
    <t>1 lentelė</t>
  </si>
  <si>
    <t>SB</t>
  </si>
  <si>
    <t>04</t>
  </si>
  <si>
    <t>05</t>
  </si>
  <si>
    <t>06</t>
  </si>
  <si>
    <t>07</t>
  </si>
  <si>
    <t>08</t>
  </si>
  <si>
    <t>Identifikuota naminių gyvūnų, vnt.</t>
  </si>
  <si>
    <t>PF</t>
  </si>
  <si>
    <t>Iš viso uždaviniui:</t>
  </si>
  <si>
    <t>Iš viso:</t>
  </si>
  <si>
    <t>Iš viso tikslui:</t>
  </si>
  <si>
    <t>I</t>
  </si>
  <si>
    <t>Iš viso programai:</t>
  </si>
  <si>
    <t>188710823</t>
  </si>
  <si>
    <t>Ekonominės klasifikacijos grupės</t>
  </si>
  <si>
    <t>1.2. turtui įsigyti ir finansiniams įsipareigojimams vykdyti</t>
  </si>
  <si>
    <t>Eksploatuojama lietaus nuotekų tinklų, km</t>
  </si>
  <si>
    <t xml:space="preserve">Klaipėdos miesto apšvietimo tinklų ir įrangos eksploatacija, avarinių gedimų likvidavimas ir radiofikacijos linijų remontas </t>
  </si>
  <si>
    <t>Mėlynosios vėliavos programos koordinavimas ir įgyvendinimas</t>
  </si>
  <si>
    <t>Lietaus nuotekų tinklų eksploatacija ir einamasis remontas</t>
  </si>
  <si>
    <t>Finansavimo šaltiniai</t>
  </si>
  <si>
    <t>Eksploatuojama šviestuvų, tūkst. vnt.</t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</si>
  <si>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</si>
  <si>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Kt</t>
  </si>
  <si>
    <t>Viešojo tualeto paslaugų teikimas Melnragės paplūdimyje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</si>
  <si>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</si>
  <si>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</si>
  <si>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</si>
  <si>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t>KITI ŠALTINIAI, IŠ VISO:</t>
  </si>
  <si>
    <t>IŠ VISO:</t>
  </si>
  <si>
    <t>Finansavimo šaltinių suvestinė</t>
  </si>
  <si>
    <t>tūkst. Lt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</si>
  <si>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</si>
  <si>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</si>
  <si>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</si>
  <si>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</si>
  <si>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</si>
  <si>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2.1.2. Savivaldybės privatizavimo fondo lėšos PF</t>
  </si>
  <si>
    <t>2.2. KITI ŠALTINIAI, IŠ VISO:</t>
  </si>
  <si>
    <t>Pavadinimas</t>
  </si>
  <si>
    <t xml:space="preserve">Gėlynų atnaujinimas ir įrengimas
</t>
  </si>
  <si>
    <t xml:space="preserve">Lietaus ir ūkio nuotekų tinklų paklojimas bei kelio dangų įrengimas Melnragėje </t>
  </si>
  <si>
    <t>1</t>
  </si>
  <si>
    <t>10</t>
  </si>
  <si>
    <t>Miesto teritorijoje esančių piliakalnių tvarkymas pagal parengtus techninius projektus</t>
  </si>
  <si>
    <t>14</t>
  </si>
  <si>
    <t>Strateginis tikslas 02. Kurti mieste patrauklią, švarią ir saugią gyvenamąją aplinką</t>
  </si>
  <si>
    <t>LRVB</t>
  </si>
  <si>
    <t>Lėbartų kapinių V-B, VI, VIII-A, VII-B eilės ir kolumbariumo statybos techninio projekto parengimas ir įgyvendinimas</t>
  </si>
  <si>
    <t>Prižiūrima miesto ir paplūdimių fontanų, vnt.</t>
  </si>
  <si>
    <r>
      <t xml:space="preserve">Paskolos lėšos </t>
    </r>
    <r>
      <rPr>
        <b/>
        <sz val="9"/>
        <rFont val="Times New Roman"/>
        <family val="1"/>
      </rPr>
      <t>P</t>
    </r>
  </si>
  <si>
    <t>ES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</si>
  <si>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</si>
  <si>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r>
      <t>Europos Sąjungos paramos lėšos</t>
    </r>
    <r>
      <rPr>
        <b/>
        <sz val="9"/>
        <rFont val="Times New Roman"/>
        <family val="1"/>
      </rPr>
      <t xml:space="preserve"> ES</t>
    </r>
  </si>
  <si>
    <r>
      <t>Specialiosios programos lėšos (pajamos iš patalpų nuomos)</t>
    </r>
    <r>
      <rPr>
        <b/>
        <sz val="9"/>
        <rFont val="Times New Roman"/>
        <family val="1"/>
      </rPr>
      <t xml:space="preserve"> SB(SPN)</t>
    </r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</si>
  <si>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</si>
  <si>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 xml:space="preserve">Eksploatuojama integruotos stebėjimo sistemos postų, vnt. </t>
  </si>
  <si>
    <t>Naujai apšviestų gatvių ilgis, km</t>
  </si>
  <si>
    <t>Prižiūrima (remontuojama)  viešųjų tualetų, sk.</t>
  </si>
  <si>
    <t>P</t>
  </si>
  <si>
    <t>Ferdinando skvero (Bokštų g.) rekonstrukcija</t>
  </si>
  <si>
    <t>07 Miesto infrastruktūros objektų priežiūros ir modernizavimo programa</t>
  </si>
  <si>
    <t>KPP</t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</si>
  <si>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</si>
  <si>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r>
      <t xml:space="preserve">2.2.2. Kelių priežiūros ir plėtros programos lėšos </t>
    </r>
    <r>
      <rPr>
        <b/>
        <sz val="10"/>
        <rFont val="Times New Roman"/>
        <family val="1"/>
      </rPr>
      <t>KPP</t>
    </r>
  </si>
  <si>
    <t>Savivaldybei priskirtų daugiabučių namų kiemų teritorijų sanitarinis valymas (šaligatvių, asfaltuotų, žvyruotų dangų, žaliųjų plotų valymas ir šienavimas)</t>
  </si>
  <si>
    <t xml:space="preserve">BĮ Klaipėdos miesto skęstančiųjų gelbėjimo tarnybos veiklos organizavimas </t>
  </si>
  <si>
    <r>
      <t xml:space="preserve">2.1.1.2. iš jo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</si>
  <si>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2.1.1.3. Specialiosios programos lėšos (pajamos iš patalpų nuomos) </t>
    </r>
    <r>
      <rPr>
        <b/>
        <sz val="10"/>
        <rFont val="Times New Roman"/>
        <family val="1"/>
      </rPr>
      <t>SB(SPN)</t>
    </r>
  </si>
  <si>
    <t>Rekonstruota nuotekų tinklų, km</t>
  </si>
  <si>
    <t>SB(SP)</t>
  </si>
  <si>
    <t>Priemonės požymis</t>
  </si>
  <si>
    <t>2011-ieji metai</t>
  </si>
  <si>
    <t>2012-ieji metai</t>
  </si>
  <si>
    <t>Likviduota bešeimininkių, nelegalių statinių ir sąvartynų prie jų, vnt.</t>
  </si>
  <si>
    <t>250</t>
  </si>
  <si>
    <t>Utilizuota gyvūnų, t</t>
  </si>
  <si>
    <t>5</t>
  </si>
  <si>
    <t>Senųjų kapinaičių sutvarkymas (aptvėrimas, informacinių stendų įrengimas)</t>
  </si>
  <si>
    <t>Vaikų žaidimo aikštelių daugiabučių namų kiemuose atnaujinimas ir remontas</t>
  </si>
  <si>
    <t>VERTINIMO KRITERIJŲ SUVESTINĖ</t>
  </si>
  <si>
    <t>2 lentelė</t>
  </si>
  <si>
    <t>KURTI MIESTE PATRAUKLIĄ, ŠVARIĄ IR SAUGIĄ GYVENAMĄJĄ APLINKĄ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</si>
  <si>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</si>
  <si>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</si>
  <si>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</si>
  <si>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</si>
  <si>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</si>
  <si>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</si>
  <si>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2010-ųjų metų planas</t>
  </si>
  <si>
    <t>2011-ųjų metų planas</t>
  </si>
  <si>
    <t>Rezultato:</t>
  </si>
  <si>
    <t>1-ajam programos tikslui</t>
  </si>
  <si>
    <t>Produkto:</t>
  </si>
  <si>
    <t>1-ajam uždaviniui</t>
  </si>
  <si>
    <t>2-ajam uždaviniui</t>
  </si>
  <si>
    <t>02.07</t>
  </si>
  <si>
    <r>
      <t>Paplūdimių inžinerinių tinklų modernizavimas ir plėtra</t>
    </r>
    <r>
      <rPr>
        <sz val="10"/>
        <rFont val="Times New Roman"/>
        <family val="1"/>
      </rPr>
      <t xml:space="preserve"> (radiofikacija)</t>
    </r>
  </si>
  <si>
    <t>Projektas 2012-iesiems metams</t>
  </si>
  <si>
    <t>2012-ųjų metų planas</t>
  </si>
  <si>
    <t>2-ajam programos tikslui</t>
  </si>
  <si>
    <t>R-07-01-01</t>
  </si>
  <si>
    <t>R-07-02-01</t>
  </si>
  <si>
    <t>R-07-03-01</t>
  </si>
  <si>
    <t>R-07-03-02</t>
  </si>
  <si>
    <t>P-07-01-02-01</t>
  </si>
  <si>
    <t>Daugiabučių namų savininkų bendrijų (DNSB), modernizuojančių bendrojo naudojimo objektus, rėmimas</t>
  </si>
  <si>
    <t>Modernizuoti ir atnaujinti esamą miesto gyvenamąjį fondą</t>
  </si>
  <si>
    <t>Palaidota mirusiųjų, vidutinis skaičius per metus</t>
  </si>
  <si>
    <t>Atnaujinta daugiabučių</t>
  </si>
  <si>
    <t xml:space="preserve">Vandens tiekimo ir nuotekų tvarkymo infrastruktūros plėtra Klaipėdoje </t>
  </si>
  <si>
    <t>1 lentelės tęsinys</t>
  </si>
  <si>
    <t>Nutiesta vandentiekio tinklų, km</t>
  </si>
  <si>
    <t>Nutiesta  nuotekų tinklų, km</t>
  </si>
  <si>
    <t>P-07-04-01-01</t>
  </si>
  <si>
    <t>P-07-04-01-02</t>
  </si>
  <si>
    <t>P-07-04-01-03</t>
  </si>
  <si>
    <t>P-07-04-01-04</t>
  </si>
  <si>
    <t>P-07-04-01-05</t>
  </si>
  <si>
    <t>P-07-04-01-06</t>
  </si>
  <si>
    <t>P-07-04-01-07</t>
  </si>
  <si>
    <t>P-07-04-01-08</t>
  </si>
  <si>
    <t>P-07-04-01-09</t>
  </si>
  <si>
    <t>P-07-04-01-10</t>
  </si>
  <si>
    <t>P-07-04-01-11</t>
  </si>
  <si>
    <t>330</t>
  </si>
  <si>
    <t>2. Šeimų, kurių būsto sąlygos pagerintos renovuojant daugiabučius namus, sk.</t>
  </si>
  <si>
    <t>Tvarkoma gėlynų, kv. m</t>
  </si>
  <si>
    <t>Prižiūrima gazonų, kv. m</t>
  </si>
  <si>
    <t>Prižiūrima gyvatvorės, kv. m</t>
  </si>
  <si>
    <t xml:space="preserve">Programos (Nr. 07)  lėšų  poreikis ir numatomi finansavimo šaltiniai       </t>
  </si>
  <si>
    <r>
      <t xml:space="preserve">KLAIPĖDOS MIESTO SAVIVALDYBĖS MIESTO </t>
    </r>
    <r>
      <rPr>
        <b/>
        <sz val="10"/>
        <rFont val="Times New Roman"/>
        <family val="1"/>
      </rPr>
      <t>INFRASTRUKTŪROS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OBJEKTŲ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PRIEŽIŪROS</t>
    </r>
    <r>
      <rPr>
        <b/>
        <sz val="10"/>
        <rFont val="Times New Roman"/>
        <family val="1"/>
      </rPr>
      <t xml:space="preserve"> IR MODERNIZAVIMO PROGRAMA</t>
    </r>
  </si>
  <si>
    <t>3-iajam programos tikslui</t>
  </si>
  <si>
    <t>3-iajam uždaviniui</t>
  </si>
  <si>
    <r>
      <t xml:space="preserve"> 2.1.1. </t>
    </r>
    <r>
      <rPr>
        <b/>
        <sz val="10"/>
        <rFont val="Times New Roman"/>
        <family val="1"/>
      </rPr>
      <t>savivaldybės</t>
    </r>
    <r>
      <rPr>
        <b/>
        <sz val="10"/>
        <rFont val="Times New Roman"/>
        <family val="1"/>
      </rPr>
      <t xml:space="preserve"> biudžetas:</t>
    </r>
  </si>
  <si>
    <r>
      <t xml:space="preserve">2.1.1.1. iš jo </t>
    </r>
    <r>
      <rPr>
        <sz val="10"/>
        <rFont val="Times New Roman"/>
        <family val="1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</si>
  <si>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2.2.3. </t>
    </r>
    <r>
      <rPr>
        <sz val="10"/>
        <rFont val="Times New Roman"/>
        <family val="1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</si>
  <si>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r>
      <t xml:space="preserve">2.2.5. </t>
    </r>
    <r>
      <rPr>
        <sz val="10"/>
        <rFont val="Times New Roman"/>
        <family val="1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</si>
  <si>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Lėbartų kapinių II eilės kolumbariumo statybos techninio projekto parengimas ir įgyvendinimas</t>
  </si>
  <si>
    <t>Prižiūrima kapinių (tarp jų ir senųjų kapinaičių), sk.</t>
  </si>
  <si>
    <t>Mirusiųjų palaikų laikinas laikymas (saugojimas), vidutinis skaičius per metus</t>
  </si>
  <si>
    <t>Prižiūrėti ir modernizuoti miesto inžinerinės infrastruktūros objektus, vykdyti jų plėtrą</t>
  </si>
  <si>
    <t>TIKSLŲ, UŽDAVINIŲ, PRIEMONIŲ, PRIEMONIŲ IŠLAIDŲ IR PRODUKTŲ VERTINIMO KRITERIJŲ SUVESTINĖ</t>
  </si>
  <si>
    <r>
      <t>2010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2013 </t>
    </r>
    <r>
      <rPr>
        <sz val="10"/>
        <rFont val="Times New Roman"/>
        <family val="1"/>
      </rPr>
      <t>M.</t>
    </r>
    <r>
      <rPr>
        <sz val="10"/>
        <rFont val="Times New Roman"/>
        <family val="1"/>
      </rPr>
      <t xml:space="preserve"> KLAIPĖDOS MIESTO SAVIVALDYBĖS  </t>
    </r>
    <r>
      <rPr>
        <b/>
        <u val="single"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MIESTO INFRASTRUKTŪROS OBJEKTŲ PRIEŽIŪROS IR MODERNIZAVIMO PROGRAMOS (NR. 07)</t>
    </r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</si>
  <si>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</si>
  <si>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Priemonės vykdytojo kodas</t>
  </si>
  <si>
    <t>Asignavimai biudžetiniams                        2010-iesiems metams</t>
  </si>
  <si>
    <t>Asignavimų poreikis biudžetiniams                      2011-iesiems metams</t>
  </si>
  <si>
    <t>2011-ųjų metų asignavimų planas</t>
  </si>
  <si>
    <t>2012-ųjų metų asignavimų planas</t>
  </si>
  <si>
    <t>2013-ųjų metų asignavimų planas</t>
  </si>
  <si>
    <t>Produkto kriterijaus</t>
  </si>
  <si>
    <t>Turtui įsigyti ir finansiniams įsipareigojimams vykdyti</t>
  </si>
  <si>
    <t>Iš jų darbo užmokesčiui</t>
  </si>
  <si>
    <t>2013-ieji metai</t>
  </si>
  <si>
    <t>0</t>
  </si>
  <si>
    <r>
      <t>Atnaujintas</t>
    </r>
    <r>
      <rPr>
        <sz val="9"/>
        <rFont val="Times New Roman"/>
        <family val="1"/>
      </rPr>
      <t xml:space="preserve"> Debreceno g. fontanas, vnt. </t>
    </r>
  </si>
  <si>
    <t xml:space="preserve">Atnaujinti Aitvaro r., Pempininkų g. fontanai, vnt. </t>
  </si>
  <si>
    <t>Sutvarkyti Žardės ir Purmalių piliakalniai, vnt.</t>
  </si>
  <si>
    <t>Įrengta vaizdo stebėjimo kamerų, vnt.</t>
  </si>
  <si>
    <t>Apdorota vaizdo stebėjimo kamerų duomenų, val./metus</t>
  </si>
  <si>
    <t>Sutvarkyta senųjų kapinaičių, vnt. (iš viso yra 15 kapinaičių)</t>
  </si>
  <si>
    <t>Įrengta ženklų  „Šunis vedžioti draudžiama“, vnt.</t>
  </si>
  <si>
    <t>Parengtas geodezinių nuotraukų komplektas (įrangos, statinių, medžių, antkapių ir kt.)</t>
  </si>
  <si>
    <t>Mirusiųjų (žuvusių) žmonių palaikų pervežimas iš įvykio vietų, neatpažintų, vienišų ir mirusių, kuriuos artimieji atsisako laidoti, žmonių palaikų laikinas laikymas (saugojimas), palaidojimas savivaldybės lėšomis</t>
  </si>
  <si>
    <t>40</t>
  </si>
  <si>
    <t xml:space="preserve">Šunų vedžiojimo aikštelių priežiūra ir įrengimas, ekskrementų dėžių pastatymas
</t>
  </si>
  <si>
    <t>Pastatyta ekskrementų dėžių, vnt.</t>
  </si>
  <si>
    <t>50</t>
  </si>
  <si>
    <t>100</t>
  </si>
  <si>
    <t>Parengta studija, vnt.</t>
  </si>
  <si>
    <t>Etatų skaičius tualeto priežiūrai</t>
  </si>
  <si>
    <t>1 b formos tęsinys</t>
  </si>
  <si>
    <t>Asignavimai 2010-iesiems metams</t>
  </si>
  <si>
    <t>Asignavimų poreikis biudžetiniams 2011-iesiems metams</t>
  </si>
  <si>
    <t>2011-ųjų  asignavimų planas</t>
  </si>
  <si>
    <t>Projektas 2013-iesiems metams</t>
  </si>
  <si>
    <t>Savivaldybės nenaudojamų (neeksploatuojamų) statinių ir jų inžinerinių tinklų techninės būklės palaikymas</t>
  </si>
  <si>
    <t>Biudžetinėms įstaigoms priskirtų aukštų parametrų šiluminių trasų remontas (keitimas)</t>
  </si>
  <si>
    <t>Prižiūrimų statinių skaičius, vnt.</t>
  </si>
  <si>
    <t>Suremontuotų šiluminių trasų, m</t>
  </si>
  <si>
    <t>Savivaldybės biudžetinių įstaigų pastatų techninė priežiūra</t>
  </si>
  <si>
    <t>Prižiūrimų biudžetinių įstaigų skaičius, vnt.</t>
  </si>
  <si>
    <t>2013-ųjų metų planas</t>
  </si>
  <si>
    <t>P-07-01-02-02</t>
  </si>
  <si>
    <t>Pagrindinių darbuotojų sk.</t>
  </si>
  <si>
    <t>Sezoninių darbuotojų sk.</t>
  </si>
  <si>
    <t>Vandentiekio ir nuotekų tinklų plėtra Klaipėdos rajone (Jakuose, Sudmantuose, Doviluose, Gargžduose, Purmaliuose, Kalotėje, Ginduliuose, Klaipėdoje) (rezervinis)</t>
  </si>
  <si>
    <t>Savivaldybės biudžetas, iš jo:</t>
  </si>
  <si>
    <t>Baltijos jūros vandens kokybės gerinimas, vystant vandens nuotekų tinklus</t>
  </si>
  <si>
    <t>Rekonstruoti lietaus nuotekų tinklai:</t>
  </si>
  <si>
    <t>Šturmanų ir Kalnupės gatvėje</t>
  </si>
  <si>
    <t>Žvejų gatvėje</t>
  </si>
  <si>
    <t>Mokyklos ir Aguonų gatvėje</t>
  </si>
  <si>
    <t>Joniškės  gatvėje</t>
  </si>
  <si>
    <t>Šilutės plente</t>
  </si>
  <si>
    <t>Garažų gatvėje</t>
  </si>
  <si>
    <t>Jūros ir Danės gatvėse</t>
  </si>
  <si>
    <t xml:space="preserve">Sukurtas gyventojų  bendradarbiavimo su policija ir savivaldybe modelis </t>
  </si>
  <si>
    <t>Paruošta metodinė literatūra</t>
  </si>
  <si>
    <t xml:space="preserve">Įrengta stendų, 2 vnt. </t>
  </si>
  <si>
    <t>Įrengta prekyviečių (1 prekyvietė - 7,5 m2 ploto)</t>
  </si>
  <si>
    <t>30</t>
  </si>
  <si>
    <t>Parengtas projektas ir atnaujinta vandentiekio sistema senoje kapinių dalyje, proc.</t>
  </si>
  <si>
    <t>Įrengtų ir prižiūrimų aikštelių skaičius, vnt.</t>
  </si>
  <si>
    <t>4</t>
  </si>
  <si>
    <t>Įsigyta šiukšliadėžių, vnt</t>
  </si>
  <si>
    <t>Įsigyta gėlinių, vnt.</t>
  </si>
  <si>
    <t>Įsigyta pakabinamų papuošimų, vnt.</t>
  </si>
  <si>
    <t>Prižiūrėta miesto skulptūrų, vnt.</t>
  </si>
  <si>
    <t>Atnaujinta vaikų žaidimo aikštelių, vnt.</t>
  </si>
  <si>
    <t>Klaipėdos pramoninės  teritorijos 110 kV orinių elektros linijų keitimas kabelinėmis</t>
  </si>
  <si>
    <t>Įrengta laidojimo vietų, sk., tūkst. vnt.</t>
  </si>
  <si>
    <t>Įrengta akustinė-garsinės sistema, sk.</t>
  </si>
  <si>
    <t>Fontanų priežiūra, remontas ir atnaujinimas</t>
  </si>
  <si>
    <t>25/36</t>
  </si>
  <si>
    <t>Miesto viešųjų tualetų remontas, priežiūra ir nuoma</t>
  </si>
  <si>
    <t>Išnuomota konteinerinių tualetų, vnt.</t>
  </si>
  <si>
    <t>Įrengta kalėdinė eglė, vnt.</t>
  </si>
  <si>
    <t>Paplūdimių sanitarinis ir mechanizuotas valymas, inventoriaus priežiūra ir sutvarkymas</t>
  </si>
  <si>
    <t>Tvarkyti ir prižiūrėti miesto paplūdimius</t>
  </si>
  <si>
    <t xml:space="preserve">Lietaus nuotekų tinklų rekonstrukcija </t>
  </si>
  <si>
    <t>Prižiūrėti, remontuoti ir modernizuoti savivaldybės pastatus ir jų inžinerinius tinklus</t>
  </si>
  <si>
    <t xml:space="preserve">Palaikyti mieste švarą ir tvarką, teikiant būtiniausias komunalines paslaugas </t>
  </si>
  <si>
    <t>Kapinių priežiūra (valymas, apsauga, administravimas, elektros energijos pirkimas, vandens įrenginių priežiūra, kvartalinių žymeklių įrengimas, kapinių inventorizavimas)</t>
  </si>
  <si>
    <t>Eksploatuoti, remontuoti ir plėtoti inžinerinio aprūpinimo sistemas</t>
  </si>
  <si>
    <t>Pakeista elektros linijų, m</t>
  </si>
  <si>
    <t xml:space="preserve">Savivaldybei priklausančių netinkamų naudoti pastatų griovimas
</t>
  </si>
  <si>
    <r>
      <t xml:space="preserve">Savivaldybei priskirtų teritorijų sanitarinis valymas, </t>
    </r>
    <r>
      <rPr>
        <sz val="9"/>
        <rFont val="Times New Roman"/>
        <family val="1"/>
      </rPr>
      <t>bešeimininkių statinių ir nelegalių objektų nukėlimo bei nugriovimo darbai, parkų, skverų, žaliųjų plotų želdinimas ir aplinkotvarka</t>
    </r>
  </si>
  <si>
    <t>Suvartota el. energijos miesto gatvių apšvietimui ir šviesoforų darbui, MWh</t>
  </si>
  <si>
    <t>P4</t>
  </si>
  <si>
    <t>P3</t>
  </si>
  <si>
    <r>
      <t>Klaipėdos</t>
    </r>
    <r>
      <rPr>
        <b/>
        <sz val="10"/>
        <rFont val="Times New Roman"/>
        <family val="1"/>
      </rPr>
      <t xml:space="preserve"> miesto bendro naudojimo teritorijų apšvietimo gerinimo 2008</t>
    </r>
    <r>
      <rPr>
        <b/>
        <sz val="10"/>
        <rFont val="Arial"/>
        <family val="2"/>
      </rPr>
      <t>–</t>
    </r>
    <r>
      <rPr>
        <b/>
        <sz val="10"/>
        <rFont val="Times New Roman"/>
        <family val="1"/>
      </rPr>
      <t>2018 m. programos įgyvendinimas</t>
    </r>
  </si>
  <si>
    <t>I, P4</t>
  </si>
  <si>
    <t xml:space="preserve"> P3.2.1.9. </t>
  </si>
  <si>
    <t xml:space="preserve">P3.3.2.9. </t>
  </si>
  <si>
    <t>P3.3.2.3.</t>
  </si>
  <si>
    <t>P 3. 3.2.7</t>
  </si>
  <si>
    <t xml:space="preserve"> P3.3.2.7.</t>
  </si>
  <si>
    <t xml:space="preserve">P4.5.2.1. </t>
  </si>
  <si>
    <t xml:space="preserve"> P3.3.2.5. </t>
  </si>
  <si>
    <t>P2.2.2.6</t>
  </si>
  <si>
    <t>P1.2.1.1</t>
  </si>
  <si>
    <t>P4.1.1.1</t>
  </si>
  <si>
    <t>P2</t>
  </si>
  <si>
    <r>
      <t xml:space="preserve">Miesto aikščių, skverų bei pėsčiųjų takų </t>
    </r>
    <r>
      <rPr>
        <sz val="10"/>
        <rFont val="Times New Roman"/>
        <family val="1"/>
      </rPr>
      <t>sutvarkymas</t>
    </r>
  </si>
  <si>
    <t>Pastatyta informacinių stendų, vnt.</t>
  </si>
  <si>
    <t xml:space="preserve">Elektros energijos pirkimas miesto apšvietimui </t>
  </si>
  <si>
    <t>SB(F)</t>
  </si>
  <si>
    <r>
      <t xml:space="preserve">Daugiabučių namų savininkų bendrijų fondo lėšos </t>
    </r>
    <r>
      <rPr>
        <b/>
        <sz val="9"/>
        <rFont val="Times New Roman"/>
        <family val="1"/>
      </rPr>
      <t>SB(F)</t>
    </r>
  </si>
  <si>
    <r>
      <t xml:space="preserve">2.1.1.4. Daugiabučių namų savininkų bendrijų fondo lėšos </t>
    </r>
    <r>
      <rPr>
        <b/>
        <sz val="10"/>
        <rFont val="Times New Roman"/>
        <family val="1"/>
      </rPr>
      <t>SB(F)</t>
    </r>
  </si>
  <si>
    <t xml:space="preserve">Eksploatuoti, prižiūrėti ir plėtoti miesto elektros energetikos ūkį </t>
  </si>
  <si>
    <t>Užtikrinti laidojimo paslaugų teikimą, miesto kapinių priežiūrą ir plėtrą</t>
  </si>
  <si>
    <t>Išvežta mirusiųjų kūnų iš įvykio vietos, vidutinis skaičius per metus</t>
  </si>
  <si>
    <t>BĮ Priklausomybės ligų centro (Taikos pr. 46) fasado remontas</t>
  </si>
  <si>
    <t>R-07-01-02</t>
  </si>
  <si>
    <t>R-07-01-03</t>
  </si>
  <si>
    <t>R-07-02-02</t>
  </si>
  <si>
    <t>1. Suremontuotų biudžetinių įstaigų pastatų, vnt.</t>
  </si>
  <si>
    <t xml:space="preserve"> Registruotų nusiskundimų dėl švaros ir tvarkos mieste sk.</t>
  </si>
  <si>
    <t>Administruojamų  (veikiančių) miesto kapinių skaičius, vnt.</t>
  </si>
  <si>
    <t>P-07-04-01-12</t>
  </si>
  <si>
    <t>P-07-04-01-13</t>
  </si>
  <si>
    <t>P-07-04-01-14</t>
  </si>
  <si>
    <t>P-07-04-01-15</t>
  </si>
  <si>
    <t>P-07-04-01-16</t>
  </si>
  <si>
    <t>P-07-01-02-03</t>
  </si>
  <si>
    <t>P-07-01-02-04</t>
  </si>
  <si>
    <t>P-07-01-02-05</t>
  </si>
  <si>
    <t>P-07-01-02-06</t>
  </si>
  <si>
    <t>P-07-01-02-07</t>
  </si>
  <si>
    <t>P-07-01-02-08</t>
  </si>
  <si>
    <t>P-07-01-02-09</t>
  </si>
  <si>
    <t>P-07-01-02-10</t>
  </si>
  <si>
    <t>P-07-01-02-12</t>
  </si>
  <si>
    <t>P-07-01-03-01</t>
  </si>
  <si>
    <t>P-07-01-03-02</t>
  </si>
  <si>
    <t>P-07-01-03-03</t>
  </si>
  <si>
    <t>P-07-01-03-04</t>
  </si>
  <si>
    <t>P-07-01-03-05</t>
  </si>
  <si>
    <t>P-07-01-03-06</t>
  </si>
  <si>
    <t>P-07-01-03-07</t>
  </si>
  <si>
    <t>P-07-01-03-08</t>
  </si>
  <si>
    <t>4-iajam uždaviniui</t>
  </si>
  <si>
    <t>P-07-01-04-01</t>
  </si>
  <si>
    <t>P-07-01-04-02</t>
  </si>
  <si>
    <t>P-07-01-04-03</t>
  </si>
  <si>
    <t>5-iajam uždaviniui</t>
  </si>
  <si>
    <t>P-07-01-05-01</t>
  </si>
  <si>
    <t>P-07-01-05-02</t>
  </si>
  <si>
    <t>P-07-01-05-03</t>
  </si>
  <si>
    <t>P-07-01-05-04</t>
  </si>
  <si>
    <t>P-07-01-05-05</t>
  </si>
  <si>
    <t>P-07-01-05-06</t>
  </si>
  <si>
    <t>P-07-01-05-07</t>
  </si>
  <si>
    <t>P-07-01-05-08</t>
  </si>
  <si>
    <t>P-07-01-05-09</t>
  </si>
  <si>
    <t>P-07-01-05-10</t>
  </si>
  <si>
    <t>P-07-01-05-11</t>
  </si>
  <si>
    <t>P-07-01-05-12</t>
  </si>
  <si>
    <t>Prižiūrimų paplūdimių, kopų ir prieškopių plotas, tūkst. kv. m</t>
  </si>
  <si>
    <t>Pastatytos nuotekų siurblinės, vnt.</t>
  </si>
  <si>
    <t>P-07-02-01-01</t>
  </si>
  <si>
    <t>P-07-02-01-02</t>
  </si>
  <si>
    <t>P-07-02-01-03</t>
  </si>
  <si>
    <t>P-07-02-01-04</t>
  </si>
  <si>
    <t>P-07-02-01-05</t>
  </si>
  <si>
    <t>3-ajam programos tikslui</t>
  </si>
  <si>
    <t>P-07-02-02-01</t>
  </si>
  <si>
    <t>P-07-02-02-02</t>
  </si>
  <si>
    <t>P-07-02-02-03</t>
  </si>
  <si>
    <t>P-07-02-02-04</t>
  </si>
  <si>
    <t>P-07-02-02-05</t>
  </si>
  <si>
    <t>P-07-03-01-01</t>
  </si>
  <si>
    <t>P-07-03-01-02</t>
  </si>
  <si>
    <t>P-07-03-01-03</t>
  </si>
  <si>
    <t>P-07-03-01-04</t>
  </si>
  <si>
    <t>P-07-03-01-05</t>
  </si>
  <si>
    <t>P-07-03-01-08</t>
  </si>
  <si>
    <t>P-07-03-01-09</t>
  </si>
  <si>
    <t>P-07-03-01-10</t>
  </si>
  <si>
    <t xml:space="preserve">Atnaujintas Debreceno g. fontanas, vnt. </t>
  </si>
  <si>
    <t>(atlikta darbų, proc.)</t>
  </si>
  <si>
    <t>Prižiūrima 2 miesto ir 12 paplūdimių fontanų, vnt.</t>
  </si>
  <si>
    <t>3</t>
  </si>
  <si>
    <t>Prižiūrima konteinerinių tualetų, vnt.</t>
  </si>
  <si>
    <t>39</t>
  </si>
  <si>
    <t>Naminių gyvūnų (šunų, kačių) indentifikacija, beglobių  gyvūnų gaudymas, karantinavimas ir utilizavimas</t>
  </si>
  <si>
    <t>Prižiūrimų ekskrementų dėžių , sk.</t>
  </si>
  <si>
    <t>20</t>
  </si>
  <si>
    <t>Atnaujinta daugiabučių namų, vnt.</t>
  </si>
  <si>
    <t>Nuomojamas tualetas, vnt.</t>
  </si>
  <si>
    <t>Atliktas apšvietimo tinklų suprojektuotų dalių montavimas</t>
  </si>
  <si>
    <t>SB(SPN)</t>
  </si>
  <si>
    <r>
      <t xml:space="preserve">2.1.1.5 paskolos lėšos </t>
    </r>
    <r>
      <rPr>
        <b/>
        <sz val="10"/>
        <rFont val="Times New Roman"/>
        <family val="1"/>
      </rPr>
      <t>P</t>
    </r>
  </si>
  <si>
    <t>25/37</t>
  </si>
  <si>
    <t>Tvarkyti ir modernizuoti miesto viešas erdves</t>
  </si>
  <si>
    <t>Užtikrinti miesto viešų erdvių bei komunalinio ūkio tvarką, priežiūrą ir saugumą</t>
  </si>
  <si>
    <t>Miesto viešų teritorijų inventoriaus priežiūra, įrengimas ir įsigijimas</t>
  </si>
  <si>
    <t>Užtikrinti saugumą viešose vietose</t>
  </si>
  <si>
    <t>Integruotos stebėjimo sistemos viešose vietose nuoma ir retransliuojamo vaizdo stebėjimo paslaugos pirkimas</t>
  </si>
  <si>
    <t xml:space="preserve">Saugios kaimynystės tinklo vystymas, kuriant saugias ir tvarias bendruomenes kaimyninėse šalyse </t>
  </si>
  <si>
    <t>Naujos gyventojų perspėjimo ir informavimo akustinės-garsinės sistemos sukūrimas mieste, sistemos techninė priežiūra ir aptarnavimas</t>
  </si>
  <si>
    <t>Lėbartų ir Joniškės kapinių prieigų, įėjimo kelių į kapines sutvarkymo techninio projekto parengimas ir įgyvendinimas</t>
  </si>
  <si>
    <t>Vandentiekio ir buitinių  nuotekų tinklų tiesimas sodininkų bendrijoje  „Neringa“, Neringos 1-ojoje ir 2-ojoje g.</t>
  </si>
  <si>
    <t>Sodininkų bendrijos  „Tauras“ Tauralaukio gyvenvietėje inžinerinių tinklų tiesimas</t>
  </si>
  <si>
    <t xml:space="preserve">Atlikti savivaldybės pastatų paprastąjį remontą ir jų inžinerinių tinklų priežiūrą </t>
  </si>
  <si>
    <t>Savivaldybės socialinės paramos, kultūros, sveikatos ir sporto ir kūno kultūros įstaigų paprastasis remontas</t>
  </si>
  <si>
    <r>
      <t>Klaipėdos kūno kultūros ir rekreacijos centro sporto salės (Taikos pr. 61A) p</t>
    </r>
    <r>
      <rPr>
        <sz val="9"/>
        <rFont val="Times New Roman"/>
        <family val="1"/>
      </rPr>
      <t>usrūsio sienų hidroizoliacija</t>
    </r>
  </si>
  <si>
    <t>BĮ Klaipėdos priklausomybės ligų centro (Taikos pr. 46) fasado remontas</t>
  </si>
  <si>
    <t>BĮ Klaipėdos miesto socialinės paramos centro (Taikos pr. 76) fasado tinko ir vidaus patalpų remontas</t>
  </si>
  <si>
    <t xml:space="preserve">BĮ Neįgaliųjų centras „Klaipėdos lakštutė“ </t>
  </si>
  <si>
    <t>BĮ Klaipėdos miesto nakvynės namai (Šilutės pl. 8 ir Viršutinė g. 21)</t>
  </si>
  <si>
    <t>Atlikti centrinės miesto dalies apšvietimo tinklų projektavimo darbai, vnt.</t>
  </si>
  <si>
    <t>Teatro aikštėje</t>
  </si>
  <si>
    <t>Atlikta tiesimo darbų, proc.</t>
  </si>
  <si>
    <t>Sukurtas interneto portalas, vnt.</t>
  </si>
  <si>
    <t>Valoma plotų, tūkst. kv. m</t>
  </si>
  <si>
    <t>Atlikta medinių takų ir laiptų remonto darbų,  kv. m</t>
  </si>
  <si>
    <t>Sutvarkyta neįgaliųjų nuovaža,  kv. m</t>
  </si>
  <si>
    <t>Pakeista inventoriaus medinių dalių,  kub. m</t>
  </si>
  <si>
    <t>Sutvarkyta pėsčiųjų takų į Smiltynės, Melnragės, Girulių paplūdimius,  kv. m</t>
  </si>
  <si>
    <t>Valoma teritorijos, tūkst. kv. m</t>
  </si>
  <si>
    <t>Daugiabučių kiemų prižiūrimi plotai, tūkst. kv. m</t>
  </si>
  <si>
    <t xml:space="preserve">Įsigyta konteinerinių automatinių tualetų, vnt. </t>
  </si>
  <si>
    <t>Prižiūrimų ekskrementų dėžių, sk.</t>
  </si>
  <si>
    <t>Atlikta rekonstrukcijos darbų, kv. m</t>
  </si>
  <si>
    <t>Pakeistas Danės skvero inventorius (šiukšlių dėžių, suoliukų, vnt.)</t>
  </si>
  <si>
    <t>Įsigyta, įrengta suoliukų, vnt.</t>
  </si>
  <si>
    <t>Sutvarkytas K. Donelaičio skveras,  kv. m</t>
  </si>
  <si>
    <t>Atkurta granitinė apdaila Neringos skvere,  kv. m</t>
  </si>
  <si>
    <t xml:space="preserve">Sutvarkytas Taikos pr. 99 ir Gedminų g. pėsč. takas,  kv. m </t>
  </si>
  <si>
    <t>Atkurta granitinė apdaila Atgimimo aikštėje,  kv. m</t>
  </si>
  <si>
    <t>Atnaujinta viešų erdvių mieste, kv. m</t>
  </si>
  <si>
    <t>Gyventojų, kurie naudojasi centralizuotomis vandentiekio tiekimo paslaugomis, dalis, proc.</t>
  </si>
  <si>
    <t>Gyventojų, kurie naudojasi centralizuotomis nuotekų surinkimo bei tvarkymo paslaugomis, dalis, proc.</t>
  </si>
  <si>
    <t>Sutvarkytas Taikos pr. 99 ir Gedminų g. pėsč. takas,  kv. m</t>
  </si>
  <si>
    <t>Suremontuota šiluminių trasų, m</t>
  </si>
  <si>
    <t>Klaipėdos kūno kultūros ir rekreacijos centro sporto salės (Taikos pr. 61A) pusrūsio sienų hidroizoliacija</t>
  </si>
  <si>
    <t>BĮ Klaipėdos miesto nakvynės namai  (Šilutės pl. 8 ir Viršutinė g. 21)</t>
  </si>
  <si>
    <t>Pakeista inventoriaus medinių dalių,  kūb. m</t>
  </si>
  <si>
    <t>Parengtas techninis projektas , vnt.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</si>
</sst>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[$-427]yyyy\ &quot;m.&quot;\ mmmm\ d\ &quot;d.&quot;"/>
    <numFmt numFmtId="187" formatCode="#,##0.0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0.0E+00"/>
    <numFmt numFmtId="192" formatCode="_-* #,##0.000\ _L_t_-;\-* #,##0.000\ _L_t_-;_-* &quot;-&quot;??\ _L_t_-;_-@_-"/>
    <numFmt numFmtId="193" formatCode="_-* #,##0.0000\ _L_t_-;\-* #,##0.0000\ _L_t_-;_-* &quot;-&quot;??\ _L_t_-;_-@_-"/>
  </numFmts>
  <fonts count="36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sz val="9"/>
      <name val="Times New Roman Baltic"/>
      <family val="0"/>
    </font>
    <font>
      <b/>
      <u val="single"/>
      <sz val="10"/>
      <name val="Times New Roman"/>
      <family val="1"/>
    </font>
    <font>
      <sz val="9"/>
      <color indexed="1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5">
    <xf numFmtId="0" fontId="0" fillId="0" borderId="0" xfId="0" applyAlignment="1">
      <alignment/>
    </xf>
    <xf numFmtId="180" fontId="7" fillId="0" borderId="1" xfId="0" applyNumberFormat="1" applyFont="1" applyFill="1" applyBorder="1" applyAlignment="1">
      <alignment horizontal="center" vertical="top"/>
    </xf>
    <xf numFmtId="180" fontId="1" fillId="0" borderId="1" xfId="0" applyNumberFormat="1" applyFont="1" applyFill="1" applyBorder="1" applyAlignment="1">
      <alignment horizontal="center" vertical="top"/>
    </xf>
    <xf numFmtId="180" fontId="7" fillId="0" borderId="1" xfId="0" applyNumberFormat="1" applyFont="1" applyBorder="1" applyAlignment="1">
      <alignment horizontal="center" vertical="top"/>
    </xf>
    <xf numFmtId="180" fontId="1" fillId="2" borderId="2" xfId="0" applyNumberFormat="1" applyFont="1" applyFill="1" applyBorder="1" applyAlignment="1">
      <alignment horizontal="center" vertical="top"/>
    </xf>
    <xf numFmtId="180" fontId="7" fillId="0" borderId="1" xfId="0" applyNumberFormat="1" applyFont="1" applyFill="1" applyBorder="1" applyAlignment="1">
      <alignment horizontal="center" vertical="top"/>
    </xf>
    <xf numFmtId="180" fontId="7" fillId="0" borderId="3" xfId="0" applyNumberFormat="1" applyFont="1" applyBorder="1" applyAlignment="1">
      <alignment horizontal="center" vertical="top"/>
    </xf>
    <xf numFmtId="49" fontId="1" fillId="3" borderId="4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center" vertical="top"/>
    </xf>
    <xf numFmtId="180" fontId="7" fillId="2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49" fontId="1" fillId="4" borderId="6" xfId="0" applyNumberFormat="1" applyFon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left" vertical="top"/>
    </xf>
    <xf numFmtId="180" fontId="7" fillId="0" borderId="9" xfId="0" applyNumberFormat="1" applyFont="1" applyBorder="1" applyAlignment="1">
      <alignment horizontal="center" vertical="top"/>
    </xf>
    <xf numFmtId="180" fontId="7" fillId="0" borderId="10" xfId="0" applyNumberFormat="1" applyFont="1" applyBorder="1" applyAlignment="1">
      <alignment horizontal="center" vertical="top"/>
    </xf>
    <xf numFmtId="180" fontId="7" fillId="2" borderId="10" xfId="0" applyNumberFormat="1" applyFont="1" applyFill="1" applyBorder="1" applyAlignment="1">
      <alignment horizontal="center" vertical="top"/>
    </xf>
    <xf numFmtId="180" fontId="7" fillId="0" borderId="11" xfId="0" applyNumberFormat="1" applyFont="1" applyBorder="1" applyAlignment="1">
      <alignment horizontal="center" vertical="top"/>
    </xf>
    <xf numFmtId="180" fontId="7" fillId="2" borderId="1" xfId="0" applyNumberFormat="1" applyFont="1" applyFill="1" applyBorder="1" applyAlignment="1">
      <alignment horizontal="center" vertical="top"/>
    </xf>
    <xf numFmtId="180" fontId="1" fillId="2" borderId="1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180" fontId="1" fillId="2" borderId="2" xfId="0" applyNumberFormat="1" applyFont="1" applyFill="1" applyBorder="1" applyAlignment="1">
      <alignment horizontal="center" vertical="top"/>
    </xf>
    <xf numFmtId="180" fontId="7" fillId="0" borderId="11" xfId="0" applyNumberFormat="1" applyFont="1" applyFill="1" applyBorder="1" applyAlignment="1">
      <alignment horizontal="center" vertical="top"/>
    </xf>
    <xf numFmtId="180" fontId="7" fillId="0" borderId="13" xfId="0" applyNumberFormat="1" applyFont="1" applyBorder="1" applyAlignment="1">
      <alignment horizontal="center" vertical="top"/>
    </xf>
    <xf numFmtId="180" fontId="7" fillId="2" borderId="13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180" fontId="7" fillId="2" borderId="2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180" fontId="1" fillId="0" borderId="10" xfId="0" applyNumberFormat="1" applyFont="1" applyFill="1" applyBorder="1" applyAlignment="1">
      <alignment horizontal="center" vertical="top"/>
    </xf>
    <xf numFmtId="180" fontId="1" fillId="0" borderId="13" xfId="0" applyNumberFormat="1" applyFont="1" applyFill="1" applyBorder="1" applyAlignment="1">
      <alignment horizontal="center" vertical="top"/>
    </xf>
    <xf numFmtId="180" fontId="7" fillId="2" borderId="5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180" fontId="7" fillId="2" borderId="10" xfId="0" applyNumberFormat="1" applyFont="1" applyFill="1" applyBorder="1" applyAlignment="1">
      <alignment horizontal="center" vertical="top"/>
    </xf>
    <xf numFmtId="180" fontId="7" fillId="2" borderId="2" xfId="0" applyNumberFormat="1" applyFont="1" applyFill="1" applyBorder="1" applyAlignment="1">
      <alignment horizontal="center" vertical="top"/>
    </xf>
    <xf numFmtId="180" fontId="7" fillId="0" borderId="9" xfId="0" applyNumberFormat="1" applyFont="1" applyFill="1" applyBorder="1" applyAlignment="1">
      <alignment horizontal="center" vertical="top"/>
    </xf>
    <xf numFmtId="180" fontId="1" fillId="2" borderId="14" xfId="0" applyNumberFormat="1" applyFont="1" applyFill="1" applyBorder="1" applyAlignment="1">
      <alignment horizontal="center" vertical="top"/>
    </xf>
    <xf numFmtId="180" fontId="7" fillId="0" borderId="3" xfId="0" applyNumberFormat="1" applyFont="1" applyFill="1" applyBorder="1" applyAlignment="1">
      <alignment horizontal="center" vertical="top"/>
    </xf>
    <xf numFmtId="180" fontId="7" fillId="2" borderId="9" xfId="0" applyNumberFormat="1" applyFont="1" applyFill="1" applyBorder="1" applyAlignment="1">
      <alignment horizontal="center" vertical="top"/>
    </xf>
    <xf numFmtId="180" fontId="7" fillId="2" borderId="11" xfId="0" applyNumberFormat="1" applyFont="1" applyFill="1" applyBorder="1" applyAlignment="1">
      <alignment horizontal="center" vertical="top"/>
    </xf>
    <xf numFmtId="180" fontId="1" fillId="4" borderId="15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1" fillId="3" borderId="16" xfId="0" applyNumberFormat="1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/>
    </xf>
    <xf numFmtId="180" fontId="7" fillId="2" borderId="3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top"/>
    </xf>
    <xf numFmtId="49" fontId="1" fillId="3" borderId="18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center" vertical="top"/>
    </xf>
    <xf numFmtId="49" fontId="1" fillId="3" borderId="19" xfId="0" applyNumberFormat="1" applyFont="1" applyFill="1" applyBorder="1" applyAlignment="1">
      <alignment horizontal="center" vertical="top"/>
    </xf>
    <xf numFmtId="180" fontId="1" fillId="0" borderId="5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180" fontId="1" fillId="2" borderId="2" xfId="0" applyNumberFormat="1" applyFont="1" applyFill="1" applyBorder="1" applyAlignment="1">
      <alignment horizontal="center" vertical="center"/>
    </xf>
    <xf numFmtId="180" fontId="1" fillId="2" borderId="14" xfId="0" applyNumberFormat="1" applyFont="1" applyFill="1" applyBorder="1" applyAlignment="1">
      <alignment horizontal="center" vertical="top"/>
    </xf>
    <xf numFmtId="180" fontId="7" fillId="2" borderId="5" xfId="0" applyNumberFormat="1" applyFont="1" applyFill="1" applyBorder="1" applyAlignment="1">
      <alignment horizontal="center" vertical="top"/>
    </xf>
    <xf numFmtId="187" fontId="7" fillId="0" borderId="20" xfId="0" applyNumberFormat="1" applyFont="1" applyFill="1" applyBorder="1" applyAlignment="1">
      <alignment horizontal="center" vertical="center"/>
    </xf>
    <xf numFmtId="187" fontId="7" fillId="2" borderId="5" xfId="0" applyNumberFormat="1" applyFont="1" applyFill="1" applyBorder="1" applyAlignment="1">
      <alignment horizontal="center" vertical="center"/>
    </xf>
    <xf numFmtId="180" fontId="7" fillId="2" borderId="10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7" fillId="2" borderId="5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top"/>
    </xf>
    <xf numFmtId="180" fontId="7" fillId="0" borderId="21" xfId="0" applyNumberFormat="1" applyFont="1" applyFill="1" applyBorder="1" applyAlignment="1">
      <alignment horizontal="center" vertical="top"/>
    </xf>
    <xf numFmtId="180" fontId="7" fillId="2" borderId="13" xfId="0" applyNumberFormat="1" applyFont="1" applyFill="1" applyBorder="1" applyAlignment="1">
      <alignment horizontal="center" vertical="top"/>
    </xf>
    <xf numFmtId="180" fontId="1" fillId="2" borderId="2" xfId="0" applyNumberFormat="1" applyFont="1" applyFill="1" applyBorder="1" applyAlignment="1">
      <alignment horizontal="center" vertical="top"/>
    </xf>
    <xf numFmtId="180" fontId="1" fillId="2" borderId="22" xfId="0" applyNumberFormat="1" applyFont="1" applyFill="1" applyBorder="1" applyAlignment="1">
      <alignment horizontal="center" vertical="top"/>
    </xf>
    <xf numFmtId="180" fontId="1" fillId="0" borderId="23" xfId="0" applyNumberFormat="1" applyFont="1" applyFill="1" applyBorder="1" applyAlignment="1">
      <alignment vertical="top"/>
    </xf>
    <xf numFmtId="180" fontId="1" fillId="2" borderId="19" xfId="0" applyNumberFormat="1" applyFont="1" applyFill="1" applyBorder="1" applyAlignment="1">
      <alignment horizontal="center" vertical="top"/>
    </xf>
    <xf numFmtId="49" fontId="1" fillId="4" borderId="6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center" vertical="top"/>
    </xf>
    <xf numFmtId="180" fontId="2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180" fontId="13" fillId="0" borderId="0" xfId="0" applyNumberFormat="1" applyFont="1" applyFill="1" applyBorder="1" applyAlignment="1">
      <alignment horizontal="center" vertical="top" wrapText="1"/>
    </xf>
    <xf numFmtId="180" fontId="12" fillId="0" borderId="24" xfId="0" applyNumberFormat="1" applyFont="1" applyBorder="1" applyAlignment="1">
      <alignment horizontal="center" vertical="top" wrapText="1"/>
    </xf>
    <xf numFmtId="180" fontId="12" fillId="0" borderId="3" xfId="0" applyNumberFormat="1" applyFont="1" applyBorder="1" applyAlignment="1">
      <alignment horizontal="center" vertical="top" wrapText="1"/>
    </xf>
    <xf numFmtId="180" fontId="12" fillId="2" borderId="24" xfId="0" applyNumberFormat="1" applyFont="1" applyFill="1" applyBorder="1" applyAlignment="1">
      <alignment horizontal="center" vertical="top" wrapText="1"/>
    </xf>
    <xf numFmtId="180" fontId="12" fillId="0" borderId="25" xfId="0" applyNumberFormat="1" applyFont="1" applyBorder="1" applyAlignment="1">
      <alignment horizontal="center" vertical="top" wrapText="1"/>
    </xf>
    <xf numFmtId="180" fontId="12" fillId="0" borderId="26" xfId="0" applyNumberFormat="1" applyFont="1" applyBorder="1" applyAlignment="1">
      <alignment horizontal="center" vertical="top" wrapText="1"/>
    </xf>
    <xf numFmtId="180" fontId="12" fillId="2" borderId="27" xfId="0" applyNumberFormat="1" applyFont="1" applyFill="1" applyBorder="1" applyAlignment="1">
      <alignment horizontal="center" vertical="top" wrapText="1"/>
    </xf>
    <xf numFmtId="180" fontId="12" fillId="2" borderId="28" xfId="0" applyNumberFormat="1" applyFont="1" applyFill="1" applyBorder="1" applyAlignment="1">
      <alignment horizontal="center" vertical="top" wrapText="1"/>
    </xf>
    <xf numFmtId="180" fontId="13" fillId="5" borderId="29" xfId="0" applyNumberFormat="1" applyFont="1" applyFill="1" applyBorder="1" applyAlignment="1">
      <alignment horizontal="center" vertical="top" wrapText="1"/>
    </xf>
    <xf numFmtId="180" fontId="13" fillId="0" borderId="30" xfId="0" applyNumberFormat="1" applyFont="1" applyBorder="1" applyAlignment="1">
      <alignment horizontal="center" vertical="top" wrapText="1"/>
    </xf>
    <xf numFmtId="180" fontId="13" fillId="2" borderId="30" xfId="0" applyNumberFormat="1" applyFont="1" applyFill="1" applyBorder="1" applyAlignment="1">
      <alignment horizontal="center" vertical="top" wrapText="1"/>
    </xf>
    <xf numFmtId="180" fontId="12" fillId="0" borderId="27" xfId="0" applyNumberFormat="1" applyFont="1" applyBorder="1" applyAlignment="1">
      <alignment horizontal="center" vertical="top" wrapText="1"/>
    </xf>
    <xf numFmtId="180" fontId="12" fillId="0" borderId="24" xfId="0" applyNumberFormat="1" applyFont="1" applyBorder="1" applyAlignment="1">
      <alignment horizontal="center" vertical="top"/>
    </xf>
    <xf numFmtId="180" fontId="12" fillId="2" borderId="24" xfId="0" applyNumberFormat="1" applyFont="1" applyFill="1" applyBorder="1" applyAlignment="1">
      <alignment horizontal="center" vertical="top"/>
    </xf>
    <xf numFmtId="180" fontId="12" fillId="0" borderId="28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3" borderId="6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right" vertical="top"/>
    </xf>
    <xf numFmtId="180" fontId="1" fillId="2" borderId="22" xfId="0" applyNumberFormat="1" applyFont="1" applyFill="1" applyBorder="1" applyAlignment="1">
      <alignment horizontal="center" vertical="top"/>
    </xf>
    <xf numFmtId="180" fontId="1" fillId="2" borderId="7" xfId="0" applyNumberFormat="1" applyFont="1" applyFill="1" applyBorder="1" applyAlignment="1">
      <alignment horizontal="center" vertical="top"/>
    </xf>
    <xf numFmtId="180" fontId="7" fillId="0" borderId="20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49" fontId="2" fillId="3" borderId="6" xfId="0" applyNumberFormat="1" applyFont="1" applyFill="1" applyBorder="1" applyAlignment="1">
      <alignment horizontal="left" vertical="top"/>
    </xf>
    <xf numFmtId="49" fontId="2" fillId="4" borderId="6" xfId="0" applyNumberFormat="1" applyFont="1" applyFill="1" applyBorder="1" applyAlignment="1">
      <alignment vertical="top"/>
    </xf>
    <xf numFmtId="49" fontId="1" fillId="3" borderId="19" xfId="0" applyNumberFormat="1" applyFont="1" applyFill="1" applyBorder="1" applyAlignment="1">
      <alignment horizontal="center" vertical="top"/>
    </xf>
    <xf numFmtId="180" fontId="1" fillId="2" borderId="12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180" fontId="7" fillId="2" borderId="31" xfId="0" applyNumberFormat="1" applyFont="1" applyFill="1" applyBorder="1" applyAlignment="1">
      <alignment horizontal="center" vertical="top"/>
    </xf>
    <xf numFmtId="180" fontId="7" fillId="2" borderId="9" xfId="0" applyNumberFormat="1" applyFont="1" applyFill="1" applyBorder="1" applyAlignment="1">
      <alignment horizontal="center" vertical="top"/>
    </xf>
    <xf numFmtId="180" fontId="7" fillId="0" borderId="9" xfId="0" applyNumberFormat="1" applyFont="1" applyFill="1" applyBorder="1" applyAlignment="1">
      <alignment horizontal="center" vertical="top"/>
    </xf>
    <xf numFmtId="180" fontId="7" fillId="0" borderId="32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49" fontId="7" fillId="0" borderId="30" xfId="0" applyNumberFormat="1" applyFont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0" borderId="9" xfId="0" applyNumberFormat="1" applyFont="1" applyFill="1" applyBorder="1" applyAlignment="1">
      <alignment horizontal="center" vertical="top" wrapText="1"/>
    </xf>
    <xf numFmtId="180" fontId="7" fillId="2" borderId="10" xfId="0" applyNumberFormat="1" applyFont="1" applyFill="1" applyBorder="1" applyAlignment="1">
      <alignment horizontal="center" vertical="top" wrapText="1"/>
    </xf>
    <xf numFmtId="180" fontId="1" fillId="2" borderId="12" xfId="0" applyNumberFormat="1" applyFont="1" applyFill="1" applyBorder="1" applyAlignment="1">
      <alignment horizontal="center" vertical="top" wrapText="1"/>
    </xf>
    <xf numFmtId="180" fontId="1" fillId="2" borderId="2" xfId="0" applyNumberFormat="1" applyFont="1" applyFill="1" applyBorder="1" applyAlignment="1">
      <alignment horizontal="center" vertical="top" wrapText="1"/>
    </xf>
    <xf numFmtId="180" fontId="1" fillId="2" borderId="22" xfId="0" applyNumberFormat="1" applyFont="1" applyFill="1" applyBorder="1" applyAlignment="1">
      <alignment horizontal="center" vertical="top" wrapText="1"/>
    </xf>
    <xf numFmtId="180" fontId="1" fillId="2" borderId="15" xfId="0" applyNumberFormat="1" applyFont="1" applyFill="1" applyBorder="1" applyAlignment="1">
      <alignment horizontal="center" vertical="top"/>
    </xf>
    <xf numFmtId="180" fontId="7" fillId="0" borderId="21" xfId="0" applyNumberFormat="1" applyFont="1" applyFill="1" applyBorder="1" applyAlignment="1">
      <alignment horizontal="center" vertical="top"/>
    </xf>
    <xf numFmtId="180" fontId="7" fillId="2" borderId="19" xfId="0" applyNumberFormat="1" applyFont="1" applyFill="1" applyBorder="1" applyAlignment="1">
      <alignment horizontal="center" vertical="top"/>
    </xf>
    <xf numFmtId="180" fontId="7" fillId="0" borderId="33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vertical="top"/>
    </xf>
    <xf numFmtId="49" fontId="1" fillId="3" borderId="34" xfId="0" applyNumberFormat="1" applyFont="1" applyFill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180" fontId="7" fillId="0" borderId="31" xfId="0" applyNumberFormat="1" applyFont="1" applyFill="1" applyBorder="1" applyAlignment="1">
      <alignment horizontal="center" vertical="top"/>
    </xf>
    <xf numFmtId="180" fontId="7" fillId="2" borderId="18" xfId="0" applyNumberFormat="1" applyFont="1" applyFill="1" applyBorder="1" applyAlignment="1">
      <alignment horizontal="center" vertical="top"/>
    </xf>
    <xf numFmtId="180" fontId="7" fillId="0" borderId="18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180" fontId="7" fillId="0" borderId="35" xfId="0" applyNumberFormat="1" applyFont="1" applyBorder="1" applyAlignment="1">
      <alignment horizontal="center" vertical="top"/>
    </xf>
    <xf numFmtId="180" fontId="7" fillId="2" borderId="35" xfId="0" applyNumberFormat="1" applyFont="1" applyFill="1" applyBorder="1" applyAlignment="1">
      <alignment horizontal="center" vertical="top"/>
    </xf>
    <xf numFmtId="180" fontId="7" fillId="0" borderId="36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49" fontId="1" fillId="4" borderId="38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center" vertical="top"/>
    </xf>
    <xf numFmtId="180" fontId="1" fillId="2" borderId="10" xfId="0" applyNumberFormat="1" applyFont="1" applyFill="1" applyBorder="1" applyAlignment="1">
      <alignment horizontal="center" vertical="top"/>
    </xf>
    <xf numFmtId="49" fontId="1" fillId="4" borderId="39" xfId="0" applyNumberFormat="1" applyFont="1" applyFill="1" applyBorder="1" applyAlignment="1">
      <alignment horizontal="center" vertical="top"/>
    </xf>
    <xf numFmtId="180" fontId="7" fillId="0" borderId="10" xfId="0" applyNumberFormat="1" applyFont="1" applyBorder="1" applyAlignment="1">
      <alignment horizontal="center" vertical="top"/>
    </xf>
    <xf numFmtId="49" fontId="1" fillId="4" borderId="40" xfId="0" applyNumberFormat="1" applyFont="1" applyFill="1" applyBorder="1" applyAlignment="1">
      <alignment horizontal="center" vertical="top"/>
    </xf>
    <xf numFmtId="180" fontId="7" fillId="2" borderId="31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7" fillId="0" borderId="9" xfId="0" applyNumberFormat="1" applyFont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180" fontId="1" fillId="2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1" fillId="0" borderId="30" xfId="0" applyFont="1" applyFill="1" applyBorder="1" applyAlignment="1">
      <alignment horizontal="center" vertical="top"/>
    </xf>
    <xf numFmtId="180" fontId="7" fillId="2" borderId="0" xfId="0" applyNumberFormat="1" applyFont="1" applyFill="1" applyBorder="1" applyAlignment="1">
      <alignment horizontal="center" vertical="top"/>
    </xf>
    <xf numFmtId="49" fontId="1" fillId="4" borderId="39" xfId="0" applyNumberFormat="1" applyFont="1" applyFill="1" applyBorder="1" applyAlignment="1">
      <alignment horizontal="center" vertical="top"/>
    </xf>
    <xf numFmtId="49" fontId="1" fillId="4" borderId="38" xfId="0" applyNumberFormat="1" applyFont="1" applyFill="1" applyBorder="1" applyAlignment="1">
      <alignment horizontal="center" vertical="top"/>
    </xf>
    <xf numFmtId="180" fontId="7" fillId="0" borderId="35" xfId="0" applyNumberFormat="1" applyFont="1" applyFill="1" applyBorder="1" applyAlignment="1">
      <alignment horizontal="center" vertical="top"/>
    </xf>
    <xf numFmtId="180" fontId="7" fillId="0" borderId="20" xfId="0" applyNumberFormat="1" applyFont="1" applyFill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30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/>
    </xf>
    <xf numFmtId="180" fontId="7" fillId="0" borderId="20" xfId="0" applyNumberFormat="1" applyFont="1" applyFill="1" applyBorder="1" applyAlignment="1">
      <alignment horizontal="center" vertical="center"/>
    </xf>
    <xf numFmtId="180" fontId="1" fillId="2" borderId="42" xfId="0" applyNumberFormat="1" applyFont="1" applyFill="1" applyBorder="1" applyAlignment="1">
      <alignment horizontal="center" vertical="top"/>
    </xf>
    <xf numFmtId="180" fontId="1" fillId="2" borderId="43" xfId="0" applyNumberFormat="1" applyFont="1" applyFill="1" applyBorder="1" applyAlignment="1">
      <alignment horizontal="center" vertical="top"/>
    </xf>
    <xf numFmtId="180" fontId="7" fillId="2" borderId="44" xfId="0" applyNumberFormat="1" applyFont="1" applyFill="1" applyBorder="1" applyAlignment="1">
      <alignment horizontal="center" vertical="top"/>
    </xf>
    <xf numFmtId="180" fontId="7" fillId="2" borderId="45" xfId="0" applyNumberFormat="1" applyFont="1" applyFill="1" applyBorder="1" applyAlignment="1">
      <alignment horizontal="center" vertical="top"/>
    </xf>
    <xf numFmtId="180" fontId="7" fillId="2" borderId="46" xfId="0" applyNumberFormat="1" applyFont="1" applyFill="1" applyBorder="1" applyAlignment="1">
      <alignment horizontal="center" vertical="top"/>
    </xf>
    <xf numFmtId="180" fontId="1" fillId="2" borderId="42" xfId="0" applyNumberFormat="1" applyFont="1" applyFill="1" applyBorder="1" applyAlignment="1">
      <alignment horizontal="center" vertical="top"/>
    </xf>
    <xf numFmtId="180" fontId="1" fillId="2" borderId="43" xfId="0" applyNumberFormat="1" applyFont="1" applyFill="1" applyBorder="1" applyAlignment="1">
      <alignment horizontal="center" vertical="top"/>
    </xf>
    <xf numFmtId="180" fontId="7" fillId="0" borderId="2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/>
    </xf>
    <xf numFmtId="180" fontId="13" fillId="0" borderId="27" xfId="0" applyNumberFormat="1" applyFont="1" applyBorder="1" applyAlignment="1">
      <alignment horizontal="center" vertical="top" wrapText="1"/>
    </xf>
    <xf numFmtId="180" fontId="13" fillId="2" borderId="27" xfId="0" applyNumberFormat="1" applyFont="1" applyFill="1" applyBorder="1" applyAlignment="1">
      <alignment horizontal="center" vertical="top" wrapText="1"/>
    </xf>
    <xf numFmtId="49" fontId="1" fillId="4" borderId="40" xfId="0" applyNumberFormat="1" applyFont="1" applyFill="1" applyBorder="1" applyAlignment="1">
      <alignment horizontal="center" vertical="top"/>
    </xf>
    <xf numFmtId="180" fontId="1" fillId="0" borderId="30" xfId="0" applyNumberFormat="1" applyFont="1" applyFill="1" applyBorder="1" applyAlignment="1">
      <alignment horizontal="center" vertical="top" wrapText="1"/>
    </xf>
    <xf numFmtId="49" fontId="1" fillId="3" borderId="47" xfId="0" applyNumberFormat="1" applyFont="1" applyFill="1" applyBorder="1" applyAlignment="1">
      <alignment horizontal="left" vertical="top"/>
    </xf>
    <xf numFmtId="0" fontId="7" fillId="0" borderId="48" xfId="0" applyFont="1" applyFill="1" applyBorder="1" applyAlignment="1">
      <alignment horizontal="center" vertical="top"/>
    </xf>
    <xf numFmtId="0" fontId="7" fillId="4" borderId="47" xfId="0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left" vertical="top"/>
    </xf>
    <xf numFmtId="0" fontId="7" fillId="3" borderId="50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vertical="top" wrapText="1"/>
    </xf>
    <xf numFmtId="49" fontId="1" fillId="4" borderId="47" xfId="0" applyNumberFormat="1" applyFont="1" applyFill="1" applyBorder="1" applyAlignment="1">
      <alignment horizontal="left" vertical="top"/>
    </xf>
    <xf numFmtId="0" fontId="1" fillId="3" borderId="47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vertical="top" wrapText="1"/>
    </xf>
    <xf numFmtId="0" fontId="7" fillId="3" borderId="47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vertical="top" wrapText="1"/>
    </xf>
    <xf numFmtId="49" fontId="1" fillId="4" borderId="39" xfId="0" applyNumberFormat="1" applyFont="1" applyFill="1" applyBorder="1" applyAlignment="1">
      <alignment horizontal="left" vertical="top"/>
    </xf>
    <xf numFmtId="49" fontId="1" fillId="3" borderId="51" xfId="0" applyNumberFormat="1" applyFont="1" applyFill="1" applyBorder="1" applyAlignment="1">
      <alignment horizontal="left" vertical="top"/>
    </xf>
    <xf numFmtId="49" fontId="7" fillId="0" borderId="48" xfId="0" applyNumberFormat="1" applyFont="1" applyFill="1" applyBorder="1" applyAlignment="1">
      <alignment horizontal="center" vertical="top"/>
    </xf>
    <xf numFmtId="0" fontId="7" fillId="4" borderId="0" xfId="0" applyFont="1" applyFill="1" applyBorder="1" applyAlignment="1">
      <alignment vertical="top"/>
    </xf>
    <xf numFmtId="49" fontId="1" fillId="5" borderId="39" xfId="0" applyNumberFormat="1" applyFont="1" applyFill="1" applyBorder="1" applyAlignment="1">
      <alignment horizontal="center" vertical="top"/>
    </xf>
    <xf numFmtId="0" fontId="7" fillId="5" borderId="16" xfId="0" applyFon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2" fillId="5" borderId="6" xfId="0" applyNumberFormat="1" applyFont="1" applyFill="1" applyBorder="1" applyAlignment="1">
      <alignment vertical="top"/>
    </xf>
    <xf numFmtId="0" fontId="7" fillId="5" borderId="6" xfId="0" applyFont="1" applyFill="1" applyBorder="1" applyAlignment="1">
      <alignment horizontal="center" vertical="top"/>
    </xf>
    <xf numFmtId="0" fontId="7" fillId="5" borderId="47" xfId="0" applyFont="1" applyFill="1" applyBorder="1" applyAlignment="1">
      <alignment horizontal="center" vertical="top"/>
    </xf>
    <xf numFmtId="0" fontId="7" fillId="0" borderId="52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right" vertical="top" wrapText="1"/>
    </xf>
    <xf numFmtId="0" fontId="1" fillId="2" borderId="54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right" vertical="top" wrapText="1"/>
    </xf>
    <xf numFmtId="180" fontId="7" fillId="0" borderId="45" xfId="0" applyNumberFormat="1" applyFont="1" applyFill="1" applyBorder="1" applyAlignment="1">
      <alignment horizontal="center" vertical="top"/>
    </xf>
    <xf numFmtId="180" fontId="7" fillId="0" borderId="56" xfId="0" applyNumberFormat="1" applyFont="1" applyFill="1" applyBorder="1" applyAlignment="1">
      <alignment horizontal="center" vertical="top"/>
    </xf>
    <xf numFmtId="180" fontId="7" fillId="0" borderId="56" xfId="0" applyNumberFormat="1" applyFont="1" applyFill="1" applyBorder="1" applyAlignment="1">
      <alignment horizontal="center" vertical="center"/>
    </xf>
    <xf numFmtId="180" fontId="1" fillId="2" borderId="43" xfId="0" applyNumberFormat="1" applyFont="1" applyFill="1" applyBorder="1" applyAlignment="1">
      <alignment horizontal="center" vertical="center"/>
    </xf>
    <xf numFmtId="180" fontId="7" fillId="0" borderId="56" xfId="0" applyNumberFormat="1" applyFont="1" applyFill="1" applyBorder="1" applyAlignment="1">
      <alignment horizontal="center" vertical="top"/>
    </xf>
    <xf numFmtId="180" fontId="7" fillId="0" borderId="57" xfId="0" applyNumberFormat="1" applyFont="1" applyFill="1" applyBorder="1" applyAlignment="1">
      <alignment horizontal="center" vertical="top"/>
    </xf>
    <xf numFmtId="180" fontId="7" fillId="2" borderId="45" xfId="0" applyNumberFormat="1" applyFont="1" applyFill="1" applyBorder="1" applyAlignment="1">
      <alignment horizontal="center" vertical="top"/>
    </xf>
    <xf numFmtId="180" fontId="7" fillId="2" borderId="57" xfId="0" applyNumberFormat="1" applyFont="1" applyFill="1" applyBorder="1" applyAlignment="1">
      <alignment horizontal="center" vertical="top"/>
    </xf>
    <xf numFmtId="180" fontId="1" fillId="2" borderId="58" xfId="0" applyNumberFormat="1" applyFont="1" applyFill="1" applyBorder="1" applyAlignment="1">
      <alignment horizontal="center" vertical="top"/>
    </xf>
    <xf numFmtId="180" fontId="7" fillId="2" borderId="48" xfId="0" applyNumberFormat="1" applyFont="1" applyFill="1" applyBorder="1" applyAlignment="1">
      <alignment horizontal="center" vertical="top"/>
    </xf>
    <xf numFmtId="180" fontId="7" fillId="2" borderId="56" xfId="0" applyNumberFormat="1" applyFont="1" applyFill="1" applyBorder="1" applyAlignment="1">
      <alignment horizontal="center" vertical="top"/>
    </xf>
    <xf numFmtId="180" fontId="7" fillId="0" borderId="59" xfId="0" applyNumberFormat="1" applyFont="1" applyFill="1" applyBorder="1" applyAlignment="1">
      <alignment horizontal="center" vertical="top"/>
    </xf>
    <xf numFmtId="180" fontId="7" fillId="0" borderId="41" xfId="0" applyNumberFormat="1" applyFont="1" applyFill="1" applyBorder="1" applyAlignment="1">
      <alignment horizontal="center" vertical="top" wrapText="1"/>
    </xf>
    <xf numFmtId="180" fontId="7" fillId="0" borderId="41" xfId="0" applyNumberFormat="1" applyFont="1" applyFill="1" applyBorder="1" applyAlignment="1">
      <alignment horizontal="center" vertical="top" wrapText="1"/>
    </xf>
    <xf numFmtId="180" fontId="1" fillId="2" borderId="60" xfId="0" applyNumberFormat="1" applyFont="1" applyFill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top"/>
    </xf>
    <xf numFmtId="180" fontId="7" fillId="0" borderId="27" xfId="0" applyNumberFormat="1" applyFont="1" applyFill="1" applyBorder="1" applyAlignment="1">
      <alignment horizontal="center" vertical="top"/>
    </xf>
    <xf numFmtId="180" fontId="1" fillId="2" borderId="60" xfId="0" applyNumberFormat="1" applyFont="1" applyFill="1" applyBorder="1" applyAlignment="1">
      <alignment horizontal="center" vertical="top"/>
    </xf>
    <xf numFmtId="180" fontId="7" fillId="0" borderId="41" xfId="0" applyNumberFormat="1" applyFont="1" applyFill="1" applyBorder="1" applyAlignment="1">
      <alignment horizontal="center" vertical="top"/>
    </xf>
    <xf numFmtId="180" fontId="1" fillId="0" borderId="27" xfId="0" applyNumberFormat="1" applyFont="1" applyFill="1" applyBorder="1" applyAlignment="1">
      <alignment horizontal="center" vertical="top"/>
    </xf>
    <xf numFmtId="180" fontId="1" fillId="3" borderId="29" xfId="0" applyNumberFormat="1" applyFont="1" applyFill="1" applyBorder="1" applyAlignment="1">
      <alignment horizontal="center" vertical="top"/>
    </xf>
    <xf numFmtId="180" fontId="1" fillId="2" borderId="23" xfId="0" applyNumberFormat="1" applyFont="1" applyFill="1" applyBorder="1" applyAlignment="1">
      <alignment horizontal="center" vertical="top"/>
    </xf>
    <xf numFmtId="180" fontId="7" fillId="0" borderId="41" xfId="0" applyNumberFormat="1" applyFont="1" applyFill="1" applyBorder="1" applyAlignment="1">
      <alignment horizontal="center" vertical="top"/>
    </xf>
    <xf numFmtId="180" fontId="7" fillId="0" borderId="30" xfId="0" applyNumberFormat="1" applyFont="1" applyFill="1" applyBorder="1" applyAlignment="1">
      <alignment horizontal="center" vertical="top"/>
    </xf>
    <xf numFmtId="180" fontId="1" fillId="2" borderId="60" xfId="0" applyNumberFormat="1" applyFont="1" applyFill="1" applyBorder="1" applyAlignment="1">
      <alignment horizontal="center" vertical="top"/>
    </xf>
    <xf numFmtId="180" fontId="1" fillId="0" borderId="45" xfId="0" applyNumberFormat="1" applyFont="1" applyFill="1" applyBorder="1" applyAlignment="1">
      <alignment horizontal="center" vertical="top"/>
    </xf>
    <xf numFmtId="180" fontId="1" fillId="2" borderId="45" xfId="0" applyNumberFormat="1" applyFont="1" applyFill="1" applyBorder="1" applyAlignment="1">
      <alignment horizontal="center" vertical="top"/>
    </xf>
    <xf numFmtId="180" fontId="1" fillId="2" borderId="48" xfId="0" applyNumberFormat="1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1" fillId="2" borderId="50" xfId="0" applyFont="1" applyFill="1" applyBorder="1" applyAlignment="1">
      <alignment horizontal="right" vertical="top" wrapText="1"/>
    </xf>
    <xf numFmtId="180" fontId="7" fillId="0" borderId="62" xfId="0" applyNumberFormat="1" applyFont="1" applyFill="1" applyBorder="1" applyAlignment="1">
      <alignment horizontal="center" vertical="top"/>
    </xf>
    <xf numFmtId="180" fontId="7" fillId="0" borderId="45" xfId="0" applyNumberFormat="1" applyFont="1" applyFill="1" applyBorder="1" applyAlignment="1">
      <alignment horizontal="center" vertical="top"/>
    </xf>
    <xf numFmtId="180" fontId="1" fillId="0" borderId="36" xfId="0" applyNumberFormat="1" applyFont="1" applyFill="1" applyBorder="1" applyAlignment="1">
      <alignment horizontal="center" vertical="top"/>
    </xf>
    <xf numFmtId="180" fontId="7" fillId="2" borderId="62" xfId="0" applyNumberFormat="1" applyFont="1" applyFill="1" applyBorder="1" applyAlignment="1">
      <alignment horizontal="center" vertical="top"/>
    </xf>
    <xf numFmtId="180" fontId="1" fillId="0" borderId="41" xfId="0" applyNumberFormat="1" applyFont="1" applyFill="1" applyBorder="1" applyAlignment="1">
      <alignment horizontal="center" vertical="top"/>
    </xf>
    <xf numFmtId="180" fontId="1" fillId="0" borderId="24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 vertical="top"/>
    </xf>
    <xf numFmtId="180" fontId="7" fillId="0" borderId="30" xfId="0" applyNumberFormat="1" applyFont="1" applyFill="1" applyBorder="1" applyAlignment="1">
      <alignment horizontal="center" vertical="top"/>
    </xf>
    <xf numFmtId="49" fontId="1" fillId="2" borderId="43" xfId="0" applyNumberFormat="1" applyFont="1" applyFill="1" applyBorder="1" applyAlignment="1">
      <alignment horizontal="center" vertical="top"/>
    </xf>
    <xf numFmtId="180" fontId="7" fillId="0" borderId="48" xfId="0" applyNumberFormat="1" applyFont="1" applyFill="1" applyBorder="1" applyAlignment="1">
      <alignment horizontal="center" vertical="top"/>
    </xf>
    <xf numFmtId="180" fontId="7" fillId="2" borderId="48" xfId="0" applyNumberFormat="1" applyFont="1" applyFill="1" applyBorder="1" applyAlignment="1">
      <alignment horizontal="center" vertical="top"/>
    </xf>
    <xf numFmtId="180" fontId="7" fillId="0" borderId="17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" fillId="2" borderId="60" xfId="0" applyFont="1" applyFill="1" applyBorder="1" applyAlignment="1">
      <alignment horizontal="right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/>
    </xf>
    <xf numFmtId="0" fontId="1" fillId="2" borderId="60" xfId="0" applyFont="1" applyFill="1" applyBorder="1" applyAlignment="1">
      <alignment horizontal="center" vertical="top"/>
    </xf>
    <xf numFmtId="180" fontId="1" fillId="3" borderId="39" xfId="0" applyNumberFormat="1" applyFont="1" applyFill="1" applyBorder="1" applyAlignment="1">
      <alignment horizontal="center" vertical="top"/>
    </xf>
    <xf numFmtId="180" fontId="1" fillId="0" borderId="63" xfId="0" applyNumberFormat="1" applyFont="1" applyFill="1" applyBorder="1" applyAlignment="1">
      <alignment horizontal="center" vertical="top"/>
    </xf>
    <xf numFmtId="180" fontId="7" fillId="0" borderId="64" xfId="0" applyNumberFormat="1" applyFont="1" applyFill="1" applyBorder="1" applyAlignment="1">
      <alignment horizontal="center" vertical="top"/>
    </xf>
    <xf numFmtId="180" fontId="1" fillId="0" borderId="65" xfId="0" applyNumberFormat="1" applyFont="1" applyFill="1" applyBorder="1" applyAlignment="1">
      <alignment horizontal="center" vertical="top"/>
    </xf>
    <xf numFmtId="180" fontId="7" fillId="0" borderId="65" xfId="0" applyNumberFormat="1" applyFont="1" applyFill="1" applyBorder="1" applyAlignment="1">
      <alignment horizontal="center" vertical="top"/>
    </xf>
    <xf numFmtId="180" fontId="7" fillId="2" borderId="33" xfId="0" applyNumberFormat="1" applyFont="1" applyFill="1" applyBorder="1" applyAlignment="1">
      <alignment horizontal="center" vertical="top"/>
    </xf>
    <xf numFmtId="180" fontId="7" fillId="2" borderId="36" xfId="0" applyNumberFormat="1" applyFont="1" applyFill="1" applyBorder="1" applyAlignment="1">
      <alignment horizontal="center" vertical="top"/>
    </xf>
    <xf numFmtId="180" fontId="1" fillId="2" borderId="66" xfId="0" applyNumberFormat="1" applyFont="1" applyFill="1" applyBorder="1" applyAlignment="1">
      <alignment horizontal="center" vertical="top"/>
    </xf>
    <xf numFmtId="180" fontId="7" fillId="0" borderId="44" xfId="0" applyNumberFormat="1" applyFont="1" applyFill="1" applyBorder="1" applyAlignment="1">
      <alignment horizontal="center" vertical="top"/>
    </xf>
    <xf numFmtId="180" fontId="7" fillId="0" borderId="46" xfId="0" applyNumberFormat="1" applyFont="1" applyFill="1" applyBorder="1" applyAlignment="1">
      <alignment horizontal="center" vertical="top"/>
    </xf>
    <xf numFmtId="180" fontId="7" fillId="0" borderId="49" xfId="0" applyNumberFormat="1" applyFont="1" applyFill="1" applyBorder="1" applyAlignment="1">
      <alignment horizontal="center" vertical="top"/>
    </xf>
    <xf numFmtId="180" fontId="1" fillId="2" borderId="42" xfId="0" applyNumberFormat="1" applyFont="1" applyFill="1" applyBorder="1" applyAlignment="1">
      <alignment horizontal="center" vertical="center"/>
    </xf>
    <xf numFmtId="180" fontId="1" fillId="2" borderId="66" xfId="0" applyNumberFormat="1" applyFont="1" applyFill="1" applyBorder="1" applyAlignment="1">
      <alignment horizontal="center" vertical="top"/>
    </xf>
    <xf numFmtId="180" fontId="7" fillId="0" borderId="67" xfId="0" applyNumberFormat="1" applyFont="1" applyFill="1" applyBorder="1" applyAlignment="1">
      <alignment horizontal="center" vertical="top"/>
    </xf>
    <xf numFmtId="180" fontId="7" fillId="2" borderId="21" xfId="0" applyNumberFormat="1" applyFont="1" applyFill="1" applyBorder="1" applyAlignment="1">
      <alignment horizontal="center" vertical="top"/>
    </xf>
    <xf numFmtId="180" fontId="7" fillId="2" borderId="63" xfId="0" applyNumberFormat="1" applyFont="1" applyFill="1" applyBorder="1" applyAlignment="1">
      <alignment horizontal="center" vertical="top"/>
    </xf>
    <xf numFmtId="180" fontId="7" fillId="2" borderId="64" xfId="0" applyNumberFormat="1" applyFont="1" applyFill="1" applyBorder="1" applyAlignment="1">
      <alignment horizontal="center" vertical="top"/>
    </xf>
    <xf numFmtId="187" fontId="7" fillId="0" borderId="30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vertical="top" wrapText="1"/>
    </xf>
    <xf numFmtId="0" fontId="1" fillId="2" borderId="54" xfId="0" applyFont="1" applyFill="1" applyBorder="1" applyAlignment="1">
      <alignment horizontal="right" vertical="center"/>
    </xf>
    <xf numFmtId="180" fontId="7" fillId="0" borderId="52" xfId="0" applyNumberFormat="1" applyFont="1" applyFill="1" applyBorder="1" applyAlignment="1">
      <alignment horizontal="center" vertical="top" wrapText="1"/>
    </xf>
    <xf numFmtId="180" fontId="7" fillId="0" borderId="45" xfId="0" applyNumberFormat="1" applyFont="1" applyFill="1" applyBorder="1" applyAlignment="1">
      <alignment horizontal="center" vertical="top" wrapText="1"/>
    </xf>
    <xf numFmtId="180" fontId="1" fillId="2" borderId="43" xfId="0" applyNumberFormat="1" applyFont="1" applyFill="1" applyBorder="1" applyAlignment="1">
      <alignment horizontal="center" vertical="top" wrapText="1"/>
    </xf>
    <xf numFmtId="180" fontId="7" fillId="2" borderId="9" xfId="0" applyNumberFormat="1" applyFont="1" applyFill="1" applyBorder="1" applyAlignment="1">
      <alignment horizontal="center" vertical="top" wrapText="1"/>
    </xf>
    <xf numFmtId="180" fontId="7" fillId="2" borderId="45" xfId="0" applyNumberFormat="1" applyFont="1" applyFill="1" applyBorder="1" applyAlignment="1">
      <alignment horizontal="center" vertical="top" wrapText="1"/>
    </xf>
    <xf numFmtId="180" fontId="1" fillId="2" borderId="23" xfId="0" applyNumberFormat="1" applyFont="1" applyFill="1" applyBorder="1" applyAlignment="1">
      <alignment horizontal="center" vertical="top" wrapText="1"/>
    </xf>
    <xf numFmtId="180" fontId="7" fillId="2" borderId="20" xfId="0" applyNumberFormat="1" applyFont="1" applyFill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top"/>
    </xf>
    <xf numFmtId="180" fontId="1" fillId="0" borderId="21" xfId="0" applyNumberFormat="1" applyFont="1" applyFill="1" applyBorder="1" applyAlignment="1">
      <alignment horizontal="center" vertical="top"/>
    </xf>
    <xf numFmtId="180" fontId="7" fillId="2" borderId="44" xfId="0" applyNumberFormat="1" applyFont="1" applyFill="1" applyBorder="1" applyAlignment="1">
      <alignment horizontal="center" vertical="top"/>
    </xf>
    <xf numFmtId="180" fontId="7" fillId="2" borderId="49" xfId="0" applyNumberFormat="1" applyFont="1" applyFill="1" applyBorder="1" applyAlignment="1">
      <alignment horizontal="center" vertical="top"/>
    </xf>
    <xf numFmtId="180" fontId="7" fillId="2" borderId="40" xfId="0" applyNumberFormat="1" applyFont="1" applyFill="1" applyBorder="1" applyAlignment="1">
      <alignment horizontal="center" vertical="top"/>
    </xf>
    <xf numFmtId="180" fontId="7" fillId="2" borderId="49" xfId="0" applyNumberFormat="1" applyFont="1" applyFill="1" applyBorder="1" applyAlignment="1">
      <alignment horizontal="center" vertical="top"/>
    </xf>
    <xf numFmtId="180" fontId="7" fillId="2" borderId="56" xfId="0" applyNumberFormat="1" applyFont="1" applyFill="1" applyBorder="1" applyAlignment="1">
      <alignment horizontal="center" vertical="top"/>
    </xf>
    <xf numFmtId="180" fontId="7" fillId="2" borderId="46" xfId="0" applyNumberFormat="1" applyFont="1" applyFill="1" applyBorder="1" applyAlignment="1">
      <alignment horizontal="center" vertical="top"/>
    </xf>
    <xf numFmtId="180" fontId="7" fillId="0" borderId="33" xfId="0" applyNumberFormat="1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top"/>
    </xf>
    <xf numFmtId="180" fontId="7" fillId="0" borderId="48" xfId="0" applyNumberFormat="1" applyFont="1" applyFill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top"/>
    </xf>
    <xf numFmtId="180" fontId="7" fillId="0" borderId="65" xfId="0" applyNumberFormat="1" applyFont="1" applyFill="1" applyBorder="1" applyAlignment="1">
      <alignment horizontal="center" vertical="center"/>
    </xf>
    <xf numFmtId="180" fontId="7" fillId="2" borderId="40" xfId="0" applyNumberFormat="1" applyFont="1" applyFill="1" applyBorder="1" applyAlignment="1">
      <alignment horizontal="center" vertical="center"/>
    </xf>
    <xf numFmtId="180" fontId="7" fillId="2" borderId="48" xfId="0" applyNumberFormat="1" applyFont="1" applyFill="1" applyBorder="1" applyAlignment="1">
      <alignment horizontal="center" vertical="center"/>
    </xf>
    <xf numFmtId="180" fontId="7" fillId="6" borderId="36" xfId="0" applyNumberFormat="1" applyFont="1" applyFill="1" applyBorder="1" applyAlignment="1">
      <alignment horizontal="center" vertical="top"/>
    </xf>
    <xf numFmtId="180" fontId="7" fillId="6" borderId="33" xfId="0" applyNumberFormat="1" applyFont="1" applyFill="1" applyBorder="1" applyAlignment="1">
      <alignment horizontal="center" vertical="top" wrapText="1"/>
    </xf>
    <xf numFmtId="180" fontId="7" fillId="6" borderId="68" xfId="0" applyNumberFormat="1" applyFont="1" applyFill="1" applyBorder="1" applyAlignment="1">
      <alignment horizontal="center" vertical="top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6" borderId="24" xfId="0" applyNumberFormat="1" applyFont="1" applyFill="1" applyBorder="1" applyAlignment="1">
      <alignment horizontal="center" vertical="top"/>
    </xf>
    <xf numFmtId="180" fontId="7" fillId="6" borderId="41" xfId="0" applyNumberFormat="1" applyFont="1" applyFill="1" applyBorder="1" applyAlignment="1">
      <alignment horizontal="center" vertical="top" wrapText="1"/>
    </xf>
    <xf numFmtId="180" fontId="7" fillId="6" borderId="28" xfId="0" applyNumberFormat="1" applyFont="1" applyFill="1" applyBorder="1" applyAlignment="1">
      <alignment horizontal="center" vertical="top" wrapText="1"/>
    </xf>
    <xf numFmtId="180" fontId="7" fillId="0" borderId="3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 wrapText="1"/>
    </xf>
    <xf numFmtId="180" fontId="1" fillId="3" borderId="69" xfId="0" applyNumberFormat="1" applyFont="1" applyFill="1" applyBorder="1" applyAlignment="1">
      <alignment horizontal="center" vertical="top"/>
    </xf>
    <xf numFmtId="180" fontId="7" fillId="0" borderId="49" xfId="0" applyNumberFormat="1" applyFont="1" applyFill="1" applyBorder="1" applyAlignment="1">
      <alignment horizontal="center" vertical="top"/>
    </xf>
    <xf numFmtId="180" fontId="7" fillId="0" borderId="49" xfId="0" applyNumberFormat="1" applyFont="1" applyFill="1" applyBorder="1" applyAlignment="1">
      <alignment horizontal="center" vertical="center"/>
    </xf>
    <xf numFmtId="180" fontId="1" fillId="2" borderId="70" xfId="0" applyNumberFormat="1" applyFont="1" applyFill="1" applyBorder="1" applyAlignment="1">
      <alignment horizontal="center" vertical="top"/>
    </xf>
    <xf numFmtId="180" fontId="1" fillId="2" borderId="66" xfId="0" applyNumberFormat="1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top" wrapText="1"/>
    </xf>
    <xf numFmtId="180" fontId="7" fillId="0" borderId="65" xfId="0" applyNumberFormat="1" applyFont="1" applyFill="1" applyBorder="1" applyAlignment="1">
      <alignment horizontal="center" vertical="top"/>
    </xf>
    <xf numFmtId="180" fontId="7" fillId="0" borderId="63" xfId="0" applyNumberFormat="1" applyFont="1" applyFill="1" applyBorder="1" applyAlignment="1">
      <alignment horizontal="center" vertical="top"/>
    </xf>
    <xf numFmtId="180" fontId="7" fillId="0" borderId="48" xfId="0" applyNumberFormat="1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 wrapText="1"/>
    </xf>
    <xf numFmtId="180" fontId="1" fillId="0" borderId="5" xfId="0" applyNumberFormat="1" applyFont="1" applyFill="1" applyBorder="1" applyAlignment="1">
      <alignment horizontal="center" vertical="top"/>
    </xf>
    <xf numFmtId="180" fontId="1" fillId="0" borderId="48" xfId="0" applyNumberFormat="1" applyFont="1" applyFill="1" applyBorder="1" applyAlignment="1">
      <alignment horizontal="center" vertical="top"/>
    </xf>
    <xf numFmtId="180" fontId="7" fillId="0" borderId="40" xfId="0" applyNumberFormat="1" applyFont="1" applyFill="1" applyBorder="1" applyAlignment="1">
      <alignment horizontal="center" vertical="top"/>
    </xf>
    <xf numFmtId="0" fontId="3" fillId="0" borderId="71" xfId="0" applyFont="1" applyBorder="1" applyAlignment="1">
      <alignment horizontal="left" vertical="top" wrapText="1" indent="2"/>
    </xf>
    <xf numFmtId="180" fontId="12" fillId="0" borderId="41" xfId="0" applyNumberFormat="1" applyFont="1" applyBorder="1" applyAlignment="1">
      <alignment horizontal="center" vertical="top" wrapText="1"/>
    </xf>
    <xf numFmtId="180" fontId="12" fillId="2" borderId="41" xfId="0" applyNumberFormat="1" applyFont="1" applyFill="1" applyBorder="1" applyAlignment="1">
      <alignment horizontal="center" vertical="top" wrapText="1"/>
    </xf>
    <xf numFmtId="0" fontId="3" fillId="0" borderId="72" xfId="0" applyFont="1" applyBorder="1" applyAlignment="1">
      <alignment horizontal="left" vertical="top" wrapText="1" indent="2"/>
    </xf>
    <xf numFmtId="0" fontId="3" fillId="0" borderId="73" xfId="0" applyFont="1" applyBorder="1" applyAlignment="1">
      <alignment horizontal="left" vertical="top" wrapText="1" indent="2"/>
    </xf>
    <xf numFmtId="0" fontId="3" fillId="0" borderId="74" xfId="0" applyFont="1" applyBorder="1" applyAlignment="1">
      <alignment horizontal="left" vertical="top" wrapText="1" indent="2"/>
    </xf>
    <xf numFmtId="180" fontId="1" fillId="4" borderId="38" xfId="0" applyNumberFormat="1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2" fillId="0" borderId="72" xfId="0" applyFont="1" applyBorder="1" applyAlignment="1">
      <alignment horizontal="left" vertical="top" wrapText="1" indent="1"/>
    </xf>
    <xf numFmtId="180" fontId="12" fillId="0" borderId="53" xfId="0" applyNumberFormat="1" applyFont="1" applyBorder="1" applyAlignment="1">
      <alignment horizontal="center" vertical="top" wrapText="1"/>
    </xf>
    <xf numFmtId="180" fontId="12" fillId="0" borderId="75" xfId="0" applyNumberFormat="1" applyFont="1" applyBorder="1" applyAlignment="1">
      <alignment horizontal="center" vertical="top"/>
    </xf>
    <xf numFmtId="0" fontId="2" fillId="2" borderId="67" xfId="0" applyFont="1" applyFill="1" applyBorder="1" applyAlignment="1">
      <alignment horizontal="left" vertical="center" wrapText="1"/>
    </xf>
    <xf numFmtId="0" fontId="2" fillId="5" borderId="69" xfId="0" applyFont="1" applyFill="1" applyBorder="1" applyAlignment="1">
      <alignment horizontal="right" vertical="center" wrapText="1"/>
    </xf>
    <xf numFmtId="0" fontId="2" fillId="0" borderId="67" xfId="0" applyFont="1" applyBorder="1" applyAlignment="1">
      <alignment horizontal="left" vertical="center" wrapText="1" indent="1"/>
    </xf>
    <xf numFmtId="0" fontId="2" fillId="0" borderId="73" xfId="0" applyFont="1" applyBorder="1" applyAlignment="1">
      <alignment horizontal="left" vertical="top" wrapText="1" indent="1"/>
    </xf>
    <xf numFmtId="0" fontId="2" fillId="5" borderId="69" xfId="0" applyFont="1" applyFill="1" applyBorder="1" applyAlignment="1">
      <alignment horizontal="right" vertical="top" wrapText="1"/>
    </xf>
    <xf numFmtId="180" fontId="7" fillId="0" borderId="67" xfId="0" applyNumberFormat="1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48" xfId="0" applyFont="1" applyFill="1" applyBorder="1" applyAlignment="1">
      <alignment vertical="top"/>
    </xf>
    <xf numFmtId="49" fontId="1" fillId="3" borderId="16" xfId="0" applyNumberFormat="1" applyFont="1" applyFill="1" applyBorder="1" applyAlignment="1">
      <alignment horizontal="center" vertical="top"/>
    </xf>
    <xf numFmtId="180" fontId="7" fillId="0" borderId="44" xfId="0" applyNumberFormat="1" applyFont="1" applyFill="1" applyBorder="1" applyAlignment="1">
      <alignment horizontal="center" vertical="top"/>
    </xf>
    <xf numFmtId="180" fontId="1" fillId="3" borderId="39" xfId="0" applyNumberFormat="1" applyFont="1" applyFill="1" applyBorder="1" applyAlignment="1">
      <alignment horizontal="center" vertical="top"/>
    </xf>
    <xf numFmtId="180" fontId="0" fillId="0" borderId="0" xfId="0" applyNumberFormat="1" applyFont="1" applyAlignment="1">
      <alignment/>
    </xf>
    <xf numFmtId="180" fontId="7" fillId="2" borderId="59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49" fontId="9" fillId="0" borderId="23" xfId="0" applyNumberFormat="1" applyFont="1" applyBorder="1" applyAlignment="1">
      <alignment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7" fillId="0" borderId="62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7" fillId="0" borderId="40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180" fontId="7" fillId="0" borderId="0" xfId="0" applyNumberFormat="1" applyFont="1" applyAlignment="1">
      <alignment vertical="top"/>
    </xf>
    <xf numFmtId="180" fontId="1" fillId="3" borderId="6" xfId="0" applyNumberFormat="1" applyFont="1" applyFill="1" applyBorder="1" applyAlignment="1">
      <alignment vertical="top" wrapText="1"/>
    </xf>
    <xf numFmtId="180" fontId="1" fillId="3" borderId="6" xfId="0" applyNumberFormat="1" applyFont="1" applyFill="1" applyBorder="1" applyAlignment="1">
      <alignment vertical="top" wrapText="1"/>
    </xf>
    <xf numFmtId="180" fontId="1" fillId="4" borderId="6" xfId="0" applyNumberFormat="1" applyFont="1" applyFill="1" applyBorder="1" applyAlignment="1">
      <alignment vertical="top"/>
    </xf>
    <xf numFmtId="180" fontId="1" fillId="4" borderId="7" xfId="0" applyNumberFormat="1" applyFont="1" applyFill="1" applyBorder="1" applyAlignment="1">
      <alignment horizontal="left" vertical="top"/>
    </xf>
    <xf numFmtId="180" fontId="7" fillId="0" borderId="40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/>
    </xf>
    <xf numFmtId="180" fontId="7" fillId="0" borderId="76" xfId="0" applyNumberFormat="1" applyFont="1" applyFill="1" applyBorder="1" applyAlignment="1">
      <alignment horizontal="center" vertical="top"/>
    </xf>
    <xf numFmtId="187" fontId="7" fillId="2" borderId="48" xfId="0" applyNumberFormat="1" applyFont="1" applyFill="1" applyBorder="1" applyAlignment="1">
      <alignment horizontal="center" vertical="center"/>
    </xf>
    <xf numFmtId="180" fontId="1" fillId="5" borderId="29" xfId="0" applyNumberFormat="1" applyFont="1" applyFill="1" applyBorder="1" applyAlignment="1">
      <alignment horizontal="center" vertical="top"/>
    </xf>
    <xf numFmtId="180" fontId="7" fillId="2" borderId="37" xfId="0" applyNumberFormat="1" applyFont="1" applyFill="1" applyBorder="1" applyAlignment="1">
      <alignment horizontal="center" vertical="top"/>
    </xf>
    <xf numFmtId="180" fontId="7" fillId="2" borderId="67" xfId="0" applyNumberFormat="1" applyFont="1" applyFill="1" applyBorder="1" applyAlignment="1">
      <alignment horizontal="center" vertical="top"/>
    </xf>
    <xf numFmtId="187" fontId="7" fillId="2" borderId="4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vertical="top" wrapText="1"/>
    </xf>
    <xf numFmtId="180" fontId="7" fillId="0" borderId="68" xfId="0" applyNumberFormat="1" applyFont="1" applyFill="1" applyBorder="1" applyAlignment="1">
      <alignment horizontal="center" vertical="top"/>
    </xf>
    <xf numFmtId="180" fontId="7" fillId="2" borderId="77" xfId="0" applyNumberFormat="1" applyFont="1" applyFill="1" applyBorder="1" applyAlignment="1">
      <alignment horizontal="center" vertical="top"/>
    </xf>
    <xf numFmtId="180" fontId="7" fillId="2" borderId="78" xfId="0" applyNumberFormat="1" applyFont="1" applyFill="1" applyBorder="1" applyAlignment="1">
      <alignment horizontal="center" vertical="top"/>
    </xf>
    <xf numFmtId="180" fontId="1" fillId="2" borderId="20" xfId="0" applyNumberFormat="1" applyFont="1" applyFill="1" applyBorder="1" applyAlignment="1">
      <alignment horizontal="center" vertical="top"/>
    </xf>
    <xf numFmtId="180" fontId="1" fillId="2" borderId="5" xfId="0" applyNumberFormat="1" applyFont="1" applyFill="1" applyBorder="1" applyAlignment="1">
      <alignment horizontal="center" vertical="top"/>
    </xf>
    <xf numFmtId="180" fontId="1" fillId="2" borderId="30" xfId="0" applyNumberFormat="1" applyFont="1" applyFill="1" applyBorder="1" applyAlignment="1">
      <alignment horizontal="center" vertical="top"/>
    </xf>
    <xf numFmtId="180" fontId="1" fillId="2" borderId="48" xfId="0" applyNumberFormat="1" applyFont="1" applyFill="1" applyBorder="1" applyAlignment="1">
      <alignment horizontal="center" vertical="top"/>
    </xf>
    <xf numFmtId="180" fontId="7" fillId="0" borderId="78" xfId="0" applyNumberFormat="1" applyFont="1" applyFill="1" applyBorder="1" applyAlignment="1">
      <alignment horizontal="center" vertical="top"/>
    </xf>
    <xf numFmtId="0" fontId="18" fillId="0" borderId="0" xfId="19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19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top"/>
    </xf>
    <xf numFmtId="0" fontId="17" fillId="0" borderId="5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1" fillId="0" borderId="0" xfId="19" applyFont="1" applyAlignment="1">
      <alignment horizontal="center" vertical="center" wrapText="1"/>
      <protection/>
    </xf>
    <xf numFmtId="49" fontId="22" fillId="0" borderId="0" xfId="19" applyNumberFormat="1" applyFont="1" applyAlignment="1" applyProtection="1">
      <alignment horizontal="center" vertical="top"/>
      <protection/>
    </xf>
    <xf numFmtId="0" fontId="23" fillId="0" borderId="0" xfId="19" applyFont="1">
      <alignment/>
      <protection/>
    </xf>
    <xf numFmtId="0" fontId="24" fillId="0" borderId="5" xfId="19" applyFont="1" applyBorder="1" applyAlignment="1">
      <alignment horizontal="left"/>
      <protection/>
    </xf>
    <xf numFmtId="49" fontId="24" fillId="0" borderId="5" xfId="19" applyNumberFormat="1" applyFont="1" applyBorder="1" applyAlignment="1">
      <alignment horizontal="left"/>
      <protection/>
    </xf>
    <xf numFmtId="0" fontId="24" fillId="0" borderId="31" xfId="19" applyFont="1" applyBorder="1" applyAlignment="1">
      <alignment horizontal="center" vertical="top"/>
      <protection/>
    </xf>
    <xf numFmtId="0" fontId="24" fillId="0" borderId="5" xfId="19" applyFont="1" applyBorder="1" applyAlignment="1">
      <alignment horizontal="center"/>
      <protection/>
    </xf>
    <xf numFmtId="0" fontId="24" fillId="0" borderId="13" xfId="19" applyFont="1" applyBorder="1" applyAlignment="1">
      <alignment horizontal="center"/>
      <protection/>
    </xf>
    <xf numFmtId="49" fontId="7" fillId="0" borderId="40" xfId="0" applyNumberFormat="1" applyFont="1" applyFill="1" applyBorder="1" applyAlignment="1">
      <alignment horizontal="left" vertical="top" wrapText="1"/>
    </xf>
    <xf numFmtId="180" fontId="1" fillId="0" borderId="33" xfId="0" applyNumberFormat="1" applyFont="1" applyFill="1" applyBorder="1" applyAlignment="1">
      <alignment horizontal="center" vertical="top"/>
    </xf>
    <xf numFmtId="180" fontId="7" fillId="0" borderId="37" xfId="0" applyNumberFormat="1" applyFont="1" applyFill="1" applyBorder="1" applyAlignment="1">
      <alignment horizontal="center" vertical="top"/>
    </xf>
    <xf numFmtId="180" fontId="7" fillId="0" borderId="71" xfId="0" applyNumberFormat="1" applyFont="1" applyFill="1" applyBorder="1" applyAlignment="1">
      <alignment horizontal="center" vertical="top"/>
    </xf>
    <xf numFmtId="0" fontId="24" fillId="0" borderId="68" xfId="19" applyFont="1" applyBorder="1" applyAlignment="1">
      <alignment horizontal="center" vertical="top"/>
      <protection/>
    </xf>
    <xf numFmtId="0" fontId="7" fillId="0" borderId="13" xfId="0" applyFont="1" applyFill="1" applyBorder="1" applyAlignment="1">
      <alignment horizontal="center" vertical="top" wrapText="1"/>
    </xf>
    <xf numFmtId="0" fontId="23" fillId="0" borderId="31" xfId="19" applyFont="1" applyBorder="1" applyAlignment="1">
      <alignment horizontal="left" vertical="top" wrapText="1"/>
      <protection/>
    </xf>
    <xf numFmtId="0" fontId="23" fillId="0" borderId="0" xfId="19" applyFont="1" applyAlignment="1">
      <alignment horizontal="center"/>
      <protection/>
    </xf>
    <xf numFmtId="49" fontId="24" fillId="0" borderId="31" xfId="19" applyNumberFormat="1" applyFont="1" applyBorder="1" applyAlignment="1">
      <alignment horizontal="center"/>
      <protection/>
    </xf>
    <xf numFmtId="0" fontId="7" fillId="0" borderId="37" xfId="0" applyFont="1" applyFill="1" applyBorder="1" applyAlignment="1">
      <alignment vertical="top" wrapText="1"/>
    </xf>
    <xf numFmtId="180" fontId="7" fillId="0" borderId="3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 vertical="top"/>
    </xf>
    <xf numFmtId="49" fontId="1" fillId="3" borderId="4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62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180" fontId="7" fillId="2" borderId="77" xfId="0" applyNumberFormat="1" applyFont="1" applyFill="1" applyBorder="1" applyAlignment="1">
      <alignment horizontal="center" vertical="top"/>
    </xf>
    <xf numFmtId="0" fontId="7" fillId="0" borderId="40" xfId="0" applyFont="1" applyBorder="1" applyAlignment="1">
      <alignment vertical="top" wrapText="1"/>
    </xf>
    <xf numFmtId="0" fontId="1" fillId="2" borderId="66" xfId="0" applyFont="1" applyFill="1" applyBorder="1" applyAlignment="1">
      <alignment horizontal="right" vertical="top" wrapText="1"/>
    </xf>
    <xf numFmtId="9" fontId="9" fillId="0" borderId="5" xfId="0" applyNumberFormat="1" applyFont="1" applyFill="1" applyBorder="1" applyAlignment="1">
      <alignment horizontal="center" vertical="top"/>
    </xf>
    <xf numFmtId="9" fontId="9" fillId="0" borderId="48" xfId="0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180" fontId="7" fillId="0" borderId="27" xfId="0" applyNumberFormat="1" applyFont="1" applyFill="1" applyBorder="1" applyAlignment="1">
      <alignment horizontal="center" vertical="top" wrapText="1"/>
    </xf>
    <xf numFmtId="180" fontId="7" fillId="0" borderId="28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180" fontId="1" fillId="0" borderId="13" xfId="0" applyNumberFormat="1" applyFont="1" applyFill="1" applyBorder="1" applyAlignment="1">
      <alignment horizontal="center" vertical="top"/>
    </xf>
    <xf numFmtId="180" fontId="1" fillId="0" borderId="64" xfId="0" applyNumberFormat="1" applyFont="1" applyFill="1" applyBorder="1" applyAlignment="1">
      <alignment horizontal="center" vertical="top"/>
    </xf>
    <xf numFmtId="180" fontId="7" fillId="2" borderId="4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24" fillId="0" borderId="79" xfId="19" applyFont="1" applyBorder="1" applyAlignment="1">
      <alignment horizontal="center" vertical="top"/>
      <protection/>
    </xf>
    <xf numFmtId="180" fontId="7" fillId="0" borderId="18" xfId="0" applyNumberFormat="1" applyFont="1" applyBorder="1" applyAlignment="1">
      <alignment horizontal="center" vertical="top"/>
    </xf>
    <xf numFmtId="180" fontId="7" fillId="0" borderId="5" xfId="0" applyNumberFormat="1" applyFont="1" applyBorder="1" applyAlignment="1">
      <alignment horizontal="center" vertical="top"/>
    </xf>
    <xf numFmtId="180" fontId="1" fillId="2" borderId="60" xfId="0" applyNumberFormat="1" applyFont="1" applyFill="1" applyBorder="1" applyAlignment="1">
      <alignment horizontal="center" vertical="top" wrapText="1"/>
    </xf>
    <xf numFmtId="180" fontId="7" fillId="0" borderId="35" xfId="0" applyNumberFormat="1" applyFont="1" applyBorder="1" applyAlignment="1">
      <alignment horizontal="center" vertical="top"/>
    </xf>
    <xf numFmtId="180" fontId="7" fillId="6" borderId="0" xfId="0" applyNumberFormat="1" applyFont="1" applyFill="1" applyBorder="1" applyAlignment="1">
      <alignment horizontal="center" vertical="top"/>
    </xf>
    <xf numFmtId="180" fontId="7" fillId="6" borderId="30" xfId="0" applyNumberFormat="1" applyFont="1" applyFill="1" applyBorder="1" applyAlignment="1">
      <alignment horizontal="center" vertical="top"/>
    </xf>
    <xf numFmtId="0" fontId="9" fillId="0" borderId="56" xfId="0" applyFont="1" applyFill="1" applyBorder="1" applyAlignment="1">
      <alignment horizontal="center" vertical="top" wrapText="1"/>
    </xf>
    <xf numFmtId="180" fontId="7" fillId="0" borderId="77" xfId="0" applyNumberFormat="1" applyFont="1" applyFill="1" applyBorder="1" applyAlignment="1">
      <alignment horizontal="center" vertical="top"/>
    </xf>
    <xf numFmtId="180" fontId="7" fillId="0" borderId="31" xfId="0" applyNumberFormat="1" applyFont="1" applyFill="1" applyBorder="1" applyAlignment="1">
      <alignment horizontal="center" vertical="top"/>
    </xf>
    <xf numFmtId="180" fontId="1" fillId="0" borderId="31" xfId="0" applyNumberFormat="1" applyFont="1" applyFill="1" applyBorder="1" applyAlignment="1">
      <alignment horizontal="center" vertical="top"/>
    </xf>
    <xf numFmtId="180" fontId="7" fillId="0" borderId="79" xfId="0" applyNumberFormat="1" applyFont="1" applyFill="1" applyBorder="1" applyAlignment="1">
      <alignment horizontal="center" vertical="top"/>
    </xf>
    <xf numFmtId="180" fontId="7" fillId="2" borderId="79" xfId="0" applyNumberFormat="1" applyFont="1" applyFill="1" applyBorder="1" applyAlignment="1">
      <alignment horizontal="center" vertical="top"/>
    </xf>
    <xf numFmtId="180" fontId="7" fillId="2" borderId="21" xfId="0" applyNumberFormat="1" applyFont="1" applyFill="1" applyBorder="1" applyAlignment="1">
      <alignment horizontal="center" vertical="top"/>
    </xf>
    <xf numFmtId="180" fontId="1" fillId="2" borderId="14" xfId="0" applyNumberFormat="1" applyFont="1" applyFill="1" applyBorder="1" applyAlignment="1">
      <alignment horizontal="center" vertical="center"/>
    </xf>
    <xf numFmtId="180" fontId="7" fillId="0" borderId="24" xfId="0" applyNumberFormat="1" applyFont="1" applyBorder="1" applyAlignment="1">
      <alignment horizontal="center" vertical="top"/>
    </xf>
    <xf numFmtId="0" fontId="25" fillId="0" borderId="5" xfId="19" applyFont="1" applyBorder="1" applyAlignment="1">
      <alignment horizontal="left" vertical="top" wrapText="1"/>
      <protection/>
    </xf>
    <xf numFmtId="180" fontId="7" fillId="0" borderId="36" xfId="0" applyNumberFormat="1" applyFont="1" applyFill="1" applyBorder="1" applyAlignment="1">
      <alignment horizontal="center" vertical="top" wrapText="1"/>
    </xf>
    <xf numFmtId="180" fontId="1" fillId="0" borderId="24" xfId="0" applyNumberFormat="1" applyFont="1" applyFill="1" applyBorder="1" applyAlignment="1">
      <alignment horizontal="center" vertical="top"/>
    </xf>
    <xf numFmtId="180" fontId="7" fillId="0" borderId="35" xfId="0" applyNumberFormat="1" applyFont="1" applyFill="1" applyBorder="1" applyAlignment="1">
      <alignment horizontal="center" vertical="top"/>
    </xf>
    <xf numFmtId="180" fontId="7" fillId="0" borderId="18" xfId="0" applyNumberFormat="1" applyFont="1" applyFill="1" applyBorder="1" applyAlignment="1">
      <alignment horizontal="center" vertical="top"/>
    </xf>
    <xf numFmtId="180" fontId="7" fillId="0" borderId="62" xfId="0" applyNumberFormat="1" applyFont="1" applyFill="1" applyBorder="1" applyAlignment="1">
      <alignment horizontal="center" vertical="top"/>
    </xf>
    <xf numFmtId="180" fontId="7" fillId="2" borderId="35" xfId="0" applyNumberFormat="1" applyFont="1" applyFill="1" applyBorder="1" applyAlignment="1">
      <alignment horizontal="center" vertical="top"/>
    </xf>
    <xf numFmtId="180" fontId="7" fillId="2" borderId="18" xfId="0" applyNumberFormat="1" applyFont="1" applyFill="1" applyBorder="1" applyAlignment="1">
      <alignment horizontal="center" vertical="top"/>
    </xf>
    <xf numFmtId="180" fontId="7" fillId="2" borderId="62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180" fontId="7" fillId="0" borderId="64" xfId="0" applyNumberFormat="1" applyFont="1" applyFill="1" applyBorder="1" applyAlignment="1">
      <alignment horizontal="center" vertical="top"/>
    </xf>
    <xf numFmtId="180" fontId="7" fillId="0" borderId="76" xfId="0" applyNumberFormat="1" applyFont="1" applyFill="1" applyBorder="1" applyAlignment="1">
      <alignment horizontal="center" vertical="top"/>
    </xf>
    <xf numFmtId="180" fontId="7" fillId="2" borderId="37" xfId="0" applyNumberFormat="1" applyFont="1" applyFill="1" applyBorder="1" applyAlignment="1">
      <alignment horizontal="center" vertical="top"/>
    </xf>
    <xf numFmtId="180" fontId="7" fillId="0" borderId="8" xfId="0" applyNumberFormat="1" applyFont="1" applyFill="1" applyBorder="1" applyAlignment="1">
      <alignment horizontal="center" vertical="top" wrapText="1"/>
    </xf>
    <xf numFmtId="180" fontId="7" fillId="0" borderId="18" xfId="0" applyNumberFormat="1" applyFont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180" fontId="1" fillId="0" borderId="76" xfId="0" applyNumberFormat="1" applyFont="1" applyFill="1" applyBorder="1" applyAlignment="1">
      <alignment horizontal="center" vertical="top"/>
    </xf>
    <xf numFmtId="180" fontId="7" fillId="0" borderId="8" xfId="0" applyNumberFormat="1" applyFont="1" applyFill="1" applyBorder="1" applyAlignment="1">
      <alignment horizontal="center" vertical="top"/>
    </xf>
    <xf numFmtId="0" fontId="7" fillId="0" borderId="80" xfId="0" applyFont="1" applyBorder="1" applyAlignment="1">
      <alignment horizontal="center" vertical="top"/>
    </xf>
    <xf numFmtId="180" fontId="7" fillId="0" borderId="76" xfId="0" applyNumberFormat="1" applyFont="1" applyBorder="1" applyAlignment="1">
      <alignment horizontal="center" vertical="top"/>
    </xf>
    <xf numFmtId="180" fontId="7" fillId="0" borderId="8" xfId="0" applyNumberFormat="1" applyFont="1" applyBorder="1" applyAlignment="1">
      <alignment horizontal="center" vertical="top"/>
    </xf>
    <xf numFmtId="0" fontId="7" fillId="0" borderId="67" xfId="0" applyFont="1" applyFill="1" applyBorder="1" applyAlignment="1">
      <alignment horizontal="center" vertical="top"/>
    </xf>
    <xf numFmtId="180" fontId="7" fillId="0" borderId="0" xfId="0" applyNumberFormat="1" applyFont="1" applyBorder="1" applyAlignment="1">
      <alignment horizontal="center" vertical="top"/>
    </xf>
    <xf numFmtId="180" fontId="7" fillId="6" borderId="8" xfId="0" applyNumberFormat="1" applyFont="1" applyFill="1" applyBorder="1" applyAlignment="1">
      <alignment horizontal="center" vertical="top"/>
    </xf>
    <xf numFmtId="180" fontId="7" fillId="6" borderId="17" xfId="0" applyNumberFormat="1" applyFont="1" applyFill="1" applyBorder="1" applyAlignment="1">
      <alignment horizontal="center" vertical="top"/>
    </xf>
    <xf numFmtId="180" fontId="7" fillId="0" borderId="35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7" fillId="0" borderId="62" xfId="0" applyNumberFormat="1" applyFont="1" applyFill="1" applyBorder="1" applyAlignment="1">
      <alignment horizontal="center" vertical="center"/>
    </xf>
    <xf numFmtId="180" fontId="7" fillId="0" borderId="76" xfId="0" applyNumberFormat="1" applyFont="1" applyFill="1" applyBorder="1" applyAlignment="1">
      <alignment horizontal="center" vertical="center"/>
    </xf>
    <xf numFmtId="180" fontId="7" fillId="2" borderId="37" xfId="0" applyNumberFormat="1" applyFont="1" applyFill="1" applyBorder="1" applyAlignment="1">
      <alignment horizontal="center" vertical="center"/>
    </xf>
    <xf numFmtId="180" fontId="7" fillId="2" borderId="18" xfId="0" applyNumberFormat="1" applyFont="1" applyFill="1" applyBorder="1" applyAlignment="1">
      <alignment horizontal="center" vertical="center"/>
    </xf>
    <xf numFmtId="180" fontId="7" fillId="2" borderId="62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187" fontId="7" fillId="2" borderId="20" xfId="0" applyNumberFormat="1" applyFont="1" applyFill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/>
    </xf>
    <xf numFmtId="49" fontId="7" fillId="0" borderId="30" xfId="0" applyNumberFormat="1" applyFont="1" applyFill="1" applyBorder="1" applyAlignment="1">
      <alignment vertical="top"/>
    </xf>
    <xf numFmtId="49" fontId="7" fillId="0" borderId="23" xfId="0" applyNumberFormat="1" applyFont="1" applyFill="1" applyBorder="1" applyAlignment="1">
      <alignment vertical="top"/>
    </xf>
    <xf numFmtId="180" fontId="7" fillId="0" borderId="10" xfId="0" applyNumberFormat="1" applyFont="1" applyFill="1" applyBorder="1" applyAlignment="1">
      <alignment horizontal="center" vertical="center"/>
    </xf>
    <xf numFmtId="180" fontId="1" fillId="2" borderId="9" xfId="0" applyNumberFormat="1" applyFont="1" applyFill="1" applyBorder="1" applyAlignment="1">
      <alignment horizontal="center" vertical="top"/>
    </xf>
    <xf numFmtId="180" fontId="1" fillId="2" borderId="10" xfId="0" applyNumberFormat="1" applyFont="1" applyFill="1" applyBorder="1" applyAlignment="1">
      <alignment horizontal="center" vertical="top"/>
    </xf>
    <xf numFmtId="180" fontId="7" fillId="0" borderId="46" xfId="0" applyNumberFormat="1" applyFont="1" applyFill="1" applyBorder="1" applyAlignment="1">
      <alignment horizontal="center" vertical="top"/>
    </xf>
    <xf numFmtId="180" fontId="7" fillId="0" borderId="77" xfId="0" applyNumberFormat="1" applyFont="1" applyFill="1" applyBorder="1" applyAlignment="1">
      <alignment horizontal="center" vertical="top"/>
    </xf>
    <xf numFmtId="187" fontId="7" fillId="0" borderId="40" xfId="0" applyNumberFormat="1" applyFont="1" applyFill="1" applyBorder="1" applyAlignment="1">
      <alignment horizontal="center" vertical="center"/>
    </xf>
    <xf numFmtId="187" fontId="7" fillId="0" borderId="5" xfId="0" applyNumberFormat="1" applyFont="1" applyFill="1" applyBorder="1" applyAlignment="1">
      <alignment horizontal="center" vertical="center"/>
    </xf>
    <xf numFmtId="187" fontId="7" fillId="0" borderId="48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top"/>
    </xf>
    <xf numFmtId="180" fontId="7" fillId="0" borderId="40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5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6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49" fontId="7" fillId="0" borderId="40" xfId="0" applyNumberFormat="1" applyFont="1" applyBorder="1" applyAlignment="1">
      <alignment horizontal="left" vertical="top" wrapText="1"/>
    </xf>
    <xf numFmtId="0" fontId="7" fillId="0" borderId="48" xfId="0" applyFont="1" applyBorder="1" applyAlignment="1">
      <alignment horizontal="center" vertical="top"/>
    </xf>
    <xf numFmtId="180" fontId="7" fillId="0" borderId="48" xfId="0" applyNumberFormat="1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/>
    </xf>
    <xf numFmtId="180" fontId="7" fillId="0" borderId="3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top" wrapText="1"/>
    </xf>
    <xf numFmtId="49" fontId="7" fillId="0" borderId="49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56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49" fontId="1" fillId="4" borderId="81" xfId="0" applyNumberFormat="1" applyFont="1" applyFill="1" applyBorder="1" applyAlignment="1">
      <alignment horizontal="center" vertical="top"/>
    </xf>
    <xf numFmtId="180" fontId="7" fillId="6" borderId="10" xfId="0" applyNumberFormat="1" applyFont="1" applyFill="1" applyBorder="1" applyAlignment="1">
      <alignment horizontal="center" vertical="center"/>
    </xf>
    <xf numFmtId="49" fontId="1" fillId="4" borderId="82" xfId="0" applyNumberFormat="1" applyFont="1" applyFill="1" applyBorder="1" applyAlignment="1">
      <alignment horizontal="center" vertical="top"/>
    </xf>
    <xf numFmtId="49" fontId="7" fillId="0" borderId="49" xfId="0" applyNumberFormat="1" applyFont="1" applyBorder="1" applyAlignment="1">
      <alignment vertical="top" wrapText="1"/>
    </xf>
    <xf numFmtId="0" fontId="7" fillId="0" borderId="56" xfId="0" applyFont="1" applyBorder="1" applyAlignment="1">
      <alignment vertical="top"/>
    </xf>
    <xf numFmtId="49" fontId="1" fillId="4" borderId="83" xfId="0" applyNumberFormat="1" applyFont="1" applyFill="1" applyBorder="1" applyAlignment="1">
      <alignment horizontal="center" vertical="top"/>
    </xf>
    <xf numFmtId="49" fontId="7" fillId="0" borderId="77" xfId="0" applyNumberFormat="1" applyFont="1" applyBorder="1" applyAlignment="1">
      <alignment horizontal="left" vertical="top" wrapText="1"/>
    </xf>
    <xf numFmtId="180" fontId="7" fillId="0" borderId="9" xfId="0" applyNumberFormat="1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center" vertical="top"/>
    </xf>
    <xf numFmtId="180" fontId="7" fillId="0" borderId="21" xfId="0" applyNumberFormat="1" applyFont="1" applyFill="1" applyBorder="1" applyAlignment="1">
      <alignment horizontal="center" vertical="center"/>
    </xf>
    <xf numFmtId="180" fontId="7" fillId="6" borderId="44" xfId="0" applyNumberFormat="1" applyFont="1" applyFill="1" applyBorder="1" applyAlignment="1">
      <alignment horizontal="center" vertical="center"/>
    </xf>
    <xf numFmtId="180" fontId="7" fillId="0" borderId="52" xfId="0" applyNumberFormat="1" applyFont="1" applyFill="1" applyBorder="1" applyAlignment="1">
      <alignment horizontal="center" vertical="center"/>
    </xf>
    <xf numFmtId="180" fontId="1" fillId="0" borderId="55" xfId="0" applyNumberFormat="1" applyFont="1" applyFill="1" applyBorder="1" applyAlignment="1">
      <alignment horizontal="center" vertical="center"/>
    </xf>
    <xf numFmtId="180" fontId="1" fillId="2" borderId="54" xfId="0" applyNumberFormat="1" applyFont="1" applyFill="1" applyBorder="1" applyAlignment="1">
      <alignment horizontal="center" vertical="center"/>
    </xf>
    <xf numFmtId="0" fontId="7" fillId="0" borderId="78" xfId="0" applyFont="1" applyBorder="1" applyAlignment="1">
      <alignment vertical="top"/>
    </xf>
    <xf numFmtId="49" fontId="7" fillId="0" borderId="37" xfId="0" applyNumberFormat="1" applyFont="1" applyBorder="1" applyAlignment="1">
      <alignment vertical="top" wrapText="1"/>
    </xf>
    <xf numFmtId="180" fontId="7" fillId="2" borderId="65" xfId="0" applyNumberFormat="1" applyFont="1" applyFill="1" applyBorder="1" applyAlignment="1">
      <alignment horizontal="center" vertical="top"/>
    </xf>
    <xf numFmtId="180" fontId="1" fillId="2" borderId="40" xfId="0" applyNumberFormat="1" applyFont="1" applyFill="1" applyBorder="1" applyAlignment="1">
      <alignment horizontal="center" vertical="top"/>
    </xf>
    <xf numFmtId="0" fontId="7" fillId="0" borderId="7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80" fontId="1" fillId="0" borderId="44" xfId="0" applyNumberFormat="1" applyFont="1" applyFill="1" applyBorder="1" applyAlignment="1">
      <alignment horizontal="center" vertical="top"/>
    </xf>
    <xf numFmtId="180" fontId="1" fillId="4" borderId="7" xfId="0" applyNumberFormat="1" applyFont="1" applyFill="1" applyBorder="1" applyAlignment="1">
      <alignment horizontal="center" vertical="top"/>
    </xf>
    <xf numFmtId="0" fontId="7" fillId="4" borderId="69" xfId="0" applyFont="1" applyFill="1" applyBorder="1" applyAlignment="1">
      <alignment horizontal="center" vertical="top"/>
    </xf>
    <xf numFmtId="2" fontId="7" fillId="0" borderId="72" xfId="0" applyNumberFormat="1" applyFont="1" applyBorder="1" applyAlignment="1">
      <alignment horizontal="left" vertical="top" wrapText="1"/>
    </xf>
    <xf numFmtId="0" fontId="7" fillId="0" borderId="64" xfId="0" applyFont="1" applyFill="1" applyBorder="1" applyAlignment="1">
      <alignment horizontal="center" vertical="top" wrapText="1"/>
    </xf>
    <xf numFmtId="180" fontId="7" fillId="0" borderId="56" xfId="0" applyNumberFormat="1" applyFont="1" applyFill="1" applyBorder="1" applyAlignment="1">
      <alignment horizontal="center" vertical="top" wrapText="1"/>
    </xf>
    <xf numFmtId="180" fontId="7" fillId="0" borderId="78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7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180" fontId="1" fillId="4" borderId="50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65" xfId="0" applyFont="1" applyBorder="1" applyAlignment="1">
      <alignment vertical="top"/>
    </xf>
    <xf numFmtId="0" fontId="8" fillId="0" borderId="48" xfId="0" applyFont="1" applyBorder="1" applyAlignment="1">
      <alignment vertical="top"/>
    </xf>
    <xf numFmtId="49" fontId="7" fillId="0" borderId="77" xfId="0" applyNumberFormat="1" applyFont="1" applyFill="1" applyBorder="1" applyAlignment="1">
      <alignment vertical="top" wrapText="1"/>
    </xf>
    <xf numFmtId="0" fontId="7" fillId="0" borderId="77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7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56" xfId="0" applyFont="1" applyFill="1" applyBorder="1" applyAlignment="1">
      <alignment vertical="top" wrapText="1"/>
    </xf>
    <xf numFmtId="180" fontId="7" fillId="0" borderId="0" xfId="0" applyNumberFormat="1" applyFont="1" applyBorder="1" applyAlignment="1">
      <alignment horizontal="center" vertical="top"/>
    </xf>
    <xf numFmtId="49" fontId="7" fillId="0" borderId="31" xfId="0" applyNumberFormat="1" applyFont="1" applyFill="1" applyBorder="1" applyAlignment="1">
      <alignment horizontal="center" vertical="top"/>
    </xf>
    <xf numFmtId="49" fontId="7" fillId="0" borderId="78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56" xfId="0" applyNumberFormat="1" applyFont="1" applyFill="1" applyBorder="1" applyAlignment="1">
      <alignment horizontal="center" vertical="top"/>
    </xf>
    <xf numFmtId="9" fontId="9" fillId="0" borderId="56" xfId="0" applyNumberFormat="1" applyFont="1" applyFill="1" applyBorder="1" applyAlignment="1">
      <alignment horizontal="center" vertical="top"/>
    </xf>
    <xf numFmtId="1" fontId="7" fillId="0" borderId="31" xfId="0" applyNumberFormat="1" applyFont="1" applyFill="1" applyBorder="1" applyAlignment="1">
      <alignment horizontal="center" vertical="top"/>
    </xf>
    <xf numFmtId="49" fontId="7" fillId="0" borderId="31" xfId="0" applyNumberFormat="1" applyFont="1" applyFill="1" applyBorder="1" applyAlignment="1">
      <alignment horizontal="center" vertical="top"/>
    </xf>
    <xf numFmtId="49" fontId="7" fillId="0" borderId="78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27" xfId="0" applyFont="1" applyFill="1" applyBorder="1" applyAlignment="1">
      <alignment horizontal="center" vertical="top" wrapText="1"/>
    </xf>
    <xf numFmtId="49" fontId="2" fillId="4" borderId="16" xfId="0" applyNumberFormat="1" applyFont="1" applyFill="1" applyBorder="1" applyAlignment="1">
      <alignment vertical="top"/>
    </xf>
    <xf numFmtId="180" fontId="13" fillId="2" borderId="23" xfId="0" applyNumberFormat="1" applyFont="1" applyFill="1" applyBorder="1" applyAlignment="1">
      <alignment horizontal="center" vertical="top" wrapText="1"/>
    </xf>
    <xf numFmtId="0" fontId="2" fillId="2" borderId="71" xfId="0" applyFont="1" applyFill="1" applyBorder="1" applyAlignment="1">
      <alignment horizontal="left" vertical="center" wrapText="1"/>
    </xf>
    <xf numFmtId="180" fontId="13" fillId="2" borderId="41" xfId="0" applyNumberFormat="1" applyFont="1" applyFill="1" applyBorder="1" applyAlignment="1">
      <alignment horizontal="center" vertical="top" wrapText="1"/>
    </xf>
    <xf numFmtId="180" fontId="13" fillId="2" borderId="9" xfId="0" applyNumberFormat="1" applyFont="1" applyFill="1" applyBorder="1" applyAlignment="1">
      <alignment horizontal="center" vertical="top" wrapText="1"/>
    </xf>
    <xf numFmtId="180" fontId="13" fillId="2" borderId="52" xfId="0" applyNumberFormat="1" applyFont="1" applyFill="1" applyBorder="1" applyAlignment="1">
      <alignment horizontal="center" vertical="top" wrapText="1"/>
    </xf>
    <xf numFmtId="0" fontId="2" fillId="0" borderId="70" xfId="0" applyFont="1" applyBorder="1" applyAlignment="1">
      <alignment horizontal="left" vertical="top" wrapText="1" indent="1"/>
    </xf>
    <xf numFmtId="180" fontId="12" fillId="0" borderId="23" xfId="0" applyNumberFormat="1" applyFont="1" applyBorder="1" applyAlignment="1">
      <alignment horizontal="center" vertical="top" wrapText="1"/>
    </xf>
    <xf numFmtId="180" fontId="12" fillId="0" borderId="15" xfId="0" applyNumberFormat="1" applyFont="1" applyBorder="1" applyAlignment="1">
      <alignment horizontal="center" vertical="top" wrapText="1"/>
    </xf>
    <xf numFmtId="180" fontId="12" fillId="2" borderId="60" xfId="0" applyNumberFormat="1" applyFont="1" applyFill="1" applyBorder="1" applyAlignment="1">
      <alignment horizontal="center" vertical="top" wrapText="1"/>
    </xf>
    <xf numFmtId="180" fontId="12" fillId="0" borderId="50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left" vertical="top"/>
    </xf>
    <xf numFmtId="180" fontId="2" fillId="3" borderId="6" xfId="0" applyNumberFormat="1" applyFont="1" applyFill="1" applyBorder="1" applyAlignment="1">
      <alignment horizontal="left" vertical="top"/>
    </xf>
    <xf numFmtId="49" fontId="2" fillId="3" borderId="47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49" fontId="1" fillId="4" borderId="84" xfId="0" applyNumberFormat="1" applyFont="1" applyFill="1" applyBorder="1" applyAlignment="1">
      <alignment horizontal="center" vertical="top"/>
    </xf>
    <xf numFmtId="49" fontId="1" fillId="4" borderId="16" xfId="0" applyNumberFormat="1" applyFont="1" applyFill="1" applyBorder="1" applyAlignment="1">
      <alignment horizontal="left" vertical="top"/>
    </xf>
    <xf numFmtId="49" fontId="1" fillId="4" borderId="84" xfId="0" applyNumberFormat="1" applyFont="1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vertical="top"/>
    </xf>
    <xf numFmtId="180" fontId="7" fillId="6" borderId="44" xfId="0" applyNumberFormat="1" applyFont="1" applyFill="1" applyBorder="1" applyAlignment="1">
      <alignment horizontal="center" vertical="top"/>
    </xf>
    <xf numFmtId="180" fontId="7" fillId="6" borderId="10" xfId="0" applyNumberFormat="1" applyFont="1" applyFill="1" applyBorder="1" applyAlignment="1">
      <alignment horizontal="center" vertical="top"/>
    </xf>
    <xf numFmtId="180" fontId="7" fillId="6" borderId="45" xfId="0" applyNumberFormat="1" applyFont="1" applyFill="1" applyBorder="1" applyAlignment="1">
      <alignment horizontal="center" vertical="top"/>
    </xf>
    <xf numFmtId="0" fontId="27" fillId="0" borderId="0" xfId="0" applyFont="1" applyAlignment="1">
      <alignment vertical="top"/>
    </xf>
    <xf numFmtId="0" fontId="7" fillId="0" borderId="27" xfId="0" applyFont="1" applyFill="1" applyBorder="1" applyAlignment="1">
      <alignment horizontal="center" vertical="top" wrapText="1"/>
    </xf>
    <xf numFmtId="180" fontId="7" fillId="6" borderId="46" xfId="0" applyNumberFormat="1" applyFont="1" applyFill="1" applyBorder="1" applyAlignment="1">
      <alignment horizontal="center" vertical="top"/>
    </xf>
    <xf numFmtId="180" fontId="7" fillId="6" borderId="1" xfId="0" applyNumberFormat="1" applyFont="1" applyFill="1" applyBorder="1" applyAlignment="1">
      <alignment horizontal="center" vertical="top"/>
    </xf>
    <xf numFmtId="180" fontId="7" fillId="6" borderId="57" xfId="0" applyNumberFormat="1" applyFont="1" applyFill="1" applyBorder="1" applyAlignment="1">
      <alignment horizontal="center" vertical="top"/>
    </xf>
    <xf numFmtId="180" fontId="1" fillId="2" borderId="50" xfId="0" applyNumberFormat="1" applyFont="1" applyFill="1" applyBorder="1" applyAlignment="1">
      <alignment horizontal="center" vertical="top"/>
    </xf>
    <xf numFmtId="180" fontId="7" fillId="6" borderId="49" xfId="0" applyNumberFormat="1" applyFont="1" applyFill="1" applyBorder="1" applyAlignment="1">
      <alignment horizontal="center" vertical="top"/>
    </xf>
    <xf numFmtId="180" fontId="7" fillId="6" borderId="13" xfId="0" applyNumberFormat="1" applyFont="1" applyFill="1" applyBorder="1" applyAlignment="1">
      <alignment horizontal="center" vertical="top"/>
    </xf>
    <xf numFmtId="180" fontId="1" fillId="6" borderId="56" xfId="0" applyNumberFormat="1" applyFont="1" applyFill="1" applyBorder="1" applyAlignment="1">
      <alignment horizontal="center" vertical="top"/>
    </xf>
    <xf numFmtId="180" fontId="1" fillId="6" borderId="13" xfId="0" applyNumberFormat="1" applyFont="1" applyFill="1" applyBorder="1" applyAlignment="1">
      <alignment horizontal="center" vertical="top"/>
    </xf>
    <xf numFmtId="180" fontId="7" fillId="6" borderId="56" xfId="0" applyNumberFormat="1" applyFont="1" applyFill="1" applyBorder="1" applyAlignment="1">
      <alignment horizontal="center" vertical="top"/>
    </xf>
    <xf numFmtId="180" fontId="1" fillId="6" borderId="57" xfId="0" applyNumberFormat="1" applyFont="1" applyFill="1" applyBorder="1" applyAlignment="1">
      <alignment horizontal="center" vertical="top"/>
    </xf>
    <xf numFmtId="180" fontId="1" fillId="6" borderId="1" xfId="0" applyNumberFormat="1" applyFont="1" applyFill="1" applyBorder="1" applyAlignment="1">
      <alignment horizontal="center" vertical="top"/>
    </xf>
    <xf numFmtId="180" fontId="7" fillId="6" borderId="41" xfId="0" applyNumberFormat="1" applyFont="1" applyFill="1" applyBorder="1" applyAlignment="1">
      <alignment horizontal="center" vertical="top"/>
    </xf>
    <xf numFmtId="180" fontId="7" fillId="0" borderId="27" xfId="0" applyNumberFormat="1" applyFont="1" applyBorder="1" applyAlignment="1">
      <alignment horizontal="center" vertical="top"/>
    </xf>
    <xf numFmtId="49" fontId="1" fillId="4" borderId="84" xfId="0" applyNumberFormat="1" applyFont="1" applyFill="1" applyBorder="1" applyAlignment="1">
      <alignment horizontal="center" vertical="top"/>
    </xf>
    <xf numFmtId="0" fontId="9" fillId="4" borderId="6" xfId="0" applyFont="1" applyFill="1" applyBorder="1" applyAlignment="1">
      <alignment vertical="top"/>
    </xf>
    <xf numFmtId="0" fontId="9" fillId="4" borderId="47" xfId="0" applyFont="1" applyFill="1" applyBorder="1" applyAlignment="1">
      <alignment vertical="top"/>
    </xf>
    <xf numFmtId="49" fontId="7" fillId="0" borderId="35" xfId="0" applyNumberFormat="1" applyFont="1" applyBorder="1" applyAlignment="1">
      <alignment vertical="top" wrapText="1"/>
    </xf>
    <xf numFmtId="0" fontId="7" fillId="0" borderId="56" xfId="0" applyFont="1" applyFill="1" applyBorder="1" applyAlignment="1">
      <alignment horizontal="center" vertical="top" wrapText="1"/>
    </xf>
    <xf numFmtId="0" fontId="9" fillId="0" borderId="30" xfId="0" applyFont="1" applyBorder="1" applyAlignment="1">
      <alignment vertical="top"/>
    </xf>
    <xf numFmtId="180" fontId="7" fillId="6" borderId="37" xfId="0" applyNumberFormat="1" applyFont="1" applyFill="1" applyBorder="1" applyAlignment="1">
      <alignment horizontal="center" vertical="top"/>
    </xf>
    <xf numFmtId="180" fontId="7" fillId="6" borderId="18" xfId="0" applyNumberFormat="1" applyFont="1" applyFill="1" applyBorder="1" applyAlignment="1">
      <alignment horizontal="center" vertical="top"/>
    </xf>
    <xf numFmtId="180" fontId="1" fillId="6" borderId="18" xfId="0" applyNumberFormat="1" applyFont="1" applyFill="1" applyBorder="1" applyAlignment="1">
      <alignment horizontal="center" vertical="top"/>
    </xf>
    <xf numFmtId="180" fontId="7" fillId="6" borderId="62" xfId="0" applyNumberFormat="1" applyFont="1" applyFill="1" applyBorder="1" applyAlignment="1">
      <alignment horizontal="center" vertical="top"/>
    </xf>
    <xf numFmtId="180" fontId="7" fillId="2" borderId="76" xfId="0" applyNumberFormat="1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center" vertical="top" wrapText="1"/>
    </xf>
    <xf numFmtId="49" fontId="7" fillId="0" borderId="20" xfId="0" applyNumberFormat="1" applyFont="1" applyBorder="1" applyAlignment="1">
      <alignment vertical="top" wrapText="1"/>
    </xf>
    <xf numFmtId="180" fontId="7" fillId="6" borderId="63" xfId="0" applyNumberFormat="1" applyFont="1" applyFill="1" applyBorder="1" applyAlignment="1">
      <alignment horizontal="center" vertical="top"/>
    </xf>
    <xf numFmtId="180" fontId="1" fillId="6" borderId="64" xfId="0" applyNumberFormat="1" applyFont="1" applyFill="1" applyBorder="1" applyAlignment="1">
      <alignment horizontal="center" vertical="top"/>
    </xf>
    <xf numFmtId="180" fontId="1" fillId="6" borderId="63" xfId="0" applyNumberFormat="1" applyFont="1" applyFill="1" applyBorder="1" applyAlignment="1">
      <alignment horizontal="center" vertical="top"/>
    </xf>
    <xf numFmtId="180" fontId="1" fillId="6" borderId="76" xfId="0" applyNumberFormat="1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180" fontId="7" fillId="0" borderId="73" xfId="0" applyNumberFormat="1" applyFont="1" applyFill="1" applyBorder="1" applyAlignment="1">
      <alignment horizontal="center" vertical="top"/>
    </xf>
    <xf numFmtId="180" fontId="7" fillId="2" borderId="73" xfId="0" applyNumberFormat="1" applyFont="1" applyFill="1" applyBorder="1" applyAlignment="1">
      <alignment horizontal="center" vertical="top"/>
    </xf>
    <xf numFmtId="180" fontId="7" fillId="0" borderId="61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40" xfId="0" applyFont="1" applyFill="1" applyBorder="1" applyAlignment="1">
      <alignment horizontal="left" vertical="center" wrapText="1"/>
    </xf>
    <xf numFmtId="180" fontId="1" fillId="4" borderId="29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 wrapText="1"/>
    </xf>
    <xf numFmtId="180" fontId="7" fillId="0" borderId="74" xfId="0" applyNumberFormat="1" applyFont="1" applyFill="1" applyBorder="1" applyAlignment="1">
      <alignment horizontal="center" vertical="top"/>
    </xf>
    <xf numFmtId="180" fontId="7" fillId="2" borderId="74" xfId="0" applyNumberFormat="1" applyFont="1" applyFill="1" applyBorder="1" applyAlignment="1">
      <alignment horizontal="center" vertical="top"/>
    </xf>
    <xf numFmtId="180" fontId="7" fillId="2" borderId="68" xfId="0" applyNumberFormat="1" applyFont="1" applyFill="1" applyBorder="1" applyAlignment="1">
      <alignment horizontal="center" vertical="top"/>
    </xf>
    <xf numFmtId="180" fontId="7" fillId="0" borderId="28" xfId="0" applyNumberFormat="1" applyFont="1" applyFill="1" applyBorder="1" applyAlignment="1">
      <alignment horizontal="center" vertical="top"/>
    </xf>
    <xf numFmtId="180" fontId="7" fillId="0" borderId="85" xfId="0" applyNumberFormat="1" applyFont="1" applyFill="1" applyBorder="1" applyAlignment="1">
      <alignment horizontal="center" vertical="top"/>
    </xf>
    <xf numFmtId="0" fontId="3" fillId="0" borderId="60" xfId="0" applyFont="1" applyBorder="1" applyAlignment="1">
      <alignment horizontal="left" vertical="top" wrapText="1" indent="2"/>
    </xf>
    <xf numFmtId="180" fontId="12" fillId="0" borderId="60" xfId="0" applyNumberFormat="1" applyFont="1" applyBorder="1" applyAlignment="1">
      <alignment horizontal="center" vertical="top" wrapText="1"/>
    </xf>
    <xf numFmtId="0" fontId="7" fillId="0" borderId="49" xfId="0" applyFont="1" applyFill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30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vertical="top"/>
    </xf>
    <xf numFmtId="0" fontId="7" fillId="0" borderId="33" xfId="0" applyFont="1" applyFill="1" applyBorder="1" applyAlignment="1">
      <alignment horizontal="center" vertical="top" wrapText="1"/>
    </xf>
    <xf numFmtId="180" fontId="7" fillId="0" borderId="44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180" fontId="7" fillId="0" borderId="45" xfId="0" applyNumberFormat="1" applyFont="1" applyFill="1" applyBorder="1" applyAlignment="1">
      <alignment horizontal="center" vertical="top"/>
    </xf>
    <xf numFmtId="180" fontId="7" fillId="0" borderId="21" xfId="0" applyNumberFormat="1" applyFont="1" applyFill="1" applyBorder="1" applyAlignment="1">
      <alignment horizontal="center" vertical="top"/>
    </xf>
    <xf numFmtId="180" fontId="7" fillId="2" borderId="44" xfId="0" applyNumberFormat="1" applyFont="1" applyFill="1" applyBorder="1" applyAlignment="1">
      <alignment horizontal="center" vertical="top"/>
    </xf>
    <xf numFmtId="180" fontId="7" fillId="2" borderId="10" xfId="0" applyNumberFormat="1" applyFont="1" applyFill="1" applyBorder="1" applyAlignment="1">
      <alignment horizontal="center" vertical="top"/>
    </xf>
    <xf numFmtId="180" fontId="7" fillId="2" borderId="45" xfId="0" applyNumberFormat="1" applyFont="1" applyFill="1" applyBorder="1" applyAlignment="1">
      <alignment horizontal="center" vertical="top"/>
    </xf>
    <xf numFmtId="180" fontId="7" fillId="0" borderId="52" xfId="0" applyNumberFormat="1" applyFont="1" applyBorder="1" applyAlignment="1">
      <alignment horizontal="center" vertical="top"/>
    </xf>
    <xf numFmtId="180" fontId="7" fillId="0" borderId="41" xfId="0" applyNumberFormat="1" applyFont="1" applyBorder="1" applyAlignment="1">
      <alignment horizontal="center" vertical="top"/>
    </xf>
    <xf numFmtId="49" fontId="8" fillId="0" borderId="30" xfId="0" applyNumberFormat="1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180" fontId="7" fillId="0" borderId="40" xfId="0" applyNumberFormat="1" applyFont="1" applyFill="1" applyBorder="1" applyAlignment="1">
      <alignment horizontal="center" vertical="top"/>
    </xf>
    <xf numFmtId="180" fontId="7" fillId="0" borderId="5" xfId="0" applyNumberFormat="1" applyFont="1" applyFill="1" applyBorder="1" applyAlignment="1">
      <alignment horizontal="center" vertical="top"/>
    </xf>
    <xf numFmtId="180" fontId="7" fillId="0" borderId="48" xfId="0" applyNumberFormat="1" applyFont="1" applyFill="1" applyBorder="1" applyAlignment="1">
      <alignment horizontal="center" vertical="top"/>
    </xf>
    <xf numFmtId="180" fontId="7" fillId="0" borderId="65" xfId="0" applyNumberFormat="1" applyFont="1" applyFill="1" applyBorder="1" applyAlignment="1">
      <alignment horizontal="center" vertical="top"/>
    </xf>
    <xf numFmtId="180" fontId="7" fillId="2" borderId="40" xfId="0" applyNumberFormat="1" applyFont="1" applyFill="1" applyBorder="1" applyAlignment="1">
      <alignment horizontal="center" vertical="top"/>
    </xf>
    <xf numFmtId="180" fontId="7" fillId="2" borderId="5" xfId="0" applyNumberFormat="1" applyFont="1" applyFill="1" applyBorder="1" applyAlignment="1">
      <alignment horizontal="center" vertical="top"/>
    </xf>
    <xf numFmtId="180" fontId="7" fillId="2" borderId="48" xfId="0" applyNumberFormat="1" applyFont="1" applyFill="1" applyBorder="1" applyAlignment="1">
      <alignment horizontal="center" vertical="top"/>
    </xf>
    <xf numFmtId="180" fontId="7" fillId="0" borderId="55" xfId="0" applyNumberFormat="1" applyFont="1" applyBorder="1" applyAlignment="1">
      <alignment horizontal="center" vertical="top"/>
    </xf>
    <xf numFmtId="180" fontId="7" fillId="0" borderId="30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/>
    </xf>
    <xf numFmtId="49" fontId="8" fillId="0" borderId="23" xfId="0" applyNumberFormat="1" applyFont="1" applyBorder="1" applyAlignment="1">
      <alignment vertical="top"/>
    </xf>
    <xf numFmtId="0" fontId="1" fillId="2" borderId="22" xfId="0" applyFont="1" applyFill="1" applyBorder="1" applyAlignment="1">
      <alignment horizontal="center" vertical="top" wrapText="1"/>
    </xf>
    <xf numFmtId="180" fontId="1" fillId="2" borderId="42" xfId="0" applyNumberFormat="1" applyFont="1" applyFill="1" applyBorder="1" applyAlignment="1">
      <alignment horizontal="center" vertical="top"/>
    </xf>
    <xf numFmtId="180" fontId="1" fillId="2" borderId="43" xfId="0" applyNumberFormat="1" applyFont="1" applyFill="1" applyBorder="1" applyAlignment="1">
      <alignment horizontal="center" vertical="top"/>
    </xf>
    <xf numFmtId="180" fontId="1" fillId="2" borderId="14" xfId="0" applyNumberFormat="1" applyFont="1" applyFill="1" applyBorder="1" applyAlignment="1">
      <alignment horizontal="center" vertical="top"/>
    </xf>
    <xf numFmtId="49" fontId="7" fillId="0" borderId="38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16" fillId="0" borderId="80" xfId="0" applyFont="1" applyFill="1" applyBorder="1" applyAlignment="1">
      <alignment vertical="top" wrapText="1"/>
    </xf>
    <xf numFmtId="0" fontId="1" fillId="0" borderId="67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vertical="top" wrapText="1"/>
    </xf>
    <xf numFmtId="180" fontId="1" fillId="2" borderId="54" xfId="0" applyNumberFormat="1" applyFont="1" applyFill="1" applyBorder="1" applyAlignment="1">
      <alignment horizontal="center" vertical="top"/>
    </xf>
    <xf numFmtId="180" fontId="1" fillId="0" borderId="56" xfId="0" applyNumberFormat="1" applyFont="1" applyFill="1" applyBorder="1" applyAlignment="1">
      <alignment horizontal="center" vertical="top"/>
    </xf>
    <xf numFmtId="180" fontId="1" fillId="0" borderId="48" xfId="0" applyNumberFormat="1" applyFont="1" applyFill="1" applyBorder="1" applyAlignment="1">
      <alignment horizontal="center" vertical="top"/>
    </xf>
    <xf numFmtId="180" fontId="1" fillId="0" borderId="3" xfId="0" applyNumberFormat="1" applyFont="1" applyFill="1" applyBorder="1" applyAlignment="1">
      <alignment horizontal="center" vertical="top"/>
    </xf>
    <xf numFmtId="180" fontId="7" fillId="2" borderId="53" xfId="0" applyNumberFormat="1" applyFont="1" applyFill="1" applyBorder="1" applyAlignment="1">
      <alignment horizontal="center" vertical="top"/>
    </xf>
    <xf numFmtId="180" fontId="7" fillId="0" borderId="20" xfId="0" applyNumberFormat="1" applyFont="1" applyBorder="1" applyAlignment="1">
      <alignment horizontal="center" vertical="top"/>
    </xf>
    <xf numFmtId="180" fontId="1" fillId="3" borderId="29" xfId="0" applyNumberFormat="1" applyFont="1" applyFill="1" applyBorder="1" applyAlignment="1">
      <alignment horizontal="center" vertical="top"/>
    </xf>
    <xf numFmtId="49" fontId="7" fillId="0" borderId="77" xfId="0" applyNumberFormat="1" applyFont="1" applyFill="1" applyBorder="1" applyAlignment="1">
      <alignment horizontal="left" vertical="top" wrapText="1"/>
    </xf>
    <xf numFmtId="180" fontId="7" fillId="0" borderId="49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7" fillId="2" borderId="49" xfId="0" applyNumberFormat="1" applyFont="1" applyFill="1" applyBorder="1" applyAlignment="1">
      <alignment horizontal="center" vertical="center"/>
    </xf>
    <xf numFmtId="180" fontId="7" fillId="2" borderId="13" xfId="0" applyNumberFormat="1" applyFont="1" applyFill="1" applyBorder="1" applyAlignment="1">
      <alignment horizontal="center" vertical="center"/>
    </xf>
    <xf numFmtId="180" fontId="7" fillId="2" borderId="13" xfId="0" applyNumberFormat="1" applyFont="1" applyFill="1" applyBorder="1" applyAlignment="1">
      <alignment horizontal="center" vertical="center"/>
    </xf>
    <xf numFmtId="180" fontId="7" fillId="2" borderId="56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 wrapText="1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64" xfId="0" applyNumberFormat="1" applyFont="1" applyFill="1" applyBorder="1" applyAlignment="1">
      <alignment horizontal="center" vertical="center"/>
    </xf>
    <xf numFmtId="49" fontId="9" fillId="0" borderId="78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center" vertical="top"/>
    </xf>
    <xf numFmtId="0" fontId="0" fillId="0" borderId="64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48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vertical="top" wrapText="1"/>
    </xf>
    <xf numFmtId="180" fontId="1" fillId="0" borderId="20" xfId="0" applyNumberFormat="1" applyFont="1" applyFill="1" applyBorder="1" applyAlignment="1">
      <alignment horizontal="center" vertical="top"/>
    </xf>
    <xf numFmtId="180" fontId="7" fillId="2" borderId="20" xfId="0" applyNumberFormat="1" applyFont="1" applyFill="1" applyBorder="1" applyAlignment="1">
      <alignment horizontal="center" vertical="top"/>
    </xf>
    <xf numFmtId="180" fontId="7" fillId="2" borderId="55" xfId="0" applyNumberFormat="1" applyFont="1" applyFill="1" applyBorder="1" applyAlignment="1">
      <alignment horizontal="center" vertical="top"/>
    </xf>
    <xf numFmtId="180" fontId="7" fillId="0" borderId="65" xfId="0" applyNumberFormat="1" applyFont="1" applyFill="1" applyBorder="1" applyAlignment="1">
      <alignment horizontal="left" vertical="top" indent="1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48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180" fontId="7" fillId="0" borderId="3" xfId="0" applyNumberFormat="1" applyFont="1" applyBorder="1" applyAlignment="1">
      <alignment horizontal="center" vertical="top"/>
    </xf>
    <xf numFmtId="180" fontId="7" fillId="0" borderId="13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49" fontId="7" fillId="6" borderId="17" xfId="0" applyNumberFormat="1" applyFont="1" applyFill="1" applyBorder="1" applyAlignment="1">
      <alignment horizontal="center" vertical="top"/>
    </xf>
    <xf numFmtId="49" fontId="8" fillId="6" borderId="17" xfId="0" applyNumberFormat="1" applyFont="1" applyFill="1" applyBorder="1" applyAlignment="1">
      <alignment horizontal="center" vertical="top"/>
    </xf>
    <xf numFmtId="0" fontId="1" fillId="6" borderId="30" xfId="0" applyFont="1" applyFill="1" applyBorder="1" applyAlignment="1">
      <alignment horizontal="center" vertical="top"/>
    </xf>
    <xf numFmtId="49" fontId="7" fillId="6" borderId="30" xfId="0" applyNumberFormat="1" applyFont="1" applyFill="1" applyBorder="1" applyAlignment="1">
      <alignment horizontal="center" vertical="top"/>
    </xf>
    <xf numFmtId="49" fontId="8" fillId="6" borderId="30" xfId="0" applyNumberFormat="1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49" fontId="7" fillId="6" borderId="23" xfId="0" applyNumberFormat="1" applyFont="1" applyFill="1" applyBorder="1" applyAlignment="1">
      <alignment horizontal="center" vertical="top"/>
    </xf>
    <xf numFmtId="49" fontId="8" fillId="6" borderId="23" xfId="0" applyNumberFormat="1" applyFont="1" applyFill="1" applyBorder="1" applyAlignment="1">
      <alignment horizontal="center" vertical="top"/>
    </xf>
    <xf numFmtId="180" fontId="1" fillId="0" borderId="65" xfId="0" applyNumberFormat="1" applyFont="1" applyFill="1" applyBorder="1" applyAlignment="1">
      <alignment horizontal="center" vertical="top"/>
    </xf>
    <xf numFmtId="180" fontId="1" fillId="3" borderId="86" xfId="0" applyNumberFormat="1" applyFont="1" applyFill="1" applyBorder="1" applyAlignment="1">
      <alignment horizontal="center" vertical="top"/>
    </xf>
    <xf numFmtId="0" fontId="28" fillId="0" borderId="65" xfId="0" applyFont="1" applyFill="1" applyBorder="1" applyAlignment="1">
      <alignment horizontal="center" vertical="top" wrapText="1"/>
    </xf>
    <xf numFmtId="0" fontId="29" fillId="0" borderId="55" xfId="0" applyFont="1" applyBorder="1" applyAlignment="1">
      <alignment horizontal="center" vertical="top" wrapText="1"/>
    </xf>
    <xf numFmtId="49" fontId="7" fillId="0" borderId="40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top"/>
    </xf>
    <xf numFmtId="49" fontId="7" fillId="0" borderId="55" xfId="0" applyNumberFormat="1" applyFont="1" applyBorder="1" applyAlignment="1">
      <alignment horizontal="center" vertical="top"/>
    </xf>
    <xf numFmtId="49" fontId="7" fillId="0" borderId="50" xfId="0" applyNumberFormat="1" applyFont="1" applyBorder="1" applyAlignment="1">
      <alignment horizontal="center" vertical="top"/>
    </xf>
    <xf numFmtId="0" fontId="7" fillId="0" borderId="49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3" fillId="0" borderId="4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78" xfId="0" applyFont="1" applyBorder="1" applyAlignment="1">
      <alignment horizontal="center" vertical="top" wrapText="1"/>
    </xf>
    <xf numFmtId="49" fontId="1" fillId="6" borderId="30" xfId="0" applyNumberFormat="1" applyFont="1" applyFill="1" applyBorder="1" applyAlignment="1">
      <alignment horizontal="center" vertical="top"/>
    </xf>
    <xf numFmtId="49" fontId="1" fillId="6" borderId="23" xfId="0" applyNumberFormat="1" applyFont="1" applyFill="1" applyBorder="1" applyAlignment="1">
      <alignment horizontal="center" vertical="top"/>
    </xf>
    <xf numFmtId="180" fontId="16" fillId="0" borderId="23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top" wrapText="1"/>
    </xf>
    <xf numFmtId="180" fontId="1" fillId="0" borderId="30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180" fontId="1" fillId="2" borderId="77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vertical="top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25" fillId="0" borderId="40" xfId="19" applyFont="1" applyBorder="1" applyAlignment="1">
      <alignment horizontal="left" vertical="top" wrapText="1"/>
      <protection/>
    </xf>
    <xf numFmtId="0" fontId="24" fillId="0" borderId="40" xfId="19" applyFont="1" applyBorder="1" applyAlignment="1">
      <alignment horizontal="left" vertical="top" wrapText="1"/>
      <protection/>
    </xf>
    <xf numFmtId="0" fontId="7" fillId="0" borderId="79" xfId="0" applyFont="1" applyFill="1" applyBorder="1" applyAlignment="1">
      <alignment horizontal="center" vertical="top" wrapText="1"/>
    </xf>
    <xf numFmtId="49" fontId="7" fillId="0" borderId="78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180" fontId="2" fillId="0" borderId="0" xfId="0" applyNumberFormat="1" applyFont="1" applyFill="1" applyBorder="1" applyAlignment="1">
      <alignment horizontal="center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13" xfId="19" applyFont="1" applyBorder="1" applyAlignment="1">
      <alignment horizontal="left"/>
      <protection/>
    </xf>
    <xf numFmtId="0" fontId="31" fillId="0" borderId="5" xfId="19" applyFont="1" applyBorder="1" applyAlignment="1">
      <alignment horizontal="left" vertical="top" wrapText="1"/>
      <protection/>
    </xf>
    <xf numFmtId="0" fontId="3" fillId="0" borderId="65" xfId="19" applyFont="1" applyBorder="1" applyAlignment="1">
      <alignment horizontal="center" vertical="top"/>
      <protection/>
    </xf>
    <xf numFmtId="0" fontId="3" fillId="0" borderId="5" xfId="19" applyFont="1" applyBorder="1" applyAlignment="1">
      <alignment horizontal="center" vertical="top"/>
      <protection/>
    </xf>
    <xf numFmtId="0" fontId="3" fillId="0" borderId="0" xfId="19" applyFont="1" applyBorder="1" applyAlignment="1">
      <alignment horizontal="center" vertical="top"/>
      <protection/>
    </xf>
    <xf numFmtId="0" fontId="3" fillId="0" borderId="6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31" fillId="0" borderId="5" xfId="0" applyFont="1" applyBorder="1" applyAlignment="1">
      <alignment vertical="center"/>
    </xf>
    <xf numFmtId="0" fontId="2" fillId="0" borderId="5" xfId="19" applyFont="1" applyBorder="1" applyAlignment="1">
      <alignment horizontal="left" vertical="top" wrapText="1"/>
      <protection/>
    </xf>
    <xf numFmtId="0" fontId="3" fillId="0" borderId="0" xfId="0" applyFont="1" applyBorder="1" applyAlignment="1">
      <alignment vertical="top"/>
    </xf>
    <xf numFmtId="0" fontId="32" fillId="0" borderId="5" xfId="19" applyFont="1" applyBorder="1" applyAlignment="1">
      <alignment horizontal="left" vertical="top" wrapText="1"/>
      <protection/>
    </xf>
    <xf numFmtId="1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19" applyFont="1" applyBorder="1" applyAlignment="1">
      <alignment horizontal="center" vertical="top"/>
      <protection/>
    </xf>
    <xf numFmtId="0" fontId="3" fillId="0" borderId="13" xfId="0" applyFont="1" applyFill="1" applyBorder="1" applyAlignment="1">
      <alignment horizontal="center" vertical="top" wrapText="1"/>
    </xf>
    <xf numFmtId="180" fontId="3" fillId="0" borderId="13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3" fillId="0" borderId="0" xfId="19" applyFont="1" applyBorder="1" applyAlignment="1">
      <alignment horizontal="left" vertical="top" wrapText="1"/>
      <protection/>
    </xf>
    <xf numFmtId="0" fontId="3" fillId="0" borderId="64" xfId="19" applyFont="1" applyBorder="1" applyAlignment="1">
      <alignment horizontal="center" vertical="top"/>
      <protection/>
    </xf>
    <xf numFmtId="0" fontId="3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left" vertical="top" wrapText="1"/>
    </xf>
    <xf numFmtId="18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5" xfId="19" applyFont="1" applyBorder="1" applyAlignment="1">
      <alignment horizontal="left" vertical="top" wrapText="1"/>
      <protection/>
    </xf>
    <xf numFmtId="0" fontId="3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49" fontId="3" fillId="0" borderId="5" xfId="0" applyNumberFormat="1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180" fontId="3" fillId="0" borderId="5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vertical="top" wrapText="1"/>
    </xf>
    <xf numFmtId="180" fontId="34" fillId="0" borderId="0" xfId="0" applyNumberFormat="1" applyFont="1" applyFill="1" applyBorder="1" applyAlignment="1">
      <alignment horizontal="center" vertical="top" wrapText="1"/>
    </xf>
    <xf numFmtId="180" fontId="35" fillId="0" borderId="0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Fill="1" applyAlignment="1">
      <alignment/>
    </xf>
    <xf numFmtId="49" fontId="7" fillId="0" borderId="67" xfId="0" applyNumberFormat="1" applyFont="1" applyBorder="1" applyAlignment="1">
      <alignment horizontal="center" vertical="top"/>
    </xf>
    <xf numFmtId="49" fontId="7" fillId="0" borderId="49" xfId="0" applyNumberFormat="1" applyFont="1" applyFill="1" applyBorder="1" applyAlignment="1">
      <alignment horizontal="left" vertical="top" wrapText="1"/>
    </xf>
    <xf numFmtId="2" fontId="7" fillId="0" borderId="77" xfId="0" applyNumberFormat="1" applyFont="1" applyBorder="1" applyAlignment="1">
      <alignment horizontal="left" vertical="top" wrapText="1"/>
    </xf>
    <xf numFmtId="2" fontId="7" fillId="0" borderId="40" xfId="0" applyNumberFormat="1" applyFont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center" vertical="top"/>
    </xf>
    <xf numFmtId="180" fontId="1" fillId="0" borderId="80" xfId="0" applyNumberFormat="1" applyFont="1" applyFill="1" applyBorder="1" applyAlignment="1">
      <alignment horizontal="center" vertical="top"/>
    </xf>
    <xf numFmtId="180" fontId="1" fillId="0" borderId="62" xfId="0" applyNumberFormat="1" applyFont="1" applyFill="1" applyBorder="1" applyAlignment="1">
      <alignment horizontal="center" vertical="top"/>
    </xf>
    <xf numFmtId="180" fontId="7" fillId="2" borderId="80" xfId="0" applyNumberFormat="1" applyFont="1" applyFill="1" applyBorder="1" applyAlignment="1">
      <alignment horizontal="center" vertical="top"/>
    </xf>
    <xf numFmtId="0" fontId="7" fillId="6" borderId="77" xfId="0" applyFont="1" applyFill="1" applyBorder="1" applyAlignment="1">
      <alignment vertical="center" wrapText="1"/>
    </xf>
    <xf numFmtId="0" fontId="7" fillId="6" borderId="49" xfId="0" applyFont="1" applyFill="1" applyBorder="1" applyAlignment="1">
      <alignment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top" wrapText="1"/>
    </xf>
    <xf numFmtId="0" fontId="8" fillId="0" borderId="31" xfId="0" applyNumberFormat="1" applyFont="1" applyFill="1" applyBorder="1" applyAlignment="1">
      <alignment horizontal="center" vertical="top" wrapText="1"/>
    </xf>
    <xf numFmtId="0" fontId="9" fillId="0" borderId="78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top"/>
    </xf>
    <xf numFmtId="180" fontId="1" fillId="0" borderId="72" xfId="0" applyNumberFormat="1" applyFont="1" applyFill="1" applyBorder="1" applyAlignment="1">
      <alignment horizontal="center" vertical="top"/>
    </xf>
    <xf numFmtId="180" fontId="1" fillId="0" borderId="56" xfId="0" applyNumberFormat="1" applyFont="1" applyFill="1" applyBorder="1" applyAlignment="1">
      <alignment horizontal="center" vertical="top"/>
    </xf>
    <xf numFmtId="180" fontId="7" fillId="2" borderId="72" xfId="0" applyNumberFormat="1" applyFont="1" applyFill="1" applyBorder="1" applyAlignment="1">
      <alignment horizontal="center" vertical="top"/>
    </xf>
    <xf numFmtId="180" fontId="7" fillId="0" borderId="36" xfId="0" applyNumberFormat="1" applyFont="1" applyFill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center" vertical="top"/>
    </xf>
    <xf numFmtId="180" fontId="7" fillId="0" borderId="32" xfId="0" applyNumberFormat="1" applyFont="1" applyBorder="1" applyAlignment="1">
      <alignment horizontal="center" vertical="top"/>
    </xf>
    <xf numFmtId="180" fontId="1" fillId="0" borderId="31" xfId="0" applyNumberFormat="1" applyFont="1" applyFill="1" applyBorder="1" applyAlignment="1">
      <alignment horizontal="center" vertical="top"/>
    </xf>
    <xf numFmtId="180" fontId="7" fillId="0" borderId="79" xfId="0" applyNumberFormat="1" applyFont="1" applyFill="1" applyBorder="1" applyAlignment="1">
      <alignment horizontal="center" vertical="top"/>
    </xf>
    <xf numFmtId="180" fontId="28" fillId="2" borderId="31" xfId="0" applyNumberFormat="1" applyFont="1" applyFill="1" applyBorder="1" applyAlignment="1">
      <alignment horizontal="center" vertical="top"/>
    </xf>
    <xf numFmtId="180" fontId="28" fillId="2" borderId="78" xfId="0" applyNumberFormat="1" applyFont="1" applyFill="1" applyBorder="1" applyAlignment="1">
      <alignment horizontal="center" vertical="top"/>
    </xf>
    <xf numFmtId="180" fontId="7" fillId="0" borderId="68" xfId="0" applyNumberFormat="1" applyFont="1" applyBorder="1" applyAlignment="1">
      <alignment horizontal="center" vertical="top"/>
    </xf>
    <xf numFmtId="180" fontId="7" fillId="0" borderId="28" xfId="0" applyNumberFormat="1" applyFont="1" applyBorder="1" applyAlignment="1">
      <alignment horizontal="center" vertical="top"/>
    </xf>
    <xf numFmtId="180" fontId="7" fillId="0" borderId="36" xfId="0" applyNumberFormat="1" applyFont="1" applyBorder="1" applyAlignment="1">
      <alignment horizontal="center" vertical="top"/>
    </xf>
    <xf numFmtId="49" fontId="7" fillId="0" borderId="46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57" xfId="0" applyNumberFormat="1" applyFont="1" applyFill="1" applyBorder="1" applyAlignment="1">
      <alignment horizontal="center" vertical="top"/>
    </xf>
    <xf numFmtId="180" fontId="7" fillId="0" borderId="57" xfId="0" applyNumberFormat="1" applyFont="1" applyFill="1" applyBorder="1" applyAlignment="1">
      <alignment horizontal="center" vertical="top"/>
    </xf>
    <xf numFmtId="180" fontId="7" fillId="0" borderId="11" xfId="0" applyNumberFormat="1" applyFont="1" applyFill="1" applyBorder="1" applyAlignment="1">
      <alignment horizontal="center" vertical="top"/>
    </xf>
    <xf numFmtId="180" fontId="1" fillId="0" borderId="1" xfId="0" applyNumberFormat="1" applyFont="1" applyFill="1" applyBorder="1" applyAlignment="1">
      <alignment horizontal="center" vertical="top"/>
    </xf>
    <xf numFmtId="180" fontId="7" fillId="0" borderId="63" xfId="0" applyNumberFormat="1" applyFont="1" applyFill="1" applyBorder="1" applyAlignment="1">
      <alignment horizontal="center" vertical="top"/>
    </xf>
    <xf numFmtId="180" fontId="7" fillId="2" borderId="57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 vertical="top"/>
    </xf>
    <xf numFmtId="180" fontId="1" fillId="0" borderId="21" xfId="0" applyNumberFormat="1" applyFont="1" applyFill="1" applyBorder="1" applyAlignment="1">
      <alignment horizontal="center" vertical="top"/>
    </xf>
    <xf numFmtId="180" fontId="7" fillId="0" borderId="33" xfId="0" applyNumberFormat="1" applyFont="1" applyFill="1" applyBorder="1" applyAlignment="1">
      <alignment horizontal="center" vertical="top"/>
    </xf>
    <xf numFmtId="49" fontId="7" fillId="0" borderId="46" xfId="0" applyNumberFormat="1" applyFont="1" applyFill="1" applyBorder="1" applyAlignment="1">
      <alignment horizontal="left" vertical="top" wrapText="1"/>
    </xf>
    <xf numFmtId="180" fontId="7" fillId="0" borderId="76" xfId="0" applyNumberFormat="1" applyFont="1" applyFill="1" applyBorder="1" applyAlignment="1">
      <alignment horizontal="left" vertical="top" indent="1"/>
    </xf>
    <xf numFmtId="180" fontId="7" fillId="0" borderId="64" xfId="0" applyNumberFormat="1" applyFont="1" applyFill="1" applyBorder="1" applyAlignment="1">
      <alignment horizontal="left" vertical="top" indent="1"/>
    </xf>
    <xf numFmtId="49" fontId="9" fillId="0" borderId="13" xfId="0" applyNumberFormat="1" applyFont="1" applyFill="1" applyBorder="1" applyAlignment="1">
      <alignment horizontal="center" vertical="top"/>
    </xf>
    <xf numFmtId="49" fontId="9" fillId="0" borderId="56" xfId="0" applyNumberFormat="1" applyFont="1" applyFill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180" fontId="7" fillId="0" borderId="80" xfId="0" applyNumberFormat="1" applyFont="1" applyBorder="1" applyAlignment="1">
      <alignment horizontal="center" vertical="top"/>
    </xf>
    <xf numFmtId="180" fontId="7" fillId="0" borderId="67" xfId="0" applyNumberFormat="1" applyFont="1" applyBorder="1" applyAlignment="1">
      <alignment horizontal="center" vertical="top"/>
    </xf>
    <xf numFmtId="180" fontId="7" fillId="0" borderId="72" xfId="0" applyNumberFormat="1" applyFont="1" applyFill="1" applyBorder="1" applyAlignment="1">
      <alignment horizontal="center" vertical="top"/>
    </xf>
    <xf numFmtId="180" fontId="1" fillId="3" borderId="69" xfId="0" applyNumberFormat="1" applyFont="1" applyFill="1" applyBorder="1" applyAlignment="1">
      <alignment horizontal="center" vertical="top"/>
    </xf>
    <xf numFmtId="180" fontId="7" fillId="0" borderId="67" xfId="0" applyNumberFormat="1" applyFont="1" applyFill="1" applyBorder="1" applyAlignment="1">
      <alignment horizontal="center" vertical="top"/>
    </xf>
    <xf numFmtId="180" fontId="1" fillId="2" borderId="66" xfId="0" applyNumberFormat="1" applyFont="1" applyFill="1" applyBorder="1" applyAlignment="1">
      <alignment horizontal="center" vertical="top"/>
    </xf>
    <xf numFmtId="180" fontId="7" fillId="0" borderId="71" xfId="0" applyNumberFormat="1" applyFont="1" applyFill="1" applyBorder="1" applyAlignment="1">
      <alignment horizontal="center" vertical="top"/>
    </xf>
    <xf numFmtId="180" fontId="7" fillId="0" borderId="31" xfId="0" applyNumberFormat="1" applyFont="1" applyFill="1" applyBorder="1" applyAlignment="1">
      <alignment horizontal="center" vertical="top"/>
    </xf>
    <xf numFmtId="49" fontId="7" fillId="0" borderId="77" xfId="0" applyNumberFormat="1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center" vertical="top"/>
    </xf>
    <xf numFmtId="180" fontId="7" fillId="6" borderId="21" xfId="0" applyNumberFormat="1" applyFont="1" applyFill="1" applyBorder="1" applyAlignment="1">
      <alignment horizontal="center" vertical="center"/>
    </xf>
    <xf numFmtId="180" fontId="7" fillId="6" borderId="52" xfId="0" applyNumberFormat="1" applyFont="1" applyFill="1" applyBorder="1" applyAlignment="1">
      <alignment horizontal="center" vertical="center" wrapText="1"/>
    </xf>
    <xf numFmtId="180" fontId="1" fillId="0" borderId="55" xfId="0" applyNumberFormat="1" applyFont="1" applyFill="1" applyBorder="1" applyAlignment="1">
      <alignment horizontal="center" vertical="center" wrapText="1"/>
    </xf>
    <xf numFmtId="180" fontId="7" fillId="2" borderId="44" xfId="0" applyNumberFormat="1" applyFont="1" applyFill="1" applyBorder="1" applyAlignment="1">
      <alignment horizontal="center" vertical="center"/>
    </xf>
    <xf numFmtId="180" fontId="7" fillId="2" borderId="45" xfId="0" applyNumberFormat="1" applyFont="1" applyFill="1" applyBorder="1" applyAlignment="1">
      <alignment horizontal="center" vertical="center"/>
    </xf>
    <xf numFmtId="187" fontId="7" fillId="0" borderId="44" xfId="0" applyNumberFormat="1" applyFont="1" applyFill="1" applyBorder="1" applyAlignment="1">
      <alignment horizontal="center" vertical="top"/>
    </xf>
    <xf numFmtId="187" fontId="7" fillId="0" borderId="10" xfId="0" applyNumberFormat="1" applyFont="1" applyFill="1" applyBorder="1" applyAlignment="1">
      <alignment horizontal="center" vertical="top"/>
    </xf>
    <xf numFmtId="187" fontId="7" fillId="0" borderId="45" xfId="0" applyNumberFormat="1" applyFont="1" applyFill="1" applyBorder="1" applyAlignment="1">
      <alignment horizontal="center" vertical="top"/>
    </xf>
    <xf numFmtId="187" fontId="7" fillId="2" borderId="44" xfId="0" applyNumberFormat="1" applyFont="1" applyFill="1" applyBorder="1" applyAlignment="1">
      <alignment horizontal="center" vertical="top"/>
    </xf>
    <xf numFmtId="187" fontId="7" fillId="2" borderId="10" xfId="0" applyNumberFormat="1" applyFont="1" applyFill="1" applyBorder="1" applyAlignment="1">
      <alignment horizontal="center" vertical="top"/>
    </xf>
    <xf numFmtId="187" fontId="7" fillId="2" borderId="45" xfId="0" applyNumberFormat="1" applyFont="1" applyFill="1" applyBorder="1" applyAlignment="1">
      <alignment horizontal="center" vertical="top"/>
    </xf>
    <xf numFmtId="180" fontId="7" fillId="0" borderId="0" xfId="0" applyNumberFormat="1" applyFont="1" applyAlignment="1">
      <alignment/>
    </xf>
    <xf numFmtId="180" fontId="7" fillId="0" borderId="31" xfId="0" applyNumberFormat="1" applyFont="1" applyBorder="1" applyAlignment="1">
      <alignment horizontal="center" vertical="top"/>
    </xf>
    <xf numFmtId="180" fontId="7" fillId="0" borderId="79" xfId="0" applyNumberFormat="1" applyFont="1" applyBorder="1" applyAlignment="1">
      <alignment horizontal="center" vertical="top"/>
    </xf>
    <xf numFmtId="0" fontId="24" fillId="0" borderId="65" xfId="19" applyFont="1" applyBorder="1" applyAlignment="1">
      <alignment horizontal="left"/>
      <protection/>
    </xf>
    <xf numFmtId="49" fontId="7" fillId="0" borderId="5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top"/>
    </xf>
    <xf numFmtId="0" fontId="0" fillId="0" borderId="48" xfId="0" applyFont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center" vertical="top"/>
    </xf>
    <xf numFmtId="49" fontId="8" fillId="0" borderId="80" xfId="0" applyNumberFormat="1" applyFont="1" applyBorder="1" applyAlignment="1">
      <alignment horizontal="center" vertical="top"/>
    </xf>
    <xf numFmtId="49" fontId="8" fillId="0" borderId="70" xfId="0" applyNumberFormat="1" applyFont="1" applyBorder="1" applyAlignment="1">
      <alignment horizontal="center" vertical="top"/>
    </xf>
    <xf numFmtId="0" fontId="2" fillId="0" borderId="62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49" fontId="3" fillId="0" borderId="62" xfId="0" applyNumberFormat="1" applyFont="1" applyFill="1" applyBorder="1" applyAlignment="1">
      <alignment horizontal="left" vertical="top" wrapText="1"/>
    </xf>
    <xf numFmtId="49" fontId="3" fillId="0" borderId="48" xfId="0" applyNumberFormat="1" applyFont="1" applyFill="1" applyBorder="1" applyAlignment="1">
      <alignment horizontal="left" vertical="top" wrapText="1"/>
    </xf>
    <xf numFmtId="180" fontId="1" fillId="0" borderId="30" xfId="0" applyNumberFormat="1" applyFont="1" applyFill="1" applyBorder="1" applyAlignment="1">
      <alignment horizontal="center" vertical="top"/>
    </xf>
    <xf numFmtId="180" fontId="1" fillId="0" borderId="23" xfId="0" applyNumberFormat="1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right" vertical="top"/>
    </xf>
    <xf numFmtId="49" fontId="1" fillId="3" borderId="6" xfId="0" applyNumberFormat="1" applyFont="1" applyFill="1" applyBorder="1" applyAlignment="1">
      <alignment horizontal="right" vertical="top"/>
    </xf>
    <xf numFmtId="49" fontId="1" fillId="3" borderId="47" xfId="0" applyNumberFormat="1" applyFont="1" applyFill="1" applyBorder="1" applyAlignment="1">
      <alignment horizontal="right" vertical="top"/>
    </xf>
    <xf numFmtId="49" fontId="2" fillId="3" borderId="6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48" xfId="0" applyFont="1" applyFill="1" applyBorder="1" applyAlignment="1">
      <alignment horizontal="left" vertical="top" wrapText="1"/>
    </xf>
    <xf numFmtId="180" fontId="1" fillId="0" borderId="17" xfId="0" applyNumberFormat="1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49" fontId="2" fillId="3" borderId="16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3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top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top" wrapText="1"/>
    </xf>
    <xf numFmtId="49" fontId="7" fillId="0" borderId="60" xfId="0" applyNumberFormat="1" applyFont="1" applyBorder="1" applyAlignment="1">
      <alignment horizontal="center" vertical="top" wrapText="1"/>
    </xf>
    <xf numFmtId="180" fontId="7" fillId="0" borderId="5" xfId="0" applyNumberFormat="1" applyFont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right" vertical="top"/>
    </xf>
    <xf numFmtId="49" fontId="1" fillId="3" borderId="6" xfId="0" applyNumberFormat="1" applyFont="1" applyFill="1" applyBorder="1" applyAlignment="1">
      <alignment horizontal="right" vertical="top"/>
    </xf>
    <xf numFmtId="49" fontId="1" fillId="3" borderId="47" xfId="0" applyNumberFormat="1" applyFont="1" applyFill="1" applyBorder="1" applyAlignment="1">
      <alignment horizontal="right" vertical="top"/>
    </xf>
    <xf numFmtId="0" fontId="3" fillId="0" borderId="62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7" fillId="0" borderId="56" xfId="0" applyFont="1" applyBorder="1" applyAlignment="1">
      <alignment horizontal="center" vertical="top"/>
    </xf>
    <xf numFmtId="0" fontId="7" fillId="0" borderId="78" xfId="0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1" fillId="4" borderId="40" xfId="0" applyNumberFormat="1" applyFont="1" applyFill="1" applyBorder="1" applyAlignment="1">
      <alignment horizontal="center" vertical="top"/>
    </xf>
    <xf numFmtId="49" fontId="1" fillId="4" borderId="42" xfId="0" applyNumberFormat="1" applyFont="1" applyFill="1" applyBorder="1" applyAlignment="1">
      <alignment horizontal="center" vertical="top"/>
    </xf>
    <xf numFmtId="49" fontId="1" fillId="3" borderId="10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7" fillId="0" borderId="67" xfId="0" applyNumberFormat="1" applyFont="1" applyBorder="1" applyAlignment="1">
      <alignment horizontal="center" vertical="top"/>
    </xf>
    <xf numFmtId="49" fontId="7" fillId="0" borderId="70" xfId="0" applyNumberFormat="1" applyFont="1" applyBorder="1" applyAlignment="1">
      <alignment horizontal="center" vertical="top"/>
    </xf>
    <xf numFmtId="49" fontId="1" fillId="4" borderId="44" xfId="0" applyNumberFormat="1" applyFont="1" applyFill="1" applyBorder="1" applyAlignment="1">
      <alignment horizontal="center" vertical="top"/>
    </xf>
    <xf numFmtId="49" fontId="9" fillId="0" borderId="67" xfId="0" applyNumberFormat="1" applyFont="1" applyBorder="1" applyAlignment="1">
      <alignment horizontal="center" vertical="top"/>
    </xf>
    <xf numFmtId="49" fontId="9" fillId="0" borderId="70" xfId="0" applyNumberFormat="1" applyFont="1" applyBorder="1" applyAlignment="1">
      <alignment horizontal="center" vertical="top"/>
    </xf>
    <xf numFmtId="0" fontId="1" fillId="0" borderId="67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49" fontId="7" fillId="0" borderId="30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8" fillId="0" borderId="67" xfId="0" applyNumberFormat="1" applyFont="1" applyBorder="1" applyAlignment="1">
      <alignment horizontal="center" vertical="top"/>
    </xf>
    <xf numFmtId="49" fontId="9" fillId="0" borderId="80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30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0" fontId="7" fillId="0" borderId="7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180" fontId="7" fillId="0" borderId="72" xfId="0" applyNumberFormat="1" applyFont="1" applyBorder="1" applyAlignment="1">
      <alignment horizontal="center" vertical="top" wrapText="1"/>
    </xf>
    <xf numFmtId="180" fontId="7" fillId="0" borderId="36" xfId="0" applyNumberFormat="1" applyFont="1" applyBorder="1" applyAlignment="1">
      <alignment horizontal="center" vertical="top" wrapText="1"/>
    </xf>
    <xf numFmtId="180" fontId="7" fillId="0" borderId="53" xfId="0" applyNumberFormat="1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top"/>
    </xf>
    <xf numFmtId="49" fontId="7" fillId="0" borderId="37" xfId="0" applyNumberFormat="1" applyFont="1" applyFill="1" applyBorder="1" applyAlignment="1">
      <alignment horizontal="left" vertical="top" wrapText="1"/>
    </xf>
    <xf numFmtId="49" fontId="7" fillId="0" borderId="49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0" fontId="7" fillId="0" borderId="74" xfId="0" applyNumberFormat="1" applyFont="1" applyBorder="1" applyAlignment="1">
      <alignment horizontal="left" vertical="top" wrapText="1"/>
    </xf>
    <xf numFmtId="0" fontId="3" fillId="0" borderId="67" xfId="0" applyNumberFormat="1" applyFont="1" applyBorder="1" applyAlignment="1">
      <alignment horizontal="left" vertical="top" wrapText="1"/>
    </xf>
    <xf numFmtId="0" fontId="3" fillId="0" borderId="72" xfId="0" applyNumberFormat="1" applyFont="1" applyBorder="1" applyAlignment="1">
      <alignment horizontal="left" vertical="top" wrapText="1"/>
    </xf>
    <xf numFmtId="180" fontId="7" fillId="0" borderId="18" xfId="0" applyNumberFormat="1" applyFont="1" applyFill="1" applyBorder="1" applyAlignment="1">
      <alignment horizontal="center" vertical="top" wrapText="1"/>
    </xf>
    <xf numFmtId="180" fontId="7" fillId="0" borderId="13" xfId="0" applyNumberFormat="1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0" fontId="0" fillId="0" borderId="58" xfId="0" applyFont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center" textRotation="90"/>
    </xf>
    <xf numFmtId="49" fontId="1" fillId="0" borderId="30" xfId="0" applyNumberFormat="1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16" fillId="0" borderId="17" xfId="0" applyFont="1" applyFill="1" applyBorder="1" applyAlignment="1">
      <alignment vertical="center" textRotation="90" wrapText="1"/>
    </xf>
    <xf numFmtId="0" fontId="16" fillId="0" borderId="30" xfId="0" applyFont="1" applyFill="1" applyBorder="1" applyAlignment="1">
      <alignment vertical="center" textRotation="90" wrapText="1"/>
    </xf>
    <xf numFmtId="0" fontId="0" fillId="0" borderId="23" xfId="0" applyBorder="1" applyAlignment="1">
      <alignment/>
    </xf>
    <xf numFmtId="49" fontId="3" fillId="0" borderId="76" xfId="0" applyNumberFormat="1" applyFont="1" applyFill="1" applyBorder="1" applyAlignment="1">
      <alignment horizontal="left" vertical="top" wrapText="1"/>
    </xf>
    <xf numFmtId="49" fontId="3" fillId="0" borderId="65" xfId="0" applyNumberFormat="1" applyFont="1" applyFill="1" applyBorder="1" applyAlignment="1">
      <alignment horizontal="left" vertical="top" wrapText="1"/>
    </xf>
    <xf numFmtId="49" fontId="3" fillId="0" borderId="34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80" fontId="7" fillId="2" borderId="73" xfId="0" applyNumberFormat="1" applyFont="1" applyFill="1" applyBorder="1" applyAlignment="1">
      <alignment horizontal="center" vertical="top" wrapText="1"/>
    </xf>
    <xf numFmtId="180" fontId="7" fillId="2" borderId="59" xfId="0" applyNumberFormat="1" applyFont="1" applyFill="1" applyBorder="1" applyAlignment="1">
      <alignment horizontal="center" vertical="top" wrapText="1"/>
    </xf>
    <xf numFmtId="180" fontId="7" fillId="2" borderId="61" xfId="0" applyNumberFormat="1" applyFont="1" applyFill="1" applyBorder="1" applyAlignment="1">
      <alignment horizontal="center" vertical="top" wrapText="1"/>
    </xf>
    <xf numFmtId="49" fontId="8" fillId="0" borderId="41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49" fontId="7" fillId="0" borderId="71" xfId="0" applyNumberFormat="1" applyFont="1" applyBorder="1" applyAlignment="1">
      <alignment horizontal="center" vertical="top"/>
    </xf>
    <xf numFmtId="49" fontId="7" fillId="0" borderId="67" xfId="0" applyNumberFormat="1" applyFont="1" applyBorder="1" applyAlignment="1">
      <alignment horizontal="center" vertical="top"/>
    </xf>
    <xf numFmtId="49" fontId="7" fillId="0" borderId="66" xfId="0" applyNumberFormat="1" applyFont="1" applyBorder="1" applyAlignment="1">
      <alignment horizontal="center" vertical="top"/>
    </xf>
    <xf numFmtId="180" fontId="7" fillId="0" borderId="73" xfId="0" applyNumberFormat="1" applyFont="1" applyBorder="1" applyAlignment="1">
      <alignment horizontal="center" vertical="top" wrapText="1"/>
    </xf>
    <xf numFmtId="180" fontId="7" fillId="0" borderId="59" xfId="0" applyNumberFormat="1" applyFont="1" applyBorder="1" applyAlignment="1">
      <alignment horizontal="center" vertical="top" wrapText="1"/>
    </xf>
    <xf numFmtId="180" fontId="7" fillId="0" borderId="6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5" borderId="69" xfId="0" applyFont="1" applyFill="1" applyBorder="1" applyAlignment="1">
      <alignment horizontal="right" vertical="top" wrapText="1"/>
    </xf>
    <xf numFmtId="0" fontId="1" fillId="5" borderId="6" xfId="0" applyFont="1" applyFill="1" applyBorder="1" applyAlignment="1">
      <alignment horizontal="right" vertical="top" wrapText="1"/>
    </xf>
    <xf numFmtId="0" fontId="1" fillId="5" borderId="47" xfId="0" applyFont="1" applyFill="1" applyBorder="1" applyAlignment="1">
      <alignment horizontal="right" vertical="top" wrapText="1"/>
    </xf>
    <xf numFmtId="49" fontId="7" fillId="0" borderId="72" xfId="0" applyNumberFormat="1" applyFont="1" applyFill="1" applyBorder="1" applyAlignment="1">
      <alignment horizontal="center" vertical="top"/>
    </xf>
    <xf numFmtId="49" fontId="7" fillId="0" borderId="67" xfId="0" applyNumberFormat="1" applyFont="1" applyFill="1" applyBorder="1" applyAlignment="1">
      <alignment horizontal="center" vertical="top"/>
    </xf>
    <xf numFmtId="49" fontId="7" fillId="0" borderId="6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60" xfId="0" applyNumberFormat="1" applyFont="1" applyFill="1" applyBorder="1" applyAlignment="1">
      <alignment horizontal="center" vertical="top"/>
    </xf>
    <xf numFmtId="0" fontId="2" fillId="0" borderId="62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7" fillId="0" borderId="20" xfId="0" applyFont="1" applyBorder="1" applyAlignment="1">
      <alignment horizontal="left" vertical="top" wrapText="1"/>
    </xf>
    <xf numFmtId="1" fontId="7" fillId="6" borderId="5" xfId="0" applyNumberFormat="1" applyFont="1" applyFill="1" applyBorder="1" applyAlignment="1">
      <alignment horizontal="center" vertical="top" wrapText="1"/>
    </xf>
    <xf numFmtId="0" fontId="7" fillId="6" borderId="5" xfId="0" applyNumberFormat="1" applyFont="1" applyFill="1" applyBorder="1" applyAlignment="1">
      <alignment horizontal="center" vertical="top" wrapText="1"/>
    </xf>
    <xf numFmtId="1" fontId="7" fillId="6" borderId="48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49" fontId="7" fillId="0" borderId="41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 vertical="top"/>
    </xf>
    <xf numFmtId="49" fontId="7" fillId="0" borderId="60" xfId="0" applyNumberFormat="1" applyFont="1" applyFill="1" applyBorder="1" applyAlignment="1">
      <alignment horizontal="center" vertical="top"/>
    </xf>
    <xf numFmtId="49" fontId="8" fillId="0" borderId="41" xfId="0" applyNumberFormat="1" applyFont="1" applyFill="1" applyBorder="1" applyAlignment="1">
      <alignment horizontal="center" vertical="top"/>
    </xf>
    <xf numFmtId="49" fontId="8" fillId="0" borderId="27" xfId="0" applyNumberFormat="1" applyFont="1" applyFill="1" applyBorder="1" applyAlignment="1">
      <alignment horizontal="center" vertical="top"/>
    </xf>
    <xf numFmtId="49" fontId="1" fillId="4" borderId="6" xfId="0" applyNumberFormat="1" applyFont="1" applyFill="1" applyBorder="1" applyAlignment="1">
      <alignment horizontal="right" vertical="top"/>
    </xf>
    <xf numFmtId="180" fontId="2" fillId="0" borderId="21" xfId="0" applyNumberFormat="1" applyFont="1" applyFill="1" applyBorder="1" applyAlignment="1">
      <alignment horizontal="left" vertical="top" wrapText="1"/>
    </xf>
    <xf numFmtId="180" fontId="2" fillId="0" borderId="14" xfId="0" applyNumberFormat="1" applyFont="1" applyFill="1" applyBorder="1" applyAlignment="1">
      <alignment horizontal="left" vertical="top" wrapText="1"/>
    </xf>
    <xf numFmtId="49" fontId="1" fillId="4" borderId="44" xfId="0" applyNumberFormat="1" applyFont="1" applyFill="1" applyBorder="1" applyAlignment="1">
      <alignment horizontal="center" vertical="top"/>
    </xf>
    <xf numFmtId="49" fontId="1" fillId="4" borderId="46" xfId="0" applyNumberFormat="1" applyFont="1" applyFill="1" applyBorder="1" applyAlignment="1">
      <alignment horizontal="center" vertical="top"/>
    </xf>
    <xf numFmtId="49" fontId="1" fillId="4" borderId="42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49" fontId="1" fillId="4" borderId="46" xfId="0" applyNumberFormat="1" applyFont="1" applyFill="1" applyBorder="1" applyAlignment="1">
      <alignment horizontal="center" vertical="top"/>
    </xf>
    <xf numFmtId="49" fontId="1" fillId="4" borderId="77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49" fontId="1" fillId="4" borderId="82" xfId="0" applyNumberFormat="1" applyFont="1" applyFill="1" applyBorder="1" applyAlignment="1">
      <alignment horizontal="center" vertical="top"/>
    </xf>
    <xf numFmtId="49" fontId="1" fillId="4" borderId="83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center" vertical="top"/>
    </xf>
    <xf numFmtId="49" fontId="1" fillId="3" borderId="19" xfId="0" applyNumberFormat="1" applyFont="1" applyFill="1" applyBorder="1" applyAlignment="1">
      <alignment horizontal="center" vertical="top"/>
    </xf>
    <xf numFmtId="49" fontId="1" fillId="3" borderId="10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horizontal="left" vertical="top" wrapText="1"/>
    </xf>
    <xf numFmtId="0" fontId="3" fillId="0" borderId="7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5" borderId="6" xfId="0" applyNumberFormat="1" applyFont="1" applyFill="1" applyBorder="1" applyAlignment="1">
      <alignment horizontal="right" vertical="top"/>
    </xf>
    <xf numFmtId="49" fontId="1" fillId="4" borderId="4" xfId="0" applyNumberFormat="1" applyFont="1" applyFill="1" applyBorder="1" applyAlignment="1">
      <alignment horizontal="right" vertical="top"/>
    </xf>
    <xf numFmtId="49" fontId="1" fillId="4" borderId="16" xfId="0" applyNumberFormat="1" applyFont="1" applyFill="1" applyBorder="1" applyAlignment="1">
      <alignment horizontal="right" vertical="top"/>
    </xf>
    <xf numFmtId="0" fontId="2" fillId="0" borderId="6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180" fontId="1" fillId="5" borderId="69" xfId="0" applyNumberFormat="1" applyFont="1" applyFill="1" applyBorder="1" applyAlignment="1">
      <alignment horizontal="center" vertical="top" wrapText="1"/>
    </xf>
    <xf numFmtId="180" fontId="1" fillId="5" borderId="6" xfId="0" applyNumberFormat="1" applyFont="1" applyFill="1" applyBorder="1" applyAlignment="1">
      <alignment horizontal="center" vertical="top" wrapText="1"/>
    </xf>
    <xf numFmtId="180" fontId="1" fillId="5" borderId="47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80" fontId="7" fillId="2" borderId="71" xfId="0" applyNumberFormat="1" applyFont="1" applyFill="1" applyBorder="1" applyAlignment="1">
      <alignment horizontal="center" vertical="top" wrapText="1"/>
    </xf>
    <xf numFmtId="180" fontId="7" fillId="2" borderId="33" xfId="0" applyNumberFormat="1" applyFont="1" applyFill="1" applyBorder="1" applyAlignment="1">
      <alignment horizontal="center" vertical="top" wrapText="1"/>
    </xf>
    <xf numFmtId="180" fontId="7" fillId="2" borderId="52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wrapText="1"/>
    </xf>
    <xf numFmtId="0" fontId="7" fillId="0" borderId="4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1" fillId="2" borderId="4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45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1" fillId="4" borderId="37" xfId="0" applyNumberFormat="1" applyFont="1" applyFill="1" applyBorder="1" applyAlignment="1">
      <alignment horizontal="center" vertical="top" wrapText="1"/>
    </xf>
    <xf numFmtId="49" fontId="1" fillId="4" borderId="38" xfId="0" applyNumberFormat="1" applyFont="1" applyFill="1" applyBorder="1" applyAlignment="1">
      <alignment horizontal="center" vertical="top" wrapText="1"/>
    </xf>
    <xf numFmtId="49" fontId="1" fillId="3" borderId="18" xfId="0" applyNumberFormat="1" applyFont="1" applyFill="1" applyBorder="1" applyAlignment="1">
      <alignment horizontal="center" vertical="top"/>
    </xf>
    <xf numFmtId="49" fontId="1" fillId="3" borderId="19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49" fontId="1" fillId="4" borderId="4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7" fillId="3" borderId="39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87" xfId="0" applyFont="1" applyFill="1" applyBorder="1" applyAlignment="1">
      <alignment horizontal="center" vertical="top"/>
    </xf>
    <xf numFmtId="0" fontId="7" fillId="0" borderId="72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left" vertical="top" wrapText="1"/>
    </xf>
    <xf numFmtId="180" fontId="7" fillId="0" borderId="71" xfId="0" applyNumberFormat="1" applyFont="1" applyBorder="1" applyAlignment="1">
      <alignment horizontal="center" vertical="top" wrapText="1"/>
    </xf>
    <xf numFmtId="180" fontId="7" fillId="0" borderId="33" xfId="0" applyNumberFormat="1" applyFont="1" applyBorder="1" applyAlignment="1">
      <alignment horizontal="center" vertical="top" wrapText="1"/>
    </xf>
    <xf numFmtId="180" fontId="7" fillId="0" borderId="52" xfId="0" applyNumberFormat="1" applyFont="1" applyBorder="1" applyAlignment="1">
      <alignment horizontal="center" vertical="top" wrapText="1"/>
    </xf>
    <xf numFmtId="180" fontId="7" fillId="0" borderId="72" xfId="0" applyNumberFormat="1" applyFont="1" applyFill="1" applyBorder="1" applyAlignment="1">
      <alignment horizontal="center" vertical="top" wrapText="1"/>
    </xf>
    <xf numFmtId="180" fontId="7" fillId="0" borderId="36" xfId="0" applyNumberFormat="1" applyFont="1" applyFill="1" applyBorder="1" applyAlignment="1">
      <alignment horizontal="center" vertical="top" wrapText="1"/>
    </xf>
    <xf numFmtId="180" fontId="7" fillId="0" borderId="53" xfId="0" applyNumberFormat="1" applyFont="1" applyFill="1" applyBorder="1" applyAlignment="1">
      <alignment horizontal="center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2" borderId="4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57" xfId="0" applyFont="1" applyFill="1" applyBorder="1" applyAlignment="1">
      <alignment horizontal="left" vertical="top" wrapText="1"/>
    </xf>
    <xf numFmtId="0" fontId="7" fillId="0" borderId="73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7" fillId="0" borderId="61" xfId="0" applyFont="1" applyBorder="1" applyAlignment="1">
      <alignment horizontal="left" vertical="top" wrapText="1"/>
    </xf>
    <xf numFmtId="0" fontId="1" fillId="2" borderId="69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47" xfId="0" applyFont="1" applyFill="1" applyBorder="1" applyAlignment="1">
      <alignment horizontal="right" vertical="top" wrapText="1"/>
    </xf>
    <xf numFmtId="180" fontId="2" fillId="2" borderId="69" xfId="0" applyNumberFormat="1" applyFont="1" applyFill="1" applyBorder="1" applyAlignment="1">
      <alignment horizontal="center" vertical="top" wrapText="1"/>
    </xf>
    <xf numFmtId="180" fontId="2" fillId="2" borderId="6" xfId="0" applyNumberFormat="1" applyFont="1" applyFill="1" applyBorder="1" applyAlignment="1">
      <alignment horizontal="center" vertical="top" wrapText="1"/>
    </xf>
    <xf numFmtId="180" fontId="2" fillId="2" borderId="4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49" fontId="7" fillId="0" borderId="40" xfId="0" applyNumberFormat="1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49" fontId="1" fillId="4" borderId="37" xfId="0" applyNumberFormat="1" applyFont="1" applyFill="1" applyBorder="1" applyAlignment="1">
      <alignment horizontal="center" vertical="top"/>
    </xf>
    <xf numFmtId="49" fontId="1" fillId="4" borderId="38" xfId="0" applyNumberFormat="1" applyFont="1" applyFill="1" applyBorder="1" applyAlignment="1">
      <alignment horizontal="center" vertical="top"/>
    </xf>
    <xf numFmtId="49" fontId="1" fillId="3" borderId="18" xfId="0" applyNumberFormat="1" applyFont="1" applyFill="1" applyBorder="1" applyAlignment="1">
      <alignment horizontal="center" vertical="top"/>
    </xf>
    <xf numFmtId="0" fontId="2" fillId="0" borderId="76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right" vertical="top"/>
    </xf>
    <xf numFmtId="49" fontId="1" fillId="4" borderId="47" xfId="0" applyNumberFormat="1" applyFont="1" applyFill="1" applyBorder="1" applyAlignment="1">
      <alignment horizontal="right" vertical="top"/>
    </xf>
    <xf numFmtId="49" fontId="7" fillId="0" borderId="41" xfId="0" applyNumberFormat="1" applyFont="1" applyFill="1" applyBorder="1" applyAlignment="1">
      <alignment horizontal="center" vertical="top" wrapText="1"/>
    </xf>
    <xf numFmtId="49" fontId="7" fillId="0" borderId="30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 textRotation="90" wrapText="1"/>
    </xf>
    <xf numFmtId="0" fontId="9" fillId="0" borderId="58" xfId="0" applyFont="1" applyFill="1" applyBorder="1" applyAlignment="1">
      <alignment horizontal="center" vertical="center" textRotation="90" wrapText="1"/>
    </xf>
    <xf numFmtId="49" fontId="7" fillId="0" borderId="52" xfId="0" applyNumberFormat="1" applyFont="1" applyFill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center" vertical="top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top"/>
    </xf>
    <xf numFmtId="49" fontId="3" fillId="0" borderId="62" xfId="0" applyNumberFormat="1" applyFont="1" applyFill="1" applyBorder="1" applyAlignment="1">
      <alignment horizontal="left" vertical="top" wrapText="1"/>
    </xf>
    <xf numFmtId="49" fontId="3" fillId="0" borderId="48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14" fillId="5" borderId="73" xfId="0" applyFont="1" applyFill="1" applyBorder="1" applyAlignment="1">
      <alignment horizontal="left" vertical="top" wrapText="1"/>
    </xf>
    <xf numFmtId="0" fontId="14" fillId="5" borderId="59" xfId="0" applyFont="1" applyFill="1" applyBorder="1" applyAlignment="1">
      <alignment horizontal="left" vertical="top" wrapText="1"/>
    </xf>
    <xf numFmtId="0" fontId="14" fillId="5" borderId="61" xfId="0" applyFont="1" applyFill="1" applyBorder="1" applyAlignment="1">
      <alignment horizontal="left" vertical="top" wrapText="1"/>
    </xf>
    <xf numFmtId="180" fontId="1" fillId="0" borderId="17" xfId="0" applyNumberFormat="1" applyFont="1" applyFill="1" applyBorder="1" applyAlignment="1">
      <alignment horizontal="center" vertical="center" textRotation="90" wrapText="1"/>
    </xf>
    <xf numFmtId="180" fontId="1" fillId="0" borderId="23" xfId="0" applyNumberFormat="1" applyFont="1" applyFill="1" applyBorder="1" applyAlignment="1">
      <alignment horizontal="center" vertical="center" textRotation="90" wrapText="1"/>
    </xf>
    <xf numFmtId="49" fontId="1" fillId="6" borderId="30" xfId="0" applyNumberFormat="1" applyFont="1" applyFill="1" applyBorder="1" applyAlignment="1">
      <alignment horizontal="center" vertical="top" textRotation="90" wrapText="1" shrinkToFit="1"/>
    </xf>
    <xf numFmtId="49" fontId="3" fillId="0" borderId="65" xfId="0" applyNumberFormat="1" applyFont="1" applyFill="1" applyBorder="1" applyAlignment="1">
      <alignment horizontal="left" vertical="top" wrapText="1"/>
    </xf>
    <xf numFmtId="49" fontId="3" fillId="0" borderId="34" xfId="0" applyNumberFormat="1" applyFont="1" applyFill="1" applyBorder="1" applyAlignment="1">
      <alignment horizontal="left" vertical="top" wrapText="1"/>
    </xf>
    <xf numFmtId="0" fontId="7" fillId="0" borderId="62" xfId="0" applyFont="1" applyBorder="1" applyAlignment="1">
      <alignment horizontal="center" vertical="top"/>
    </xf>
    <xf numFmtId="49" fontId="7" fillId="0" borderId="37" xfId="0" applyNumberFormat="1" applyFont="1" applyBorder="1" applyAlignment="1">
      <alignment horizontal="left" vertical="top" wrapText="1"/>
    </xf>
    <xf numFmtId="49" fontId="7" fillId="0" borderId="49" xfId="0" applyNumberFormat="1" applyFont="1" applyBorder="1" applyAlignment="1">
      <alignment horizontal="left" vertical="top" wrapText="1"/>
    </xf>
    <xf numFmtId="1" fontId="7" fillId="0" borderId="18" xfId="0" applyNumberFormat="1" applyFont="1" applyBorder="1" applyAlignment="1">
      <alignment horizontal="center" vertical="top"/>
    </xf>
    <xf numFmtId="1" fontId="7" fillId="0" borderId="13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9" fillId="0" borderId="79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49" fontId="7" fillId="0" borderId="24" xfId="0" applyNumberFormat="1" applyFont="1" applyFill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 textRotation="90" wrapText="1"/>
    </xf>
    <xf numFmtId="0" fontId="9" fillId="0" borderId="30" xfId="0" applyNumberFormat="1" applyFont="1" applyBorder="1" applyAlignment="1">
      <alignment horizontal="center" vertical="center" textRotation="90" wrapText="1"/>
    </xf>
    <xf numFmtId="0" fontId="9" fillId="0" borderId="23" xfId="0" applyNumberFormat="1" applyFont="1" applyBorder="1" applyAlignment="1">
      <alignment horizontal="center" vertical="center" textRotation="90" wrapText="1"/>
    </xf>
    <xf numFmtId="49" fontId="2" fillId="4" borderId="64" xfId="0" applyNumberFormat="1" applyFont="1" applyFill="1" applyBorder="1" applyAlignment="1">
      <alignment horizontal="left" vertical="top"/>
    </xf>
    <xf numFmtId="49" fontId="2" fillId="4" borderId="36" xfId="0" applyNumberFormat="1" applyFont="1" applyFill="1" applyBorder="1" applyAlignment="1">
      <alignment horizontal="left" vertical="top"/>
    </xf>
    <xf numFmtId="49" fontId="2" fillId="4" borderId="53" xfId="0" applyNumberFormat="1" applyFont="1" applyFill="1" applyBorder="1" applyAlignment="1">
      <alignment horizontal="left" vertical="top"/>
    </xf>
    <xf numFmtId="49" fontId="13" fillId="7" borderId="71" xfId="0" applyNumberFormat="1" applyFont="1" applyFill="1" applyBorder="1" applyAlignment="1">
      <alignment horizontal="left" vertical="top" wrapText="1"/>
    </xf>
    <xf numFmtId="49" fontId="13" fillId="7" borderId="33" xfId="0" applyNumberFormat="1" applyFont="1" applyFill="1" applyBorder="1" applyAlignment="1">
      <alignment horizontal="left" vertical="top" wrapText="1"/>
    </xf>
    <xf numFmtId="49" fontId="13" fillId="7" borderId="52" xfId="0" applyNumberFormat="1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3" fillId="0" borderId="76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1" fillId="0" borderId="76" xfId="0" applyNumberFormat="1" applyFont="1" applyFill="1" applyBorder="1" applyAlignment="1">
      <alignment horizontal="center" vertical="top"/>
    </xf>
    <xf numFmtId="49" fontId="1" fillId="0" borderId="65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vertical="top"/>
    </xf>
    <xf numFmtId="49" fontId="3" fillId="0" borderId="45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49" fontId="7" fillId="0" borderId="80" xfId="0" applyNumberFormat="1" applyFont="1" applyBorder="1" applyAlignment="1">
      <alignment horizontal="center" vertical="top"/>
    </xf>
    <xf numFmtId="49" fontId="7" fillId="0" borderId="70" xfId="0" applyNumberFormat="1" applyFont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49" fontId="1" fillId="0" borderId="60" xfId="0" applyNumberFormat="1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top"/>
    </xf>
    <xf numFmtId="49" fontId="7" fillId="6" borderId="17" xfId="0" applyNumberFormat="1" applyFont="1" applyFill="1" applyBorder="1" applyAlignment="1">
      <alignment horizontal="center" vertical="top"/>
    </xf>
    <xf numFmtId="49" fontId="7" fillId="6" borderId="30" xfId="0" applyNumberFormat="1" applyFont="1" applyFill="1" applyBorder="1" applyAlignment="1">
      <alignment horizontal="center" vertical="top"/>
    </xf>
    <xf numFmtId="49" fontId="7" fillId="6" borderId="23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49" fontId="1" fillId="4" borderId="49" xfId="0" applyNumberFormat="1" applyFont="1" applyFill="1" applyBorder="1" applyAlignment="1">
      <alignment horizontal="center" vertical="top"/>
    </xf>
    <xf numFmtId="49" fontId="1" fillId="4" borderId="77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49" fontId="1" fillId="4" borderId="40" xfId="0" applyNumberFormat="1" applyFont="1" applyFill="1" applyBorder="1" applyAlignment="1">
      <alignment horizontal="center" vertical="top"/>
    </xf>
    <xf numFmtId="49" fontId="1" fillId="4" borderId="38" xfId="0" applyNumberFormat="1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49" fontId="1" fillId="3" borderId="18" xfId="0" applyNumberFormat="1" applyFont="1" applyFill="1" applyBorder="1" applyAlignment="1">
      <alignment horizontal="center" vertical="top"/>
    </xf>
    <xf numFmtId="49" fontId="1" fillId="3" borderId="19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49" fontId="1" fillId="4" borderId="38" xfId="0" applyNumberFormat="1" applyFont="1" applyFill="1" applyBorder="1" applyAlignment="1">
      <alignment horizontal="center" vertical="top"/>
    </xf>
    <xf numFmtId="0" fontId="2" fillId="0" borderId="76" xfId="0" applyFont="1" applyFill="1" applyBorder="1" applyAlignment="1">
      <alignment horizontal="left" vertical="top" wrapText="1"/>
    </xf>
    <xf numFmtId="49" fontId="7" fillId="0" borderId="33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/>
    </xf>
    <xf numFmtId="0" fontId="7" fillId="0" borderId="56" xfId="0" applyFont="1" applyFill="1" applyBorder="1" applyAlignment="1">
      <alignment horizontal="center" vertical="top"/>
    </xf>
    <xf numFmtId="0" fontId="0" fillId="0" borderId="38" xfId="0" applyBorder="1" applyAlignment="1">
      <alignment horizontal="left" vertical="top" wrapText="1"/>
    </xf>
    <xf numFmtId="49" fontId="7" fillId="0" borderId="3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78" xfId="0" applyNumberFormat="1" applyFont="1" applyFill="1" applyBorder="1" applyAlignment="1">
      <alignment horizontal="center" vertical="top"/>
    </xf>
    <xf numFmtId="49" fontId="7" fillId="0" borderId="56" xfId="0" applyNumberFormat="1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 wrapText="1"/>
    </xf>
    <xf numFmtId="0" fontId="7" fillId="3" borderId="47" xfId="0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49" fontId="7" fillId="0" borderId="40" xfId="0" applyNumberFormat="1" applyFont="1" applyBorder="1" applyAlignment="1">
      <alignment horizontal="left" vertical="top" wrapText="1"/>
    </xf>
    <xf numFmtId="180" fontId="7" fillId="0" borderId="62" xfId="0" applyNumberFormat="1" applyFont="1" applyFill="1" applyBorder="1" applyAlignment="1">
      <alignment horizontal="center" vertical="top" wrapText="1"/>
    </xf>
    <xf numFmtId="180" fontId="7" fillId="0" borderId="56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center" vertical="top"/>
    </xf>
    <xf numFmtId="0" fontId="3" fillId="0" borderId="62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3" fillId="0" borderId="5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49" fontId="7" fillId="0" borderId="80" xfId="0" applyNumberFormat="1" applyFont="1" applyFill="1" applyBorder="1" applyAlignment="1">
      <alignment horizontal="center" vertical="top"/>
    </xf>
    <xf numFmtId="49" fontId="7" fillId="0" borderId="70" xfId="0" applyNumberFormat="1" applyFont="1" applyFill="1" applyBorder="1" applyAlignment="1">
      <alignment horizontal="center" vertical="top"/>
    </xf>
    <xf numFmtId="0" fontId="7" fillId="0" borderId="4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49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7" fillId="0" borderId="78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0" fillId="0" borderId="40" xfId="0" applyBorder="1" applyAlignment="1">
      <alignment horizontal="left" vertical="top" wrapText="1"/>
    </xf>
    <xf numFmtId="1" fontId="9" fillId="0" borderId="62" xfId="0" applyNumberFormat="1" applyFont="1" applyBorder="1" applyAlignment="1">
      <alignment horizontal="center" vertical="top"/>
    </xf>
    <xf numFmtId="1" fontId="9" fillId="0" borderId="56" xfId="0" applyNumberFormat="1" applyFont="1" applyBorder="1" applyAlignment="1">
      <alignment horizontal="center" vertical="top"/>
    </xf>
    <xf numFmtId="1" fontId="9" fillId="0" borderId="18" xfId="0" applyNumberFormat="1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left" vertical="top"/>
    </xf>
    <xf numFmtId="0" fontId="0" fillId="0" borderId="4" xfId="0" applyFont="1" applyBorder="1" applyAlignment="1">
      <alignment vertical="top"/>
    </xf>
    <xf numFmtId="0" fontId="0" fillId="0" borderId="87" xfId="0" applyFont="1" applyBorder="1" applyAlignment="1">
      <alignment vertical="top"/>
    </xf>
    <xf numFmtId="0" fontId="7" fillId="0" borderId="77" xfId="0" applyFont="1" applyFill="1" applyBorder="1" applyAlignment="1">
      <alignment horizontal="left" vertical="top" wrapText="1"/>
    </xf>
    <xf numFmtId="0" fontId="3" fillId="6" borderId="76" xfId="0" applyFont="1" applyFill="1" applyBorder="1" applyAlignment="1">
      <alignment horizontal="left" vertical="top" wrapText="1"/>
    </xf>
    <xf numFmtId="0" fontId="3" fillId="6" borderId="65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5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49" fontId="1" fillId="6" borderId="18" xfId="0" applyNumberFormat="1" applyFont="1" applyFill="1" applyBorder="1" applyAlignment="1">
      <alignment horizontal="center" vertical="top"/>
    </xf>
    <xf numFmtId="49" fontId="1" fillId="6" borderId="19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180" fontId="1" fillId="0" borderId="80" xfId="0" applyNumberFormat="1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/>
    </xf>
    <xf numFmtId="0" fontId="3" fillId="6" borderId="64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180" fontId="1" fillId="0" borderId="17" xfId="0" applyNumberFormat="1" applyFont="1" applyFill="1" applyBorder="1" applyAlignment="1">
      <alignment horizontal="center" vertical="top" wrapText="1"/>
    </xf>
    <xf numFmtId="180" fontId="1" fillId="0" borderId="30" xfId="0" applyNumberFormat="1" applyFont="1" applyFill="1" applyBorder="1" applyAlignment="1">
      <alignment horizontal="center" vertical="top" wrapText="1"/>
    </xf>
    <xf numFmtId="180" fontId="1" fillId="0" borderId="23" xfId="0" applyNumberFormat="1" applyFont="1" applyFill="1" applyBorder="1" applyAlignment="1">
      <alignment horizontal="center" vertical="top" wrapText="1"/>
    </xf>
    <xf numFmtId="49" fontId="8" fillId="0" borderId="33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68" xfId="0" applyNumberFormat="1" applyFont="1" applyFill="1" applyBorder="1" applyAlignment="1">
      <alignment horizontal="center" vertical="top"/>
    </xf>
    <xf numFmtId="0" fontId="3" fillId="0" borderId="62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49" fontId="7" fillId="0" borderId="36" xfId="0" applyNumberFormat="1" applyFont="1" applyFill="1" applyBorder="1" applyAlignment="1">
      <alignment horizontal="center" vertical="top"/>
    </xf>
    <xf numFmtId="49" fontId="7" fillId="0" borderId="71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Border="1" applyAlignment="1">
      <alignment vertical="top"/>
    </xf>
    <xf numFmtId="0" fontId="7" fillId="0" borderId="77" xfId="0" applyFont="1" applyFill="1" applyBorder="1" applyAlignment="1">
      <alignment vertical="top" wrapText="1"/>
    </xf>
    <xf numFmtId="49" fontId="7" fillId="0" borderId="77" xfId="0" applyNumberFormat="1" applyFont="1" applyBorder="1" applyAlignment="1">
      <alignment vertical="center" wrapText="1"/>
    </xf>
    <xf numFmtId="0" fontId="0" fillId="0" borderId="38" xfId="0" applyBorder="1" applyAlignment="1">
      <alignment wrapText="1"/>
    </xf>
    <xf numFmtId="49" fontId="7" fillId="0" borderId="77" xfId="0" applyNumberFormat="1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10" fillId="0" borderId="0" xfId="0" applyFont="1" applyFill="1" applyAlignment="1">
      <alignment horizontal="center" wrapText="1"/>
    </xf>
    <xf numFmtId="0" fontId="2" fillId="6" borderId="80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24" fillId="0" borderId="11" xfId="1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4" fillId="0" borderId="1" xfId="1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24" fillId="0" borderId="31" xfId="1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3" xfId="19" applyFont="1" applyBorder="1" applyAlignment="1">
      <alignment horizontal="center" vertical="center" wrapText="1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4"/>
  <sheetViews>
    <sheetView zoomScaleSheetLayoutView="115" workbookViewId="0" topLeftCell="A169">
      <selection activeCell="K181" sqref="K181"/>
    </sheetView>
  </sheetViews>
  <sheetFormatPr defaultColWidth="9.140625" defaultRowHeight="12.75"/>
  <cols>
    <col min="1" max="1" width="2.421875" style="112" customWidth="1"/>
    <col min="2" max="2" width="2.57421875" style="112" customWidth="1"/>
    <col min="3" max="3" width="2.7109375" style="112" customWidth="1"/>
    <col min="4" max="4" width="24.421875" style="112" customWidth="1"/>
    <col min="5" max="5" width="4.140625" style="112" customWidth="1"/>
    <col min="6" max="6" width="3.140625" style="112" customWidth="1"/>
    <col min="7" max="7" width="7.140625" style="112" customWidth="1"/>
    <col min="8" max="8" width="3.8515625" style="112" customWidth="1"/>
    <col min="9" max="9" width="6.28125" style="112" customWidth="1"/>
    <col min="10" max="11" width="6.421875" style="112" customWidth="1"/>
    <col min="12" max="12" width="4.57421875" style="112" customWidth="1"/>
    <col min="13" max="13" width="6.421875" style="112" customWidth="1"/>
    <col min="14" max="15" width="6.421875" style="396" customWidth="1"/>
    <col min="16" max="16" width="4.57421875" style="396" customWidth="1"/>
    <col min="17" max="17" width="6.421875" style="396" customWidth="1"/>
    <col min="18" max="18" width="6.421875" style="112" customWidth="1"/>
    <col min="19" max="19" width="6.28125" style="112" customWidth="1"/>
    <col min="20" max="20" width="4.57421875" style="112" customWidth="1"/>
    <col min="21" max="23" width="6.421875" style="112" customWidth="1"/>
    <col min="24" max="24" width="24.7109375" style="112" customWidth="1"/>
    <col min="25" max="25" width="4.421875" style="112" customWidth="1"/>
    <col min="26" max="26" width="4.57421875" style="112" customWidth="1"/>
    <col min="27" max="27" width="4.28125" style="112" customWidth="1"/>
    <col min="28" max="28" width="9.140625" style="112" customWidth="1"/>
    <col min="29" max="29" width="7.140625" style="112" customWidth="1"/>
    <col min="30" max="16384" width="9.140625" style="112" customWidth="1"/>
  </cols>
  <sheetData>
    <row r="1" spans="1:27" s="111" customFormat="1" ht="16.5" customHeight="1">
      <c r="A1" s="43"/>
      <c r="B1" s="43"/>
      <c r="C1" s="43"/>
      <c r="D1" s="113"/>
      <c r="E1" s="44"/>
      <c r="F1" s="43"/>
      <c r="G1" s="43"/>
      <c r="H1" s="43"/>
      <c r="I1" s="43"/>
      <c r="J1" s="43"/>
      <c r="K1" s="43"/>
      <c r="L1" s="43"/>
      <c r="M1" s="43"/>
      <c r="N1" s="390"/>
      <c r="O1" s="390"/>
      <c r="P1" s="390"/>
      <c r="Q1" s="390"/>
      <c r="R1" s="43"/>
      <c r="S1" s="43"/>
      <c r="T1" s="43"/>
      <c r="U1" s="43"/>
      <c r="V1" s="43"/>
      <c r="W1" s="43"/>
      <c r="X1" s="43"/>
      <c r="Y1" s="43" t="s">
        <v>11</v>
      </c>
      <c r="Z1" s="43"/>
      <c r="AA1" s="43"/>
    </row>
    <row r="2" spans="1:27" s="111" customFormat="1" ht="27" customHeight="1">
      <c r="A2" s="1259" t="s">
        <v>155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1260"/>
      <c r="U2" s="1260"/>
      <c r="V2" s="1260"/>
      <c r="W2" s="1260"/>
      <c r="X2" s="1260"/>
      <c r="Y2" s="1260"/>
      <c r="Z2" s="1260"/>
      <c r="AA2" s="1260"/>
    </row>
    <row r="3" spans="1:27" s="111" customFormat="1" ht="15" customHeight="1">
      <c r="A3" s="1260" t="s">
        <v>154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0"/>
      <c r="X3" s="1260"/>
      <c r="Y3" s="1260"/>
      <c r="Z3" s="1260"/>
      <c r="AA3" s="1260"/>
    </row>
    <row r="4" spans="1:27" s="111" customFormat="1" ht="15" customHeight="1" thickBot="1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3" t="s">
        <v>43</v>
      </c>
      <c r="Z4" s="564"/>
      <c r="AA4" s="564"/>
    </row>
    <row r="5" spans="1:27" s="58" customFormat="1" ht="36.75" customHeight="1">
      <c r="A5" s="1261" t="s">
        <v>0</v>
      </c>
      <c r="B5" s="1264" t="s">
        <v>1</v>
      </c>
      <c r="C5" s="1264" t="s">
        <v>2</v>
      </c>
      <c r="D5" s="1267" t="s">
        <v>51</v>
      </c>
      <c r="E5" s="1330" t="s">
        <v>83</v>
      </c>
      <c r="F5" s="1296" t="s">
        <v>156</v>
      </c>
      <c r="G5" s="1321" t="s">
        <v>3</v>
      </c>
      <c r="H5" s="1285" t="s">
        <v>157</v>
      </c>
      <c r="I5" s="1293" t="s">
        <v>4</v>
      </c>
      <c r="J5" s="1186" t="s">
        <v>158</v>
      </c>
      <c r="K5" s="1121"/>
      <c r="L5" s="1121"/>
      <c r="M5" s="1122"/>
      <c r="N5" s="1186" t="s">
        <v>159</v>
      </c>
      <c r="O5" s="1121"/>
      <c r="P5" s="1121"/>
      <c r="Q5" s="1122"/>
      <c r="R5" s="1120" t="s">
        <v>160</v>
      </c>
      <c r="S5" s="1121"/>
      <c r="T5" s="1121"/>
      <c r="U5" s="1274"/>
      <c r="V5" s="1275" t="s">
        <v>161</v>
      </c>
      <c r="W5" s="1275" t="s">
        <v>162</v>
      </c>
      <c r="X5" s="1315" t="s">
        <v>163</v>
      </c>
      <c r="Y5" s="1316"/>
      <c r="Z5" s="1316"/>
      <c r="AA5" s="1317"/>
    </row>
    <row r="6" spans="1:27" s="58" customFormat="1" ht="15" customHeight="1">
      <c r="A6" s="1262"/>
      <c r="B6" s="1265"/>
      <c r="C6" s="1265"/>
      <c r="D6" s="1268"/>
      <c r="E6" s="1331"/>
      <c r="F6" s="1297"/>
      <c r="G6" s="1322"/>
      <c r="H6" s="1286"/>
      <c r="I6" s="1294"/>
      <c r="J6" s="1278" t="s">
        <v>5</v>
      </c>
      <c r="K6" s="1280" t="s">
        <v>6</v>
      </c>
      <c r="L6" s="1280"/>
      <c r="M6" s="1281" t="s">
        <v>164</v>
      </c>
      <c r="N6" s="1278" t="s">
        <v>5</v>
      </c>
      <c r="O6" s="1280" t="s">
        <v>6</v>
      </c>
      <c r="P6" s="1280"/>
      <c r="Q6" s="1281" t="s">
        <v>164</v>
      </c>
      <c r="R6" s="1318" t="s">
        <v>5</v>
      </c>
      <c r="S6" s="1280" t="s">
        <v>6</v>
      </c>
      <c r="T6" s="1280"/>
      <c r="U6" s="1313" t="s">
        <v>164</v>
      </c>
      <c r="V6" s="1276"/>
      <c r="W6" s="1276"/>
      <c r="X6" s="1270" t="s">
        <v>51</v>
      </c>
      <c r="Y6" s="1272" t="s">
        <v>7</v>
      </c>
      <c r="Z6" s="1272"/>
      <c r="AA6" s="1273"/>
    </row>
    <row r="7" spans="1:27" s="58" customFormat="1" ht="88.5" customHeight="1" thickBot="1">
      <c r="A7" s="1263"/>
      <c r="B7" s="1266"/>
      <c r="C7" s="1266"/>
      <c r="D7" s="1269"/>
      <c r="E7" s="1332"/>
      <c r="F7" s="1298"/>
      <c r="G7" s="1323"/>
      <c r="H7" s="1287"/>
      <c r="I7" s="1295"/>
      <c r="J7" s="1279"/>
      <c r="K7" s="565" t="s">
        <v>5</v>
      </c>
      <c r="L7" s="566" t="s">
        <v>165</v>
      </c>
      <c r="M7" s="1282"/>
      <c r="N7" s="1279"/>
      <c r="O7" s="565" t="s">
        <v>5</v>
      </c>
      <c r="P7" s="566" t="s">
        <v>165</v>
      </c>
      <c r="Q7" s="1282"/>
      <c r="R7" s="1319"/>
      <c r="S7" s="565" t="s">
        <v>5</v>
      </c>
      <c r="T7" s="566" t="s">
        <v>165</v>
      </c>
      <c r="U7" s="1314"/>
      <c r="V7" s="1277"/>
      <c r="W7" s="1277"/>
      <c r="X7" s="1271"/>
      <c r="Y7" s="567" t="s">
        <v>84</v>
      </c>
      <c r="Z7" s="567" t="s">
        <v>85</v>
      </c>
      <c r="AA7" s="568" t="s">
        <v>166</v>
      </c>
    </row>
    <row r="8" spans="1:27" s="111" customFormat="1" ht="15.75" customHeight="1">
      <c r="A8" s="1327" t="s">
        <v>58</v>
      </c>
      <c r="B8" s="1328"/>
      <c r="C8" s="1328"/>
      <c r="D8" s="1328"/>
      <c r="E8" s="1328"/>
      <c r="F8" s="1328"/>
      <c r="G8" s="1328"/>
      <c r="H8" s="1328"/>
      <c r="I8" s="1328"/>
      <c r="J8" s="1328"/>
      <c r="K8" s="1328"/>
      <c r="L8" s="1328"/>
      <c r="M8" s="1328"/>
      <c r="N8" s="1328"/>
      <c r="O8" s="1328"/>
      <c r="P8" s="1328"/>
      <c r="Q8" s="1328"/>
      <c r="R8" s="1328"/>
      <c r="S8" s="1328"/>
      <c r="T8" s="1328"/>
      <c r="U8" s="1328"/>
      <c r="V8" s="1328"/>
      <c r="W8" s="1328"/>
      <c r="X8" s="1328"/>
      <c r="Y8" s="1328"/>
      <c r="Z8" s="1328"/>
      <c r="AA8" s="1329"/>
    </row>
    <row r="9" spans="1:27" s="111" customFormat="1" ht="16.5" customHeight="1">
      <c r="A9" s="1299" t="s">
        <v>73</v>
      </c>
      <c r="B9" s="1300"/>
      <c r="C9" s="1300"/>
      <c r="D9" s="1300"/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300"/>
      <c r="Q9" s="1300"/>
      <c r="R9" s="1300"/>
      <c r="S9" s="1300"/>
      <c r="T9" s="1300"/>
      <c r="U9" s="1300"/>
      <c r="V9" s="1300"/>
      <c r="W9" s="1300"/>
      <c r="X9" s="1300"/>
      <c r="Y9" s="1300"/>
      <c r="Z9" s="1300"/>
      <c r="AA9" s="1301"/>
    </row>
    <row r="10" spans="1:27" s="111" customFormat="1" ht="14.25" customHeight="1" thickBot="1">
      <c r="A10" s="199" t="s">
        <v>8</v>
      </c>
      <c r="B10" s="1324" t="s">
        <v>349</v>
      </c>
      <c r="C10" s="1325"/>
      <c r="D10" s="1325"/>
      <c r="E10" s="1325"/>
      <c r="F10" s="1325"/>
      <c r="G10" s="1325"/>
      <c r="H10" s="1325"/>
      <c r="I10" s="1325"/>
      <c r="J10" s="1325"/>
      <c r="K10" s="1325"/>
      <c r="L10" s="1325"/>
      <c r="M10" s="1325"/>
      <c r="N10" s="1325"/>
      <c r="O10" s="1325"/>
      <c r="P10" s="1325"/>
      <c r="Q10" s="1325"/>
      <c r="R10" s="1325"/>
      <c r="S10" s="1325"/>
      <c r="T10" s="1325"/>
      <c r="U10" s="1325"/>
      <c r="V10" s="1325"/>
      <c r="W10" s="1325"/>
      <c r="X10" s="1325"/>
      <c r="Y10" s="1325"/>
      <c r="Z10" s="1325"/>
      <c r="AA10" s="1326"/>
    </row>
    <row r="11" spans="1:27" s="111" customFormat="1" ht="15.75" customHeight="1" thickBot="1">
      <c r="A11" s="169" t="s">
        <v>8</v>
      </c>
      <c r="B11" s="7" t="s">
        <v>8</v>
      </c>
      <c r="C11" s="646" t="s">
        <v>348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647"/>
      <c r="O11" s="647"/>
      <c r="P11" s="647"/>
      <c r="Q11" s="647"/>
      <c r="R11" s="114"/>
      <c r="S11" s="114"/>
      <c r="T11" s="114"/>
      <c r="U11" s="114"/>
      <c r="V11" s="114"/>
      <c r="W11" s="114"/>
      <c r="X11" s="114"/>
      <c r="Y11" s="114"/>
      <c r="Z11" s="114"/>
      <c r="AA11" s="648"/>
    </row>
    <row r="12" spans="1:27" s="111" customFormat="1" ht="18.75" customHeight="1">
      <c r="A12" s="1154" t="s">
        <v>8</v>
      </c>
      <c r="B12" s="1167" t="s">
        <v>8</v>
      </c>
      <c r="C12" s="1212" t="s">
        <v>8</v>
      </c>
      <c r="D12" s="1289" t="s">
        <v>52</v>
      </c>
      <c r="E12" s="1291"/>
      <c r="F12" s="1283" t="s">
        <v>17</v>
      </c>
      <c r="G12" s="1149" t="s">
        <v>25</v>
      </c>
      <c r="H12" s="1146" t="s">
        <v>167</v>
      </c>
      <c r="I12" s="218" t="s">
        <v>12</v>
      </c>
      <c r="J12" s="282">
        <f>K12+M12</f>
        <v>200.9</v>
      </c>
      <c r="K12" s="27">
        <f>190+10.9</f>
        <v>200.9</v>
      </c>
      <c r="L12" s="27"/>
      <c r="M12" s="224"/>
      <c r="N12" s="282">
        <f>O12+Q12</f>
        <v>200.9</v>
      </c>
      <c r="O12" s="27">
        <v>200.9</v>
      </c>
      <c r="P12" s="27"/>
      <c r="Q12" s="224"/>
      <c r="R12" s="304">
        <f>S12+U12</f>
        <v>190</v>
      </c>
      <c r="S12" s="18">
        <v>190</v>
      </c>
      <c r="T12" s="18"/>
      <c r="U12" s="230"/>
      <c r="V12" s="236">
        <v>400</v>
      </c>
      <c r="W12" s="242">
        <v>400</v>
      </c>
      <c r="X12" s="1308" t="s">
        <v>139</v>
      </c>
      <c r="Y12" s="1310">
        <v>2056</v>
      </c>
      <c r="Z12" s="1312">
        <v>4051</v>
      </c>
      <c r="AA12" s="1307">
        <v>4051</v>
      </c>
    </row>
    <row r="13" spans="1:27" s="111" customFormat="1" ht="19.5" customHeight="1" thickBot="1">
      <c r="A13" s="1155"/>
      <c r="B13" s="1168"/>
      <c r="C13" s="1288"/>
      <c r="D13" s="1290"/>
      <c r="E13" s="1292"/>
      <c r="F13" s="1284"/>
      <c r="G13" s="1150"/>
      <c r="H13" s="1147"/>
      <c r="I13" s="462" t="s">
        <v>21</v>
      </c>
      <c r="J13" s="332">
        <f>SUM(J12:J12)</f>
        <v>200.9</v>
      </c>
      <c r="K13" s="73">
        <f>SUM(K12:K12)</f>
        <v>200.9</v>
      </c>
      <c r="L13" s="73"/>
      <c r="M13" s="232"/>
      <c r="N13" s="188">
        <f>SUM(N12:N12)</f>
        <v>200.9</v>
      </c>
      <c r="O13" s="23">
        <f>SUM(O12:O12)</f>
        <v>200.9</v>
      </c>
      <c r="P13" s="23"/>
      <c r="Q13" s="189"/>
      <c r="R13" s="332">
        <f>SUM(R12:R12)</f>
        <v>190</v>
      </c>
      <c r="S13" s="73">
        <f>SUM(S12:S12)</f>
        <v>190</v>
      </c>
      <c r="T13" s="73"/>
      <c r="U13" s="232"/>
      <c r="V13" s="470">
        <f>V12</f>
        <v>400</v>
      </c>
      <c r="W13" s="241">
        <f>W12</f>
        <v>400</v>
      </c>
      <c r="X13" s="1309"/>
      <c r="Y13" s="1311"/>
      <c r="Z13" s="1015"/>
      <c r="AA13" s="1034"/>
    </row>
    <row r="14" spans="1:27" s="111" customFormat="1" ht="24" customHeight="1">
      <c r="A14" s="151" t="s">
        <v>8</v>
      </c>
      <c r="B14" s="54" t="s">
        <v>8</v>
      </c>
      <c r="C14" s="1242" t="s">
        <v>9</v>
      </c>
      <c r="D14" s="1023" t="s">
        <v>226</v>
      </c>
      <c r="E14" s="1243" t="s">
        <v>252</v>
      </c>
      <c r="F14" s="1075" t="s">
        <v>17</v>
      </c>
      <c r="G14" s="1058" t="s">
        <v>25</v>
      </c>
      <c r="H14" s="1075" t="s">
        <v>167</v>
      </c>
      <c r="I14" s="269" t="s">
        <v>12</v>
      </c>
      <c r="J14" s="362">
        <f>K14+M14</f>
        <v>17.5</v>
      </c>
      <c r="K14" s="33">
        <v>17.5</v>
      </c>
      <c r="L14" s="33"/>
      <c r="M14" s="256"/>
      <c r="N14" s="161">
        <f>O14+Q14</f>
        <v>38.7</v>
      </c>
      <c r="O14" s="157">
        <v>38.7</v>
      </c>
      <c r="P14" s="154"/>
      <c r="Q14" s="945"/>
      <c r="R14" s="185">
        <f>S14+U14</f>
        <v>20</v>
      </c>
      <c r="S14" s="34">
        <v>20</v>
      </c>
      <c r="T14" s="34"/>
      <c r="U14" s="186"/>
      <c r="V14" s="946">
        <v>38.7</v>
      </c>
      <c r="W14" s="246">
        <v>38.7</v>
      </c>
      <c r="X14" s="947" t="s">
        <v>335</v>
      </c>
      <c r="Y14" s="937" t="s">
        <v>57</v>
      </c>
      <c r="Z14" s="937" t="s">
        <v>57</v>
      </c>
      <c r="AA14" s="938" t="s">
        <v>57</v>
      </c>
    </row>
    <row r="15" spans="1:27" s="111" customFormat="1" ht="22.5" customHeight="1">
      <c r="A15" s="158"/>
      <c r="B15" s="55"/>
      <c r="C15" s="1032"/>
      <c r="D15" s="1024"/>
      <c r="E15" s="1244"/>
      <c r="F15" s="987"/>
      <c r="G15" s="1059"/>
      <c r="H15" s="987"/>
      <c r="I15" s="219" t="s">
        <v>12</v>
      </c>
      <c r="J15" s="758"/>
      <c r="K15" s="759"/>
      <c r="L15" s="52"/>
      <c r="M15" s="226"/>
      <c r="N15" s="331">
        <f>O15</f>
        <v>95</v>
      </c>
      <c r="O15" s="52">
        <v>95</v>
      </c>
      <c r="P15" s="52"/>
      <c r="Q15" s="766"/>
      <c r="R15" s="760"/>
      <c r="S15" s="761"/>
      <c r="T15" s="762"/>
      <c r="U15" s="763"/>
      <c r="V15" s="764">
        <v>245</v>
      </c>
      <c r="W15" s="765">
        <v>100</v>
      </c>
      <c r="X15" s="549" t="s">
        <v>168</v>
      </c>
      <c r="Y15" s="560"/>
      <c r="Z15" s="559">
        <v>1</v>
      </c>
      <c r="AA15" s="558"/>
    </row>
    <row r="16" spans="1:27" s="111" customFormat="1" ht="23.25" customHeight="1" thickBot="1">
      <c r="A16" s="152"/>
      <c r="B16" s="56"/>
      <c r="C16" s="1033"/>
      <c r="D16" s="1025"/>
      <c r="E16" s="1245"/>
      <c r="F16" s="1076"/>
      <c r="G16" s="1060"/>
      <c r="H16" s="1076"/>
      <c r="I16" s="221" t="s">
        <v>21</v>
      </c>
      <c r="J16" s="333">
        <f>J14</f>
        <v>17.5</v>
      </c>
      <c r="K16" s="333">
        <f>K14</f>
        <v>17.5</v>
      </c>
      <c r="L16" s="333">
        <f>L14</f>
        <v>0</v>
      </c>
      <c r="M16" s="333">
        <f>M14</f>
        <v>0</v>
      </c>
      <c r="N16" s="333">
        <f>N15+N14</f>
        <v>133.7</v>
      </c>
      <c r="O16" s="59">
        <f aca="true" t="shared" si="0" ref="O16:W16">O15+O14</f>
        <v>133.7</v>
      </c>
      <c r="P16" s="59">
        <f t="shared" si="0"/>
        <v>0</v>
      </c>
      <c r="Q16" s="481">
        <f t="shared" si="0"/>
        <v>0</v>
      </c>
      <c r="R16" s="285">
        <f t="shared" si="0"/>
        <v>20</v>
      </c>
      <c r="S16" s="59">
        <f t="shared" si="0"/>
        <v>20</v>
      </c>
      <c r="T16" s="59">
        <f t="shared" si="0"/>
        <v>0</v>
      </c>
      <c r="U16" s="591">
        <f t="shared" si="0"/>
        <v>0</v>
      </c>
      <c r="V16" s="285">
        <f t="shared" si="0"/>
        <v>283.7</v>
      </c>
      <c r="W16" s="285">
        <f t="shared" si="0"/>
        <v>138.7</v>
      </c>
      <c r="X16" s="710" t="s">
        <v>169</v>
      </c>
      <c r="Y16" s="783"/>
      <c r="Z16" s="569"/>
      <c r="AA16" s="474">
        <v>1</v>
      </c>
    </row>
    <row r="17" spans="1:27" s="111" customFormat="1" ht="27" customHeight="1">
      <c r="A17" s="158" t="s">
        <v>8</v>
      </c>
      <c r="B17" s="55" t="s">
        <v>8</v>
      </c>
      <c r="C17" s="173" t="s">
        <v>10</v>
      </c>
      <c r="D17" s="992" t="s">
        <v>257</v>
      </c>
      <c r="E17" s="1096" t="s">
        <v>250</v>
      </c>
      <c r="F17" s="124"/>
      <c r="G17" s="176"/>
      <c r="H17" s="124"/>
      <c r="I17" s="787" t="s">
        <v>12</v>
      </c>
      <c r="J17" s="907"/>
      <c r="K17" s="499"/>
      <c r="L17" s="499"/>
      <c r="M17" s="908"/>
      <c r="N17" s="537">
        <f>Q17</f>
        <v>1000</v>
      </c>
      <c r="O17" s="487"/>
      <c r="P17" s="487"/>
      <c r="Q17" s="495">
        <v>1000</v>
      </c>
      <c r="R17" s="909">
        <f>S17+U17</f>
        <v>0</v>
      </c>
      <c r="S17" s="490">
        <v>0</v>
      </c>
      <c r="T17" s="490"/>
      <c r="U17" s="491">
        <v>0</v>
      </c>
      <c r="V17" s="497">
        <v>1500</v>
      </c>
      <c r="W17" s="443">
        <v>1500</v>
      </c>
      <c r="X17" s="910" t="s">
        <v>383</v>
      </c>
      <c r="Y17" s="912"/>
      <c r="Z17" s="912"/>
      <c r="AA17" s="913">
        <v>4000</v>
      </c>
    </row>
    <row r="18" spans="1:27" s="111" customFormat="1" ht="12.75" customHeight="1">
      <c r="A18" s="158"/>
      <c r="B18" s="55"/>
      <c r="C18" s="173"/>
      <c r="D18" s="993"/>
      <c r="E18" s="1097"/>
      <c r="F18" s="124"/>
      <c r="G18" s="176"/>
      <c r="H18" s="901"/>
      <c r="I18" s="921"/>
      <c r="J18" s="922"/>
      <c r="K18" s="463"/>
      <c r="L18" s="463"/>
      <c r="M18" s="923"/>
      <c r="N18" s="442"/>
      <c r="O18" s="85"/>
      <c r="P18" s="85"/>
      <c r="Q18" s="494"/>
      <c r="R18" s="924"/>
      <c r="S18" s="69"/>
      <c r="T18" s="69"/>
      <c r="U18" s="308"/>
      <c r="V18" s="925"/>
      <c r="W18" s="926"/>
      <c r="X18" s="911" t="s">
        <v>334</v>
      </c>
      <c r="Y18" s="914"/>
      <c r="Z18" s="914">
        <v>20</v>
      </c>
      <c r="AA18" s="915">
        <v>40</v>
      </c>
    </row>
    <row r="19" spans="1:27" s="111" customFormat="1" ht="25.5" customHeight="1">
      <c r="A19" s="1365"/>
      <c r="B19" s="1367"/>
      <c r="C19" s="1338"/>
      <c r="D19" s="986"/>
      <c r="E19" s="1098"/>
      <c r="F19" s="1363" t="s">
        <v>17</v>
      </c>
      <c r="G19" s="1130" t="s">
        <v>25</v>
      </c>
      <c r="H19" s="1126" t="s">
        <v>167</v>
      </c>
      <c r="I19" s="927" t="s">
        <v>12</v>
      </c>
      <c r="J19" s="533">
        <f>K19</f>
        <v>0</v>
      </c>
      <c r="K19" s="144">
        <v>0</v>
      </c>
      <c r="L19" s="144"/>
      <c r="M19" s="411"/>
      <c r="N19" s="928">
        <f>O19+Q19</f>
        <v>180</v>
      </c>
      <c r="O19" s="144">
        <v>180</v>
      </c>
      <c r="P19" s="929"/>
      <c r="Q19" s="930"/>
      <c r="R19" s="449">
        <f>S19</f>
        <v>180</v>
      </c>
      <c r="S19" s="119">
        <v>180</v>
      </c>
      <c r="T19" s="931"/>
      <c r="U19" s="932"/>
      <c r="V19" s="933"/>
      <c r="W19" s="934"/>
      <c r="X19" s="293" t="s">
        <v>384</v>
      </c>
      <c r="Y19" s="773">
        <v>70.5</v>
      </c>
      <c r="Z19" s="773"/>
      <c r="AA19" s="774"/>
    </row>
    <row r="20" spans="1:27" s="111" customFormat="1" ht="24" customHeight="1">
      <c r="A20" s="1211"/>
      <c r="B20" s="1165"/>
      <c r="C20" s="1213"/>
      <c r="D20" s="986"/>
      <c r="E20" s="1098"/>
      <c r="F20" s="1363"/>
      <c r="G20" s="1093"/>
      <c r="H20" s="1127"/>
      <c r="I20" s="302"/>
      <c r="J20" s="284"/>
      <c r="K20" s="29"/>
      <c r="L20" s="29"/>
      <c r="M20" s="228"/>
      <c r="N20" s="6"/>
      <c r="O20" s="29"/>
      <c r="P20" s="31"/>
      <c r="Q20" s="276"/>
      <c r="R20" s="305"/>
      <c r="S20" s="26"/>
      <c r="T20" s="26"/>
      <c r="U20" s="234"/>
      <c r="V20" s="935"/>
      <c r="W20" s="482"/>
      <c r="X20" s="293" t="s">
        <v>382</v>
      </c>
      <c r="Y20" s="772">
        <v>10</v>
      </c>
      <c r="Z20" s="773"/>
      <c r="AA20" s="774"/>
    </row>
    <row r="21" spans="1:27" s="111" customFormat="1" ht="13.5" customHeight="1">
      <c r="A21" s="1211"/>
      <c r="B21" s="1165"/>
      <c r="C21" s="1213"/>
      <c r="D21" s="986"/>
      <c r="E21" s="1098"/>
      <c r="F21" s="1363"/>
      <c r="G21" s="1093"/>
      <c r="H21" s="1127"/>
      <c r="I21" s="372"/>
      <c r="J21" s="538"/>
      <c r="K21" s="53"/>
      <c r="L21" s="53"/>
      <c r="M21" s="264"/>
      <c r="N21" s="108"/>
      <c r="O21" s="172"/>
      <c r="P21" s="777"/>
      <c r="Q21" s="191"/>
      <c r="R21" s="306"/>
      <c r="S21" s="778"/>
      <c r="T21" s="778"/>
      <c r="U21" s="779"/>
      <c r="V21" s="622">
        <v>330</v>
      </c>
      <c r="W21" s="561"/>
      <c r="X21" s="1461" t="s">
        <v>381</v>
      </c>
      <c r="Y21" s="786"/>
      <c r="Z21" s="919">
        <v>2330</v>
      </c>
      <c r="AA21" s="920"/>
    </row>
    <row r="22" spans="1:27" s="111" customFormat="1" ht="17.25" customHeight="1" thickBot="1">
      <c r="A22" s="1156"/>
      <c r="B22" s="1169"/>
      <c r="C22" s="1214"/>
      <c r="D22" s="1095"/>
      <c r="E22" s="1099"/>
      <c r="F22" s="1364"/>
      <c r="G22" s="1131"/>
      <c r="H22" s="1128"/>
      <c r="I22" s="270" t="s">
        <v>21</v>
      </c>
      <c r="J22" s="188">
        <v>0</v>
      </c>
      <c r="K22" s="23">
        <v>0</v>
      </c>
      <c r="L22" s="22"/>
      <c r="M22" s="189"/>
      <c r="N22" s="21">
        <f>N17+N19</f>
        <v>1180</v>
      </c>
      <c r="O22" s="21">
        <f>O17+O19</f>
        <v>180</v>
      </c>
      <c r="P22" s="21"/>
      <c r="Q22" s="71">
        <f>Q17+Q19</f>
        <v>1000</v>
      </c>
      <c r="R22" s="188">
        <f>R17+R19</f>
        <v>180</v>
      </c>
      <c r="S22" s="21">
        <f>S17+S19</f>
        <v>180</v>
      </c>
      <c r="T22" s="21"/>
      <c r="U22" s="750">
        <f>U17+U19</f>
        <v>0</v>
      </c>
      <c r="V22" s="71">
        <f>V17+V19+V20</f>
        <v>1500</v>
      </c>
      <c r="W22" s="241">
        <f>W17+W19</f>
        <v>1500</v>
      </c>
      <c r="X22" s="1413"/>
      <c r="Y22" s="775"/>
      <c r="Z22" s="916"/>
      <c r="AA22" s="776"/>
    </row>
    <row r="23" spans="1:27" s="111" customFormat="1" ht="15" customHeight="1">
      <c r="A23" s="1365" t="s">
        <v>13</v>
      </c>
      <c r="B23" s="1367" t="s">
        <v>8</v>
      </c>
      <c r="C23" s="1338" t="s">
        <v>13</v>
      </c>
      <c r="D23" s="1305" t="s">
        <v>350</v>
      </c>
      <c r="E23" s="815"/>
      <c r="F23" s="374" t="s">
        <v>17</v>
      </c>
      <c r="G23" s="129" t="s">
        <v>25</v>
      </c>
      <c r="H23" s="1129" t="s">
        <v>167</v>
      </c>
      <c r="I23" s="271" t="s">
        <v>12</v>
      </c>
      <c r="J23" s="434">
        <f>K23</f>
        <v>516</v>
      </c>
      <c r="K23" s="146">
        <f>413.2+102.8</f>
        <v>516</v>
      </c>
      <c r="L23" s="487"/>
      <c r="M23" s="488"/>
      <c r="N23" s="537">
        <f>O23+Q23</f>
        <v>270</v>
      </c>
      <c r="O23" s="487">
        <f>240</f>
        <v>240</v>
      </c>
      <c r="P23" s="487"/>
      <c r="Q23" s="495">
        <v>30</v>
      </c>
      <c r="R23" s="400">
        <f>S23+U23</f>
        <v>182</v>
      </c>
      <c r="S23" s="145">
        <f>182</f>
        <v>182</v>
      </c>
      <c r="T23" s="490"/>
      <c r="U23" s="491">
        <v>0</v>
      </c>
      <c r="V23" s="266">
        <v>400</v>
      </c>
      <c r="W23" s="266">
        <v>400</v>
      </c>
      <c r="X23" s="549" t="s">
        <v>218</v>
      </c>
      <c r="Y23" s="47">
        <v>20</v>
      </c>
      <c r="Z23" s="47">
        <v>100</v>
      </c>
      <c r="AA23" s="206">
        <v>100</v>
      </c>
    </row>
    <row r="24" spans="1:27" s="111" customFormat="1" ht="15" customHeight="1">
      <c r="A24" s="1211"/>
      <c r="B24" s="1165"/>
      <c r="C24" s="1213"/>
      <c r="D24" s="1305"/>
      <c r="E24" s="815"/>
      <c r="F24" s="374"/>
      <c r="G24" s="129"/>
      <c r="H24" s="1065"/>
      <c r="I24" s="372" t="s">
        <v>12</v>
      </c>
      <c r="J24" s="341"/>
      <c r="K24" s="67"/>
      <c r="L24" s="67"/>
      <c r="M24" s="337"/>
      <c r="N24" s="755"/>
      <c r="O24" s="67"/>
      <c r="P24" s="339"/>
      <c r="Q24" s="278"/>
      <c r="R24" s="465"/>
      <c r="S24" s="61"/>
      <c r="T24" s="61"/>
      <c r="U24" s="233"/>
      <c r="V24" s="561"/>
      <c r="W24" s="561"/>
      <c r="X24" s="549" t="s">
        <v>380</v>
      </c>
      <c r="Y24" s="47">
        <v>70</v>
      </c>
      <c r="Z24" s="47">
        <v>10</v>
      </c>
      <c r="AA24" s="206">
        <v>10</v>
      </c>
    </row>
    <row r="25" spans="1:27" s="111" customFormat="1" ht="14.25" customHeight="1">
      <c r="A25" s="1211"/>
      <c r="B25" s="1165"/>
      <c r="C25" s="1213"/>
      <c r="D25" s="1305"/>
      <c r="E25" s="815"/>
      <c r="F25" s="374"/>
      <c r="G25" s="129"/>
      <c r="H25" s="1065"/>
      <c r="I25" s="372"/>
      <c r="J25" s="341"/>
      <c r="K25" s="67"/>
      <c r="L25" s="67"/>
      <c r="M25" s="337"/>
      <c r="N25" s="755"/>
      <c r="O25" s="67"/>
      <c r="P25" s="339"/>
      <c r="Q25" s="278"/>
      <c r="R25" s="465"/>
      <c r="S25" s="61"/>
      <c r="T25" s="61"/>
      <c r="U25" s="233"/>
      <c r="V25" s="561"/>
      <c r="W25" s="561"/>
      <c r="X25" s="549" t="s">
        <v>221</v>
      </c>
      <c r="Y25" s="47">
        <v>3</v>
      </c>
      <c r="Z25" s="47">
        <v>3</v>
      </c>
      <c r="AA25" s="206">
        <v>3</v>
      </c>
    </row>
    <row r="26" spans="1:27" s="111" customFormat="1" ht="14.25" customHeight="1">
      <c r="A26" s="1211"/>
      <c r="B26" s="1165"/>
      <c r="C26" s="1213"/>
      <c r="D26" s="1305"/>
      <c r="E26" s="815"/>
      <c r="F26" s="374"/>
      <c r="G26" s="129"/>
      <c r="H26" s="1065"/>
      <c r="I26" s="372"/>
      <c r="J26" s="341"/>
      <c r="K26" s="67"/>
      <c r="L26" s="67"/>
      <c r="M26" s="337"/>
      <c r="N26" s="755"/>
      <c r="O26" s="67"/>
      <c r="P26" s="339"/>
      <c r="Q26" s="278"/>
      <c r="R26" s="465"/>
      <c r="S26" s="61"/>
      <c r="T26" s="61"/>
      <c r="U26" s="233"/>
      <c r="V26" s="561"/>
      <c r="W26" s="561"/>
      <c r="X26" s="549" t="s">
        <v>219</v>
      </c>
      <c r="Y26" s="47"/>
      <c r="Z26" s="47">
        <v>20</v>
      </c>
      <c r="AA26" s="206">
        <v>20</v>
      </c>
    </row>
    <row r="27" spans="1:27" s="111" customFormat="1" ht="15.75" customHeight="1">
      <c r="A27" s="1211"/>
      <c r="B27" s="1165"/>
      <c r="C27" s="1213"/>
      <c r="D27" s="1305"/>
      <c r="E27" s="1304" t="s">
        <v>248</v>
      </c>
      <c r="F27" s="374"/>
      <c r="G27" s="129"/>
      <c r="H27" s="1065"/>
      <c r="I27" s="372"/>
      <c r="J27" s="341"/>
      <c r="K27" s="67"/>
      <c r="L27" s="67"/>
      <c r="M27" s="337"/>
      <c r="N27" s="755"/>
      <c r="O27" s="67"/>
      <c r="P27" s="339"/>
      <c r="Q27" s="278"/>
      <c r="R27" s="465"/>
      <c r="S27" s="61"/>
      <c r="T27" s="61"/>
      <c r="U27" s="233"/>
      <c r="V27" s="561"/>
      <c r="W27" s="561"/>
      <c r="X27" s="549" t="s">
        <v>258</v>
      </c>
      <c r="Y27" s="47"/>
      <c r="Z27" s="47">
        <v>5</v>
      </c>
      <c r="AA27" s="206">
        <v>5</v>
      </c>
    </row>
    <row r="28" spans="1:27" s="111" customFormat="1" ht="24" customHeight="1">
      <c r="A28" s="1211"/>
      <c r="B28" s="1165"/>
      <c r="C28" s="1213"/>
      <c r="D28" s="1305"/>
      <c r="E28" s="1304"/>
      <c r="F28" s="374"/>
      <c r="G28" s="129"/>
      <c r="H28" s="1065"/>
      <c r="I28" s="372"/>
      <c r="J28" s="341"/>
      <c r="K28" s="67"/>
      <c r="L28" s="67"/>
      <c r="M28" s="337"/>
      <c r="N28" s="755"/>
      <c r="O28" s="67"/>
      <c r="P28" s="339"/>
      <c r="Q28" s="278"/>
      <c r="R28" s="465"/>
      <c r="S28" s="61"/>
      <c r="T28" s="61"/>
      <c r="U28" s="233"/>
      <c r="V28" s="561"/>
      <c r="W28" s="561"/>
      <c r="X28" s="549" t="s">
        <v>220</v>
      </c>
      <c r="Y28" s="47"/>
      <c r="Z28" s="47">
        <v>250</v>
      </c>
      <c r="AA28" s="206">
        <v>250</v>
      </c>
    </row>
    <row r="29" spans="1:27" s="111" customFormat="1" ht="15" customHeight="1">
      <c r="A29" s="1366"/>
      <c r="B29" s="1368"/>
      <c r="C29" s="1342"/>
      <c r="D29" s="1305"/>
      <c r="E29" s="1304"/>
      <c r="F29" s="374"/>
      <c r="G29" s="129"/>
      <c r="H29" s="1065"/>
      <c r="I29" s="944" t="s">
        <v>12</v>
      </c>
      <c r="J29" s="532"/>
      <c r="K29" s="5"/>
      <c r="L29" s="5"/>
      <c r="M29" s="939"/>
      <c r="N29" s="940">
        <f>O29</f>
        <v>60</v>
      </c>
      <c r="O29" s="5">
        <v>60</v>
      </c>
      <c r="P29" s="941"/>
      <c r="Q29" s="942"/>
      <c r="R29" s="187">
        <f>S29</f>
        <v>60</v>
      </c>
      <c r="S29" s="9">
        <v>60</v>
      </c>
      <c r="T29" s="9"/>
      <c r="U29" s="943"/>
      <c r="V29" s="672"/>
      <c r="W29" s="672"/>
      <c r="X29" s="936" t="s">
        <v>230</v>
      </c>
      <c r="Y29" s="937" t="s">
        <v>54</v>
      </c>
      <c r="Z29" s="937" t="s">
        <v>54</v>
      </c>
      <c r="AA29" s="938" t="s">
        <v>54</v>
      </c>
    </row>
    <row r="30" spans="1:27" s="111" customFormat="1" ht="20.25" customHeight="1">
      <c r="A30" s="1366"/>
      <c r="B30" s="1368"/>
      <c r="C30" s="1342"/>
      <c r="D30" s="1305"/>
      <c r="E30" s="815"/>
      <c r="F30" s="374"/>
      <c r="G30" s="129"/>
      <c r="H30" s="1065"/>
      <c r="I30" s="328" t="s">
        <v>12</v>
      </c>
      <c r="J30" s="330"/>
      <c r="K30" s="85"/>
      <c r="L30" s="85"/>
      <c r="M30" s="225"/>
      <c r="N30" s="784">
        <f>O30+Q30</f>
        <v>61</v>
      </c>
      <c r="O30" s="785"/>
      <c r="P30" s="463"/>
      <c r="Q30" s="494">
        <v>61</v>
      </c>
      <c r="R30" s="307"/>
      <c r="S30" s="69"/>
      <c r="T30" s="69"/>
      <c r="U30" s="308"/>
      <c r="V30" s="150">
        <v>61</v>
      </c>
      <c r="W30" s="239"/>
      <c r="X30" s="1462" t="s">
        <v>379</v>
      </c>
      <c r="Y30" s="917"/>
      <c r="Z30" s="917" t="s">
        <v>227</v>
      </c>
      <c r="AA30" s="210"/>
    </row>
    <row r="31" spans="1:27" s="111" customFormat="1" ht="19.5" customHeight="1" thickBot="1">
      <c r="A31" s="1156"/>
      <c r="B31" s="1169"/>
      <c r="C31" s="1214"/>
      <c r="D31" s="1306"/>
      <c r="E31" s="816"/>
      <c r="F31" s="375"/>
      <c r="G31" s="126"/>
      <c r="H31" s="1061"/>
      <c r="I31" s="270" t="s">
        <v>21</v>
      </c>
      <c r="J31" s="183">
        <f>SUM(J23:J30)</f>
        <v>516</v>
      </c>
      <c r="K31" s="183">
        <f aca="true" t="shared" si="1" ref="K31:W31">SUM(K23:K30)</f>
        <v>516</v>
      </c>
      <c r="L31" s="183">
        <f t="shared" si="1"/>
        <v>0</v>
      </c>
      <c r="M31" s="183">
        <f t="shared" si="1"/>
        <v>0</v>
      </c>
      <c r="N31" s="183">
        <f t="shared" si="1"/>
        <v>391</v>
      </c>
      <c r="O31" s="183">
        <f t="shared" si="1"/>
        <v>300</v>
      </c>
      <c r="P31" s="183">
        <f t="shared" si="1"/>
        <v>0</v>
      </c>
      <c r="Q31" s="183">
        <f t="shared" si="1"/>
        <v>91</v>
      </c>
      <c r="R31" s="823">
        <f t="shared" si="1"/>
        <v>242</v>
      </c>
      <c r="S31" s="823">
        <f t="shared" si="1"/>
        <v>242</v>
      </c>
      <c r="T31" s="823">
        <f t="shared" si="1"/>
        <v>0</v>
      </c>
      <c r="U31" s="823">
        <f t="shared" si="1"/>
        <v>0</v>
      </c>
      <c r="V31" s="823">
        <f t="shared" si="1"/>
        <v>461</v>
      </c>
      <c r="W31" s="823">
        <f t="shared" si="1"/>
        <v>400</v>
      </c>
      <c r="X31" s="1463"/>
      <c r="Y31" s="828"/>
      <c r="Z31" s="828"/>
      <c r="AA31" s="918"/>
    </row>
    <row r="32" spans="1:27" s="111" customFormat="1" ht="17.25" customHeight="1">
      <c r="A32" s="1248" t="s">
        <v>8</v>
      </c>
      <c r="B32" s="1250" t="s">
        <v>8</v>
      </c>
      <c r="C32" s="1043" t="s">
        <v>14</v>
      </c>
      <c r="D32" s="1023" t="s">
        <v>56</v>
      </c>
      <c r="E32" s="1302" t="s">
        <v>247</v>
      </c>
      <c r="F32" s="51" t="s">
        <v>17</v>
      </c>
      <c r="G32" s="1072" t="s">
        <v>25</v>
      </c>
      <c r="H32" s="1129" t="s">
        <v>167</v>
      </c>
      <c r="I32" s="218" t="s">
        <v>12</v>
      </c>
      <c r="J32" s="284"/>
      <c r="K32" s="29"/>
      <c r="L32" s="29"/>
      <c r="M32" s="228"/>
      <c r="N32" s="284"/>
      <c r="O32" s="29"/>
      <c r="P32" s="29"/>
      <c r="Q32" s="228"/>
      <c r="R32" s="304"/>
      <c r="S32" s="18"/>
      <c r="T32" s="18"/>
      <c r="U32" s="230"/>
      <c r="V32" s="242">
        <v>150</v>
      </c>
      <c r="W32" s="242">
        <v>250</v>
      </c>
      <c r="X32" s="1246" t="s">
        <v>170</v>
      </c>
      <c r="Y32" s="163"/>
      <c r="Z32" s="163">
        <v>1</v>
      </c>
      <c r="AA32" s="197">
        <v>1</v>
      </c>
    </row>
    <row r="33" spans="1:27" s="111" customFormat="1" ht="24" customHeight="1" thickBot="1">
      <c r="A33" s="1249"/>
      <c r="B33" s="1166"/>
      <c r="C33" s="1045"/>
      <c r="D33" s="1025"/>
      <c r="E33" s="1303"/>
      <c r="F33" s="181"/>
      <c r="G33" s="1074"/>
      <c r="H33" s="1061"/>
      <c r="I33" s="223" t="s">
        <v>21</v>
      </c>
      <c r="J33" s="188"/>
      <c r="K33" s="23"/>
      <c r="L33" s="23"/>
      <c r="M33" s="189"/>
      <c r="N33" s="188"/>
      <c r="O33" s="23"/>
      <c r="P33" s="70"/>
      <c r="Q33" s="189"/>
      <c r="R33" s="188"/>
      <c r="S33" s="23"/>
      <c r="T33" s="23"/>
      <c r="U33" s="189"/>
      <c r="V33" s="241">
        <f>SUM(V32:V32)</f>
        <v>150</v>
      </c>
      <c r="W33" s="241">
        <f>SUM(W32:W32)</f>
        <v>250</v>
      </c>
      <c r="X33" s="1247"/>
      <c r="Y33" s="571"/>
      <c r="Z33" s="571"/>
      <c r="AA33" s="572"/>
    </row>
    <row r="34" spans="1:27" s="111" customFormat="1" ht="15.75" customHeight="1">
      <c r="A34" s="1248" t="s">
        <v>8</v>
      </c>
      <c r="B34" s="1250" t="s">
        <v>8</v>
      </c>
      <c r="C34" s="1043" t="s">
        <v>15</v>
      </c>
      <c r="D34" s="1132" t="s">
        <v>72</v>
      </c>
      <c r="E34" s="83" t="s">
        <v>245</v>
      </c>
      <c r="F34" s="1129" t="s">
        <v>17</v>
      </c>
      <c r="G34" s="1072" t="s">
        <v>25</v>
      </c>
      <c r="H34" s="1129" t="s">
        <v>167</v>
      </c>
      <c r="I34" s="218" t="s">
        <v>12</v>
      </c>
      <c r="J34" s="282"/>
      <c r="K34" s="27"/>
      <c r="L34" s="27"/>
      <c r="M34" s="224"/>
      <c r="N34" s="284"/>
      <c r="O34" s="29"/>
      <c r="P34" s="29"/>
      <c r="Q34" s="228"/>
      <c r="R34" s="305"/>
      <c r="S34" s="26"/>
      <c r="T34" s="26"/>
      <c r="U34" s="234"/>
      <c r="V34" s="239"/>
      <c r="W34" s="239">
        <v>1932.5</v>
      </c>
      <c r="X34" s="1246" t="s">
        <v>378</v>
      </c>
      <c r="Y34" s="163"/>
      <c r="Z34" s="163"/>
      <c r="AA34" s="197">
        <v>3250</v>
      </c>
    </row>
    <row r="35" spans="1:27" s="111" customFormat="1" ht="23.25" customHeight="1" thickBot="1">
      <c r="A35" s="1249"/>
      <c r="B35" s="1166"/>
      <c r="C35" s="1045"/>
      <c r="D35" s="1133"/>
      <c r="E35" s="817" t="s">
        <v>249</v>
      </c>
      <c r="F35" s="1061"/>
      <c r="G35" s="1074"/>
      <c r="H35" s="1061"/>
      <c r="I35" s="220" t="s">
        <v>21</v>
      </c>
      <c r="J35" s="188"/>
      <c r="K35" s="23"/>
      <c r="L35" s="23"/>
      <c r="M35" s="189"/>
      <c r="N35" s="188"/>
      <c r="O35" s="23"/>
      <c r="P35" s="70"/>
      <c r="Q35" s="189"/>
      <c r="R35" s="188"/>
      <c r="S35" s="23"/>
      <c r="T35" s="23"/>
      <c r="U35" s="189"/>
      <c r="V35" s="241">
        <f>SUM(V34:V34)</f>
        <v>0</v>
      </c>
      <c r="W35" s="241">
        <f>W34</f>
        <v>1932.5</v>
      </c>
      <c r="X35" s="1384"/>
      <c r="Y35" s="692"/>
      <c r="Z35" s="692"/>
      <c r="AA35" s="693"/>
    </row>
    <row r="36" spans="1:27" s="111" customFormat="1" ht="16.5" customHeight="1" thickBot="1">
      <c r="A36" s="169" t="s">
        <v>8</v>
      </c>
      <c r="B36" s="116" t="s">
        <v>8</v>
      </c>
      <c r="C36" s="1020" t="s">
        <v>20</v>
      </c>
      <c r="D36" s="1021"/>
      <c r="E36" s="1021"/>
      <c r="F36" s="1021"/>
      <c r="G36" s="1021"/>
      <c r="H36" s="1021"/>
      <c r="I36" s="1022"/>
      <c r="J36" s="274">
        <f aca="true" t="shared" si="2" ref="J36:W36">J35+J33+J31+J22+J16+J13</f>
        <v>734.4</v>
      </c>
      <c r="K36" s="274">
        <f t="shared" si="2"/>
        <v>734.4</v>
      </c>
      <c r="L36" s="274">
        <f t="shared" si="2"/>
        <v>0</v>
      </c>
      <c r="M36" s="274">
        <f t="shared" si="2"/>
        <v>0</v>
      </c>
      <c r="N36" s="274">
        <f t="shared" si="2"/>
        <v>1905.6000000000001</v>
      </c>
      <c r="O36" s="274">
        <f t="shared" si="2"/>
        <v>814.6</v>
      </c>
      <c r="P36" s="274">
        <f t="shared" si="2"/>
        <v>0</v>
      </c>
      <c r="Q36" s="274">
        <f t="shared" si="2"/>
        <v>1091</v>
      </c>
      <c r="R36" s="274">
        <f t="shared" si="2"/>
        <v>632</v>
      </c>
      <c r="S36" s="274">
        <f t="shared" si="2"/>
        <v>632</v>
      </c>
      <c r="T36" s="274">
        <f t="shared" si="2"/>
        <v>0</v>
      </c>
      <c r="U36" s="274">
        <f t="shared" si="2"/>
        <v>0</v>
      </c>
      <c r="V36" s="274">
        <f t="shared" si="2"/>
        <v>2794.7</v>
      </c>
      <c r="W36" s="274">
        <f t="shared" si="2"/>
        <v>4621.2</v>
      </c>
      <c r="X36" s="14"/>
      <c r="Y36" s="14"/>
      <c r="Z36" s="14"/>
      <c r="AA36" s="200"/>
    </row>
    <row r="37" spans="1:27" s="111" customFormat="1" ht="15.75" customHeight="1" thickBot="1">
      <c r="A37" s="208" t="s">
        <v>8</v>
      </c>
      <c r="B37" s="116" t="s">
        <v>9</v>
      </c>
      <c r="C37" s="1007" t="s">
        <v>235</v>
      </c>
      <c r="D37" s="999"/>
      <c r="E37" s="999"/>
      <c r="F37" s="999"/>
      <c r="G37" s="999"/>
      <c r="H37" s="999"/>
      <c r="I37" s="999"/>
      <c r="J37" s="999"/>
      <c r="K37" s="1000"/>
      <c r="L37" s="1000"/>
      <c r="M37" s="1000"/>
      <c r="N37" s="1000"/>
      <c r="O37" s="1001"/>
      <c r="P37" s="1001"/>
      <c r="Q37" s="1001"/>
      <c r="R37" s="1001"/>
      <c r="S37" s="1001"/>
      <c r="T37" s="1001"/>
      <c r="U37" s="1001"/>
      <c r="V37" s="1001"/>
      <c r="W37" s="15"/>
      <c r="X37" s="15"/>
      <c r="Y37" s="15"/>
      <c r="Z37" s="15"/>
      <c r="AA37" s="209"/>
    </row>
    <row r="38" spans="1:27" s="519" customFormat="1" ht="15.75" customHeight="1">
      <c r="A38" s="151" t="s">
        <v>8</v>
      </c>
      <c r="B38" s="54" t="s">
        <v>9</v>
      </c>
      <c r="C38" s="1242" t="s">
        <v>8</v>
      </c>
      <c r="D38" s="1339" t="s">
        <v>240</v>
      </c>
      <c r="E38" s="457" t="s">
        <v>242</v>
      </c>
      <c r="F38" s="1075" t="s">
        <v>14</v>
      </c>
      <c r="G38" s="175" t="s">
        <v>25</v>
      </c>
      <c r="H38" s="1075" t="s">
        <v>167</v>
      </c>
      <c r="I38" s="271" t="s">
        <v>12</v>
      </c>
      <c r="J38" s="537">
        <f>K38+M38</f>
        <v>7485.2</v>
      </c>
      <c r="K38" s="487">
        <v>7485.2</v>
      </c>
      <c r="L38" s="487"/>
      <c r="M38" s="488"/>
      <c r="N38" s="486">
        <f>O38+Q38</f>
        <v>6865.3</v>
      </c>
      <c r="O38" s="487">
        <v>6865.3</v>
      </c>
      <c r="P38" s="495"/>
      <c r="Q38" s="495"/>
      <c r="R38" s="496">
        <f>S38+U38</f>
        <v>6600</v>
      </c>
      <c r="S38" s="490">
        <v>6600</v>
      </c>
      <c r="T38" s="490"/>
      <c r="U38" s="491"/>
      <c r="V38" s="497">
        <v>7600</v>
      </c>
      <c r="W38" s="443">
        <v>7600</v>
      </c>
      <c r="X38" s="617" t="s">
        <v>374</v>
      </c>
      <c r="Y38" s="618">
        <v>10000</v>
      </c>
      <c r="Z38" s="618">
        <v>10100</v>
      </c>
      <c r="AA38" s="619">
        <v>10100</v>
      </c>
    </row>
    <row r="39" spans="1:27" s="519" customFormat="1" ht="36" customHeight="1">
      <c r="A39" s="158"/>
      <c r="B39" s="55"/>
      <c r="C39" s="1032"/>
      <c r="D39" s="1340"/>
      <c r="E39" s="376"/>
      <c r="F39" s="987"/>
      <c r="G39" s="176"/>
      <c r="H39" s="987"/>
      <c r="I39" s="179"/>
      <c r="J39" s="341"/>
      <c r="K39" s="67"/>
      <c r="L39" s="67"/>
      <c r="M39" s="337"/>
      <c r="N39" s="190"/>
      <c r="O39" s="67"/>
      <c r="P39" s="278"/>
      <c r="Q39" s="278"/>
      <c r="R39" s="465"/>
      <c r="S39" s="61"/>
      <c r="T39" s="61"/>
      <c r="U39" s="233"/>
      <c r="V39" s="118"/>
      <c r="W39" s="262"/>
      <c r="X39" s="293" t="s">
        <v>86</v>
      </c>
      <c r="Y39" s="611">
        <v>1</v>
      </c>
      <c r="Z39" s="611"/>
      <c r="AA39" s="612"/>
    </row>
    <row r="40" spans="1:27" s="519" customFormat="1" ht="16.5" customHeight="1">
      <c r="A40" s="158"/>
      <c r="B40" s="55"/>
      <c r="C40" s="1032"/>
      <c r="D40" s="1340"/>
      <c r="E40" s="376"/>
      <c r="F40" s="987"/>
      <c r="G40" s="176"/>
      <c r="H40" s="987"/>
      <c r="I40" s="179"/>
      <c r="J40" s="341"/>
      <c r="K40" s="67"/>
      <c r="L40" s="67"/>
      <c r="M40" s="337"/>
      <c r="N40" s="190"/>
      <c r="O40" s="67"/>
      <c r="P40" s="278"/>
      <c r="Q40" s="278"/>
      <c r="R40" s="465"/>
      <c r="S40" s="61"/>
      <c r="T40" s="61"/>
      <c r="U40" s="233"/>
      <c r="V40" s="118"/>
      <c r="W40" s="262"/>
      <c r="X40" s="293" t="s">
        <v>141</v>
      </c>
      <c r="Y40" s="613">
        <v>20202</v>
      </c>
      <c r="Z40" s="614">
        <v>20202</v>
      </c>
      <c r="AA40" s="615">
        <v>20202</v>
      </c>
    </row>
    <row r="41" spans="1:27" s="111" customFormat="1" ht="17.25" customHeight="1" thickBot="1">
      <c r="A41" s="152"/>
      <c r="B41" s="56"/>
      <c r="C41" s="1033"/>
      <c r="D41" s="1341"/>
      <c r="E41" s="379"/>
      <c r="F41" s="1076"/>
      <c r="G41" s="380"/>
      <c r="H41" s="1076"/>
      <c r="I41" s="273" t="s">
        <v>21</v>
      </c>
      <c r="J41" s="183">
        <f>SUM(J38:J39)</f>
        <v>7485.2</v>
      </c>
      <c r="K41" s="4">
        <f>SUM(K38:K39)</f>
        <v>7485.2</v>
      </c>
      <c r="L41" s="4"/>
      <c r="M41" s="184"/>
      <c r="N41" s="117">
        <f>N38+N39</f>
        <v>6865.3</v>
      </c>
      <c r="O41" s="4">
        <f>O38+O39</f>
        <v>6865.3</v>
      </c>
      <c r="P41" s="60"/>
      <c r="Q41" s="60"/>
      <c r="R41" s="183">
        <f>SUM(R38:R39)</f>
        <v>6600</v>
      </c>
      <c r="S41" s="4">
        <f>SUM(S38:S39)</f>
        <v>6600</v>
      </c>
      <c r="T41" s="4"/>
      <c r="U41" s="184"/>
      <c r="V41" s="135">
        <f>V39+V38</f>
        <v>7600</v>
      </c>
      <c r="W41" s="238">
        <f>W39+W38</f>
        <v>7600</v>
      </c>
      <c r="X41" s="573" t="s">
        <v>140</v>
      </c>
      <c r="Y41" s="620">
        <v>23338</v>
      </c>
      <c r="Z41" s="620">
        <v>23338</v>
      </c>
      <c r="AA41" s="621">
        <v>23338</v>
      </c>
    </row>
    <row r="42" spans="1:27" s="111" customFormat="1" ht="26.25" customHeight="1">
      <c r="A42" s="151" t="s">
        <v>8</v>
      </c>
      <c r="B42" s="54" t="s">
        <v>9</v>
      </c>
      <c r="C42" s="1242" t="s">
        <v>9</v>
      </c>
      <c r="D42" s="1023" t="s">
        <v>77</v>
      </c>
      <c r="E42" s="178"/>
      <c r="F42" s="110" t="s">
        <v>14</v>
      </c>
      <c r="G42" s="175" t="s">
        <v>25</v>
      </c>
      <c r="H42" s="1075" t="s">
        <v>167</v>
      </c>
      <c r="I42" s="271" t="s">
        <v>12</v>
      </c>
      <c r="J42" s="537">
        <f>K42+M42</f>
        <v>2843.8</v>
      </c>
      <c r="K42" s="487">
        <v>2843.8</v>
      </c>
      <c r="L42" s="487"/>
      <c r="M42" s="488"/>
      <c r="N42" s="486">
        <f>O42+Q42</f>
        <v>3081.4</v>
      </c>
      <c r="O42" s="487">
        <f>2803.4+278</f>
        <v>3081.4</v>
      </c>
      <c r="P42" s="495"/>
      <c r="Q42" s="495"/>
      <c r="R42" s="496">
        <f>S42+U42</f>
        <v>3081.4</v>
      </c>
      <c r="S42" s="490">
        <v>3081.4</v>
      </c>
      <c r="T42" s="490"/>
      <c r="U42" s="491"/>
      <c r="V42" s="497">
        <v>3000</v>
      </c>
      <c r="W42" s="443">
        <v>3000</v>
      </c>
      <c r="X42" s="293" t="s">
        <v>375</v>
      </c>
      <c r="Y42" s="611">
        <v>11238</v>
      </c>
      <c r="Z42" s="611">
        <v>11238</v>
      </c>
      <c r="AA42" s="612">
        <v>11238</v>
      </c>
    </row>
    <row r="43" spans="1:27" s="519" customFormat="1" ht="23.25" customHeight="1">
      <c r="A43" s="158"/>
      <c r="B43" s="55"/>
      <c r="C43" s="1032"/>
      <c r="D43" s="1024"/>
      <c r="E43" s="376"/>
      <c r="F43" s="952"/>
      <c r="G43" s="176"/>
      <c r="H43" s="987"/>
      <c r="I43" s="493"/>
      <c r="J43" s="330"/>
      <c r="K43" s="85"/>
      <c r="L43" s="85"/>
      <c r="M43" s="225"/>
      <c r="N43" s="442"/>
      <c r="O43" s="85"/>
      <c r="P43" s="494"/>
      <c r="Q43" s="494"/>
      <c r="R43" s="307"/>
      <c r="S43" s="69"/>
      <c r="T43" s="69"/>
      <c r="U43" s="308"/>
      <c r="V43" s="484"/>
      <c r="W43" s="239"/>
      <c r="X43" s="293"/>
      <c r="Y43" s="613"/>
      <c r="Z43" s="614"/>
      <c r="AA43" s="615"/>
    </row>
    <row r="44" spans="1:27" s="111" customFormat="1" ht="27" customHeight="1" thickBot="1">
      <c r="A44" s="152"/>
      <c r="B44" s="56"/>
      <c r="C44" s="1033"/>
      <c r="D44" s="1025"/>
      <c r="E44" s="180"/>
      <c r="F44" s="174"/>
      <c r="G44" s="381"/>
      <c r="H44" s="1076"/>
      <c r="I44" s="273" t="s">
        <v>21</v>
      </c>
      <c r="J44" s="183">
        <f>SUM(J42:J43)</f>
        <v>2843.8</v>
      </c>
      <c r="K44" s="4">
        <f>SUM(K42:K43)</f>
        <v>2843.8</v>
      </c>
      <c r="L44" s="60"/>
      <c r="M44" s="184"/>
      <c r="N44" s="117">
        <f>N42+N43</f>
        <v>3081.4</v>
      </c>
      <c r="O44" s="4">
        <f>O42+O43</f>
        <v>3081.4</v>
      </c>
      <c r="P44" s="60"/>
      <c r="Q44" s="60"/>
      <c r="R44" s="183">
        <f>SUM(R42:R43)</f>
        <v>3081.4</v>
      </c>
      <c r="S44" s="4">
        <f>SUM(S42:S43)</f>
        <v>3081.4</v>
      </c>
      <c r="T44" s="60"/>
      <c r="U44" s="184"/>
      <c r="V44" s="135">
        <f>SUM(V42:V43)</f>
        <v>3000</v>
      </c>
      <c r="W44" s="238">
        <f>SUM(W42:W43)</f>
        <v>3000</v>
      </c>
      <c r="X44" s="293"/>
      <c r="Y44" s="611"/>
      <c r="Z44" s="611"/>
      <c r="AA44" s="612"/>
    </row>
    <row r="45" spans="1:27" s="111" customFormat="1" ht="24" customHeight="1">
      <c r="A45" s="1154" t="s">
        <v>8</v>
      </c>
      <c r="B45" s="1167" t="s">
        <v>9</v>
      </c>
      <c r="C45" s="1212" t="s">
        <v>10</v>
      </c>
      <c r="D45" s="1103" t="s">
        <v>228</v>
      </c>
      <c r="E45" s="1100" t="s">
        <v>246</v>
      </c>
      <c r="F45" s="51" t="s">
        <v>14</v>
      </c>
      <c r="G45" s="125" t="s">
        <v>25</v>
      </c>
      <c r="H45" s="1129" t="s">
        <v>167</v>
      </c>
      <c r="I45" s="271" t="s">
        <v>12</v>
      </c>
      <c r="J45" s="434">
        <f>K45+M45</f>
        <v>264</v>
      </c>
      <c r="K45" s="146">
        <f>220+9.4+34.6</f>
        <v>264</v>
      </c>
      <c r="L45" s="146"/>
      <c r="M45" s="255"/>
      <c r="N45" s="148">
        <f>O45+Q45</f>
        <v>245</v>
      </c>
      <c r="O45" s="468">
        <v>245</v>
      </c>
      <c r="P45" s="147"/>
      <c r="Q45" s="948"/>
      <c r="R45" s="400">
        <f>S45+U45</f>
        <v>217</v>
      </c>
      <c r="S45" s="145">
        <v>217</v>
      </c>
      <c r="T45" s="145"/>
      <c r="U45" s="258"/>
      <c r="V45" s="501">
        <v>245</v>
      </c>
      <c r="W45" s="261">
        <v>245</v>
      </c>
      <c r="X45" s="757" t="s">
        <v>70</v>
      </c>
      <c r="Y45" s="768" t="s">
        <v>338</v>
      </c>
      <c r="Z45" s="768" t="s">
        <v>177</v>
      </c>
      <c r="AA45" s="767" t="s">
        <v>177</v>
      </c>
    </row>
    <row r="46" spans="1:27" s="111" customFormat="1" ht="24" customHeight="1">
      <c r="A46" s="1211"/>
      <c r="B46" s="1165"/>
      <c r="C46" s="1213"/>
      <c r="D46" s="1104"/>
      <c r="E46" s="1101"/>
      <c r="F46" s="128"/>
      <c r="G46" s="129"/>
      <c r="H46" s="1065"/>
      <c r="I46" s="328" t="s">
        <v>82</v>
      </c>
      <c r="J46" s="284"/>
      <c r="K46" s="29"/>
      <c r="L46" s="29"/>
      <c r="M46" s="228"/>
      <c r="N46" s="6">
        <f>O46</f>
        <v>3</v>
      </c>
      <c r="O46" s="25">
        <v>3</v>
      </c>
      <c r="P46" s="31"/>
      <c r="Q46" s="949"/>
      <c r="R46" s="305">
        <f>S46</f>
        <v>3</v>
      </c>
      <c r="S46" s="26">
        <v>3</v>
      </c>
      <c r="T46" s="26"/>
      <c r="U46" s="234"/>
      <c r="V46" s="150"/>
      <c r="W46" s="239"/>
      <c r="X46" s="902" t="s">
        <v>337</v>
      </c>
      <c r="Y46" s="950" t="s">
        <v>336</v>
      </c>
      <c r="Z46" s="950" t="s">
        <v>217</v>
      </c>
      <c r="AA46" s="951" t="s">
        <v>89</v>
      </c>
    </row>
    <row r="47" spans="1:27" s="111" customFormat="1" ht="23.25" customHeight="1">
      <c r="A47" s="1211"/>
      <c r="B47" s="1165"/>
      <c r="C47" s="1213"/>
      <c r="D47" s="1104"/>
      <c r="E47" s="1101"/>
      <c r="F47" s="128"/>
      <c r="G47" s="129"/>
      <c r="H47" s="1065"/>
      <c r="I47" s="313" t="s">
        <v>12</v>
      </c>
      <c r="J47" s="538"/>
      <c r="K47" s="53"/>
      <c r="L47" s="53"/>
      <c r="M47" s="264"/>
      <c r="N47" s="108">
        <f>O47</f>
        <v>200</v>
      </c>
      <c r="O47" s="469">
        <v>200</v>
      </c>
      <c r="P47" s="57"/>
      <c r="Q47" s="780"/>
      <c r="R47" s="306"/>
      <c r="S47" s="32"/>
      <c r="T47" s="32"/>
      <c r="U47" s="265"/>
      <c r="V47" s="191">
        <v>500</v>
      </c>
      <c r="W47" s="262">
        <v>500</v>
      </c>
      <c r="X47" s="403" t="s">
        <v>229</v>
      </c>
      <c r="Y47" s="42"/>
      <c r="Z47" s="781" t="s">
        <v>55</v>
      </c>
      <c r="AA47" s="782"/>
    </row>
    <row r="48" spans="1:27" s="111" customFormat="1" ht="25.5" customHeight="1" thickBot="1">
      <c r="A48" s="1156"/>
      <c r="B48" s="1169"/>
      <c r="C48" s="1214"/>
      <c r="D48" s="1105"/>
      <c r="E48" s="1102"/>
      <c r="F48" s="127"/>
      <c r="G48" s="126"/>
      <c r="H48" s="1061"/>
      <c r="I48" s="270" t="s">
        <v>21</v>
      </c>
      <c r="J48" s="188">
        <f>SUM(J45:J45)</f>
        <v>264</v>
      </c>
      <c r="K48" s="23">
        <f>SUM(K45:K45)</f>
        <v>264</v>
      </c>
      <c r="L48" s="22"/>
      <c r="M48" s="189"/>
      <c r="N48" s="21">
        <f>N47+N45+N46</f>
        <v>448</v>
      </c>
      <c r="O48" s="21">
        <f aca="true" t="shared" si="3" ref="O48:W48">O47+O45+O46</f>
        <v>448</v>
      </c>
      <c r="P48" s="21">
        <f t="shared" si="3"/>
        <v>0</v>
      </c>
      <c r="Q48" s="71">
        <f t="shared" si="3"/>
        <v>0</v>
      </c>
      <c r="R48" s="188">
        <f t="shared" si="3"/>
        <v>220</v>
      </c>
      <c r="S48" s="21">
        <f t="shared" si="3"/>
        <v>220</v>
      </c>
      <c r="T48" s="21">
        <f t="shared" si="3"/>
        <v>0</v>
      </c>
      <c r="U48" s="750">
        <f t="shared" si="3"/>
        <v>0</v>
      </c>
      <c r="V48" s="21">
        <f t="shared" si="3"/>
        <v>745</v>
      </c>
      <c r="W48" s="21">
        <f t="shared" si="3"/>
        <v>745</v>
      </c>
      <c r="X48" s="570" t="s">
        <v>376</v>
      </c>
      <c r="Y48" s="625"/>
      <c r="Z48" s="625" t="s">
        <v>54</v>
      </c>
      <c r="AA48" s="626" t="s">
        <v>54</v>
      </c>
    </row>
    <row r="49" spans="1:27" s="111" customFormat="1" ht="19.5" customHeight="1">
      <c r="A49" s="1154" t="s">
        <v>8</v>
      </c>
      <c r="B49" s="1167" t="s">
        <v>9</v>
      </c>
      <c r="C49" s="1212" t="s">
        <v>13</v>
      </c>
      <c r="D49" s="992" t="s">
        <v>339</v>
      </c>
      <c r="E49" s="84"/>
      <c r="F49" s="51" t="s">
        <v>14</v>
      </c>
      <c r="G49" s="125" t="s">
        <v>25</v>
      </c>
      <c r="H49" s="1129" t="s">
        <v>167</v>
      </c>
      <c r="I49" s="271" t="s">
        <v>12</v>
      </c>
      <c r="J49" s="537">
        <f>K49+M49</f>
        <v>150.5</v>
      </c>
      <c r="K49" s="487">
        <v>150.5</v>
      </c>
      <c r="L49" s="487"/>
      <c r="M49" s="488"/>
      <c r="N49" s="471">
        <f>O49+Q49</f>
        <v>148.1</v>
      </c>
      <c r="O49" s="498">
        <v>148.1</v>
      </c>
      <c r="P49" s="499"/>
      <c r="Q49" s="500"/>
      <c r="R49" s="496">
        <f>S49+U49</f>
        <v>147.6</v>
      </c>
      <c r="S49" s="490">
        <v>147.6</v>
      </c>
      <c r="T49" s="490"/>
      <c r="U49" s="491"/>
      <c r="V49" s="501">
        <v>350</v>
      </c>
      <c r="W49" s="261">
        <v>350</v>
      </c>
      <c r="X49" s="616" t="s">
        <v>18</v>
      </c>
      <c r="Y49" s="623" t="s">
        <v>87</v>
      </c>
      <c r="Z49" s="623" t="s">
        <v>137</v>
      </c>
      <c r="AA49" s="624" t="s">
        <v>137</v>
      </c>
    </row>
    <row r="50" spans="1:27" s="111" customFormat="1" ht="18" customHeight="1">
      <c r="A50" s="1365"/>
      <c r="B50" s="1367"/>
      <c r="C50" s="1338"/>
      <c r="D50" s="1351"/>
      <c r="E50" s="164"/>
      <c r="F50" s="128"/>
      <c r="G50" s="129"/>
      <c r="H50" s="1065"/>
      <c r="I50" s="372"/>
      <c r="J50" s="341"/>
      <c r="K50" s="67"/>
      <c r="L50" s="67"/>
      <c r="M50" s="337"/>
      <c r="N50" s="190"/>
      <c r="O50" s="67"/>
      <c r="P50" s="339"/>
      <c r="Q50" s="797"/>
      <c r="R50" s="465"/>
      <c r="S50" s="61"/>
      <c r="T50" s="61"/>
      <c r="U50" s="233"/>
      <c r="V50" s="191"/>
      <c r="W50" s="262"/>
      <c r="X50" s="403" t="s">
        <v>88</v>
      </c>
      <c r="Y50" s="42" t="s">
        <v>89</v>
      </c>
      <c r="Z50" s="42" t="s">
        <v>89</v>
      </c>
      <c r="AA50" s="210" t="s">
        <v>89</v>
      </c>
    </row>
    <row r="51" spans="1:27" s="111" customFormat="1" ht="13.5" customHeight="1">
      <c r="A51" s="1211"/>
      <c r="B51" s="1165"/>
      <c r="C51" s="1213"/>
      <c r="D51" s="1352"/>
      <c r="E51" s="164"/>
      <c r="F51" s="128"/>
      <c r="G51" s="129"/>
      <c r="H51" s="1065"/>
      <c r="I51" s="302"/>
      <c r="J51" s="330"/>
      <c r="K51" s="85"/>
      <c r="L51" s="85"/>
      <c r="M51" s="225"/>
      <c r="N51" s="442"/>
      <c r="O51" s="85"/>
      <c r="P51" s="463"/>
      <c r="Q51" s="464"/>
      <c r="R51" s="307"/>
      <c r="S51" s="69"/>
      <c r="T51" s="69"/>
      <c r="U51" s="308"/>
      <c r="V51" s="150"/>
      <c r="W51" s="239"/>
      <c r="X51" s="902" t="s">
        <v>377</v>
      </c>
      <c r="Y51" s="625" t="s">
        <v>341</v>
      </c>
      <c r="Z51" s="625" t="s">
        <v>341</v>
      </c>
      <c r="AA51" s="626" t="s">
        <v>341</v>
      </c>
    </row>
    <row r="52" spans="1:27" s="111" customFormat="1" ht="24.75" customHeight="1">
      <c r="A52" s="1211"/>
      <c r="B52" s="1165"/>
      <c r="C52" s="1213"/>
      <c r="D52" s="1104" t="s">
        <v>178</v>
      </c>
      <c r="E52" s="164"/>
      <c r="F52" s="128"/>
      <c r="G52" s="129"/>
      <c r="H52" s="1065"/>
      <c r="I52" s="372" t="s">
        <v>12</v>
      </c>
      <c r="J52" s="341"/>
      <c r="K52" s="67"/>
      <c r="L52" s="67"/>
      <c r="M52" s="337"/>
      <c r="N52" s="190">
        <f>O52</f>
        <v>52</v>
      </c>
      <c r="O52" s="67">
        <v>52</v>
      </c>
      <c r="P52" s="339"/>
      <c r="Q52" s="797"/>
      <c r="R52" s="465"/>
      <c r="S52" s="61"/>
      <c r="T52" s="61"/>
      <c r="U52" s="233"/>
      <c r="V52" s="191">
        <v>52</v>
      </c>
      <c r="W52" s="262"/>
      <c r="X52" s="432" t="s">
        <v>216</v>
      </c>
      <c r="Y52" s="42"/>
      <c r="Z52" s="42" t="s">
        <v>217</v>
      </c>
      <c r="AA52" s="210" t="s">
        <v>217</v>
      </c>
    </row>
    <row r="53" spans="1:27" s="111" customFormat="1" ht="16.5" customHeight="1" thickBot="1">
      <c r="A53" s="1156"/>
      <c r="B53" s="1169"/>
      <c r="C53" s="1214"/>
      <c r="D53" s="1105"/>
      <c r="E53" s="377"/>
      <c r="F53" s="127"/>
      <c r="G53" s="126"/>
      <c r="H53" s="1061"/>
      <c r="I53" s="270" t="s">
        <v>21</v>
      </c>
      <c r="J53" s="183">
        <f>SUM(J49:J52)</f>
        <v>150.5</v>
      </c>
      <c r="K53" s="183">
        <f aca="true" t="shared" si="4" ref="K53:W53">SUM(K49:K52)</f>
        <v>150.5</v>
      </c>
      <c r="L53" s="183">
        <f t="shared" si="4"/>
        <v>0</v>
      </c>
      <c r="M53" s="183">
        <f t="shared" si="4"/>
        <v>0</v>
      </c>
      <c r="N53" s="183">
        <f t="shared" si="4"/>
        <v>200.1</v>
      </c>
      <c r="O53" s="183">
        <f t="shared" si="4"/>
        <v>200.1</v>
      </c>
      <c r="P53" s="183">
        <f t="shared" si="4"/>
        <v>0</v>
      </c>
      <c r="Q53" s="183">
        <f t="shared" si="4"/>
        <v>0</v>
      </c>
      <c r="R53" s="183">
        <f t="shared" si="4"/>
        <v>147.6</v>
      </c>
      <c r="S53" s="183">
        <f t="shared" si="4"/>
        <v>147.6</v>
      </c>
      <c r="T53" s="183">
        <f t="shared" si="4"/>
        <v>0</v>
      </c>
      <c r="U53" s="183">
        <f t="shared" si="4"/>
        <v>0</v>
      </c>
      <c r="V53" s="183">
        <f t="shared" si="4"/>
        <v>402</v>
      </c>
      <c r="W53" s="183">
        <f t="shared" si="4"/>
        <v>350</v>
      </c>
      <c r="X53" s="432" t="s">
        <v>179</v>
      </c>
      <c r="Y53" s="42"/>
      <c r="Z53" s="42" t="s">
        <v>180</v>
      </c>
      <c r="AA53" s="210" t="s">
        <v>181</v>
      </c>
    </row>
    <row r="54" spans="1:27" s="694" customFormat="1" ht="21.75" customHeight="1">
      <c r="A54" s="1154" t="s">
        <v>8</v>
      </c>
      <c r="B54" s="1167" t="s">
        <v>9</v>
      </c>
      <c r="C54" s="1212" t="s">
        <v>14</v>
      </c>
      <c r="D54" s="1103" t="s">
        <v>239</v>
      </c>
      <c r="E54" s="1355"/>
      <c r="F54" s="1146" t="s">
        <v>14</v>
      </c>
      <c r="G54" s="1149" t="s">
        <v>25</v>
      </c>
      <c r="H54" s="1458" t="s">
        <v>167</v>
      </c>
      <c r="I54" s="269" t="s">
        <v>12</v>
      </c>
      <c r="J54" s="282"/>
      <c r="K54" s="27"/>
      <c r="L54" s="27"/>
      <c r="M54" s="224"/>
      <c r="N54" s="36">
        <f>O54+Q54</f>
        <v>0</v>
      </c>
      <c r="O54" s="27">
        <v>0</v>
      </c>
      <c r="P54" s="30"/>
      <c r="Q54" s="303"/>
      <c r="R54" s="304"/>
      <c r="S54" s="18"/>
      <c r="T54" s="18"/>
      <c r="U54" s="230"/>
      <c r="V54" s="433"/>
      <c r="W54" s="242"/>
      <c r="X54" s="1391"/>
      <c r="Y54" s="1385"/>
      <c r="Z54" s="1385"/>
      <c r="AA54" s="1387"/>
    </row>
    <row r="55" spans="1:27" s="694" customFormat="1" ht="19.5" customHeight="1" thickBot="1">
      <c r="A55" s="1156"/>
      <c r="B55" s="1169"/>
      <c r="C55" s="1214"/>
      <c r="D55" s="1105"/>
      <c r="E55" s="1356"/>
      <c r="F55" s="1148"/>
      <c r="G55" s="1131"/>
      <c r="H55" s="1128"/>
      <c r="I55" s="270" t="s">
        <v>21</v>
      </c>
      <c r="J55" s="188"/>
      <c r="K55" s="23"/>
      <c r="L55" s="22"/>
      <c r="M55" s="189"/>
      <c r="N55" s="21">
        <f>SUM(N54:N54)</f>
        <v>0</v>
      </c>
      <c r="O55" s="23">
        <f>SUM(O54:O54)</f>
        <v>0</v>
      </c>
      <c r="P55" s="23"/>
      <c r="Q55" s="37"/>
      <c r="R55" s="188">
        <f>SUM(R54)</f>
        <v>0</v>
      </c>
      <c r="S55" s="23">
        <f>SUM(S54)</f>
        <v>0</v>
      </c>
      <c r="T55" s="22"/>
      <c r="U55" s="189"/>
      <c r="V55" s="71"/>
      <c r="W55" s="241"/>
      <c r="X55" s="1078"/>
      <c r="Y55" s="1386"/>
      <c r="Z55" s="1386"/>
      <c r="AA55" s="1388"/>
    </row>
    <row r="56" spans="1:27" s="111" customFormat="1" ht="15.75" customHeight="1" thickBot="1">
      <c r="A56" s="169" t="s">
        <v>8</v>
      </c>
      <c r="B56" s="7" t="s">
        <v>9</v>
      </c>
      <c r="C56" s="1020" t="s">
        <v>20</v>
      </c>
      <c r="D56" s="1021"/>
      <c r="E56" s="1021"/>
      <c r="F56" s="1021"/>
      <c r="G56" s="1021"/>
      <c r="H56" s="1021"/>
      <c r="I56" s="1022"/>
      <c r="J56" s="274">
        <f aca="true" t="shared" si="5" ref="J56:W56">J53+J48+J44+J41</f>
        <v>10743.5</v>
      </c>
      <c r="K56" s="274">
        <f t="shared" si="5"/>
        <v>10743.5</v>
      </c>
      <c r="L56" s="274">
        <f t="shared" si="5"/>
        <v>0</v>
      </c>
      <c r="M56" s="274">
        <f t="shared" si="5"/>
        <v>0</v>
      </c>
      <c r="N56" s="274">
        <f t="shared" si="5"/>
        <v>10594.8</v>
      </c>
      <c r="O56" s="274">
        <f t="shared" si="5"/>
        <v>10594.8</v>
      </c>
      <c r="P56" s="274">
        <f t="shared" si="5"/>
        <v>0</v>
      </c>
      <c r="Q56" s="274">
        <f t="shared" si="5"/>
        <v>0</v>
      </c>
      <c r="R56" s="274">
        <f t="shared" si="5"/>
        <v>10049</v>
      </c>
      <c r="S56" s="274">
        <f t="shared" si="5"/>
        <v>10049</v>
      </c>
      <c r="T56" s="274">
        <f t="shared" si="5"/>
        <v>0</v>
      </c>
      <c r="U56" s="274">
        <f t="shared" si="5"/>
        <v>0</v>
      </c>
      <c r="V56" s="274">
        <f t="shared" si="5"/>
        <v>11747</v>
      </c>
      <c r="W56" s="274">
        <f t="shared" si="5"/>
        <v>11695</v>
      </c>
      <c r="X56" s="334"/>
      <c r="Y56" s="49"/>
      <c r="Z56" s="49"/>
      <c r="AA56" s="205"/>
    </row>
    <row r="57" spans="1:27" s="111" customFormat="1" ht="16.5" customHeight="1" thickBot="1">
      <c r="A57" s="169" t="s">
        <v>8</v>
      </c>
      <c r="B57" s="7" t="s">
        <v>10</v>
      </c>
      <c r="C57" s="1007" t="s">
        <v>232</v>
      </c>
      <c r="D57" s="999"/>
      <c r="E57" s="999"/>
      <c r="F57" s="999"/>
      <c r="G57" s="999"/>
      <c r="H57" s="999"/>
      <c r="I57" s="999"/>
      <c r="J57" s="999"/>
      <c r="K57" s="12"/>
      <c r="L57" s="12"/>
      <c r="M57" s="12"/>
      <c r="N57" s="392"/>
      <c r="O57" s="392"/>
      <c r="P57" s="392"/>
      <c r="Q57" s="392"/>
      <c r="R57" s="12"/>
      <c r="S57" s="12"/>
      <c r="T57" s="12"/>
      <c r="U57" s="12"/>
      <c r="V57" s="12"/>
      <c r="W57" s="12"/>
      <c r="X57" s="12"/>
      <c r="Y57" s="12"/>
      <c r="Z57" s="12"/>
      <c r="AA57" s="196"/>
    </row>
    <row r="58" spans="1:27" s="111" customFormat="1" ht="15.75" customHeight="1">
      <c r="A58" s="1154" t="s">
        <v>8</v>
      </c>
      <c r="B58" s="1167" t="s">
        <v>10</v>
      </c>
      <c r="C58" s="1140" t="s">
        <v>8</v>
      </c>
      <c r="D58" s="1335" t="s">
        <v>231</v>
      </c>
      <c r="E58" s="369"/>
      <c r="F58" s="51" t="s">
        <v>14</v>
      </c>
      <c r="G58" s="125" t="s">
        <v>25</v>
      </c>
      <c r="H58" s="1129" t="s">
        <v>167</v>
      </c>
      <c r="I58" s="271" t="s">
        <v>12</v>
      </c>
      <c r="J58" s="434">
        <f>K58+M58</f>
        <v>259.3</v>
      </c>
      <c r="K58" s="146">
        <v>259.3</v>
      </c>
      <c r="L58" s="146"/>
      <c r="M58" s="397"/>
      <c r="N58" s="434">
        <f>O58+Q58</f>
        <v>411.4</v>
      </c>
      <c r="O58" s="146">
        <v>411.4</v>
      </c>
      <c r="P58" s="146"/>
      <c r="Q58" s="255"/>
      <c r="R58" s="149">
        <f>S58</f>
        <v>361.4</v>
      </c>
      <c r="S58" s="145">
        <v>361.4</v>
      </c>
      <c r="T58" s="145"/>
      <c r="U58" s="683"/>
      <c r="V58" s="508">
        <v>400.4</v>
      </c>
      <c r="W58" s="508">
        <v>400.4</v>
      </c>
      <c r="X58" s="593" t="s">
        <v>369</v>
      </c>
      <c r="Y58" s="386">
        <v>1765</v>
      </c>
      <c r="Z58" s="386">
        <v>1765</v>
      </c>
      <c r="AA58" s="385">
        <v>1765</v>
      </c>
    </row>
    <row r="59" spans="1:27" s="111" customFormat="1" ht="26.25" customHeight="1">
      <c r="A59" s="1365"/>
      <c r="B59" s="1367"/>
      <c r="C59" s="1333"/>
      <c r="D59" s="1336"/>
      <c r="E59" s="771"/>
      <c r="F59" s="128"/>
      <c r="G59" s="129"/>
      <c r="H59" s="1065"/>
      <c r="I59" s="313"/>
      <c r="J59" s="538"/>
      <c r="K59" s="53"/>
      <c r="L59" s="53"/>
      <c r="M59" s="335"/>
      <c r="N59" s="538"/>
      <c r="O59" s="53"/>
      <c r="P59" s="53"/>
      <c r="Q59" s="264"/>
      <c r="R59" s="778"/>
      <c r="S59" s="32"/>
      <c r="T59" s="32"/>
      <c r="U59" s="594"/>
      <c r="V59" s="473"/>
      <c r="W59" s="473"/>
      <c r="X59" s="387" t="s">
        <v>370</v>
      </c>
      <c r="Y59" s="554">
        <v>540</v>
      </c>
      <c r="Z59" s="554">
        <v>720</v>
      </c>
      <c r="AA59" s="556">
        <v>720</v>
      </c>
    </row>
    <row r="60" spans="1:27" s="111" customFormat="1" ht="23.25" customHeight="1">
      <c r="A60" s="1155"/>
      <c r="B60" s="1168"/>
      <c r="C60" s="1141"/>
      <c r="D60" s="1336"/>
      <c r="E60" s="167"/>
      <c r="F60" s="985"/>
      <c r="G60" s="129"/>
      <c r="H60" s="1065"/>
      <c r="I60" s="313"/>
      <c r="J60" s="538"/>
      <c r="K60" s="53"/>
      <c r="L60" s="53"/>
      <c r="M60" s="335"/>
      <c r="N60" s="538"/>
      <c r="O60" s="53"/>
      <c r="P60" s="53"/>
      <c r="Q60" s="264"/>
      <c r="R60" s="778"/>
      <c r="S60" s="32"/>
      <c r="T60" s="32"/>
      <c r="U60" s="594"/>
      <c r="V60" s="561"/>
      <c r="W60" s="561"/>
      <c r="X60" s="387" t="s">
        <v>392</v>
      </c>
      <c r="Y60" s="554">
        <v>20</v>
      </c>
      <c r="Z60" s="554">
        <v>27</v>
      </c>
      <c r="AA60" s="556">
        <v>27</v>
      </c>
    </row>
    <row r="61" spans="1:27" s="111" customFormat="1" ht="23.25" customHeight="1">
      <c r="A61" s="1366"/>
      <c r="B61" s="1368"/>
      <c r="C61" s="1334"/>
      <c r="D61" s="1336"/>
      <c r="E61" s="167"/>
      <c r="F61" s="128" t="s">
        <v>17</v>
      </c>
      <c r="G61" s="129"/>
      <c r="H61" s="1065"/>
      <c r="I61" s="328"/>
      <c r="J61" s="956"/>
      <c r="K61" s="29"/>
      <c r="L61" s="29"/>
      <c r="M61" s="276"/>
      <c r="N61" s="956"/>
      <c r="O61" s="29"/>
      <c r="P61" s="29"/>
      <c r="Q61" s="228"/>
      <c r="R61" s="280"/>
      <c r="S61" s="26"/>
      <c r="T61" s="26"/>
      <c r="U61" s="290"/>
      <c r="V61" s="482"/>
      <c r="W61" s="482"/>
      <c r="X61" s="579" t="s">
        <v>371</v>
      </c>
      <c r="Y61" s="552">
        <v>9.6</v>
      </c>
      <c r="Z61" s="552"/>
      <c r="AA61" s="551"/>
    </row>
    <row r="62" spans="1:27" s="111" customFormat="1" ht="19.5" customHeight="1">
      <c r="A62" s="1366"/>
      <c r="B62" s="1368"/>
      <c r="C62" s="1334"/>
      <c r="D62" s="1336"/>
      <c r="E62" s="167"/>
      <c r="F62" s="128"/>
      <c r="G62" s="129"/>
      <c r="H62" s="1065"/>
      <c r="I62" s="313" t="s">
        <v>12</v>
      </c>
      <c r="J62" s="287"/>
      <c r="K62" s="53"/>
      <c r="L62" s="53"/>
      <c r="M62" s="335"/>
      <c r="N62" s="287">
        <f>O62</f>
        <v>100</v>
      </c>
      <c r="O62" s="53">
        <v>100</v>
      </c>
      <c r="P62" s="53"/>
      <c r="Q62" s="264"/>
      <c r="R62" s="168"/>
      <c r="S62" s="32"/>
      <c r="T62" s="32"/>
      <c r="U62" s="594"/>
      <c r="V62" s="561"/>
      <c r="W62" s="561"/>
      <c r="X62" s="1464" t="s">
        <v>373</v>
      </c>
      <c r="Y62" s="554"/>
      <c r="Z62" s="554">
        <v>1800</v>
      </c>
      <c r="AA62" s="556"/>
    </row>
    <row r="63" spans="1:27" s="111" customFormat="1" ht="21.75" customHeight="1" thickBot="1">
      <c r="A63" s="1156"/>
      <c r="B63" s="1169"/>
      <c r="C63" s="1142"/>
      <c r="D63" s="1337"/>
      <c r="E63" s="370"/>
      <c r="F63" s="127"/>
      <c r="G63" s="126"/>
      <c r="H63" s="1061"/>
      <c r="I63" s="312" t="s">
        <v>21</v>
      </c>
      <c r="J63" s="286">
        <f>SUM(J58:J62)</f>
        <v>259.3</v>
      </c>
      <c r="K63" s="188">
        <f aca="true" t="shared" si="6" ref="K63:W63">SUM(K58:K62)</f>
        <v>259.3</v>
      </c>
      <c r="L63" s="23">
        <f t="shared" si="6"/>
        <v>0</v>
      </c>
      <c r="M63" s="37">
        <f t="shared" si="6"/>
        <v>0</v>
      </c>
      <c r="N63" s="188">
        <f t="shared" si="6"/>
        <v>511.4</v>
      </c>
      <c r="O63" s="23">
        <f t="shared" si="6"/>
        <v>511.4</v>
      </c>
      <c r="P63" s="23">
        <f t="shared" si="6"/>
        <v>0</v>
      </c>
      <c r="Q63" s="189">
        <f t="shared" si="6"/>
        <v>0</v>
      </c>
      <c r="R63" s="21">
        <f t="shared" si="6"/>
        <v>361.4</v>
      </c>
      <c r="S63" s="23">
        <f t="shared" si="6"/>
        <v>361.4</v>
      </c>
      <c r="T63" s="23">
        <f t="shared" si="6"/>
        <v>0</v>
      </c>
      <c r="U63" s="37">
        <f t="shared" si="6"/>
        <v>0</v>
      </c>
      <c r="V63" s="241">
        <f t="shared" si="6"/>
        <v>400.4</v>
      </c>
      <c r="W63" s="286">
        <f t="shared" si="6"/>
        <v>400.4</v>
      </c>
      <c r="X63" s="1413"/>
      <c r="Y63" s="552"/>
      <c r="Z63" s="552"/>
      <c r="AA63" s="551"/>
    </row>
    <row r="64" spans="1:27" s="111" customFormat="1" ht="14.25" customHeight="1">
      <c r="A64" s="1211" t="s">
        <v>8</v>
      </c>
      <c r="B64" s="1165" t="s">
        <v>10</v>
      </c>
      <c r="C64" s="1333" t="s">
        <v>9</v>
      </c>
      <c r="D64" s="1343" t="s">
        <v>36</v>
      </c>
      <c r="E64" s="382"/>
      <c r="F64" s="51" t="s">
        <v>14</v>
      </c>
      <c r="G64" s="125" t="s">
        <v>25</v>
      </c>
      <c r="H64" s="1129" t="s">
        <v>167</v>
      </c>
      <c r="I64" s="269" t="s">
        <v>12</v>
      </c>
      <c r="J64" s="284">
        <f>K64+M64</f>
        <v>27.7</v>
      </c>
      <c r="K64" s="29">
        <v>27.7</v>
      </c>
      <c r="L64" s="29">
        <v>3.4</v>
      </c>
      <c r="M64" s="228"/>
      <c r="N64" s="6">
        <f>O64+Q64</f>
        <v>25</v>
      </c>
      <c r="O64" s="25">
        <v>25</v>
      </c>
      <c r="P64" s="29">
        <v>5.1</v>
      </c>
      <c r="Q64" s="276"/>
      <c r="R64" s="304">
        <f>S64+U64</f>
        <v>25</v>
      </c>
      <c r="S64" s="18">
        <v>25</v>
      </c>
      <c r="T64" s="18">
        <v>5.1</v>
      </c>
      <c r="U64" s="230"/>
      <c r="V64" s="320">
        <v>25</v>
      </c>
      <c r="W64" s="324">
        <v>25</v>
      </c>
      <c r="X64" s="582"/>
      <c r="Y64" s="632"/>
      <c r="Z64" s="632"/>
      <c r="AA64" s="592"/>
    </row>
    <row r="65" spans="1:27" s="111" customFormat="1" ht="15" customHeight="1">
      <c r="A65" s="1211"/>
      <c r="B65" s="1165"/>
      <c r="C65" s="1141"/>
      <c r="D65" s="1357"/>
      <c r="E65" s="383"/>
      <c r="F65" s="128"/>
      <c r="G65" s="129"/>
      <c r="H65" s="1065"/>
      <c r="I65" s="634" t="s">
        <v>82</v>
      </c>
      <c r="J65" s="283">
        <f>K65+M65</f>
        <v>11.4</v>
      </c>
      <c r="K65" s="1">
        <v>11.4</v>
      </c>
      <c r="L65" s="1">
        <v>8.7</v>
      </c>
      <c r="M65" s="229"/>
      <c r="N65" s="19">
        <f>O65+Q65</f>
        <v>9</v>
      </c>
      <c r="O65" s="3">
        <v>9</v>
      </c>
      <c r="P65" s="1">
        <v>6.9</v>
      </c>
      <c r="Q65" s="275"/>
      <c r="R65" s="309">
        <v>9</v>
      </c>
      <c r="S65" s="20">
        <v>9</v>
      </c>
      <c r="T65" s="20">
        <v>6.9</v>
      </c>
      <c r="U65" s="231"/>
      <c r="V65" s="235">
        <v>9</v>
      </c>
      <c r="W65" s="240">
        <v>9</v>
      </c>
      <c r="X65" s="387" t="s">
        <v>183</v>
      </c>
      <c r="Y65" s="554">
        <v>3</v>
      </c>
      <c r="Z65" s="554">
        <v>3</v>
      </c>
      <c r="AA65" s="556">
        <v>3</v>
      </c>
    </row>
    <row r="66" spans="1:27" s="111" customFormat="1" ht="14.25" customHeight="1" thickBot="1">
      <c r="A66" s="1249"/>
      <c r="B66" s="1166"/>
      <c r="C66" s="1142"/>
      <c r="D66" s="1344"/>
      <c r="E66" s="384"/>
      <c r="F66" s="127"/>
      <c r="G66" s="126"/>
      <c r="H66" s="1061"/>
      <c r="I66" s="312" t="s">
        <v>21</v>
      </c>
      <c r="J66" s="188">
        <f>SUM(J64:J65)</f>
        <v>39.1</v>
      </c>
      <c r="K66" s="21">
        <f>SUM(K64:K65)</f>
        <v>39.1</v>
      </c>
      <c r="L66" s="21">
        <f>SUM(L64:L65)</f>
        <v>12.1</v>
      </c>
      <c r="M66" s="189"/>
      <c r="N66" s="21">
        <f>SUM(N64:N65)</f>
        <v>34</v>
      </c>
      <c r="O66" s="23">
        <f>SUM(O64:O65)</f>
        <v>34</v>
      </c>
      <c r="P66" s="23">
        <f>SUM(P64:P65)</f>
        <v>12</v>
      </c>
      <c r="Q66" s="37"/>
      <c r="R66" s="188">
        <f>SUM(R64:R65)</f>
        <v>34</v>
      </c>
      <c r="S66" s="21">
        <f>SUM(S64:S65)</f>
        <v>34</v>
      </c>
      <c r="T66" s="21">
        <f>SUM(T64:T65)</f>
        <v>12</v>
      </c>
      <c r="U66" s="189"/>
      <c r="V66" s="71">
        <f>V65+V64</f>
        <v>34</v>
      </c>
      <c r="W66" s="241">
        <f>W65+W64</f>
        <v>34</v>
      </c>
      <c r="X66" s="579"/>
      <c r="Y66" s="631"/>
      <c r="Z66" s="631"/>
      <c r="AA66" s="580"/>
    </row>
    <row r="67" spans="1:27" s="111" customFormat="1" ht="17.25" customHeight="1">
      <c r="A67" s="151" t="s">
        <v>8</v>
      </c>
      <c r="B67" s="54" t="s">
        <v>10</v>
      </c>
      <c r="C67" s="1242" t="s">
        <v>10</v>
      </c>
      <c r="D67" s="1335" t="s">
        <v>78</v>
      </c>
      <c r="E67" s="1106"/>
      <c r="F67" s="1090" t="s">
        <v>10</v>
      </c>
      <c r="G67" s="1058" t="s">
        <v>25</v>
      </c>
      <c r="H67" s="1353" t="s">
        <v>167</v>
      </c>
      <c r="I67" s="269" t="s">
        <v>12</v>
      </c>
      <c r="J67" s="362">
        <f>K67+M67</f>
        <v>879.3</v>
      </c>
      <c r="K67" s="33">
        <v>879.3</v>
      </c>
      <c r="L67" s="33">
        <v>583.9</v>
      </c>
      <c r="M67" s="256"/>
      <c r="N67" s="161">
        <f>O67+Q67</f>
        <v>1201.6</v>
      </c>
      <c r="O67" s="157">
        <v>1201.6</v>
      </c>
      <c r="P67" s="157">
        <v>802.8</v>
      </c>
      <c r="Q67" s="316"/>
      <c r="R67" s="305">
        <v>1154.1</v>
      </c>
      <c r="S67" s="26">
        <v>1154.1</v>
      </c>
      <c r="T67" s="26">
        <v>802.8</v>
      </c>
      <c r="U67" s="234"/>
      <c r="V67" s="321">
        <v>1201.6</v>
      </c>
      <c r="W67" s="325">
        <v>1201.6</v>
      </c>
      <c r="X67" s="403" t="s">
        <v>197</v>
      </c>
      <c r="Y67" s="47">
        <v>25</v>
      </c>
      <c r="Z67" s="48">
        <v>25</v>
      </c>
      <c r="AA67" s="207">
        <v>25</v>
      </c>
    </row>
    <row r="68" spans="1:27" s="111" customFormat="1" ht="18" customHeight="1">
      <c r="A68" s="158"/>
      <c r="B68" s="55"/>
      <c r="C68" s="1032"/>
      <c r="D68" s="1336"/>
      <c r="E68" s="1107"/>
      <c r="F68" s="1091"/>
      <c r="G68" s="1059"/>
      <c r="H68" s="1115"/>
      <c r="I68" s="633" t="s">
        <v>345</v>
      </c>
      <c r="J68" s="330">
        <f>K68+M68</f>
        <v>48.4</v>
      </c>
      <c r="K68" s="144">
        <v>48.4</v>
      </c>
      <c r="L68" s="144"/>
      <c r="M68" s="411"/>
      <c r="N68" s="122">
        <f>O68+Q68</f>
        <v>48.400000000000006</v>
      </c>
      <c r="O68" s="144">
        <v>16.2</v>
      </c>
      <c r="P68" s="977"/>
      <c r="Q68" s="978">
        <v>32.2</v>
      </c>
      <c r="R68" s="309">
        <v>48.4</v>
      </c>
      <c r="S68" s="20">
        <v>16.2</v>
      </c>
      <c r="T68" s="20"/>
      <c r="U68" s="231">
        <v>32.2</v>
      </c>
      <c r="V68" s="322">
        <v>48.4</v>
      </c>
      <c r="W68" s="326">
        <v>48.4</v>
      </c>
      <c r="X68" s="403" t="s">
        <v>198</v>
      </c>
      <c r="Y68" s="47">
        <v>109</v>
      </c>
      <c r="Z68" s="47">
        <v>109</v>
      </c>
      <c r="AA68" s="206">
        <v>109</v>
      </c>
    </row>
    <row r="69" spans="1:27" s="111" customFormat="1" ht="18" customHeight="1" thickBot="1">
      <c r="A69" s="152"/>
      <c r="B69" s="56"/>
      <c r="C69" s="1033"/>
      <c r="D69" s="1337"/>
      <c r="E69" s="1108"/>
      <c r="F69" s="1092"/>
      <c r="G69" s="1060"/>
      <c r="H69" s="1354"/>
      <c r="I69" s="312" t="s">
        <v>21</v>
      </c>
      <c r="J69" s="183">
        <f>SUM(J67:J68)</f>
        <v>927.6999999999999</v>
      </c>
      <c r="K69" s="4">
        <f>SUM(K67:K68)</f>
        <v>927.6999999999999</v>
      </c>
      <c r="L69" s="4">
        <f>L67</f>
        <v>583.9</v>
      </c>
      <c r="M69" s="184"/>
      <c r="N69" s="117">
        <f aca="true" t="shared" si="7" ref="N69:U69">SUM(N67:N68)</f>
        <v>1250</v>
      </c>
      <c r="O69" s="117">
        <f t="shared" si="7"/>
        <v>1217.8</v>
      </c>
      <c r="P69" s="117">
        <f t="shared" si="7"/>
        <v>802.8</v>
      </c>
      <c r="Q69" s="106">
        <f t="shared" si="7"/>
        <v>32.2</v>
      </c>
      <c r="R69" s="188">
        <f t="shared" si="7"/>
        <v>1202.5</v>
      </c>
      <c r="S69" s="188">
        <f t="shared" si="7"/>
        <v>1170.3</v>
      </c>
      <c r="T69" s="188">
        <f t="shared" si="7"/>
        <v>802.8</v>
      </c>
      <c r="U69" s="188">
        <f t="shared" si="7"/>
        <v>32.2</v>
      </c>
      <c r="V69" s="106">
        <f>V67+V68</f>
        <v>1250</v>
      </c>
      <c r="W69" s="248">
        <f>W68+W67</f>
        <v>1250</v>
      </c>
      <c r="X69" s="387"/>
      <c r="Y69" s="388"/>
      <c r="Z69" s="388"/>
      <c r="AA69" s="389"/>
    </row>
    <row r="70" spans="1:27" s="111" customFormat="1" ht="15" customHeight="1">
      <c r="A70" s="1211" t="s">
        <v>8</v>
      </c>
      <c r="B70" s="1165" t="s">
        <v>10</v>
      </c>
      <c r="C70" s="1333" t="s">
        <v>13</v>
      </c>
      <c r="D70" s="1343" t="s">
        <v>30</v>
      </c>
      <c r="E70" s="383"/>
      <c r="F70" s="128" t="s">
        <v>14</v>
      </c>
      <c r="G70" s="129" t="s">
        <v>25</v>
      </c>
      <c r="H70" s="1129" t="s">
        <v>167</v>
      </c>
      <c r="I70" s="271" t="s">
        <v>12</v>
      </c>
      <c r="J70" s="434">
        <f>K70+M70</f>
        <v>8.8</v>
      </c>
      <c r="K70" s="146">
        <f>0+8.8</f>
        <v>8.8</v>
      </c>
      <c r="L70" s="146"/>
      <c r="M70" s="255"/>
      <c r="N70" s="148"/>
      <c r="O70" s="468"/>
      <c r="P70" s="147"/>
      <c r="Q70" s="397"/>
      <c r="R70" s="400"/>
      <c r="S70" s="145"/>
      <c r="T70" s="145"/>
      <c r="U70" s="258"/>
      <c r="V70" s="507"/>
      <c r="W70" s="508"/>
      <c r="X70" s="387"/>
      <c r="Y70" s="388"/>
      <c r="Z70" s="388"/>
      <c r="AA70" s="389"/>
    </row>
    <row r="71" spans="1:27" s="111" customFormat="1" ht="15" customHeight="1">
      <c r="A71" s="1211"/>
      <c r="B71" s="1165"/>
      <c r="C71" s="1044"/>
      <c r="D71" s="1336"/>
      <c r="E71" s="383"/>
      <c r="F71" s="128"/>
      <c r="G71" s="129"/>
      <c r="H71" s="1065"/>
      <c r="I71" s="313"/>
      <c r="J71" s="538"/>
      <c r="K71" s="53"/>
      <c r="L71" s="53"/>
      <c r="M71" s="264"/>
      <c r="N71" s="108"/>
      <c r="O71" s="469"/>
      <c r="P71" s="57"/>
      <c r="Q71" s="335"/>
      <c r="R71" s="306"/>
      <c r="S71" s="32"/>
      <c r="T71" s="32"/>
      <c r="U71" s="265"/>
      <c r="V71" s="472"/>
      <c r="W71" s="473"/>
      <c r="X71" s="387"/>
      <c r="Y71" s="388"/>
      <c r="Z71" s="388"/>
      <c r="AA71" s="389"/>
    </row>
    <row r="72" spans="1:27" s="111" customFormat="1" ht="15.75" customHeight="1" thickBot="1">
      <c r="A72" s="1249"/>
      <c r="B72" s="1166"/>
      <c r="C72" s="1142"/>
      <c r="D72" s="1344"/>
      <c r="E72" s="384"/>
      <c r="F72" s="127"/>
      <c r="G72" s="126"/>
      <c r="H72" s="1061"/>
      <c r="I72" s="312" t="s">
        <v>21</v>
      </c>
      <c r="J72" s="188">
        <f>SUM(J70:J71)</f>
        <v>8.8</v>
      </c>
      <c r="K72" s="23">
        <f>SUM(K70:K71)</f>
        <v>8.8</v>
      </c>
      <c r="L72" s="23"/>
      <c r="M72" s="189"/>
      <c r="N72" s="21"/>
      <c r="O72" s="23"/>
      <c r="P72" s="28"/>
      <c r="Q72" s="37"/>
      <c r="R72" s="188"/>
      <c r="S72" s="23"/>
      <c r="T72" s="23"/>
      <c r="U72" s="189"/>
      <c r="V72" s="71">
        <f>V70</f>
        <v>0</v>
      </c>
      <c r="W72" s="241">
        <f>W70</f>
        <v>0</v>
      </c>
      <c r="X72" s="387"/>
      <c r="Y72" s="388"/>
      <c r="Z72" s="388"/>
      <c r="AA72" s="389"/>
    </row>
    <row r="73" spans="1:27" s="111" customFormat="1" ht="14.25" customHeight="1">
      <c r="A73" s="158" t="s">
        <v>8</v>
      </c>
      <c r="B73" s="55" t="s">
        <v>10</v>
      </c>
      <c r="C73" s="1032" t="s">
        <v>14</v>
      </c>
      <c r="D73" s="1002" t="s">
        <v>109</v>
      </c>
      <c r="E73" s="1051" t="s">
        <v>23</v>
      </c>
      <c r="F73" s="1053" t="s">
        <v>17</v>
      </c>
      <c r="G73" s="1055" t="s">
        <v>25</v>
      </c>
      <c r="H73" s="1046" t="s">
        <v>167</v>
      </c>
      <c r="I73" s="271" t="s">
        <v>12</v>
      </c>
      <c r="J73" s="518"/>
      <c r="K73" s="510"/>
      <c r="L73" s="510"/>
      <c r="M73" s="511"/>
      <c r="N73" s="509"/>
      <c r="O73" s="510"/>
      <c r="P73" s="510"/>
      <c r="Q73" s="512"/>
      <c r="R73" s="513"/>
      <c r="S73" s="514"/>
      <c r="T73" s="514"/>
      <c r="U73" s="515"/>
      <c r="V73" s="516">
        <v>200</v>
      </c>
      <c r="W73" s="517">
        <v>200</v>
      </c>
      <c r="X73" s="1396"/>
      <c r="Y73" s="1392"/>
      <c r="Z73" s="1392"/>
      <c r="AA73" s="1394"/>
    </row>
    <row r="74" spans="1:27" s="111" customFormat="1" ht="13.5" customHeight="1">
      <c r="A74" s="158"/>
      <c r="B74" s="55"/>
      <c r="C74" s="1032"/>
      <c r="D74" s="1024"/>
      <c r="E74" s="1051"/>
      <c r="F74" s="1053"/>
      <c r="G74" s="1055"/>
      <c r="H74" s="1046"/>
      <c r="I74" s="313"/>
      <c r="J74" s="395"/>
      <c r="K74" s="65"/>
      <c r="L74" s="65"/>
      <c r="M74" s="315"/>
      <c r="N74" s="182"/>
      <c r="O74" s="65"/>
      <c r="P74" s="65"/>
      <c r="Q74" s="317"/>
      <c r="R74" s="318"/>
      <c r="S74" s="66"/>
      <c r="T74" s="66"/>
      <c r="U74" s="319"/>
      <c r="V74" s="323"/>
      <c r="W74" s="327"/>
      <c r="X74" s="1396"/>
      <c r="Y74" s="1392"/>
      <c r="Z74" s="1393"/>
      <c r="AA74" s="1395"/>
    </row>
    <row r="75" spans="1:27" s="111" customFormat="1" ht="15" customHeight="1" thickBot="1">
      <c r="A75" s="152"/>
      <c r="B75" s="56"/>
      <c r="C75" s="1033"/>
      <c r="D75" s="1025"/>
      <c r="E75" s="1052"/>
      <c r="F75" s="1054"/>
      <c r="G75" s="1050"/>
      <c r="H75" s="1047"/>
      <c r="I75" s="314" t="s">
        <v>21</v>
      </c>
      <c r="J75" s="281"/>
      <c r="K75" s="4"/>
      <c r="L75" s="60"/>
      <c r="M75" s="184"/>
      <c r="N75" s="106"/>
      <c r="O75" s="4"/>
      <c r="P75" s="4"/>
      <c r="Q75" s="60"/>
      <c r="R75" s="281"/>
      <c r="S75" s="4"/>
      <c r="T75" s="60"/>
      <c r="U75" s="184"/>
      <c r="V75" s="135">
        <f>V74+V73</f>
        <v>200</v>
      </c>
      <c r="W75" s="238">
        <f>SUM(W73:W74)</f>
        <v>200</v>
      </c>
      <c r="X75" s="1396"/>
      <c r="Y75" s="1392"/>
      <c r="Z75" s="1393"/>
      <c r="AA75" s="1395"/>
    </row>
    <row r="76" spans="1:27" s="111" customFormat="1" ht="16.5" customHeight="1" thickBot="1">
      <c r="A76" s="169" t="s">
        <v>8</v>
      </c>
      <c r="B76" s="7" t="s">
        <v>10</v>
      </c>
      <c r="C76" s="1020" t="s">
        <v>20</v>
      </c>
      <c r="D76" s="1021"/>
      <c r="E76" s="1021"/>
      <c r="F76" s="1021"/>
      <c r="G76" s="1021"/>
      <c r="H76" s="1021"/>
      <c r="I76" s="1021"/>
      <c r="J76" s="274">
        <f>J72+J69+J66+J63</f>
        <v>1234.8999999999999</v>
      </c>
      <c r="K76" s="274">
        <f aca="true" t="shared" si="8" ref="K76:U76">K72+K69+K66+K63</f>
        <v>1234.8999999999999</v>
      </c>
      <c r="L76" s="274">
        <f t="shared" si="8"/>
        <v>596</v>
      </c>
      <c r="M76" s="274">
        <f t="shared" si="8"/>
        <v>0</v>
      </c>
      <c r="N76" s="274">
        <f t="shared" si="8"/>
        <v>1795.4</v>
      </c>
      <c r="O76" s="274">
        <f t="shared" si="8"/>
        <v>1763.1999999999998</v>
      </c>
      <c r="P76" s="274">
        <f t="shared" si="8"/>
        <v>814.8</v>
      </c>
      <c r="Q76" s="274">
        <f t="shared" si="8"/>
        <v>32.2</v>
      </c>
      <c r="R76" s="274">
        <f t="shared" si="8"/>
        <v>1597.9</v>
      </c>
      <c r="S76" s="274">
        <f t="shared" si="8"/>
        <v>1565.6999999999998</v>
      </c>
      <c r="T76" s="274">
        <f t="shared" si="8"/>
        <v>814.8</v>
      </c>
      <c r="U76" s="274">
        <f t="shared" si="8"/>
        <v>32.2</v>
      </c>
      <c r="V76" s="274">
        <f>V72+V69+V66+V63+V75</f>
        <v>1884.4</v>
      </c>
      <c r="W76" s="274">
        <f>W72+W69+W66+W63+W75</f>
        <v>1884.4</v>
      </c>
      <c r="X76" s="49"/>
      <c r="Y76" s="49"/>
      <c r="Z76" s="49"/>
      <c r="AA76" s="205"/>
    </row>
    <row r="77" spans="1:27" s="111" customFormat="1" ht="16.5" customHeight="1" thickBot="1">
      <c r="A77" s="151" t="s">
        <v>8</v>
      </c>
      <c r="B77" s="54" t="s">
        <v>13</v>
      </c>
      <c r="C77" s="1399" t="s">
        <v>351</v>
      </c>
      <c r="D77" s="1400"/>
      <c r="E77" s="1400"/>
      <c r="F77" s="1400"/>
      <c r="G77" s="1400"/>
      <c r="H77" s="153"/>
      <c r="I77" s="153"/>
      <c r="J77" s="153"/>
      <c r="K77" s="153"/>
      <c r="L77" s="153"/>
      <c r="M77" s="153"/>
      <c r="N77" s="391"/>
      <c r="O77" s="391"/>
      <c r="P77" s="391"/>
      <c r="Q77" s="391"/>
      <c r="R77" s="153"/>
      <c r="S77" s="153"/>
      <c r="T77" s="153"/>
      <c r="U77" s="153"/>
      <c r="V77" s="153"/>
      <c r="W77" s="153"/>
      <c r="X77" s="153"/>
      <c r="Y77" s="153"/>
      <c r="Z77" s="153"/>
      <c r="AA77" s="201"/>
    </row>
    <row r="78" spans="1:27" s="111" customFormat="1" ht="24" customHeight="1">
      <c r="A78" s="1376" t="s">
        <v>8</v>
      </c>
      <c r="B78" s="1207" t="s">
        <v>13</v>
      </c>
      <c r="C78" s="1242" t="s">
        <v>8</v>
      </c>
      <c r="D78" s="1402" t="s">
        <v>352</v>
      </c>
      <c r="E78" s="1405" t="s">
        <v>251</v>
      </c>
      <c r="F78" s="1090" t="s">
        <v>10</v>
      </c>
      <c r="G78" s="988" t="s">
        <v>25</v>
      </c>
      <c r="H78" s="1075" t="s">
        <v>167</v>
      </c>
      <c r="I78" s="218" t="s">
        <v>12</v>
      </c>
      <c r="J78" s="121">
        <f>K78+M78</f>
        <v>434.8</v>
      </c>
      <c r="K78" s="33">
        <f>420+34.2-19.4</f>
        <v>434.8</v>
      </c>
      <c r="L78" s="154"/>
      <c r="M78" s="249"/>
      <c r="N78" s="362">
        <f>O78+Q78</f>
        <v>858.8</v>
      </c>
      <c r="O78" s="33">
        <v>858.8</v>
      </c>
      <c r="P78" s="154"/>
      <c r="Q78" s="249"/>
      <c r="R78" s="120">
        <f>S78+U78</f>
        <v>693.6</v>
      </c>
      <c r="S78" s="34">
        <v>693.6</v>
      </c>
      <c r="T78" s="155"/>
      <c r="U78" s="250"/>
      <c r="V78" s="246">
        <v>690</v>
      </c>
      <c r="W78" s="246">
        <v>690</v>
      </c>
      <c r="X78" s="544" t="s">
        <v>68</v>
      </c>
      <c r="Y78" s="543">
        <v>57</v>
      </c>
      <c r="Z78" s="543">
        <v>57</v>
      </c>
      <c r="AA78" s="546">
        <v>57</v>
      </c>
    </row>
    <row r="79" spans="1:27" s="111" customFormat="1" ht="23.25" customHeight="1">
      <c r="A79" s="1038"/>
      <c r="B79" s="1041"/>
      <c r="C79" s="1032"/>
      <c r="D79" s="1403"/>
      <c r="E79" s="1406"/>
      <c r="F79" s="1091"/>
      <c r="G79" s="1055"/>
      <c r="H79" s="987"/>
      <c r="I79" s="338"/>
      <c r="J79" s="190"/>
      <c r="K79" s="67"/>
      <c r="L79" s="339"/>
      <c r="M79" s="340"/>
      <c r="N79" s="341"/>
      <c r="O79" s="67"/>
      <c r="P79" s="339"/>
      <c r="Q79" s="340"/>
      <c r="R79" s="301"/>
      <c r="S79" s="61"/>
      <c r="T79" s="165"/>
      <c r="U79" s="251"/>
      <c r="V79" s="247"/>
      <c r="W79" s="247"/>
      <c r="X79" s="545" t="s">
        <v>172</v>
      </c>
      <c r="Y79" s="47">
        <v>4015</v>
      </c>
      <c r="Z79" s="47">
        <v>4015</v>
      </c>
      <c r="AA79" s="206">
        <v>4015</v>
      </c>
    </row>
    <row r="80" spans="1:27" s="111" customFormat="1" ht="22.5" customHeight="1" thickBot="1">
      <c r="A80" s="1377"/>
      <c r="B80" s="1208"/>
      <c r="C80" s="1033"/>
      <c r="D80" s="1404"/>
      <c r="E80" s="1407"/>
      <c r="F80" s="1092"/>
      <c r="G80" s="989"/>
      <c r="H80" s="1076"/>
      <c r="I80" s="270" t="s">
        <v>21</v>
      </c>
      <c r="J80" s="117">
        <f>J78</f>
        <v>434.8</v>
      </c>
      <c r="K80" s="4">
        <f>K78</f>
        <v>434.8</v>
      </c>
      <c r="L80" s="4"/>
      <c r="M80" s="184"/>
      <c r="N80" s="183">
        <f>SUM(N78:N78)</f>
        <v>858.8</v>
      </c>
      <c r="O80" s="4">
        <f>SUM(O78:O78)</f>
        <v>858.8</v>
      </c>
      <c r="P80" s="4"/>
      <c r="Q80" s="184"/>
      <c r="R80" s="117">
        <f>R78</f>
        <v>693.6</v>
      </c>
      <c r="S80" s="117">
        <f>S78</f>
        <v>693.6</v>
      </c>
      <c r="T80" s="4"/>
      <c r="U80" s="184"/>
      <c r="V80" s="248">
        <f>SUM(V78:V78)</f>
        <v>690</v>
      </c>
      <c r="W80" s="248">
        <f>SUM(W78:W78)</f>
        <v>690</v>
      </c>
      <c r="X80" s="710" t="s">
        <v>171</v>
      </c>
      <c r="Y80" s="437"/>
      <c r="Z80" s="437">
        <v>27</v>
      </c>
      <c r="AA80" s="677"/>
    </row>
    <row r="81" spans="1:27" s="694" customFormat="1" ht="36" customHeight="1">
      <c r="A81" s="1369" t="s">
        <v>8</v>
      </c>
      <c r="B81" s="1374" t="s">
        <v>13</v>
      </c>
      <c r="C81" s="1347" t="s">
        <v>9</v>
      </c>
      <c r="D81" s="1349" t="s">
        <v>353</v>
      </c>
      <c r="E81" s="747"/>
      <c r="F81" s="712" t="s">
        <v>13</v>
      </c>
      <c r="G81" s="714" t="s">
        <v>25</v>
      </c>
      <c r="H81" s="1358" t="s">
        <v>167</v>
      </c>
      <c r="I81" s="715" t="s">
        <v>12</v>
      </c>
      <c r="J81" s="716"/>
      <c r="K81" s="717"/>
      <c r="L81" s="717"/>
      <c r="M81" s="718"/>
      <c r="N81" s="716"/>
      <c r="O81" s="717"/>
      <c r="P81" s="717"/>
      <c r="Q81" s="719"/>
      <c r="R81" s="720"/>
      <c r="S81" s="721"/>
      <c r="T81" s="721"/>
      <c r="U81" s="722"/>
      <c r="V81" s="723">
        <v>62.5</v>
      </c>
      <c r="W81" s="724">
        <v>0</v>
      </c>
      <c r="X81" s="962" t="s">
        <v>210</v>
      </c>
      <c r="Y81" s="963"/>
      <c r="Z81" s="963">
        <v>1</v>
      </c>
      <c r="AA81" s="964"/>
    </row>
    <row r="82" spans="1:27" s="694" customFormat="1" ht="17.25" customHeight="1">
      <c r="A82" s="1370"/>
      <c r="B82" s="1459"/>
      <c r="C82" s="1460"/>
      <c r="D82" s="1290"/>
      <c r="E82" s="748"/>
      <c r="F82" s="713"/>
      <c r="G82" s="725"/>
      <c r="H82" s="1401"/>
      <c r="I82" s="726" t="s">
        <v>63</v>
      </c>
      <c r="J82" s="727"/>
      <c r="K82" s="728"/>
      <c r="L82" s="728"/>
      <c r="M82" s="729"/>
      <c r="N82" s="958">
        <f>Q82</f>
        <v>140.6</v>
      </c>
      <c r="O82" s="961"/>
      <c r="P82" s="728"/>
      <c r="Q82" s="730">
        <v>140.6</v>
      </c>
      <c r="R82" s="731"/>
      <c r="S82" s="732"/>
      <c r="T82" s="732"/>
      <c r="U82" s="733"/>
      <c r="V82" s="734">
        <v>281.2</v>
      </c>
      <c r="W82" s="735">
        <v>140.6</v>
      </c>
      <c r="X82" s="736" t="s">
        <v>211</v>
      </c>
      <c r="Y82" s="737"/>
      <c r="Z82" s="737"/>
      <c r="AA82" s="738">
        <v>1</v>
      </c>
    </row>
    <row r="83" spans="1:27" s="694" customFormat="1" ht="18.75" customHeight="1" thickBot="1">
      <c r="A83" s="1371"/>
      <c r="B83" s="1375"/>
      <c r="C83" s="1348"/>
      <c r="D83" s="1350"/>
      <c r="E83" s="749"/>
      <c r="F83" s="711"/>
      <c r="G83" s="739"/>
      <c r="H83" s="1359"/>
      <c r="I83" s="740" t="s">
        <v>21</v>
      </c>
      <c r="J83" s="741">
        <f>J82+J81</f>
        <v>0</v>
      </c>
      <c r="K83" s="70"/>
      <c r="L83" s="70"/>
      <c r="M83" s="742">
        <f>M82+M81</f>
        <v>0</v>
      </c>
      <c r="N83" s="959">
        <f>SUM(N81:N82)</f>
        <v>140.6</v>
      </c>
      <c r="O83" s="70">
        <f aca="true" t="shared" si="9" ref="O83:W83">SUM(O81:O82)</f>
        <v>0</v>
      </c>
      <c r="P83" s="70">
        <f t="shared" si="9"/>
        <v>0</v>
      </c>
      <c r="Q83" s="743">
        <f t="shared" si="9"/>
        <v>140.6</v>
      </c>
      <c r="R83" s="741"/>
      <c r="S83" s="70"/>
      <c r="T83" s="70"/>
      <c r="U83" s="742"/>
      <c r="V83" s="741">
        <f t="shared" si="9"/>
        <v>343.7</v>
      </c>
      <c r="W83" s="741">
        <f t="shared" si="9"/>
        <v>140.6</v>
      </c>
      <c r="X83" s="744" t="s">
        <v>368</v>
      </c>
      <c r="Y83" s="745"/>
      <c r="Z83" s="745"/>
      <c r="AA83" s="746">
        <v>1</v>
      </c>
    </row>
    <row r="84" spans="1:27" s="694" customFormat="1" ht="34.5" customHeight="1">
      <c r="A84" s="1369" t="s">
        <v>8</v>
      </c>
      <c r="B84" s="1374" t="s">
        <v>13</v>
      </c>
      <c r="C84" s="1347" t="s">
        <v>10</v>
      </c>
      <c r="D84" s="1349" t="s">
        <v>354</v>
      </c>
      <c r="E84" s="747"/>
      <c r="F84" s="712" t="s">
        <v>10</v>
      </c>
      <c r="G84" s="714" t="s">
        <v>25</v>
      </c>
      <c r="H84" s="1358" t="s">
        <v>167</v>
      </c>
      <c r="I84" s="715" t="s">
        <v>12</v>
      </c>
      <c r="J84" s="716"/>
      <c r="K84" s="717"/>
      <c r="L84" s="717"/>
      <c r="M84" s="718"/>
      <c r="N84" s="960">
        <f>Q84+O84</f>
        <v>261.5</v>
      </c>
      <c r="O84" s="717">
        <v>3</v>
      </c>
      <c r="P84" s="717"/>
      <c r="Q84" s="719">
        <v>258.5</v>
      </c>
      <c r="R84" s="720"/>
      <c r="S84" s="721"/>
      <c r="T84" s="721"/>
      <c r="U84" s="722"/>
      <c r="V84" s="723">
        <v>261.5</v>
      </c>
      <c r="W84" s="724">
        <v>61</v>
      </c>
      <c r="X84" s="905" t="s">
        <v>225</v>
      </c>
      <c r="Y84" s="906"/>
      <c r="Z84" s="42" t="s">
        <v>55</v>
      </c>
      <c r="AA84" s="210" t="s">
        <v>89</v>
      </c>
    </row>
    <row r="85" spans="1:27" s="694" customFormat="1" ht="31.5" customHeight="1" thickBot="1">
      <c r="A85" s="1371"/>
      <c r="B85" s="1375"/>
      <c r="C85" s="1348"/>
      <c r="D85" s="1350"/>
      <c r="E85" s="749"/>
      <c r="F85" s="711"/>
      <c r="G85" s="739"/>
      <c r="H85" s="1359"/>
      <c r="I85" s="740" t="s">
        <v>21</v>
      </c>
      <c r="J85" s="741">
        <f>J84</f>
        <v>0</v>
      </c>
      <c r="K85" s="70"/>
      <c r="L85" s="70"/>
      <c r="M85" s="742">
        <f>M84</f>
        <v>0</v>
      </c>
      <c r="N85" s="959">
        <f>SUM(N84:N84)</f>
        <v>261.5</v>
      </c>
      <c r="O85" s="70">
        <f>SUM(O84:O84)</f>
        <v>3</v>
      </c>
      <c r="P85" s="70">
        <f>SUM(P84:P84)</f>
        <v>0</v>
      </c>
      <c r="Q85" s="743">
        <f>SUM(Q84:Q84)</f>
        <v>258.5</v>
      </c>
      <c r="R85" s="741"/>
      <c r="S85" s="70"/>
      <c r="T85" s="70"/>
      <c r="U85" s="742"/>
      <c r="V85" s="741">
        <f>SUM(V84:V84)</f>
        <v>261.5</v>
      </c>
      <c r="W85" s="741">
        <f>SUM(W84:W84)</f>
        <v>61</v>
      </c>
      <c r="X85" s="744"/>
      <c r="Y85" s="745"/>
      <c r="Z85" s="745"/>
      <c r="AA85" s="746"/>
    </row>
    <row r="86" spans="1:27" s="111" customFormat="1" ht="15.75" customHeight="1" thickBot="1">
      <c r="A86" s="156" t="s">
        <v>8</v>
      </c>
      <c r="B86" s="361" t="s">
        <v>13</v>
      </c>
      <c r="C86" s="996" t="s">
        <v>20</v>
      </c>
      <c r="D86" s="997"/>
      <c r="E86" s="997"/>
      <c r="F86" s="997"/>
      <c r="G86" s="997"/>
      <c r="H86" s="997"/>
      <c r="I86" s="998"/>
      <c r="J86" s="363">
        <f>J80+J83</f>
        <v>434.8</v>
      </c>
      <c r="K86" s="363">
        <f>K80+K83</f>
        <v>434.8</v>
      </c>
      <c r="L86" s="363">
        <f>L80+L83</f>
        <v>0</v>
      </c>
      <c r="M86" s="363">
        <f>M80+M83</f>
        <v>0</v>
      </c>
      <c r="N86" s="363">
        <f aca="true" t="shared" si="10" ref="N86:W86">N80+N83+N85</f>
        <v>1260.9</v>
      </c>
      <c r="O86" s="363">
        <f t="shared" si="10"/>
        <v>861.8</v>
      </c>
      <c r="P86" s="363">
        <f t="shared" si="10"/>
        <v>0</v>
      </c>
      <c r="Q86" s="363">
        <f t="shared" si="10"/>
        <v>399.1</v>
      </c>
      <c r="R86" s="363">
        <f t="shared" si="10"/>
        <v>693.6</v>
      </c>
      <c r="S86" s="363">
        <f t="shared" si="10"/>
        <v>693.6</v>
      </c>
      <c r="T86" s="363">
        <f t="shared" si="10"/>
        <v>0</v>
      </c>
      <c r="U86" s="363">
        <f t="shared" si="10"/>
        <v>0</v>
      </c>
      <c r="V86" s="363">
        <f t="shared" si="10"/>
        <v>1295.2</v>
      </c>
      <c r="W86" s="756">
        <f t="shared" si="10"/>
        <v>891.6</v>
      </c>
      <c r="X86" s="1389"/>
      <c r="Y86" s="1389"/>
      <c r="Z86" s="1389"/>
      <c r="AA86" s="1390"/>
    </row>
    <row r="87" spans="1:27" s="111" customFormat="1" ht="15.75" customHeight="1" thickBot="1">
      <c r="A87" s="169" t="s">
        <v>8</v>
      </c>
      <c r="B87" s="7" t="s">
        <v>14</v>
      </c>
      <c r="C87" s="1432" t="s">
        <v>264</v>
      </c>
      <c r="D87" s="1433"/>
      <c r="E87" s="1433"/>
      <c r="F87" s="1433"/>
      <c r="G87" s="1433"/>
      <c r="H87" s="1433"/>
      <c r="I87" s="1434"/>
      <c r="J87" s="1434"/>
      <c r="K87" s="1434"/>
      <c r="L87" s="1434"/>
      <c r="M87" s="1434"/>
      <c r="N87" s="1434"/>
      <c r="O87" s="1434"/>
      <c r="P87" s="1434"/>
      <c r="Q87" s="1434"/>
      <c r="R87" s="1434"/>
      <c r="S87" s="104"/>
      <c r="T87" s="104"/>
      <c r="U87" s="13"/>
      <c r="V87" s="13"/>
      <c r="W87" s="13"/>
      <c r="X87" s="13"/>
      <c r="Y87" s="13"/>
      <c r="Z87" s="13"/>
      <c r="AA87" s="203"/>
    </row>
    <row r="88" spans="1:27" s="58" customFormat="1" ht="34.5" customHeight="1">
      <c r="A88" s="576" t="s">
        <v>8</v>
      </c>
      <c r="B88" s="54" t="s">
        <v>14</v>
      </c>
      <c r="C88" s="1242" t="s">
        <v>8</v>
      </c>
      <c r="D88" s="1454" t="s">
        <v>176</v>
      </c>
      <c r="E88" s="1405"/>
      <c r="F88" s="1063" t="s">
        <v>14</v>
      </c>
      <c r="G88" s="1058" t="s">
        <v>25</v>
      </c>
      <c r="H88" s="1056" t="s">
        <v>167</v>
      </c>
      <c r="I88" s="585" t="s">
        <v>12</v>
      </c>
      <c r="J88" s="583">
        <f>K88</f>
        <v>166</v>
      </c>
      <c r="K88" s="529">
        <v>166</v>
      </c>
      <c r="L88" s="529"/>
      <c r="M88" s="587"/>
      <c r="N88" s="588">
        <v>44.7</v>
      </c>
      <c r="O88" s="577">
        <v>44.7</v>
      </c>
      <c r="P88" s="577"/>
      <c r="Q88" s="965"/>
      <c r="R88" s="968">
        <f>S88</f>
        <v>44.7</v>
      </c>
      <c r="S88" s="64">
        <v>44.7</v>
      </c>
      <c r="T88" s="64"/>
      <c r="U88" s="969"/>
      <c r="V88" s="966">
        <v>45</v>
      </c>
      <c r="W88" s="589">
        <v>45</v>
      </c>
      <c r="X88" s="441" t="s">
        <v>265</v>
      </c>
      <c r="Y88" s="809">
        <v>400</v>
      </c>
      <c r="Z88" s="809">
        <v>400</v>
      </c>
      <c r="AA88" s="810">
        <v>400</v>
      </c>
    </row>
    <row r="89" spans="1:27" s="58" customFormat="1" ht="38.25" customHeight="1">
      <c r="A89" s="578"/>
      <c r="B89" s="55"/>
      <c r="C89" s="1032"/>
      <c r="D89" s="1455"/>
      <c r="E89" s="1406"/>
      <c r="F89" s="1064"/>
      <c r="G89" s="1059"/>
      <c r="H89" s="1049"/>
      <c r="I89" s="179"/>
      <c r="J89" s="182"/>
      <c r="K89" s="65"/>
      <c r="L89" s="65"/>
      <c r="M89" s="317"/>
      <c r="N89" s="395"/>
      <c r="O89" s="65"/>
      <c r="P89" s="65"/>
      <c r="Q89" s="317"/>
      <c r="R89" s="318"/>
      <c r="S89" s="66"/>
      <c r="T89" s="66"/>
      <c r="U89" s="319"/>
      <c r="V89" s="967"/>
      <c r="W89" s="590"/>
      <c r="X89" s="812" t="s">
        <v>152</v>
      </c>
      <c r="Y89" s="163">
        <v>30</v>
      </c>
      <c r="Z89" s="163">
        <v>30</v>
      </c>
      <c r="AA89" s="197">
        <v>30</v>
      </c>
    </row>
    <row r="90" spans="1:27" s="58" customFormat="1" ht="28.5" customHeight="1" thickBot="1">
      <c r="A90" s="581"/>
      <c r="B90" s="56"/>
      <c r="C90" s="1033"/>
      <c r="D90" s="1456"/>
      <c r="E90" s="1407"/>
      <c r="F90" s="1057"/>
      <c r="G90" s="1060"/>
      <c r="H90" s="1050"/>
      <c r="I90" s="586" t="s">
        <v>21</v>
      </c>
      <c r="J90" s="584">
        <f>J88+J89</f>
        <v>166</v>
      </c>
      <c r="K90" s="59">
        <f>K88+K89</f>
        <v>166</v>
      </c>
      <c r="L90" s="59"/>
      <c r="M90" s="481"/>
      <c r="N90" s="333">
        <f>N88+N89</f>
        <v>44.7</v>
      </c>
      <c r="O90" s="59">
        <f>O88+O89</f>
        <v>44.7</v>
      </c>
      <c r="P90" s="59">
        <f aca="true" t="shared" si="11" ref="P90:W90">P88+P89</f>
        <v>0</v>
      </c>
      <c r="Q90" s="481">
        <f t="shared" si="11"/>
        <v>0</v>
      </c>
      <c r="R90" s="285">
        <f t="shared" si="11"/>
        <v>44.7</v>
      </c>
      <c r="S90" s="59">
        <f t="shared" si="11"/>
        <v>44.7</v>
      </c>
      <c r="T90" s="59">
        <f t="shared" si="11"/>
        <v>0</v>
      </c>
      <c r="U90" s="227">
        <f t="shared" si="11"/>
        <v>0</v>
      </c>
      <c r="V90" s="584">
        <f t="shared" si="11"/>
        <v>45</v>
      </c>
      <c r="W90" s="59">
        <f t="shared" si="11"/>
        <v>45</v>
      </c>
      <c r="X90" s="811" t="s">
        <v>120</v>
      </c>
      <c r="Y90" s="571">
        <v>30</v>
      </c>
      <c r="Z90" s="571">
        <v>30</v>
      </c>
      <c r="AA90" s="572">
        <v>30</v>
      </c>
    </row>
    <row r="91" spans="1:27" s="111" customFormat="1" ht="25.5" customHeight="1">
      <c r="A91" s="1248" t="s">
        <v>8</v>
      </c>
      <c r="B91" s="1250" t="s">
        <v>14</v>
      </c>
      <c r="C91" s="1043" t="s">
        <v>9</v>
      </c>
      <c r="D91" s="1335" t="s">
        <v>236</v>
      </c>
      <c r="E91" s="788"/>
      <c r="F91" s="789" t="s">
        <v>14</v>
      </c>
      <c r="G91" s="790" t="s">
        <v>25</v>
      </c>
      <c r="H91" s="1360" t="s">
        <v>167</v>
      </c>
      <c r="I91" s="253" t="s">
        <v>12</v>
      </c>
      <c r="J91" s="171">
        <f>K91+M91</f>
        <v>560</v>
      </c>
      <c r="K91" s="146">
        <v>542.6</v>
      </c>
      <c r="L91" s="146"/>
      <c r="M91" s="255">
        <v>17.4</v>
      </c>
      <c r="N91" s="171">
        <f>O91+Q91</f>
        <v>1217.3</v>
      </c>
      <c r="O91" s="146">
        <v>1047.3</v>
      </c>
      <c r="P91" s="147"/>
      <c r="Q91" s="397">
        <v>170</v>
      </c>
      <c r="R91" s="400">
        <f>S91+U91</f>
        <v>619</v>
      </c>
      <c r="S91" s="145">
        <v>619</v>
      </c>
      <c r="T91" s="145"/>
      <c r="U91" s="258"/>
      <c r="V91" s="501">
        <v>972.3</v>
      </c>
      <c r="W91" s="261">
        <v>980</v>
      </c>
      <c r="X91" s="293" t="s">
        <v>151</v>
      </c>
      <c r="Y91" s="547">
        <v>17</v>
      </c>
      <c r="Z91" s="547">
        <v>17</v>
      </c>
      <c r="AA91" s="548">
        <v>17</v>
      </c>
    </row>
    <row r="92" spans="1:27" s="111" customFormat="1" ht="15" customHeight="1">
      <c r="A92" s="1211"/>
      <c r="B92" s="1165"/>
      <c r="C92" s="1044"/>
      <c r="D92" s="1336"/>
      <c r="E92" s="791"/>
      <c r="F92" s="792"/>
      <c r="G92" s="793"/>
      <c r="H92" s="1361"/>
      <c r="I92" s="338" t="s">
        <v>12</v>
      </c>
      <c r="J92" s="172"/>
      <c r="K92" s="53"/>
      <c r="L92" s="53"/>
      <c r="M92" s="264"/>
      <c r="N92" s="172"/>
      <c r="O92" s="53"/>
      <c r="P92" s="57"/>
      <c r="Q92" s="335"/>
      <c r="R92" s="306"/>
      <c r="S92" s="32"/>
      <c r="T92" s="32"/>
      <c r="U92" s="265"/>
      <c r="V92" s="191"/>
      <c r="W92" s="262"/>
      <c r="X92" s="403" t="s">
        <v>212</v>
      </c>
      <c r="Y92" s="560">
        <v>2</v>
      </c>
      <c r="Z92" s="560"/>
      <c r="AA92" s="360"/>
    </row>
    <row r="93" spans="1:27" s="111" customFormat="1" ht="24" customHeight="1">
      <c r="A93" s="1211"/>
      <c r="B93" s="1165"/>
      <c r="C93" s="1044"/>
      <c r="D93" s="1336"/>
      <c r="E93" s="791"/>
      <c r="F93" s="792"/>
      <c r="G93" s="793"/>
      <c r="H93" s="1361"/>
      <c r="I93" s="338"/>
      <c r="J93" s="172"/>
      <c r="K93" s="53"/>
      <c r="L93" s="53"/>
      <c r="M93" s="264"/>
      <c r="N93" s="172"/>
      <c r="O93" s="53"/>
      <c r="P93" s="57"/>
      <c r="Q93" s="335"/>
      <c r="R93" s="306"/>
      <c r="S93" s="32"/>
      <c r="T93" s="32"/>
      <c r="U93" s="265"/>
      <c r="V93" s="191"/>
      <c r="W93" s="262"/>
      <c r="X93" s="555" t="s">
        <v>174</v>
      </c>
      <c r="Y93" s="560">
        <v>8</v>
      </c>
      <c r="Z93" s="560"/>
      <c r="AA93" s="360"/>
    </row>
    <row r="94" spans="1:27" s="111" customFormat="1" ht="24" customHeight="1">
      <c r="A94" s="1211"/>
      <c r="B94" s="1165"/>
      <c r="C94" s="1044"/>
      <c r="D94" s="1336"/>
      <c r="E94" s="791"/>
      <c r="F94" s="792"/>
      <c r="G94" s="793"/>
      <c r="H94" s="1361"/>
      <c r="I94" s="313"/>
      <c r="J94" s="172"/>
      <c r="K94" s="53"/>
      <c r="L94" s="53"/>
      <c r="M94" s="264"/>
      <c r="N94" s="172"/>
      <c r="O94" s="53"/>
      <c r="P94" s="57"/>
      <c r="Q94" s="335"/>
      <c r="R94" s="306"/>
      <c r="S94" s="32"/>
      <c r="T94" s="32"/>
      <c r="U94" s="265"/>
      <c r="V94" s="191"/>
      <c r="W94" s="262"/>
      <c r="X94" s="403" t="s">
        <v>213</v>
      </c>
      <c r="Y94" s="560"/>
      <c r="Z94" s="560">
        <v>15</v>
      </c>
      <c r="AA94" s="360">
        <v>22</v>
      </c>
    </row>
    <row r="95" spans="1:27" s="111" customFormat="1" ht="13.5" customHeight="1">
      <c r="A95" s="1211"/>
      <c r="B95" s="1165"/>
      <c r="C95" s="1044"/>
      <c r="D95" s="1336"/>
      <c r="E95" s="791"/>
      <c r="F95" s="792"/>
      <c r="G95" s="793"/>
      <c r="H95" s="1361"/>
      <c r="I95" s="338"/>
      <c r="J95" s="172"/>
      <c r="K95" s="53"/>
      <c r="L95" s="53"/>
      <c r="M95" s="752"/>
      <c r="N95" s="172"/>
      <c r="O95" s="53"/>
      <c r="P95" s="57"/>
      <c r="Q95" s="335"/>
      <c r="R95" s="306"/>
      <c r="S95" s="32"/>
      <c r="T95" s="32"/>
      <c r="U95" s="265"/>
      <c r="V95" s="191"/>
      <c r="W95" s="262"/>
      <c r="X95" s="403" t="s">
        <v>343</v>
      </c>
      <c r="Y95" s="560">
        <v>1</v>
      </c>
      <c r="Z95" s="560"/>
      <c r="AA95" s="360"/>
    </row>
    <row r="96" spans="1:27" s="111" customFormat="1" ht="13.5" customHeight="1">
      <c r="A96" s="1211"/>
      <c r="B96" s="1165"/>
      <c r="C96" s="1044"/>
      <c r="D96" s="1336"/>
      <c r="E96" s="791"/>
      <c r="F96" s="792"/>
      <c r="G96" s="793"/>
      <c r="H96" s="1361"/>
      <c r="I96" s="313"/>
      <c r="J96" s="172"/>
      <c r="K96" s="53"/>
      <c r="L96" s="53"/>
      <c r="M96" s="752"/>
      <c r="N96" s="172"/>
      <c r="O96" s="172"/>
      <c r="P96" s="777"/>
      <c r="Q96" s="191"/>
      <c r="R96" s="306"/>
      <c r="S96" s="778"/>
      <c r="T96" s="778"/>
      <c r="U96" s="779"/>
      <c r="V96" s="191"/>
      <c r="W96" s="262"/>
      <c r="X96" s="1134" t="s">
        <v>215</v>
      </c>
      <c r="Y96" s="42" t="s">
        <v>214</v>
      </c>
      <c r="Z96" s="42" t="s">
        <v>214</v>
      </c>
      <c r="AA96" s="210" t="s">
        <v>177</v>
      </c>
    </row>
    <row r="97" spans="1:27" s="111" customFormat="1" ht="24" customHeight="1">
      <c r="A97" s="1211"/>
      <c r="B97" s="1165"/>
      <c r="C97" s="1044"/>
      <c r="D97" s="1336"/>
      <c r="E97" s="791"/>
      <c r="F97" s="792"/>
      <c r="G97" s="793"/>
      <c r="H97" s="1361"/>
      <c r="I97" s="328"/>
      <c r="J97" s="38"/>
      <c r="K97" s="29"/>
      <c r="L97" s="29"/>
      <c r="M97" s="751"/>
      <c r="N97" s="38"/>
      <c r="O97" s="38"/>
      <c r="P97" s="753"/>
      <c r="Q97" s="150"/>
      <c r="R97" s="305"/>
      <c r="S97" s="50"/>
      <c r="T97" s="50"/>
      <c r="U97" s="754"/>
      <c r="V97" s="150"/>
      <c r="W97" s="239"/>
      <c r="X97" s="1412"/>
      <c r="Y97" s="625"/>
      <c r="Z97" s="625"/>
      <c r="AA97" s="626"/>
    </row>
    <row r="98" spans="1:27" s="111" customFormat="1" ht="16.5" customHeight="1">
      <c r="A98" s="1211"/>
      <c r="B98" s="1165"/>
      <c r="C98" s="1044"/>
      <c r="D98" s="1336"/>
      <c r="E98" s="791"/>
      <c r="F98" s="792"/>
      <c r="G98" s="793"/>
      <c r="H98" s="1361"/>
      <c r="I98" s="328" t="s">
        <v>12</v>
      </c>
      <c r="J98" s="38"/>
      <c r="K98" s="29"/>
      <c r="L98" s="29"/>
      <c r="M98" s="751"/>
      <c r="N98" s="38">
        <f>O98</f>
        <v>50</v>
      </c>
      <c r="O98" s="38">
        <v>50</v>
      </c>
      <c r="P98" s="753"/>
      <c r="Q98" s="150"/>
      <c r="R98" s="305">
        <f>S98</f>
        <v>34.3</v>
      </c>
      <c r="S98" s="50">
        <v>34.3</v>
      </c>
      <c r="T98" s="50"/>
      <c r="U98" s="754"/>
      <c r="V98" s="150"/>
      <c r="W98" s="239"/>
      <c r="X98" s="1396" t="s">
        <v>175</v>
      </c>
      <c r="Y98" s="560">
        <v>1</v>
      </c>
      <c r="Z98" s="560"/>
      <c r="AA98" s="389"/>
    </row>
    <row r="99" spans="1:27" s="111" customFormat="1" ht="19.5" customHeight="1" thickBot="1">
      <c r="A99" s="1249"/>
      <c r="B99" s="1166"/>
      <c r="C99" s="1045"/>
      <c r="D99" s="1337"/>
      <c r="E99" s="794"/>
      <c r="F99" s="795"/>
      <c r="G99" s="796"/>
      <c r="H99" s="1362"/>
      <c r="I99" s="311" t="s">
        <v>21</v>
      </c>
      <c r="J99" s="21">
        <f>SUM(J91:J95)</f>
        <v>560</v>
      </c>
      <c r="K99" s="23">
        <f>SUM(K91:K95)</f>
        <v>542.6</v>
      </c>
      <c r="L99" s="28"/>
      <c r="M99" s="189">
        <f>M91</f>
        <v>17.4</v>
      </c>
      <c r="N99" s="21">
        <f>SUM(N91:N98)</f>
        <v>1267.3</v>
      </c>
      <c r="O99" s="21">
        <f aca="true" t="shared" si="12" ref="O99:W99">SUM(O91:O98)</f>
        <v>1097.3</v>
      </c>
      <c r="P99" s="21">
        <f t="shared" si="12"/>
        <v>0</v>
      </c>
      <c r="Q99" s="71">
        <f t="shared" si="12"/>
        <v>170</v>
      </c>
      <c r="R99" s="188">
        <f t="shared" si="12"/>
        <v>653.3</v>
      </c>
      <c r="S99" s="21">
        <f t="shared" si="12"/>
        <v>653.3</v>
      </c>
      <c r="T99" s="21">
        <f t="shared" si="12"/>
        <v>0</v>
      </c>
      <c r="U99" s="750">
        <f t="shared" si="12"/>
        <v>0</v>
      </c>
      <c r="V99" s="21">
        <f t="shared" si="12"/>
        <v>972.3</v>
      </c>
      <c r="W99" s="21">
        <f t="shared" si="12"/>
        <v>980</v>
      </c>
      <c r="X99" s="1413"/>
      <c r="Y99" s="569"/>
      <c r="Z99" s="569"/>
      <c r="AA99" s="474"/>
    </row>
    <row r="100" spans="1:27" s="111" customFormat="1" ht="24" customHeight="1">
      <c r="A100" s="1248" t="s">
        <v>8</v>
      </c>
      <c r="B100" s="1250" t="s">
        <v>14</v>
      </c>
      <c r="C100" s="1043" t="s">
        <v>10</v>
      </c>
      <c r="D100" s="1335" t="s">
        <v>90</v>
      </c>
      <c r="E100" s="81"/>
      <c r="F100" s="1379" t="s">
        <v>14</v>
      </c>
      <c r="G100" s="1062" t="s">
        <v>25</v>
      </c>
      <c r="H100" s="1129" t="s">
        <v>167</v>
      </c>
      <c r="I100" s="218" t="s">
        <v>12</v>
      </c>
      <c r="J100" s="171"/>
      <c r="K100" s="146"/>
      <c r="L100" s="146"/>
      <c r="M100" s="255"/>
      <c r="N100" s="171">
        <f>O100</f>
        <v>60</v>
      </c>
      <c r="O100" s="146">
        <v>60</v>
      </c>
      <c r="P100" s="147"/>
      <c r="Q100" s="255"/>
      <c r="R100" s="149">
        <f>S100</f>
        <v>60</v>
      </c>
      <c r="S100" s="145">
        <v>60</v>
      </c>
      <c r="T100" s="145"/>
      <c r="U100" s="258"/>
      <c r="V100" s="261">
        <v>80</v>
      </c>
      <c r="W100" s="266">
        <v>80</v>
      </c>
      <c r="X100" s="617" t="s">
        <v>173</v>
      </c>
      <c r="Y100" s="813">
        <v>5</v>
      </c>
      <c r="Z100" s="813">
        <v>5</v>
      </c>
      <c r="AA100" s="814">
        <v>5</v>
      </c>
    </row>
    <row r="101" spans="1:27" s="111" customFormat="1" ht="23.25" customHeight="1" thickBot="1">
      <c r="A101" s="1249"/>
      <c r="B101" s="1166"/>
      <c r="C101" s="1045"/>
      <c r="D101" s="1337"/>
      <c r="E101" s="82"/>
      <c r="F101" s="1380"/>
      <c r="G101" s="1094"/>
      <c r="H101" s="1061"/>
      <c r="I101" s="311" t="s">
        <v>21</v>
      </c>
      <c r="J101" s="21"/>
      <c r="K101" s="23"/>
      <c r="L101" s="23"/>
      <c r="M101" s="189"/>
      <c r="N101" s="21">
        <f>N100</f>
        <v>60</v>
      </c>
      <c r="O101" s="23">
        <f>O100</f>
        <v>60</v>
      </c>
      <c r="P101" s="23"/>
      <c r="Q101" s="189"/>
      <c r="R101" s="21">
        <f>R100</f>
        <v>60</v>
      </c>
      <c r="S101" s="23">
        <f>S100</f>
        <v>60</v>
      </c>
      <c r="T101" s="23"/>
      <c r="U101" s="189"/>
      <c r="V101" s="241">
        <f>V100</f>
        <v>80</v>
      </c>
      <c r="W101" s="241">
        <f>SUM(W100:W100)</f>
        <v>80</v>
      </c>
      <c r="X101" s="573"/>
      <c r="Y101" s="574"/>
      <c r="Z101" s="574"/>
      <c r="AA101" s="575"/>
    </row>
    <row r="102" spans="1:27" s="111" customFormat="1" ht="21.75" customHeight="1">
      <c r="A102" s="194" t="s">
        <v>8</v>
      </c>
      <c r="B102" s="8" t="s">
        <v>14</v>
      </c>
      <c r="C102" s="140" t="s">
        <v>13</v>
      </c>
      <c r="D102" s="990" t="s">
        <v>60</v>
      </c>
      <c r="E102" s="1003" t="s">
        <v>23</v>
      </c>
      <c r="F102" s="51" t="s">
        <v>15</v>
      </c>
      <c r="G102" s="125" t="s">
        <v>25</v>
      </c>
      <c r="H102" s="1129" t="s">
        <v>167</v>
      </c>
      <c r="I102" s="218" t="s">
        <v>12</v>
      </c>
      <c r="J102" s="36"/>
      <c r="K102" s="139"/>
      <c r="L102" s="137"/>
      <c r="M102" s="224"/>
      <c r="N102" s="36"/>
      <c r="O102" s="433"/>
      <c r="P102" s="137"/>
      <c r="Q102" s="224"/>
      <c r="R102" s="39"/>
      <c r="S102" s="279"/>
      <c r="T102" s="288"/>
      <c r="U102" s="230"/>
      <c r="V102" s="259"/>
      <c r="W102" s="259"/>
      <c r="X102" s="1004" t="s">
        <v>224</v>
      </c>
      <c r="Y102" s="824">
        <v>18.33</v>
      </c>
      <c r="Z102" s="1415"/>
      <c r="AA102" s="1414"/>
    </row>
    <row r="103" spans="1:27" s="111" customFormat="1" ht="18.75" customHeight="1">
      <c r="A103" s="194"/>
      <c r="B103" s="8"/>
      <c r="C103" s="143"/>
      <c r="D103" s="1002"/>
      <c r="E103" s="994"/>
      <c r="F103" s="128"/>
      <c r="G103" s="129"/>
      <c r="H103" s="1065"/>
      <c r="I103" s="219" t="s">
        <v>71</v>
      </c>
      <c r="J103" s="38">
        <f>K103+M103</f>
        <v>2668.4</v>
      </c>
      <c r="K103" s="150"/>
      <c r="L103" s="276"/>
      <c r="M103" s="228">
        <v>2668.4</v>
      </c>
      <c r="N103" s="38">
        <f>Q103</f>
        <v>769.8</v>
      </c>
      <c r="O103" s="257"/>
      <c r="P103" s="276"/>
      <c r="Q103" s="225">
        <v>769.8</v>
      </c>
      <c r="R103" s="50">
        <f>S103+U103</f>
        <v>769.8</v>
      </c>
      <c r="S103" s="280"/>
      <c r="T103" s="290"/>
      <c r="U103" s="234">
        <v>769.8</v>
      </c>
      <c r="V103" s="260"/>
      <c r="W103" s="260"/>
      <c r="X103" s="1416"/>
      <c r="Y103" s="821"/>
      <c r="Z103" s="1411"/>
      <c r="AA103" s="1410"/>
    </row>
    <row r="104" spans="1:27" s="111" customFormat="1" ht="20.25" customHeight="1">
      <c r="A104" s="194"/>
      <c r="B104" s="8"/>
      <c r="C104" s="143"/>
      <c r="D104" s="1002"/>
      <c r="E104" s="994"/>
      <c r="F104" s="128"/>
      <c r="G104" s="129"/>
      <c r="H104" s="1065"/>
      <c r="I104" s="252" t="s">
        <v>19</v>
      </c>
      <c r="J104" s="24"/>
      <c r="K104" s="235"/>
      <c r="L104" s="336"/>
      <c r="M104" s="229"/>
      <c r="N104" s="24"/>
      <c r="O104" s="2"/>
      <c r="P104" s="1"/>
      <c r="Q104" s="229"/>
      <c r="R104" s="40"/>
      <c r="S104" s="365"/>
      <c r="T104" s="289"/>
      <c r="U104" s="231"/>
      <c r="V104" s="243"/>
      <c r="W104" s="243"/>
      <c r="X104" s="549"/>
      <c r="Y104" s="821"/>
      <c r="Z104" s="166"/>
      <c r="AA104" s="204"/>
    </row>
    <row r="105" spans="1:27" s="111" customFormat="1" ht="18.75" customHeight="1" thickBot="1">
      <c r="A105" s="170"/>
      <c r="B105" s="116"/>
      <c r="C105" s="141"/>
      <c r="D105" s="991"/>
      <c r="E105" s="995"/>
      <c r="F105" s="127"/>
      <c r="G105" s="126"/>
      <c r="H105" s="1061"/>
      <c r="I105" s="254" t="s">
        <v>21</v>
      </c>
      <c r="J105" s="21">
        <f>SUM(J102:J104)</f>
        <v>2668.4</v>
      </c>
      <c r="K105" s="23"/>
      <c r="L105" s="37"/>
      <c r="M105" s="189">
        <f>SUM(M102:M104)</f>
        <v>2668.4</v>
      </c>
      <c r="N105" s="71">
        <f>SUM(N102:N103)</f>
        <v>769.8</v>
      </c>
      <c r="O105" s="23"/>
      <c r="P105" s="71"/>
      <c r="Q105" s="189">
        <f>SUM(Q102:Q104)</f>
        <v>769.8</v>
      </c>
      <c r="R105" s="21">
        <f>SUM(R102:R104)</f>
        <v>769.8</v>
      </c>
      <c r="S105" s="23"/>
      <c r="T105" s="37"/>
      <c r="U105" s="189">
        <f>SUM(U102:U104)</f>
        <v>769.8</v>
      </c>
      <c r="V105" s="241"/>
      <c r="W105" s="241"/>
      <c r="X105" s="819"/>
      <c r="Y105" s="822"/>
      <c r="Z105" s="825"/>
      <c r="AA105" s="826"/>
    </row>
    <row r="106" spans="1:27" s="111" customFormat="1" ht="35.25" customHeight="1">
      <c r="A106" s="194" t="s">
        <v>8</v>
      </c>
      <c r="B106" s="8" t="s">
        <v>14</v>
      </c>
      <c r="C106" s="1044" t="s">
        <v>14</v>
      </c>
      <c r="D106" s="1430" t="s">
        <v>150</v>
      </c>
      <c r="E106" s="820" t="s">
        <v>23</v>
      </c>
      <c r="F106" s="1080" t="s">
        <v>15</v>
      </c>
      <c r="G106" s="1093" t="s">
        <v>25</v>
      </c>
      <c r="H106" s="1065" t="s">
        <v>167</v>
      </c>
      <c r="I106" s="328" t="s">
        <v>19</v>
      </c>
      <c r="J106" s="38">
        <f>K106+M106</f>
        <v>0</v>
      </c>
      <c r="K106" s="29"/>
      <c r="L106" s="29"/>
      <c r="M106" s="228">
        <v>0</v>
      </c>
      <c r="N106" s="150">
        <f>O106+Q106</f>
        <v>0</v>
      </c>
      <c r="O106" s="29"/>
      <c r="P106" s="29"/>
      <c r="Q106" s="228">
        <v>0</v>
      </c>
      <c r="R106" s="50">
        <f>S106+U106</f>
        <v>0</v>
      </c>
      <c r="S106" s="26"/>
      <c r="T106" s="26"/>
      <c r="U106" s="234">
        <v>0</v>
      </c>
      <c r="V106" s="239">
        <v>30.5</v>
      </c>
      <c r="W106" s="262">
        <v>40</v>
      </c>
      <c r="X106" s="549" t="s">
        <v>393</v>
      </c>
      <c r="Y106" s="821"/>
      <c r="Z106" s="1411"/>
      <c r="AA106" s="1410">
        <v>1</v>
      </c>
    </row>
    <row r="107" spans="1:27" s="111" customFormat="1" ht="18.75" customHeight="1" thickBot="1">
      <c r="A107" s="170"/>
      <c r="B107" s="116"/>
      <c r="C107" s="1045"/>
      <c r="D107" s="1431"/>
      <c r="E107" s="72"/>
      <c r="F107" s="1081"/>
      <c r="G107" s="1094"/>
      <c r="H107" s="1061"/>
      <c r="I107" s="254" t="s">
        <v>21</v>
      </c>
      <c r="J107" s="136">
        <f>SUM(J106)</f>
        <v>0</v>
      </c>
      <c r="K107" s="73"/>
      <c r="L107" s="73"/>
      <c r="M107" s="232">
        <f>SUM(M106)</f>
        <v>0</v>
      </c>
      <c r="N107" s="107">
        <f>SUM(N106:N106)</f>
        <v>0</v>
      </c>
      <c r="O107" s="73"/>
      <c r="P107" s="138"/>
      <c r="Q107" s="232">
        <f>Q106</f>
        <v>0</v>
      </c>
      <c r="R107" s="136">
        <f>SUM(R106)</f>
        <v>0</v>
      </c>
      <c r="S107" s="73"/>
      <c r="T107" s="73"/>
      <c r="U107" s="232">
        <f>SUM(U106)</f>
        <v>0</v>
      </c>
      <c r="V107" s="245">
        <f>V106</f>
        <v>30.5</v>
      </c>
      <c r="W107" s="241">
        <f>W106</f>
        <v>40</v>
      </c>
      <c r="X107" s="549"/>
      <c r="Y107" s="821"/>
      <c r="Z107" s="1411"/>
      <c r="AA107" s="1410"/>
    </row>
    <row r="108" spans="1:27" s="111" customFormat="1" ht="41.25" customHeight="1">
      <c r="A108" s="1248" t="s">
        <v>8</v>
      </c>
      <c r="B108" s="1250" t="s">
        <v>14</v>
      </c>
      <c r="C108" s="1043" t="s">
        <v>15</v>
      </c>
      <c r="D108" s="990" t="s">
        <v>355</v>
      </c>
      <c r="E108" s="1026" t="s">
        <v>23</v>
      </c>
      <c r="F108" s="1129" t="s">
        <v>14</v>
      </c>
      <c r="G108" s="1062" t="s">
        <v>25</v>
      </c>
      <c r="H108" s="1129" t="s">
        <v>167</v>
      </c>
      <c r="I108" s="596" t="s">
        <v>12</v>
      </c>
      <c r="J108" s="598"/>
      <c r="K108" s="30"/>
      <c r="L108" s="27"/>
      <c r="M108" s="224"/>
      <c r="N108" s="282"/>
      <c r="O108" s="27"/>
      <c r="P108" s="27"/>
      <c r="Q108" s="224"/>
      <c r="R108" s="530"/>
      <c r="S108" s="531"/>
      <c r="T108" s="18"/>
      <c r="U108" s="288"/>
      <c r="V108" s="242">
        <v>200</v>
      </c>
      <c r="W108" s="242">
        <v>200</v>
      </c>
      <c r="X108" s="550"/>
      <c r="Y108" s="166"/>
      <c r="Z108" s="166"/>
      <c r="AA108" s="204"/>
    </row>
    <row r="109" spans="1:27" s="111" customFormat="1" ht="24.75" customHeight="1" thickBot="1">
      <c r="A109" s="1249"/>
      <c r="B109" s="1166"/>
      <c r="C109" s="1045"/>
      <c r="D109" s="991"/>
      <c r="E109" s="1028"/>
      <c r="F109" s="1061"/>
      <c r="G109" s="1094"/>
      <c r="H109" s="1061"/>
      <c r="I109" s="597" t="s">
        <v>21</v>
      </c>
      <c r="J109" s="595"/>
      <c r="K109" s="408"/>
      <c r="L109" s="32"/>
      <c r="M109" s="265"/>
      <c r="N109" s="595"/>
      <c r="O109" s="408"/>
      <c r="P109" s="32"/>
      <c r="Q109" s="410"/>
      <c r="R109" s="407"/>
      <c r="S109" s="408"/>
      <c r="T109" s="32"/>
      <c r="U109" s="594"/>
      <c r="V109" s="409">
        <f>SUM(V108)</f>
        <v>200</v>
      </c>
      <c r="W109" s="409">
        <f>SUM(W108)</f>
        <v>200</v>
      </c>
      <c r="X109" s="550"/>
      <c r="Y109" s="166"/>
      <c r="Z109" s="166"/>
      <c r="AA109" s="204"/>
    </row>
    <row r="110" spans="1:27" s="111" customFormat="1" ht="15.75" customHeight="1" thickBot="1">
      <c r="A110" s="169" t="s">
        <v>8</v>
      </c>
      <c r="B110" s="7" t="s">
        <v>14</v>
      </c>
      <c r="C110" s="142"/>
      <c r="D110" s="114"/>
      <c r="E110" s="12"/>
      <c r="F110" s="12"/>
      <c r="G110" s="1021" t="s">
        <v>20</v>
      </c>
      <c r="H110" s="1021"/>
      <c r="I110" s="1021"/>
      <c r="J110" s="274">
        <f>J109+J107+J105+J101+J99+J90</f>
        <v>3394.4</v>
      </c>
      <c r="K110" s="274">
        <f aca="true" t="shared" si="13" ref="K110:W110">K109+K107+K105+K101+K99+K90</f>
        <v>708.6</v>
      </c>
      <c r="L110" s="274">
        <f t="shared" si="13"/>
        <v>0</v>
      </c>
      <c r="M110" s="329">
        <f t="shared" si="13"/>
        <v>2685.8</v>
      </c>
      <c r="N110" s="274">
        <f t="shared" si="13"/>
        <v>2141.7999999999997</v>
      </c>
      <c r="O110" s="274">
        <f t="shared" si="13"/>
        <v>1202</v>
      </c>
      <c r="P110" s="274">
        <f t="shared" si="13"/>
        <v>0</v>
      </c>
      <c r="Q110" s="244">
        <f t="shared" si="13"/>
        <v>939.8</v>
      </c>
      <c r="R110" s="798">
        <f t="shared" si="13"/>
        <v>1527.8</v>
      </c>
      <c r="S110" s="274">
        <f t="shared" si="13"/>
        <v>758</v>
      </c>
      <c r="T110" s="274">
        <f t="shared" si="13"/>
        <v>0</v>
      </c>
      <c r="U110" s="274">
        <f t="shared" si="13"/>
        <v>769.8</v>
      </c>
      <c r="V110" s="274">
        <f t="shared" si="13"/>
        <v>1327.8</v>
      </c>
      <c r="W110" s="274">
        <f t="shared" si="13"/>
        <v>1345</v>
      </c>
      <c r="X110" s="12"/>
      <c r="Y110" s="12"/>
      <c r="Z110" s="12"/>
      <c r="AA110" s="196"/>
    </row>
    <row r="111" spans="1:27" s="111" customFormat="1" ht="14.25" customHeight="1" thickBot="1">
      <c r="A111" s="169" t="s">
        <v>8</v>
      </c>
      <c r="B111" s="1254" t="s">
        <v>22</v>
      </c>
      <c r="C111" s="1151"/>
      <c r="D111" s="1151"/>
      <c r="E111" s="1151"/>
      <c r="F111" s="1151"/>
      <c r="G111" s="1151"/>
      <c r="H111" s="1151"/>
      <c r="I111" s="1255"/>
      <c r="J111" s="41">
        <f aca="true" t="shared" si="14" ref="J111:W111">J110+J86+J76+J56+J36</f>
        <v>16542</v>
      </c>
      <c r="K111" s="41">
        <f t="shared" si="14"/>
        <v>13856.199999999999</v>
      </c>
      <c r="L111" s="41">
        <f t="shared" si="14"/>
        <v>596</v>
      </c>
      <c r="M111" s="599">
        <f t="shared" si="14"/>
        <v>2685.8</v>
      </c>
      <c r="N111" s="348">
        <f t="shared" si="14"/>
        <v>17698.5</v>
      </c>
      <c r="O111" s="41">
        <f t="shared" si="14"/>
        <v>15236.4</v>
      </c>
      <c r="P111" s="41">
        <f t="shared" si="14"/>
        <v>814.8</v>
      </c>
      <c r="Q111" s="610">
        <f t="shared" si="14"/>
        <v>2462.1000000000004</v>
      </c>
      <c r="R111" s="41">
        <f t="shared" si="14"/>
        <v>14500.3</v>
      </c>
      <c r="S111" s="41">
        <f t="shared" si="14"/>
        <v>13698.3</v>
      </c>
      <c r="T111" s="41">
        <f t="shared" si="14"/>
        <v>814.8</v>
      </c>
      <c r="U111" s="41">
        <f t="shared" si="14"/>
        <v>802</v>
      </c>
      <c r="V111" s="41">
        <f t="shared" si="14"/>
        <v>19049.1</v>
      </c>
      <c r="W111" s="41">
        <f t="shared" si="14"/>
        <v>20437.2</v>
      </c>
      <c r="X111" s="600"/>
      <c r="Y111" s="46"/>
      <c r="Z111" s="46"/>
      <c r="AA111" s="198"/>
    </row>
    <row r="112" spans="1:27" s="111" customFormat="1" ht="17.25" customHeight="1" thickBot="1">
      <c r="A112" s="169" t="s">
        <v>9</v>
      </c>
      <c r="B112" s="635" t="s">
        <v>153</v>
      </c>
      <c r="C112" s="115"/>
      <c r="D112" s="115"/>
      <c r="E112" s="115"/>
      <c r="F112" s="115"/>
      <c r="G112" s="115"/>
      <c r="H112" s="115"/>
      <c r="I112" s="115"/>
      <c r="J112" s="11"/>
      <c r="K112" s="11"/>
      <c r="L112" s="11"/>
      <c r="M112" s="11"/>
      <c r="N112" s="393"/>
      <c r="O112" s="393"/>
      <c r="P112" s="394"/>
      <c r="Q112" s="394"/>
      <c r="R112" s="11"/>
      <c r="S112" s="11"/>
      <c r="T112" s="11"/>
      <c r="U112" s="11"/>
      <c r="V112" s="11"/>
      <c r="W112" s="11"/>
      <c r="X112" s="11"/>
      <c r="Y112" s="11"/>
      <c r="Z112" s="11"/>
      <c r="AA112" s="202"/>
    </row>
    <row r="113" spans="1:27" s="111" customFormat="1" ht="15.75" customHeight="1" thickBot="1">
      <c r="A113" s="194" t="s">
        <v>9</v>
      </c>
      <c r="B113" s="8" t="s">
        <v>8</v>
      </c>
      <c r="C113" s="1432" t="s">
        <v>237</v>
      </c>
      <c r="D113" s="1433"/>
      <c r="E113" s="1433"/>
      <c r="F113" s="1433"/>
      <c r="G113" s="1433"/>
      <c r="H113" s="1433"/>
      <c r="I113" s="1433"/>
      <c r="J113" s="1434"/>
      <c r="K113" s="1434"/>
      <c r="L113" s="1434"/>
      <c r="M113" s="1434"/>
      <c r="N113" s="1434"/>
      <c r="O113" s="1434"/>
      <c r="P113" s="1434"/>
      <c r="Q113" s="1434"/>
      <c r="R113" s="1434"/>
      <c r="S113" s="1434"/>
      <c r="T113" s="13"/>
      <c r="U113" s="13"/>
      <c r="V113" s="13"/>
      <c r="W113" s="13"/>
      <c r="X113" s="13"/>
      <c r="Y113" s="13"/>
      <c r="Z113" s="13"/>
      <c r="AA113" s="203"/>
    </row>
    <row r="114" spans="1:27" s="111" customFormat="1" ht="22.5" customHeight="1">
      <c r="A114" s="151" t="s">
        <v>9</v>
      </c>
      <c r="B114" s="54" t="s">
        <v>8</v>
      </c>
      <c r="C114" s="1242" t="s">
        <v>8</v>
      </c>
      <c r="D114" s="1023" t="s">
        <v>31</v>
      </c>
      <c r="E114" s="178"/>
      <c r="F114" s="110" t="s">
        <v>14</v>
      </c>
      <c r="G114" s="175" t="s">
        <v>25</v>
      </c>
      <c r="H114" s="1075" t="s">
        <v>167</v>
      </c>
      <c r="I114" s="218" t="s">
        <v>12</v>
      </c>
      <c r="J114" s="121">
        <f>K114+M114</f>
        <v>339.8</v>
      </c>
      <c r="K114" s="33">
        <v>339.8</v>
      </c>
      <c r="L114" s="33"/>
      <c r="M114" s="256"/>
      <c r="N114" s="121">
        <f>O114+Q114</f>
        <v>273.9</v>
      </c>
      <c r="O114" s="33">
        <v>273.9</v>
      </c>
      <c r="P114" s="33"/>
      <c r="Q114" s="256"/>
      <c r="R114" s="120">
        <f>S114+U114</f>
        <v>273.9</v>
      </c>
      <c r="S114" s="34">
        <v>273.9</v>
      </c>
      <c r="T114" s="34"/>
      <c r="U114" s="186"/>
      <c r="V114" s="237">
        <v>270</v>
      </c>
      <c r="W114" s="246">
        <v>270</v>
      </c>
      <c r="X114" s="1077" t="s">
        <v>28</v>
      </c>
      <c r="Y114" s="1085">
        <v>28.5</v>
      </c>
      <c r="Z114" s="1085">
        <v>28.5</v>
      </c>
      <c r="AA114" s="1397">
        <v>28.5</v>
      </c>
    </row>
    <row r="115" spans="1:27" s="111" customFormat="1" ht="18" customHeight="1" thickBot="1">
      <c r="A115" s="152"/>
      <c r="B115" s="56"/>
      <c r="C115" s="1033"/>
      <c r="D115" s="1025"/>
      <c r="E115" s="180"/>
      <c r="F115" s="174"/>
      <c r="G115" s="381"/>
      <c r="H115" s="1076"/>
      <c r="I115" s="221" t="s">
        <v>21</v>
      </c>
      <c r="J115" s="106">
        <f>SUM(J114:J114)</f>
        <v>339.8</v>
      </c>
      <c r="K115" s="4">
        <f>SUM(K114:K114)</f>
        <v>339.8</v>
      </c>
      <c r="L115" s="4"/>
      <c r="M115" s="184"/>
      <c r="N115" s="106">
        <f>SUM(N114:N114)</f>
        <v>273.9</v>
      </c>
      <c r="O115" s="4">
        <f>SUM(O114:O114)</f>
        <v>273.9</v>
      </c>
      <c r="P115" s="4"/>
      <c r="Q115" s="184"/>
      <c r="R115" s="106">
        <f>SUM(R114:R114)</f>
        <v>273.9</v>
      </c>
      <c r="S115" s="4">
        <f>SUM(S114:S114)</f>
        <v>273.9</v>
      </c>
      <c r="T115" s="4"/>
      <c r="U115" s="184"/>
      <c r="V115" s="238">
        <f>V114</f>
        <v>270</v>
      </c>
      <c r="W115" s="248">
        <f>W114</f>
        <v>270</v>
      </c>
      <c r="X115" s="1078"/>
      <c r="Y115" s="1086"/>
      <c r="Z115" s="1086"/>
      <c r="AA115" s="1398"/>
    </row>
    <row r="116" spans="1:27" s="111" customFormat="1" ht="15.75" customHeight="1">
      <c r="A116" s="1376" t="s">
        <v>9</v>
      </c>
      <c r="B116" s="1207" t="s">
        <v>8</v>
      </c>
      <c r="C116" s="1242" t="s">
        <v>9</v>
      </c>
      <c r="D116" s="1378" t="s">
        <v>53</v>
      </c>
      <c r="E116" s="1448" t="s">
        <v>23</v>
      </c>
      <c r="F116" s="371" t="s">
        <v>14</v>
      </c>
      <c r="G116" s="366" t="s">
        <v>25</v>
      </c>
      <c r="H116" s="1009" t="s">
        <v>167</v>
      </c>
      <c r="I116" s="267" t="s">
        <v>74</v>
      </c>
      <c r="J116" s="434">
        <f>M116</f>
        <v>3901.8</v>
      </c>
      <c r="K116" s="146"/>
      <c r="L116" s="146"/>
      <c r="M116" s="255">
        <f>2901.8+1000</f>
        <v>3901.8</v>
      </c>
      <c r="N116" s="435">
        <f>O116+Q116</f>
        <v>4392.1</v>
      </c>
      <c r="O116" s="33"/>
      <c r="P116" s="154"/>
      <c r="Q116" s="68">
        <v>4392.1</v>
      </c>
      <c r="R116" s="400">
        <f>S116+U116</f>
        <v>4392.1</v>
      </c>
      <c r="S116" s="145"/>
      <c r="T116" s="145"/>
      <c r="U116" s="258">
        <v>4392.1</v>
      </c>
      <c r="V116" s="242"/>
      <c r="W116" s="404"/>
      <c r="X116" s="1082" t="s">
        <v>367</v>
      </c>
      <c r="Y116" s="1087">
        <v>100</v>
      </c>
      <c r="Z116" s="1087"/>
      <c r="AA116" s="1381"/>
    </row>
    <row r="117" spans="1:27" s="111" customFormat="1" ht="12.75" customHeight="1">
      <c r="A117" s="1038"/>
      <c r="B117" s="1041"/>
      <c r="C117" s="1032"/>
      <c r="D117" s="1252"/>
      <c r="E117" s="1449"/>
      <c r="F117" s="372"/>
      <c r="G117" s="367"/>
      <c r="H117" s="1053"/>
      <c r="I117" s="359" t="s">
        <v>71</v>
      </c>
      <c r="J117" s="475"/>
      <c r="K117" s="476"/>
      <c r="L117" s="476"/>
      <c r="M117" s="604"/>
      <c r="N117" s="358"/>
      <c r="O117" s="67"/>
      <c r="P117" s="339"/>
      <c r="Q117" s="278"/>
      <c r="R117" s="405"/>
      <c r="S117" s="159"/>
      <c r="T117" s="159"/>
      <c r="U117" s="406"/>
      <c r="V117" s="262"/>
      <c r="W117" s="404"/>
      <c r="X117" s="1083"/>
      <c r="Y117" s="1088"/>
      <c r="Z117" s="1088"/>
      <c r="AA117" s="1382"/>
    </row>
    <row r="118" spans="1:27" s="111" customFormat="1" ht="17.25" customHeight="1" thickBot="1">
      <c r="A118" s="1377"/>
      <c r="B118" s="1208"/>
      <c r="C118" s="1033"/>
      <c r="D118" s="1253"/>
      <c r="E118" s="1450"/>
      <c r="F118" s="373"/>
      <c r="G118" s="368"/>
      <c r="H118" s="1054"/>
      <c r="I118" s="268" t="s">
        <v>21</v>
      </c>
      <c r="J118" s="188">
        <f>SUM(J116:J117)</f>
        <v>3901.8</v>
      </c>
      <c r="K118" s="23"/>
      <c r="L118" s="28"/>
      <c r="M118" s="189">
        <f>SUM(M116:M117)</f>
        <v>3901.8</v>
      </c>
      <c r="N118" s="281">
        <f>SUM(N116:N117)</f>
        <v>4392.1</v>
      </c>
      <c r="O118" s="4"/>
      <c r="P118" s="35"/>
      <c r="Q118" s="60">
        <f>SUM(Q116:Q117)</f>
        <v>4392.1</v>
      </c>
      <c r="R118" s="188">
        <f>SUM(R116:R117)</f>
        <v>4392.1</v>
      </c>
      <c r="S118" s="23"/>
      <c r="T118" s="28"/>
      <c r="U118" s="189">
        <f>SUM(U116:U117)</f>
        <v>4392.1</v>
      </c>
      <c r="V118" s="241">
        <f>SUM(V117)</f>
        <v>0</v>
      </c>
      <c r="W118" s="71">
        <f>W116</f>
        <v>0</v>
      </c>
      <c r="X118" s="1084"/>
      <c r="Y118" s="1089"/>
      <c r="Z118" s="1089"/>
      <c r="AA118" s="1383"/>
    </row>
    <row r="119" spans="1:27" s="58" customFormat="1" ht="22.5" customHeight="1">
      <c r="A119" s="1248" t="s">
        <v>9</v>
      </c>
      <c r="B119" s="1372" t="s">
        <v>8</v>
      </c>
      <c r="C119" s="1345" t="s">
        <v>10</v>
      </c>
      <c r="D119" s="990" t="s">
        <v>122</v>
      </c>
      <c r="E119" s="457" t="s">
        <v>23</v>
      </c>
      <c r="F119" s="1256" t="s">
        <v>15</v>
      </c>
      <c r="G119" s="1451" t="s">
        <v>25</v>
      </c>
      <c r="H119" s="371" t="s">
        <v>167</v>
      </c>
      <c r="I119" s="454" t="s">
        <v>71</v>
      </c>
      <c r="J119" s="362">
        <f>K119+M119</f>
        <v>3719.406</v>
      </c>
      <c r="K119" s="33"/>
      <c r="L119" s="33"/>
      <c r="M119" s="68">
        <v>3719.406</v>
      </c>
      <c r="N119" s="282">
        <f>O119+Q119</f>
        <v>2700.5</v>
      </c>
      <c r="O119" s="27"/>
      <c r="P119" s="27"/>
      <c r="Q119" s="137">
        <v>2700.5</v>
      </c>
      <c r="R119" s="185">
        <f>U119</f>
        <v>1489.5</v>
      </c>
      <c r="S119" s="34"/>
      <c r="T119" s="34"/>
      <c r="U119" s="480">
        <v>1489.5</v>
      </c>
      <c r="V119" s="237">
        <v>1113</v>
      </c>
      <c r="W119" s="237">
        <v>783.5</v>
      </c>
      <c r="X119" s="483" t="s">
        <v>81</v>
      </c>
      <c r="Y119" s="163">
        <v>0.8</v>
      </c>
      <c r="Z119" s="460">
        <v>1</v>
      </c>
      <c r="AA119" s="461"/>
    </row>
    <row r="120" spans="1:27" s="58" customFormat="1" ht="17.25" customHeight="1">
      <c r="A120" s="1211"/>
      <c r="B120" s="1373"/>
      <c r="C120" s="1346"/>
      <c r="D120" s="1002"/>
      <c r="E120" s="818" t="s">
        <v>256</v>
      </c>
      <c r="F120" s="1257"/>
      <c r="G120" s="1452"/>
      <c r="H120" s="372" t="s">
        <v>167</v>
      </c>
      <c r="I120" s="455" t="s">
        <v>59</v>
      </c>
      <c r="J120" s="532">
        <f>K120+M120</f>
        <v>1651.2</v>
      </c>
      <c r="K120" s="5"/>
      <c r="L120" s="5"/>
      <c r="M120" s="336">
        <v>1651.2</v>
      </c>
      <c r="N120" s="283">
        <f>O120+Q120</f>
        <v>1556.2</v>
      </c>
      <c r="O120" s="1"/>
      <c r="P120" s="1"/>
      <c r="Q120" s="336">
        <v>1556.2</v>
      </c>
      <c r="R120" s="187">
        <f>S120+U120</f>
        <v>1556.2</v>
      </c>
      <c r="S120" s="9"/>
      <c r="T120" s="9"/>
      <c r="U120" s="289">
        <v>1556.2</v>
      </c>
      <c r="V120" s="458">
        <v>902.2</v>
      </c>
      <c r="W120" s="458">
        <v>652.3</v>
      </c>
      <c r="X120" s="483" t="s">
        <v>124</v>
      </c>
      <c r="Y120" s="163">
        <v>16.8</v>
      </c>
      <c r="Z120" s="460">
        <v>1.4</v>
      </c>
      <c r="AA120" s="461"/>
    </row>
    <row r="121" spans="1:27" s="58" customFormat="1" ht="15.75" customHeight="1">
      <c r="A121" s="1211"/>
      <c r="B121" s="1373"/>
      <c r="C121" s="1346"/>
      <c r="D121" s="1002"/>
      <c r="E121" s="1446" t="s">
        <v>253</v>
      </c>
      <c r="F121" s="1257"/>
      <c r="G121" s="1452"/>
      <c r="H121" s="527"/>
      <c r="I121" s="456" t="s">
        <v>63</v>
      </c>
      <c r="J121" s="533">
        <f>K121+M121</f>
        <v>14035</v>
      </c>
      <c r="K121" s="144"/>
      <c r="L121" s="144"/>
      <c r="M121" s="478">
        <v>14035</v>
      </c>
      <c r="N121" s="475">
        <f>Q121</f>
        <v>13228.1</v>
      </c>
      <c r="O121" s="476"/>
      <c r="P121" s="477"/>
      <c r="Q121" s="478">
        <v>13228.1</v>
      </c>
      <c r="R121" s="449">
        <f>S121+U121</f>
        <v>13228.1</v>
      </c>
      <c r="S121" s="119"/>
      <c r="T121" s="119"/>
      <c r="U121" s="479">
        <v>13228.1</v>
      </c>
      <c r="V121" s="459">
        <v>7668.4</v>
      </c>
      <c r="W121" s="459">
        <v>5544.2</v>
      </c>
      <c r="X121" s="831" t="s">
        <v>125</v>
      </c>
      <c r="Y121" s="47">
        <v>17.4</v>
      </c>
      <c r="Z121" s="460">
        <v>7.1</v>
      </c>
      <c r="AA121" s="461"/>
    </row>
    <row r="122" spans="1:27" s="58" customFormat="1" ht="27" customHeight="1" thickBot="1">
      <c r="A122" s="1211"/>
      <c r="B122" s="1373"/>
      <c r="C122" s="1346"/>
      <c r="D122" s="1002"/>
      <c r="E122" s="1447"/>
      <c r="F122" s="1258"/>
      <c r="G122" s="1453"/>
      <c r="H122" s="528"/>
      <c r="I122" s="273" t="s">
        <v>21</v>
      </c>
      <c r="J122" s="183">
        <f>SUM(J119:J121)</f>
        <v>19405.606</v>
      </c>
      <c r="K122" s="4">
        <f>K119</f>
        <v>0</v>
      </c>
      <c r="L122" s="4"/>
      <c r="M122" s="60">
        <f>SUM(M119:M121)</f>
        <v>19405.606</v>
      </c>
      <c r="N122" s="188">
        <f>+N119+N120+N121</f>
        <v>17484.8</v>
      </c>
      <c r="O122" s="23">
        <f>SUM(O119:O121)</f>
        <v>0</v>
      </c>
      <c r="P122" s="28"/>
      <c r="Q122" s="37">
        <f>+Q119+Q120+Q121</f>
        <v>17484.8</v>
      </c>
      <c r="R122" s="183">
        <f>SUM(R119:R121)</f>
        <v>16273.8</v>
      </c>
      <c r="S122" s="4">
        <f>S119</f>
        <v>0</v>
      </c>
      <c r="T122" s="4"/>
      <c r="U122" s="60">
        <f>SUM(U119:U121)</f>
        <v>16273.8</v>
      </c>
      <c r="V122" s="248">
        <f>+V119+V120+V121</f>
        <v>9683.6</v>
      </c>
      <c r="W122" s="248">
        <f>W120+W119+W121</f>
        <v>6980</v>
      </c>
      <c r="X122" s="832" t="s">
        <v>313</v>
      </c>
      <c r="Y122" s="47">
        <v>2</v>
      </c>
      <c r="Z122" s="460"/>
      <c r="AA122" s="461"/>
    </row>
    <row r="123" spans="1:27" s="111" customFormat="1" ht="21.75" customHeight="1">
      <c r="A123" s="1248" t="s">
        <v>9</v>
      </c>
      <c r="B123" s="1250" t="s">
        <v>8</v>
      </c>
      <c r="C123" s="1043" t="s">
        <v>13</v>
      </c>
      <c r="D123" s="1251" t="s">
        <v>356</v>
      </c>
      <c r="E123" s="1026" t="s">
        <v>23</v>
      </c>
      <c r="F123" s="1010" t="s">
        <v>15</v>
      </c>
      <c r="G123" s="1072" t="s">
        <v>25</v>
      </c>
      <c r="H123" s="1079" t="s">
        <v>167</v>
      </c>
      <c r="I123" s="269" t="s">
        <v>12</v>
      </c>
      <c r="J123" s="284"/>
      <c r="K123" s="29"/>
      <c r="L123" s="29"/>
      <c r="M123" s="228"/>
      <c r="N123" s="282">
        <f>Q123</f>
        <v>255</v>
      </c>
      <c r="O123" s="27"/>
      <c r="P123" s="30"/>
      <c r="Q123" s="137">
        <v>255</v>
      </c>
      <c r="R123" s="305">
        <f>U123</f>
        <v>0</v>
      </c>
      <c r="S123" s="26"/>
      <c r="T123" s="26"/>
      <c r="U123" s="234">
        <v>0</v>
      </c>
      <c r="V123" s="242">
        <v>410</v>
      </c>
      <c r="W123" s="139">
        <v>135</v>
      </c>
      <c r="X123" s="690"/>
      <c r="Y123" s="605"/>
      <c r="Z123" s="606"/>
      <c r="AA123" s="607"/>
    </row>
    <row r="124" spans="1:27" s="111" customFormat="1" ht="21.75" customHeight="1">
      <c r="A124" s="1211"/>
      <c r="B124" s="1165"/>
      <c r="C124" s="1044"/>
      <c r="D124" s="1252"/>
      <c r="E124" s="1027"/>
      <c r="F124" s="1011"/>
      <c r="G124" s="1073"/>
      <c r="H124" s="1080"/>
      <c r="I124" s="313"/>
      <c r="J124" s="287"/>
      <c r="K124" s="53"/>
      <c r="L124" s="191"/>
      <c r="M124" s="264"/>
      <c r="N124" s="287"/>
      <c r="O124" s="335"/>
      <c r="P124" s="57"/>
      <c r="Q124" s="335"/>
      <c r="R124" s="401"/>
      <c r="S124" s="32"/>
      <c r="T124" s="168"/>
      <c r="U124" s="265"/>
      <c r="V124" s="262"/>
      <c r="W124" s="191"/>
      <c r="X124" s="549" t="s">
        <v>367</v>
      </c>
      <c r="Y124" s="48"/>
      <c r="Z124" s="47"/>
      <c r="AA124" s="206">
        <v>100</v>
      </c>
    </row>
    <row r="125" spans="1:27" s="111" customFormat="1" ht="21" customHeight="1" thickBot="1">
      <c r="A125" s="1249"/>
      <c r="B125" s="1166"/>
      <c r="C125" s="1045"/>
      <c r="D125" s="1253"/>
      <c r="E125" s="1028"/>
      <c r="F125" s="1012"/>
      <c r="G125" s="1074"/>
      <c r="H125" s="1081"/>
      <c r="I125" s="270" t="s">
        <v>21</v>
      </c>
      <c r="J125" s="286"/>
      <c r="K125" s="23"/>
      <c r="L125" s="71"/>
      <c r="M125" s="189"/>
      <c r="N125" s="286">
        <f aca="true" t="shared" si="15" ref="N125:W125">SUM(N123:N124)</f>
        <v>255</v>
      </c>
      <c r="O125" s="23">
        <f t="shared" si="15"/>
        <v>0</v>
      </c>
      <c r="P125" s="23">
        <f t="shared" si="15"/>
        <v>0</v>
      </c>
      <c r="Q125" s="71">
        <f t="shared" si="15"/>
        <v>255</v>
      </c>
      <c r="R125" s="286">
        <f t="shared" si="15"/>
        <v>0</v>
      </c>
      <c r="S125" s="23">
        <f t="shared" si="15"/>
        <v>0</v>
      </c>
      <c r="T125" s="23">
        <f t="shared" si="15"/>
        <v>0</v>
      </c>
      <c r="U125" s="71">
        <f t="shared" si="15"/>
        <v>0</v>
      </c>
      <c r="V125" s="286">
        <f t="shared" si="15"/>
        <v>410</v>
      </c>
      <c r="W125" s="286">
        <f t="shared" si="15"/>
        <v>135</v>
      </c>
      <c r="X125" s="691"/>
      <c r="Y125" s="608"/>
      <c r="Z125" s="437"/>
      <c r="AA125" s="677"/>
    </row>
    <row r="126" spans="1:27" s="111" customFormat="1" ht="18" customHeight="1">
      <c r="A126" s="1248" t="s">
        <v>9</v>
      </c>
      <c r="B126" s="1250" t="s">
        <v>8</v>
      </c>
      <c r="C126" s="1043" t="s">
        <v>14</v>
      </c>
      <c r="D126" s="1251" t="s">
        <v>357</v>
      </c>
      <c r="E126" s="1026" t="s">
        <v>23</v>
      </c>
      <c r="F126" s="1010" t="s">
        <v>15</v>
      </c>
      <c r="G126" s="1072" t="s">
        <v>25</v>
      </c>
      <c r="H126" s="1079" t="s">
        <v>167</v>
      </c>
      <c r="I126" s="269" t="s">
        <v>12</v>
      </c>
      <c r="J126" s="284"/>
      <c r="K126" s="29"/>
      <c r="L126" s="29"/>
      <c r="M126" s="228"/>
      <c r="N126" s="282">
        <f>Q126</f>
        <v>586</v>
      </c>
      <c r="O126" s="27"/>
      <c r="P126" s="30"/>
      <c r="Q126" s="137">
        <v>586</v>
      </c>
      <c r="R126" s="305"/>
      <c r="S126" s="26"/>
      <c r="T126" s="26"/>
      <c r="U126" s="234"/>
      <c r="V126" s="242">
        <v>1000</v>
      </c>
      <c r="W126" s="139">
        <v>264</v>
      </c>
      <c r="X126" s="690"/>
      <c r="Y126" s="605"/>
      <c r="Z126" s="606"/>
      <c r="AA126" s="684"/>
    </row>
    <row r="127" spans="1:27" s="111" customFormat="1" ht="17.25" customHeight="1">
      <c r="A127" s="1211"/>
      <c r="B127" s="1165"/>
      <c r="C127" s="1044"/>
      <c r="D127" s="1252"/>
      <c r="E127" s="1027"/>
      <c r="F127" s="1011"/>
      <c r="G127" s="1073"/>
      <c r="H127" s="1080"/>
      <c r="I127" s="313"/>
      <c r="J127" s="287"/>
      <c r="K127" s="53"/>
      <c r="L127" s="191"/>
      <c r="M127" s="264"/>
      <c r="N127" s="287"/>
      <c r="O127" s="335"/>
      <c r="P127" s="57"/>
      <c r="Q127" s="335"/>
      <c r="R127" s="401"/>
      <c r="S127" s="32"/>
      <c r="T127" s="168"/>
      <c r="U127" s="265"/>
      <c r="V127" s="262"/>
      <c r="W127" s="191"/>
      <c r="X127" s="549" t="s">
        <v>367</v>
      </c>
      <c r="Y127" s="48"/>
      <c r="Z127" s="47"/>
      <c r="AA127" s="206">
        <v>100</v>
      </c>
    </row>
    <row r="128" spans="1:27" s="111" customFormat="1" ht="18" customHeight="1" thickBot="1">
      <c r="A128" s="1249"/>
      <c r="B128" s="1166"/>
      <c r="C128" s="1045"/>
      <c r="D128" s="1253"/>
      <c r="E128" s="1028"/>
      <c r="F128" s="1012"/>
      <c r="G128" s="1074"/>
      <c r="H128" s="1081"/>
      <c r="I128" s="270" t="s">
        <v>21</v>
      </c>
      <c r="J128" s="286"/>
      <c r="K128" s="23"/>
      <c r="L128" s="71"/>
      <c r="M128" s="189"/>
      <c r="N128" s="286">
        <f aca="true" t="shared" si="16" ref="N128:W128">SUM(N126:N127)</f>
        <v>586</v>
      </c>
      <c r="O128" s="23">
        <f t="shared" si="16"/>
        <v>0</v>
      </c>
      <c r="P128" s="23">
        <f t="shared" si="16"/>
        <v>0</v>
      </c>
      <c r="Q128" s="71">
        <f t="shared" si="16"/>
        <v>586</v>
      </c>
      <c r="R128" s="286">
        <f t="shared" si="16"/>
        <v>0</v>
      </c>
      <c r="S128" s="23">
        <f t="shared" si="16"/>
        <v>0</v>
      </c>
      <c r="T128" s="23">
        <f t="shared" si="16"/>
        <v>0</v>
      </c>
      <c r="U128" s="71">
        <f t="shared" si="16"/>
        <v>0</v>
      </c>
      <c r="V128" s="286">
        <f t="shared" si="16"/>
        <v>1000</v>
      </c>
      <c r="W128" s="286">
        <f t="shared" si="16"/>
        <v>264</v>
      </c>
      <c r="X128" s="691"/>
      <c r="Y128" s="608"/>
      <c r="Z128" s="437"/>
      <c r="AA128" s="609"/>
    </row>
    <row r="129" spans="1:27" s="111" customFormat="1" ht="15" customHeight="1">
      <c r="A129" s="1248" t="s">
        <v>9</v>
      </c>
      <c r="B129" s="1250" t="s">
        <v>8</v>
      </c>
      <c r="C129" s="1043" t="s">
        <v>15</v>
      </c>
      <c r="D129" s="1132" t="s">
        <v>233</v>
      </c>
      <c r="E129" s="81" t="s">
        <v>23</v>
      </c>
      <c r="F129" s="1009" t="s">
        <v>14</v>
      </c>
      <c r="G129" s="1072" t="s">
        <v>25</v>
      </c>
      <c r="H129" s="1129" t="s">
        <v>167</v>
      </c>
      <c r="I129" s="269" t="s">
        <v>35</v>
      </c>
      <c r="J129" s="284"/>
      <c r="K129" s="29"/>
      <c r="L129" s="29"/>
      <c r="M129" s="228"/>
      <c r="N129" s="284"/>
      <c r="O129" s="29"/>
      <c r="P129" s="31"/>
      <c r="Q129" s="276"/>
      <c r="R129" s="305"/>
      <c r="S129" s="26"/>
      <c r="T129" s="26"/>
      <c r="U129" s="234"/>
      <c r="V129" s="242"/>
      <c r="W129" s="139">
        <v>440</v>
      </c>
      <c r="X129" s="1004"/>
      <c r="Y129" s="48"/>
      <c r="Z129" s="47"/>
      <c r="AA129" s="207"/>
    </row>
    <row r="130" spans="1:27" s="111" customFormat="1" ht="15" customHeight="1">
      <c r="A130" s="1211"/>
      <c r="B130" s="1165"/>
      <c r="C130" s="1044"/>
      <c r="D130" s="1030"/>
      <c r="E130" s="167"/>
      <c r="F130" s="1053"/>
      <c r="G130" s="1073"/>
      <c r="H130" s="1065"/>
      <c r="I130" s="313" t="s">
        <v>12</v>
      </c>
      <c r="J130" s="287">
        <f>K130</f>
        <v>10</v>
      </c>
      <c r="K130" s="53">
        <v>10</v>
      </c>
      <c r="L130" s="191"/>
      <c r="M130" s="264"/>
      <c r="N130" s="287"/>
      <c r="O130" s="335"/>
      <c r="P130" s="57"/>
      <c r="Q130" s="335"/>
      <c r="R130" s="401"/>
      <c r="S130" s="32"/>
      <c r="T130" s="168"/>
      <c r="U130" s="265"/>
      <c r="V130" s="262"/>
      <c r="W130" s="191"/>
      <c r="X130" s="1005"/>
      <c r="Y130" s="48"/>
      <c r="Z130" s="47"/>
      <c r="AA130" s="207"/>
    </row>
    <row r="131" spans="1:27" s="111" customFormat="1" ht="15.75" customHeight="1" thickBot="1">
      <c r="A131" s="1249"/>
      <c r="B131" s="1166"/>
      <c r="C131" s="1045"/>
      <c r="D131" s="1133"/>
      <c r="E131" s="82"/>
      <c r="F131" s="1054"/>
      <c r="G131" s="1074"/>
      <c r="H131" s="1061"/>
      <c r="I131" s="270" t="s">
        <v>21</v>
      </c>
      <c r="J131" s="286">
        <f>J130</f>
        <v>10</v>
      </c>
      <c r="K131" s="23">
        <f>K130</f>
        <v>10</v>
      </c>
      <c r="L131" s="71"/>
      <c r="M131" s="189"/>
      <c r="N131" s="286"/>
      <c r="O131" s="37"/>
      <c r="P131" s="23"/>
      <c r="Q131" s="37"/>
      <c r="R131" s="286"/>
      <c r="S131" s="23"/>
      <c r="T131" s="71"/>
      <c r="U131" s="189"/>
      <c r="V131" s="241">
        <f>V129</f>
        <v>0</v>
      </c>
      <c r="W131" s="71">
        <f>SUM(W129)</f>
        <v>440</v>
      </c>
      <c r="X131" s="1006"/>
      <c r="Y131" s="827"/>
      <c r="Z131" s="828"/>
      <c r="AA131" s="829"/>
    </row>
    <row r="132" spans="1:27" s="111" customFormat="1" ht="23.25" customHeight="1">
      <c r="A132" s="1211" t="s">
        <v>9</v>
      </c>
      <c r="B132" s="1165" t="s">
        <v>8</v>
      </c>
      <c r="C132" s="1044" t="s">
        <v>16</v>
      </c>
      <c r="D132" s="1435" t="s">
        <v>201</v>
      </c>
      <c r="E132" s="1027" t="s">
        <v>23</v>
      </c>
      <c r="F132" s="1457" t="s">
        <v>14</v>
      </c>
      <c r="G132" s="1073" t="s">
        <v>25</v>
      </c>
      <c r="H132" s="1080" t="s">
        <v>167</v>
      </c>
      <c r="I132" s="328" t="s">
        <v>12</v>
      </c>
      <c r="J132" s="284"/>
      <c r="K132" s="29"/>
      <c r="L132" s="29"/>
      <c r="M132" s="228"/>
      <c r="N132" s="284"/>
      <c r="O132" s="29"/>
      <c r="P132" s="31"/>
      <c r="Q132" s="276"/>
      <c r="R132" s="305"/>
      <c r="S132" s="26"/>
      <c r="T132" s="290"/>
      <c r="U132" s="234"/>
      <c r="V132" s="239">
        <v>521.4</v>
      </c>
      <c r="W132" s="150"/>
      <c r="X132" s="549" t="s">
        <v>202</v>
      </c>
      <c r="Y132" s="48"/>
      <c r="Z132" s="47"/>
      <c r="AA132" s="206">
        <v>8</v>
      </c>
    </row>
    <row r="133" spans="1:27" s="111" customFormat="1" ht="14.25" customHeight="1">
      <c r="A133" s="1211"/>
      <c r="B133" s="1165"/>
      <c r="C133" s="1044"/>
      <c r="D133" s="1435"/>
      <c r="E133" s="1027"/>
      <c r="F133" s="1011"/>
      <c r="G133" s="1073"/>
      <c r="H133" s="1080"/>
      <c r="I133" s="702" t="s">
        <v>63</v>
      </c>
      <c r="J133" s="703"/>
      <c r="K133" s="476"/>
      <c r="L133" s="404"/>
      <c r="M133" s="604"/>
      <c r="N133" s="703">
        <f>Q133</f>
        <v>1173</v>
      </c>
      <c r="O133" s="478"/>
      <c r="P133" s="477"/>
      <c r="Q133" s="478">
        <v>1173</v>
      </c>
      <c r="R133" s="704"/>
      <c r="S133" s="159"/>
      <c r="T133" s="705"/>
      <c r="U133" s="406"/>
      <c r="V133" s="706">
        <v>2346.2</v>
      </c>
      <c r="W133" s="707">
        <v>1173.1</v>
      </c>
      <c r="X133" s="700" t="s">
        <v>203</v>
      </c>
      <c r="Y133" s="48"/>
      <c r="Z133" s="47"/>
      <c r="AA133" s="207"/>
    </row>
    <row r="134" spans="1:27" s="111" customFormat="1" ht="13.5" customHeight="1">
      <c r="A134" s="1211"/>
      <c r="B134" s="1165"/>
      <c r="C134" s="1044"/>
      <c r="D134" s="1435"/>
      <c r="E134" s="1027"/>
      <c r="F134" s="1011"/>
      <c r="G134" s="1073"/>
      <c r="H134" s="1080"/>
      <c r="I134" s="313"/>
      <c r="J134" s="287"/>
      <c r="K134" s="53"/>
      <c r="L134" s="191"/>
      <c r="M134" s="264"/>
      <c r="N134" s="287"/>
      <c r="O134" s="335"/>
      <c r="P134" s="57"/>
      <c r="Q134" s="191"/>
      <c r="R134" s="401"/>
      <c r="S134" s="32"/>
      <c r="T134" s="168"/>
      <c r="U134" s="265"/>
      <c r="V134" s="262"/>
      <c r="W134" s="191"/>
      <c r="X134" s="700" t="s">
        <v>204</v>
      </c>
      <c r="Y134" s="48"/>
      <c r="Z134" s="47"/>
      <c r="AA134" s="207"/>
    </row>
    <row r="135" spans="1:27" s="111" customFormat="1" ht="13.5" customHeight="1">
      <c r="A135" s="1211"/>
      <c r="B135" s="1165"/>
      <c r="C135" s="1044"/>
      <c r="D135" s="1435"/>
      <c r="E135" s="1027"/>
      <c r="F135" s="1011"/>
      <c r="G135" s="1073"/>
      <c r="H135" s="1080"/>
      <c r="I135" s="313"/>
      <c r="J135" s="287"/>
      <c r="K135" s="53"/>
      <c r="L135" s="191"/>
      <c r="M135" s="264"/>
      <c r="N135" s="287"/>
      <c r="O135" s="335"/>
      <c r="P135" s="57"/>
      <c r="Q135" s="191"/>
      <c r="R135" s="401"/>
      <c r="S135" s="32"/>
      <c r="T135" s="168"/>
      <c r="U135" s="265"/>
      <c r="V135" s="262"/>
      <c r="W135" s="191"/>
      <c r="X135" s="700" t="s">
        <v>366</v>
      </c>
      <c r="Y135" s="48"/>
      <c r="Z135" s="47"/>
      <c r="AA135" s="207"/>
    </row>
    <row r="136" spans="1:27" s="111" customFormat="1" ht="15" customHeight="1">
      <c r="A136" s="1211"/>
      <c r="B136" s="1165"/>
      <c r="C136" s="1044"/>
      <c r="D136" s="1435"/>
      <c r="E136" s="1027"/>
      <c r="F136" s="1011"/>
      <c r="G136" s="1073"/>
      <c r="H136" s="1080"/>
      <c r="I136" s="313"/>
      <c r="J136" s="287"/>
      <c r="K136" s="53"/>
      <c r="L136" s="191"/>
      <c r="M136" s="264"/>
      <c r="N136" s="287"/>
      <c r="O136" s="335"/>
      <c r="P136" s="57"/>
      <c r="Q136" s="191"/>
      <c r="R136" s="401"/>
      <c r="S136" s="32"/>
      <c r="T136" s="168"/>
      <c r="U136" s="265"/>
      <c r="V136" s="262"/>
      <c r="W136" s="191"/>
      <c r="X136" s="700" t="s">
        <v>205</v>
      </c>
      <c r="Y136" s="48"/>
      <c r="Z136" s="47"/>
      <c r="AA136" s="207"/>
    </row>
    <row r="137" spans="1:27" s="111" customFormat="1" ht="12.75" customHeight="1">
      <c r="A137" s="1211"/>
      <c r="B137" s="1165"/>
      <c r="C137" s="1044"/>
      <c r="D137" s="1435"/>
      <c r="E137" s="1027"/>
      <c r="F137" s="1011"/>
      <c r="G137" s="1073"/>
      <c r="H137" s="1080"/>
      <c r="I137" s="313"/>
      <c r="J137" s="287"/>
      <c r="K137" s="53"/>
      <c r="L137" s="191"/>
      <c r="M137" s="264"/>
      <c r="N137" s="287"/>
      <c r="O137" s="335"/>
      <c r="P137" s="57"/>
      <c r="Q137" s="191"/>
      <c r="R137" s="401"/>
      <c r="S137" s="32"/>
      <c r="T137" s="168"/>
      <c r="U137" s="265"/>
      <c r="V137" s="262"/>
      <c r="W137" s="191"/>
      <c r="X137" s="700" t="s">
        <v>206</v>
      </c>
      <c r="Y137" s="48"/>
      <c r="Z137" s="47"/>
      <c r="AA137" s="207"/>
    </row>
    <row r="138" spans="1:27" s="111" customFormat="1" ht="14.25" customHeight="1">
      <c r="A138" s="1211"/>
      <c r="B138" s="1165"/>
      <c r="C138" s="1044"/>
      <c r="D138" s="1435"/>
      <c r="E138" s="1027"/>
      <c r="F138" s="1011"/>
      <c r="G138" s="1073"/>
      <c r="H138" s="1080"/>
      <c r="I138" s="313"/>
      <c r="J138" s="287"/>
      <c r="K138" s="53"/>
      <c r="L138" s="191"/>
      <c r="M138" s="264"/>
      <c r="N138" s="287"/>
      <c r="O138" s="335"/>
      <c r="P138" s="57"/>
      <c r="Q138" s="191"/>
      <c r="R138" s="401"/>
      <c r="S138" s="32"/>
      <c r="T138" s="168"/>
      <c r="U138" s="265"/>
      <c r="V138" s="262"/>
      <c r="W138" s="191"/>
      <c r="X138" s="700" t="s">
        <v>207</v>
      </c>
      <c r="Y138" s="48"/>
      <c r="Z138" s="47"/>
      <c r="AA138" s="207"/>
    </row>
    <row r="139" spans="1:27" s="111" customFormat="1" ht="15" customHeight="1">
      <c r="A139" s="1211"/>
      <c r="B139" s="1165"/>
      <c r="C139" s="1044"/>
      <c r="D139" s="1435"/>
      <c r="E139" s="1027"/>
      <c r="F139" s="1011"/>
      <c r="G139" s="1073"/>
      <c r="H139" s="1080"/>
      <c r="I139" s="313"/>
      <c r="J139" s="287"/>
      <c r="K139" s="53"/>
      <c r="L139" s="191"/>
      <c r="M139" s="264"/>
      <c r="N139" s="287"/>
      <c r="O139" s="335"/>
      <c r="P139" s="57"/>
      <c r="Q139" s="191"/>
      <c r="R139" s="401"/>
      <c r="S139" s="32"/>
      <c r="T139" s="168"/>
      <c r="U139" s="234"/>
      <c r="V139" s="262"/>
      <c r="W139" s="191"/>
      <c r="X139" s="700" t="s">
        <v>208</v>
      </c>
      <c r="Y139" s="48"/>
      <c r="Z139" s="47"/>
      <c r="AA139" s="207"/>
    </row>
    <row r="140" spans="1:27" s="111" customFormat="1" ht="14.25" customHeight="1" thickBot="1">
      <c r="A140" s="1249"/>
      <c r="B140" s="1166"/>
      <c r="C140" s="1045"/>
      <c r="D140" s="1436"/>
      <c r="E140" s="1028"/>
      <c r="F140" s="1012"/>
      <c r="G140" s="1074"/>
      <c r="H140" s="1081"/>
      <c r="I140" s="270" t="s">
        <v>21</v>
      </c>
      <c r="J140" s="286"/>
      <c r="K140" s="23"/>
      <c r="L140" s="71"/>
      <c r="M140" s="189"/>
      <c r="N140" s="286">
        <f>SUM(N132:N133)</f>
        <v>1173</v>
      </c>
      <c r="O140" s="23">
        <f>SUM(O132:O133)</f>
        <v>0</v>
      </c>
      <c r="P140" s="23">
        <f>SUM(P132:P133)</f>
        <v>0</v>
      </c>
      <c r="Q140" s="71">
        <f>SUM(Q132:Q139)</f>
        <v>1173</v>
      </c>
      <c r="R140" s="286">
        <f>SUM(R132:R133)</f>
        <v>0</v>
      </c>
      <c r="S140" s="23">
        <f>SUM(S132:S133)</f>
        <v>0</v>
      </c>
      <c r="T140" s="23">
        <f>SUM(T132:T133)</f>
        <v>0</v>
      </c>
      <c r="U140" s="71">
        <f>SUM(U132:U133)</f>
        <v>0</v>
      </c>
      <c r="V140" s="241">
        <f>SUM(V132:V139)</f>
        <v>2867.6</v>
      </c>
      <c r="W140" s="241">
        <f>SUM(W132:W139)</f>
        <v>1173.1</v>
      </c>
      <c r="X140" s="700" t="s">
        <v>209</v>
      </c>
      <c r="Y140" s="608"/>
      <c r="Z140" s="437"/>
      <c r="AA140" s="609"/>
    </row>
    <row r="141" spans="1:27" s="111" customFormat="1" ht="15" customHeight="1">
      <c r="A141" s="1248" t="s">
        <v>9</v>
      </c>
      <c r="B141" s="1250" t="s">
        <v>8</v>
      </c>
      <c r="C141" s="1043" t="s">
        <v>17</v>
      </c>
      <c r="D141" s="1251" t="s">
        <v>199</v>
      </c>
      <c r="E141" s="1026" t="s">
        <v>23</v>
      </c>
      <c r="F141" s="1010" t="s">
        <v>15</v>
      </c>
      <c r="G141" s="1072" t="s">
        <v>25</v>
      </c>
      <c r="H141" s="1079" t="s">
        <v>167</v>
      </c>
      <c r="I141" s="269" t="s">
        <v>12</v>
      </c>
      <c r="J141" s="284"/>
      <c r="K141" s="29"/>
      <c r="L141" s="29"/>
      <c r="M141" s="228"/>
      <c r="N141" s="282">
        <f>Q141</f>
        <v>157</v>
      </c>
      <c r="O141" s="27"/>
      <c r="P141" s="30"/>
      <c r="Q141" s="137">
        <v>157</v>
      </c>
      <c r="R141" s="304"/>
      <c r="S141" s="18"/>
      <c r="T141" s="288"/>
      <c r="U141" s="230"/>
      <c r="V141" s="242">
        <v>157</v>
      </c>
      <c r="W141" s="139">
        <v>3.2</v>
      </c>
      <c r="X141" s="690"/>
      <c r="Y141" s="605"/>
      <c r="Z141" s="606"/>
      <c r="AA141" s="607"/>
    </row>
    <row r="142" spans="1:27" s="111" customFormat="1" ht="20.25" customHeight="1">
      <c r="A142" s="1211"/>
      <c r="B142" s="1165"/>
      <c r="C142" s="1044"/>
      <c r="D142" s="1252"/>
      <c r="E142" s="1027"/>
      <c r="F142" s="1011"/>
      <c r="G142" s="1073"/>
      <c r="H142" s="1080"/>
      <c r="I142" s="659" t="s">
        <v>63</v>
      </c>
      <c r="J142" s="695"/>
      <c r="K142" s="1"/>
      <c r="L142" s="235"/>
      <c r="M142" s="229"/>
      <c r="N142" s="695">
        <f>Q142</f>
        <v>820.2</v>
      </c>
      <c r="O142" s="336"/>
      <c r="P142" s="2"/>
      <c r="Q142" s="336">
        <v>820.2</v>
      </c>
      <c r="R142" s="696"/>
      <c r="S142" s="20"/>
      <c r="T142" s="365"/>
      <c r="U142" s="231"/>
      <c r="V142" s="240">
        <v>820.2</v>
      </c>
      <c r="W142" s="697">
        <v>16.5</v>
      </c>
      <c r="X142" s="549"/>
      <c r="Y142" s="48"/>
      <c r="Z142" s="47"/>
      <c r="AA142" s="207"/>
    </row>
    <row r="143" spans="1:27" s="111" customFormat="1" ht="22.5" customHeight="1">
      <c r="A143" s="1211"/>
      <c r="B143" s="1165"/>
      <c r="C143" s="1044"/>
      <c r="D143" s="1252"/>
      <c r="E143" s="1027"/>
      <c r="F143" s="1011"/>
      <c r="G143" s="1073"/>
      <c r="H143" s="1080"/>
      <c r="I143" s="313" t="s">
        <v>59</v>
      </c>
      <c r="J143" s="287"/>
      <c r="K143" s="53"/>
      <c r="L143" s="191"/>
      <c r="M143" s="264"/>
      <c r="N143" s="287">
        <f>Q143</f>
        <v>96.5</v>
      </c>
      <c r="O143" s="335"/>
      <c r="P143" s="57"/>
      <c r="Q143" s="191">
        <v>96.5</v>
      </c>
      <c r="R143" s="401"/>
      <c r="S143" s="32"/>
      <c r="T143" s="168"/>
      <c r="U143" s="234"/>
      <c r="V143" s="262">
        <v>96.5</v>
      </c>
      <c r="W143" s="191">
        <v>1.9</v>
      </c>
      <c r="X143" s="549"/>
      <c r="Y143" s="48"/>
      <c r="Z143" s="47"/>
      <c r="AA143" s="207"/>
    </row>
    <row r="144" spans="1:27" s="111" customFormat="1" ht="32.25" customHeight="1" thickBot="1">
      <c r="A144" s="1249"/>
      <c r="B144" s="1166"/>
      <c r="C144" s="1045"/>
      <c r="D144" s="1253"/>
      <c r="E144" s="1028"/>
      <c r="F144" s="1012"/>
      <c r="G144" s="1074"/>
      <c r="H144" s="1081"/>
      <c r="I144" s="270" t="s">
        <v>21</v>
      </c>
      <c r="J144" s="286"/>
      <c r="K144" s="23"/>
      <c r="L144" s="71"/>
      <c r="M144" s="189"/>
      <c r="N144" s="286">
        <f aca="true" t="shared" si="17" ref="N144:W144">SUM(N141:N143)</f>
        <v>1073.7</v>
      </c>
      <c r="O144" s="23">
        <f t="shared" si="17"/>
        <v>0</v>
      </c>
      <c r="P144" s="23">
        <f t="shared" si="17"/>
        <v>0</v>
      </c>
      <c r="Q144" s="71">
        <f t="shared" si="17"/>
        <v>1073.7</v>
      </c>
      <c r="R144" s="188">
        <f>SUM(R141:R143)</f>
        <v>0</v>
      </c>
      <c r="S144" s="23">
        <f t="shared" si="17"/>
        <v>0</v>
      </c>
      <c r="T144" s="23">
        <f t="shared" si="17"/>
        <v>0</v>
      </c>
      <c r="U144" s="189">
        <f t="shared" si="17"/>
        <v>0</v>
      </c>
      <c r="V144" s="241">
        <f t="shared" si="17"/>
        <v>1073.7</v>
      </c>
      <c r="W144" s="71">
        <f t="shared" si="17"/>
        <v>21.599999999999998</v>
      </c>
      <c r="X144" s="691"/>
      <c r="Y144" s="608"/>
      <c r="Z144" s="437"/>
      <c r="AA144" s="609"/>
    </row>
    <row r="145" spans="1:27" s="111" customFormat="1" ht="15.75" customHeight="1" thickBot="1">
      <c r="A145" s="169" t="s">
        <v>9</v>
      </c>
      <c r="B145" s="7" t="s">
        <v>8</v>
      </c>
      <c r="C145" s="1020" t="s">
        <v>20</v>
      </c>
      <c r="D145" s="1021"/>
      <c r="E145" s="1021"/>
      <c r="F145" s="1021"/>
      <c r="G145" s="1021"/>
      <c r="H145" s="1021"/>
      <c r="I145" s="1022"/>
      <c r="J145" s="244">
        <f>J144+J140+J131+J128+J125+J122+J118+J115</f>
        <v>23657.206</v>
      </c>
      <c r="K145" s="244">
        <f aca="true" t="shared" si="18" ref="K145:W145">K144+K140+K131+K128+K125+K122+K118+K115</f>
        <v>349.8</v>
      </c>
      <c r="L145" s="244">
        <f t="shared" si="18"/>
        <v>0</v>
      </c>
      <c r="M145" s="244">
        <f t="shared" si="18"/>
        <v>23307.406</v>
      </c>
      <c r="N145" s="244">
        <f t="shared" si="18"/>
        <v>25238.5</v>
      </c>
      <c r="O145" s="244">
        <f t="shared" si="18"/>
        <v>273.9</v>
      </c>
      <c r="P145" s="244">
        <f t="shared" si="18"/>
        <v>0</v>
      </c>
      <c r="Q145" s="244">
        <f t="shared" si="18"/>
        <v>24964.6</v>
      </c>
      <c r="R145" s="244">
        <f t="shared" si="18"/>
        <v>20939.800000000003</v>
      </c>
      <c r="S145" s="244">
        <f t="shared" si="18"/>
        <v>273.9</v>
      </c>
      <c r="T145" s="244">
        <f t="shared" si="18"/>
        <v>0</v>
      </c>
      <c r="U145" s="244">
        <f t="shared" si="18"/>
        <v>20665.9</v>
      </c>
      <c r="V145" s="244">
        <f t="shared" si="18"/>
        <v>15304.900000000001</v>
      </c>
      <c r="W145" s="244">
        <f t="shared" si="18"/>
        <v>9283.7</v>
      </c>
      <c r="X145" s="49"/>
      <c r="Y145" s="49"/>
      <c r="Z145" s="49"/>
      <c r="AA145" s="205"/>
    </row>
    <row r="146" spans="1:27" s="111" customFormat="1" ht="15.75" customHeight="1" thickBot="1">
      <c r="A146" s="208" t="s">
        <v>9</v>
      </c>
      <c r="B146" s="654" t="s">
        <v>9</v>
      </c>
      <c r="C146" s="1007" t="s">
        <v>263</v>
      </c>
      <c r="D146" s="999"/>
      <c r="E146" s="999"/>
      <c r="F146" s="999"/>
      <c r="G146" s="999"/>
      <c r="H146" s="999"/>
      <c r="I146" s="999"/>
      <c r="J146" s="999"/>
      <c r="K146" s="1000"/>
      <c r="L146" s="1000"/>
      <c r="M146" s="1000"/>
      <c r="N146" s="1000"/>
      <c r="O146" s="1001"/>
      <c r="P146" s="1001"/>
      <c r="Q146" s="1001"/>
      <c r="R146" s="1001"/>
      <c r="S146" s="1001"/>
      <c r="T146" s="1001"/>
      <c r="U146" s="1001"/>
      <c r="V146" s="1001"/>
      <c r="W146" s="15"/>
      <c r="X146" s="15"/>
      <c r="Y146" s="15"/>
      <c r="Z146" s="15"/>
      <c r="AA146" s="209"/>
    </row>
    <row r="147" spans="1:27" s="111" customFormat="1" ht="23.25" customHeight="1">
      <c r="A147" s="158" t="s">
        <v>9</v>
      </c>
      <c r="B147" s="55" t="s">
        <v>9</v>
      </c>
      <c r="C147" s="1032" t="s">
        <v>8</v>
      </c>
      <c r="D147" s="1023" t="s">
        <v>259</v>
      </c>
      <c r="E147" s="378"/>
      <c r="F147" s="110" t="s">
        <v>15</v>
      </c>
      <c r="G147" s="175" t="s">
        <v>25</v>
      </c>
      <c r="H147" s="1075" t="s">
        <v>167</v>
      </c>
      <c r="I147" s="269" t="s">
        <v>12</v>
      </c>
      <c r="J147" s="282">
        <f>K147+M147</f>
        <v>2867.5</v>
      </c>
      <c r="K147" s="27">
        <v>2867.5</v>
      </c>
      <c r="L147" s="27"/>
      <c r="M147" s="224"/>
      <c r="N147" s="121">
        <f>O147+Q147</f>
        <v>3320</v>
      </c>
      <c r="O147" s="33">
        <v>3320</v>
      </c>
      <c r="P147" s="33"/>
      <c r="Q147" s="68"/>
      <c r="R147" s="304">
        <f>S147+U147</f>
        <v>2734.3</v>
      </c>
      <c r="S147" s="18">
        <v>2734.3</v>
      </c>
      <c r="T147" s="18"/>
      <c r="U147" s="230"/>
      <c r="V147" s="310">
        <v>3300</v>
      </c>
      <c r="W147" s="246">
        <v>3300</v>
      </c>
      <c r="X147" s="1308" t="s">
        <v>241</v>
      </c>
      <c r="Y147" s="1419">
        <v>8400</v>
      </c>
      <c r="Z147" s="1419">
        <v>8500</v>
      </c>
      <c r="AA147" s="1417">
        <v>8500</v>
      </c>
    </row>
    <row r="148" spans="1:27" s="111" customFormat="1" ht="19.5" customHeight="1" thickBot="1">
      <c r="A148" s="152"/>
      <c r="B148" s="56"/>
      <c r="C148" s="1033"/>
      <c r="D148" s="1025"/>
      <c r="E148" s="379"/>
      <c r="F148" s="174"/>
      <c r="G148" s="381"/>
      <c r="H148" s="1076"/>
      <c r="I148" s="273" t="s">
        <v>21</v>
      </c>
      <c r="J148" s="188">
        <f>J147</f>
        <v>2867.5</v>
      </c>
      <c r="K148" s="23">
        <f>K147</f>
        <v>2867.5</v>
      </c>
      <c r="L148" s="23"/>
      <c r="M148" s="189"/>
      <c r="N148" s="117">
        <f>SUM(N147:N147)</f>
        <v>3320</v>
      </c>
      <c r="O148" s="4">
        <f>SUM(O147:O147)</f>
        <v>3320</v>
      </c>
      <c r="P148" s="4"/>
      <c r="Q148" s="60"/>
      <c r="R148" s="188">
        <f>R147</f>
        <v>2734.3</v>
      </c>
      <c r="S148" s="23">
        <f>S147</f>
        <v>2734.3</v>
      </c>
      <c r="T148" s="23"/>
      <c r="U148" s="189"/>
      <c r="V148" s="135">
        <f>V147</f>
        <v>3300</v>
      </c>
      <c r="W148" s="248">
        <f>W147</f>
        <v>3300</v>
      </c>
      <c r="X148" s="1309"/>
      <c r="Y148" s="1420"/>
      <c r="Z148" s="1420"/>
      <c r="AA148" s="1418"/>
    </row>
    <row r="149" spans="1:27" s="111" customFormat="1" ht="14.25" customHeight="1">
      <c r="A149" s="151" t="s">
        <v>9</v>
      </c>
      <c r="B149" s="54" t="s">
        <v>9</v>
      </c>
      <c r="C149" s="1242" t="s">
        <v>9</v>
      </c>
      <c r="D149" s="1023" t="s">
        <v>29</v>
      </c>
      <c r="E149" s="178"/>
      <c r="F149" s="110" t="s">
        <v>15</v>
      </c>
      <c r="G149" s="175" t="s">
        <v>25</v>
      </c>
      <c r="H149" s="1075" t="s">
        <v>167</v>
      </c>
      <c r="I149" s="271" t="s">
        <v>12</v>
      </c>
      <c r="J149" s="486">
        <f>K149+M149</f>
        <v>2255.1</v>
      </c>
      <c r="K149" s="487">
        <v>2255.1</v>
      </c>
      <c r="L149" s="487"/>
      <c r="M149" s="488"/>
      <c r="N149" s="486">
        <f>O149+Q149</f>
        <v>2430</v>
      </c>
      <c r="O149" s="487">
        <v>2430</v>
      </c>
      <c r="P149" s="487"/>
      <c r="Q149" s="488"/>
      <c r="R149" s="489">
        <f>S149+U149</f>
        <v>2175</v>
      </c>
      <c r="S149" s="490">
        <v>2175</v>
      </c>
      <c r="T149" s="490"/>
      <c r="U149" s="491"/>
      <c r="V149" s="492">
        <v>2400</v>
      </c>
      <c r="W149" s="443">
        <v>2400</v>
      </c>
      <c r="X149" s="1013" t="s">
        <v>33</v>
      </c>
      <c r="Y149" s="1019">
        <v>13.8</v>
      </c>
      <c r="Z149" s="1015">
        <v>13.9</v>
      </c>
      <c r="AA149" s="1034">
        <v>13.9</v>
      </c>
    </row>
    <row r="150" spans="1:27" s="111" customFormat="1" ht="19.5" customHeight="1">
      <c r="A150" s="158"/>
      <c r="B150" s="55"/>
      <c r="C150" s="1032"/>
      <c r="D150" s="1024"/>
      <c r="E150" s="376"/>
      <c r="F150" s="124"/>
      <c r="G150" s="176"/>
      <c r="H150" s="987"/>
      <c r="I150" s="222"/>
      <c r="J150" s="190"/>
      <c r="K150" s="67"/>
      <c r="L150" s="67"/>
      <c r="M150" s="337"/>
      <c r="N150" s="190"/>
      <c r="O150" s="67"/>
      <c r="P150" s="67"/>
      <c r="Q150" s="337"/>
      <c r="R150" s="301"/>
      <c r="S150" s="61"/>
      <c r="T150" s="61"/>
      <c r="U150" s="233"/>
      <c r="V150" s="195"/>
      <c r="W150" s="485"/>
      <c r="X150" s="1014"/>
      <c r="Y150" s="1019"/>
      <c r="Z150" s="1016"/>
      <c r="AA150" s="1035"/>
    </row>
    <row r="151" spans="1:27" s="111" customFormat="1" ht="19.5" customHeight="1" thickBot="1">
      <c r="A151" s="152"/>
      <c r="B151" s="56"/>
      <c r="C151" s="1033"/>
      <c r="D151" s="1025"/>
      <c r="E151" s="180"/>
      <c r="F151" s="174"/>
      <c r="G151" s="381"/>
      <c r="H151" s="1076"/>
      <c r="I151" s="221" t="s">
        <v>21</v>
      </c>
      <c r="J151" s="106">
        <f>SUM(J149:J150)</f>
        <v>2255.1</v>
      </c>
      <c r="K151" s="4">
        <f>SUM(K149:K150)</f>
        <v>2255.1</v>
      </c>
      <c r="L151" s="4"/>
      <c r="M151" s="184"/>
      <c r="N151" s="106">
        <f>N149+N150</f>
        <v>2430</v>
      </c>
      <c r="O151" s="4">
        <f>O149+O150</f>
        <v>2430</v>
      </c>
      <c r="P151" s="4"/>
      <c r="Q151" s="184"/>
      <c r="R151" s="106">
        <f>SUM(R149:R150)</f>
        <v>2175</v>
      </c>
      <c r="S151" s="4">
        <f>SUM(S149:S150)</f>
        <v>2175</v>
      </c>
      <c r="T151" s="4"/>
      <c r="U151" s="184"/>
      <c r="V151" s="238">
        <f>V149</f>
        <v>2400</v>
      </c>
      <c r="W151" s="248">
        <f>W149</f>
        <v>2400</v>
      </c>
      <c r="X151" s="808"/>
      <c r="Y151" s="569"/>
      <c r="Z151" s="569"/>
      <c r="AA151" s="474"/>
    </row>
    <row r="152" spans="1:27" s="111" customFormat="1" ht="35.25" customHeight="1">
      <c r="A152" s="1048" t="s">
        <v>9</v>
      </c>
      <c r="B152" s="1040" t="s">
        <v>9</v>
      </c>
      <c r="C152" s="1439" t="s">
        <v>10</v>
      </c>
      <c r="D152" s="1029" t="s">
        <v>244</v>
      </c>
      <c r="E152" s="162" t="s">
        <v>23</v>
      </c>
      <c r="F152" s="1017" t="s">
        <v>15</v>
      </c>
      <c r="G152" s="1036" t="s">
        <v>25</v>
      </c>
      <c r="H152" s="1114" t="s">
        <v>167</v>
      </c>
      <c r="I152" s="269" t="s">
        <v>12</v>
      </c>
      <c r="J152" s="970"/>
      <c r="K152" s="971"/>
      <c r="L152" s="971"/>
      <c r="M152" s="972"/>
      <c r="N152" s="282">
        <f>O152+Q152</f>
        <v>846.9</v>
      </c>
      <c r="O152" s="27"/>
      <c r="P152" s="27"/>
      <c r="Q152" s="137">
        <v>846.9</v>
      </c>
      <c r="R152" s="973">
        <f>U152</f>
        <v>250</v>
      </c>
      <c r="S152" s="974"/>
      <c r="T152" s="974"/>
      <c r="U152" s="975">
        <v>250</v>
      </c>
      <c r="V152" s="246">
        <v>1441.8</v>
      </c>
      <c r="W152" s="946">
        <v>735.6</v>
      </c>
      <c r="X152" s="903" t="s">
        <v>365</v>
      </c>
      <c r="Y152" s="833">
        <v>1</v>
      </c>
      <c r="Z152" s="833"/>
      <c r="AA152" s="834"/>
    </row>
    <row r="153" spans="1:27" s="111" customFormat="1" ht="24" customHeight="1">
      <c r="A153" s="1038"/>
      <c r="B153" s="1041"/>
      <c r="C153" s="1032"/>
      <c r="D153" s="1030"/>
      <c r="E153" s="804" t="s">
        <v>243</v>
      </c>
      <c r="F153" s="1091"/>
      <c r="G153" s="1037"/>
      <c r="H153" s="1115"/>
      <c r="I153" s="272" t="s">
        <v>19</v>
      </c>
      <c r="J153" s="534"/>
      <c r="K153" s="62"/>
      <c r="L153" s="535"/>
      <c r="M153" s="536"/>
      <c r="N153" s="395"/>
      <c r="O153" s="182"/>
      <c r="P153" s="65"/>
      <c r="Q153" s="317"/>
      <c r="R153" s="402"/>
      <c r="S153" s="525"/>
      <c r="T153" s="63"/>
      <c r="U153" s="398"/>
      <c r="V153" s="291"/>
      <c r="W153" s="292"/>
      <c r="X153" s="904" t="s">
        <v>344</v>
      </c>
      <c r="Y153" s="553"/>
      <c r="Z153" s="553">
        <v>1</v>
      </c>
      <c r="AA153" s="557"/>
    </row>
    <row r="154" spans="1:27" s="111" customFormat="1" ht="15" customHeight="1" thickBot="1">
      <c r="A154" s="1039"/>
      <c r="B154" s="1042"/>
      <c r="C154" s="1180"/>
      <c r="D154" s="1031"/>
      <c r="E154" s="830"/>
      <c r="F154" s="1018"/>
      <c r="G154" s="1008"/>
      <c r="H154" s="1116"/>
      <c r="I154" s="273" t="s">
        <v>21</v>
      </c>
      <c r="J154" s="281"/>
      <c r="K154" s="4"/>
      <c r="L154" s="4"/>
      <c r="M154" s="184"/>
      <c r="N154" s="281">
        <f>SUM(N152:N152)</f>
        <v>846.9</v>
      </c>
      <c r="O154" s="4"/>
      <c r="P154" s="4"/>
      <c r="Q154" s="60">
        <f>SUM(Q152:Q152)</f>
        <v>846.9</v>
      </c>
      <c r="R154" s="281">
        <f aca="true" t="shared" si="19" ref="R154:W154">R153+R152</f>
        <v>250</v>
      </c>
      <c r="S154" s="4">
        <f t="shared" si="19"/>
        <v>0</v>
      </c>
      <c r="T154" s="4">
        <f t="shared" si="19"/>
        <v>0</v>
      </c>
      <c r="U154" s="106">
        <f t="shared" si="19"/>
        <v>250</v>
      </c>
      <c r="V154" s="281">
        <f t="shared" si="19"/>
        <v>1441.8</v>
      </c>
      <c r="W154" s="281">
        <f t="shared" si="19"/>
        <v>735.6</v>
      </c>
      <c r="X154" s="601" t="s">
        <v>69</v>
      </c>
      <c r="Y154" s="602"/>
      <c r="Z154" s="602">
        <v>3.37</v>
      </c>
      <c r="AA154" s="603">
        <v>4.16</v>
      </c>
    </row>
    <row r="155" spans="1:27" s="111" customFormat="1" ht="24" customHeight="1">
      <c r="A155" s="1205" t="s">
        <v>9</v>
      </c>
      <c r="B155" s="1207" t="s">
        <v>9</v>
      </c>
      <c r="C155" s="1437" t="s">
        <v>13</v>
      </c>
      <c r="D155" s="1152" t="s">
        <v>223</v>
      </c>
      <c r="E155" s="1440" t="s">
        <v>254</v>
      </c>
      <c r="F155" s="1090" t="s">
        <v>13</v>
      </c>
      <c r="G155" s="1112" t="s">
        <v>25</v>
      </c>
      <c r="H155" s="1017" t="s">
        <v>167</v>
      </c>
      <c r="I155" s="295" t="s">
        <v>59</v>
      </c>
      <c r="J155" s="131"/>
      <c r="K155" s="130"/>
      <c r="L155" s="130"/>
      <c r="M155" s="296"/>
      <c r="N155" s="131"/>
      <c r="O155" s="130"/>
      <c r="P155" s="130"/>
      <c r="Q155" s="296"/>
      <c r="R155" s="298"/>
      <c r="S155" s="132"/>
      <c r="T155" s="132"/>
      <c r="U155" s="299"/>
      <c r="V155" s="242">
        <v>276.2</v>
      </c>
      <c r="W155" s="237"/>
      <c r="X155" s="1136" t="s">
        <v>238</v>
      </c>
      <c r="Y155" s="1138"/>
      <c r="Z155" s="1137">
        <v>5724</v>
      </c>
      <c r="AA155" s="1139"/>
    </row>
    <row r="156" spans="1:27" s="111" customFormat="1" ht="29.25" customHeight="1" thickBot="1">
      <c r="A156" s="1206"/>
      <c r="B156" s="1208"/>
      <c r="C156" s="1438"/>
      <c r="D156" s="1153"/>
      <c r="E156" s="1441"/>
      <c r="F156" s="1092"/>
      <c r="G156" s="1113"/>
      <c r="H156" s="1018"/>
      <c r="I156" s="294" t="s">
        <v>21</v>
      </c>
      <c r="J156" s="133"/>
      <c r="K156" s="134"/>
      <c r="L156" s="134"/>
      <c r="M156" s="297"/>
      <c r="N156" s="133"/>
      <c r="O156" s="134"/>
      <c r="P156" s="134"/>
      <c r="Q156" s="297"/>
      <c r="R156" s="133"/>
      <c r="S156" s="134"/>
      <c r="T156" s="134"/>
      <c r="U156" s="297"/>
      <c r="V156" s="238">
        <f>SUM(V155:V155)</f>
        <v>276.2</v>
      </c>
      <c r="W156" s="300"/>
      <c r="X156" s="1136"/>
      <c r="Y156" s="1138"/>
      <c r="Z156" s="1137"/>
      <c r="AA156" s="1139"/>
    </row>
    <row r="157" spans="1:27" s="111" customFormat="1" ht="15.75" customHeight="1" thickBot="1">
      <c r="A157" s="169" t="s">
        <v>9</v>
      </c>
      <c r="B157" s="7" t="s">
        <v>9</v>
      </c>
      <c r="C157" s="1020" t="s">
        <v>20</v>
      </c>
      <c r="D157" s="1021"/>
      <c r="E157" s="1021"/>
      <c r="F157" s="1021"/>
      <c r="G157" s="1021"/>
      <c r="H157" s="1021"/>
      <c r="I157" s="1022"/>
      <c r="J157" s="274">
        <f aca="true" t="shared" si="20" ref="J157:W157">J156+J154+J151+J148</f>
        <v>5122.6</v>
      </c>
      <c r="K157" s="274">
        <f t="shared" si="20"/>
        <v>5122.6</v>
      </c>
      <c r="L157" s="274">
        <f t="shared" si="20"/>
        <v>0</v>
      </c>
      <c r="M157" s="274">
        <f t="shared" si="20"/>
        <v>0</v>
      </c>
      <c r="N157" s="274">
        <f t="shared" si="20"/>
        <v>6596.9</v>
      </c>
      <c r="O157" s="274">
        <f t="shared" si="20"/>
        <v>5750</v>
      </c>
      <c r="P157" s="274">
        <f t="shared" si="20"/>
        <v>0</v>
      </c>
      <c r="Q157" s="274">
        <f t="shared" si="20"/>
        <v>846.9</v>
      </c>
      <c r="R157" s="274">
        <f t="shared" si="20"/>
        <v>5159.3</v>
      </c>
      <c r="S157" s="274">
        <f t="shared" si="20"/>
        <v>4909.3</v>
      </c>
      <c r="T157" s="274">
        <f t="shared" si="20"/>
        <v>0</v>
      </c>
      <c r="U157" s="274">
        <f t="shared" si="20"/>
        <v>250</v>
      </c>
      <c r="V157" s="274">
        <f t="shared" si="20"/>
        <v>7418</v>
      </c>
      <c r="W157" s="274">
        <f t="shared" si="20"/>
        <v>6435.6</v>
      </c>
      <c r="X157" s="334"/>
      <c r="Y157" s="49"/>
      <c r="Z157" s="49"/>
      <c r="AA157" s="205"/>
    </row>
    <row r="158" spans="1:27" s="111" customFormat="1" ht="14.25" customHeight="1" thickBot="1">
      <c r="A158" s="169" t="s">
        <v>9</v>
      </c>
      <c r="B158" s="211"/>
      <c r="C158" s="74"/>
      <c r="D158" s="115"/>
      <c r="E158" s="74"/>
      <c r="F158" s="74"/>
      <c r="G158" s="1151" t="s">
        <v>22</v>
      </c>
      <c r="H158" s="1151"/>
      <c r="I158" s="1151"/>
      <c r="J158" s="348">
        <f aca="true" t="shared" si="21" ref="J158:W158">J157+J145</f>
        <v>28779.805999999997</v>
      </c>
      <c r="K158" s="348">
        <f t="shared" si="21"/>
        <v>5472.400000000001</v>
      </c>
      <c r="L158" s="348">
        <f t="shared" si="21"/>
        <v>0</v>
      </c>
      <c r="M158" s="348">
        <f t="shared" si="21"/>
        <v>23307.406</v>
      </c>
      <c r="N158" s="348">
        <f t="shared" si="21"/>
        <v>31835.4</v>
      </c>
      <c r="O158" s="348">
        <f t="shared" si="21"/>
        <v>6023.9</v>
      </c>
      <c r="P158" s="348">
        <f t="shared" si="21"/>
        <v>0</v>
      </c>
      <c r="Q158" s="348">
        <f t="shared" si="21"/>
        <v>25811.5</v>
      </c>
      <c r="R158" s="348">
        <f t="shared" si="21"/>
        <v>26099.100000000002</v>
      </c>
      <c r="S158" s="348">
        <f t="shared" si="21"/>
        <v>5183.2</v>
      </c>
      <c r="T158" s="348">
        <f t="shared" si="21"/>
        <v>0</v>
      </c>
      <c r="U158" s="348">
        <f t="shared" si="21"/>
        <v>20915.9</v>
      </c>
      <c r="V158" s="348">
        <f t="shared" si="21"/>
        <v>22722.9</v>
      </c>
      <c r="W158" s="348">
        <f t="shared" si="21"/>
        <v>15719.300000000001</v>
      </c>
      <c r="X158" s="349"/>
      <c r="Y158" s="349"/>
      <c r="Z158" s="349"/>
      <c r="AA158" s="198"/>
    </row>
    <row r="159" spans="1:27" s="43" customFormat="1" ht="13.5" customHeight="1" thickBot="1">
      <c r="A159" s="651" t="s">
        <v>10</v>
      </c>
      <c r="B159" s="652" t="s">
        <v>234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202"/>
    </row>
    <row r="160" spans="1:27" s="43" customFormat="1" ht="15.75" customHeight="1" thickBot="1">
      <c r="A160" s="653" t="s">
        <v>10</v>
      </c>
      <c r="B160" s="654" t="s">
        <v>8</v>
      </c>
      <c r="C160" s="45" t="s">
        <v>358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96"/>
    </row>
    <row r="161" spans="1:27" s="658" customFormat="1" ht="16.5" customHeight="1">
      <c r="A161" s="1154" t="s">
        <v>10</v>
      </c>
      <c r="B161" s="1167" t="s">
        <v>8</v>
      </c>
      <c r="C161" s="1140" t="s">
        <v>8</v>
      </c>
      <c r="D161" s="1425" t="s">
        <v>189</v>
      </c>
      <c r="E161" s="1143"/>
      <c r="F161" s="1146" t="s">
        <v>15</v>
      </c>
      <c r="G161" s="1149" t="s">
        <v>25</v>
      </c>
      <c r="H161" s="1408" t="s">
        <v>167</v>
      </c>
      <c r="I161" s="269" t="s">
        <v>12</v>
      </c>
      <c r="J161" s="655"/>
      <c r="K161" s="656"/>
      <c r="L161" s="27"/>
      <c r="M161" s="137"/>
      <c r="N161" s="655">
        <v>60</v>
      </c>
      <c r="O161" s="656">
        <v>60</v>
      </c>
      <c r="P161" s="656"/>
      <c r="Q161" s="657"/>
      <c r="R161" s="39">
        <f>S161</f>
        <v>60</v>
      </c>
      <c r="S161" s="18">
        <v>60</v>
      </c>
      <c r="T161" s="18"/>
      <c r="U161" s="288"/>
      <c r="V161" s="671">
        <v>60</v>
      </c>
      <c r="W161" s="671">
        <v>60</v>
      </c>
      <c r="X161" s="676" t="s">
        <v>191</v>
      </c>
      <c r="Y161" s="386">
        <v>60</v>
      </c>
      <c r="Z161" s="386">
        <v>60</v>
      </c>
      <c r="AA161" s="385">
        <v>60</v>
      </c>
    </row>
    <row r="162" spans="1:27" s="658" customFormat="1" ht="16.5" customHeight="1">
      <c r="A162" s="1155"/>
      <c r="B162" s="1168"/>
      <c r="C162" s="1141"/>
      <c r="D162" s="1426"/>
      <c r="E162" s="1144"/>
      <c r="F162" s="1147"/>
      <c r="G162" s="1150"/>
      <c r="H162" s="1127"/>
      <c r="I162" s="659"/>
      <c r="J162" s="660"/>
      <c r="K162" s="661"/>
      <c r="L162" s="661"/>
      <c r="M162" s="686"/>
      <c r="N162" s="660"/>
      <c r="O162" s="661"/>
      <c r="P162" s="661"/>
      <c r="Q162" s="662"/>
      <c r="R162" s="40"/>
      <c r="S162" s="20"/>
      <c r="T162" s="20"/>
      <c r="U162" s="289"/>
      <c r="V162" s="672"/>
      <c r="W162" s="672"/>
      <c r="X162" s="387"/>
      <c r="Y162" s="554"/>
      <c r="Z162" s="554"/>
      <c r="AA162" s="556"/>
    </row>
    <row r="163" spans="1:27" s="658" customFormat="1" ht="18" customHeight="1" thickBot="1">
      <c r="A163" s="1156"/>
      <c r="B163" s="1169"/>
      <c r="C163" s="1142"/>
      <c r="D163" s="1427"/>
      <c r="E163" s="1145"/>
      <c r="F163" s="1148"/>
      <c r="G163" s="1131"/>
      <c r="H163" s="1409"/>
      <c r="I163" s="586" t="s">
        <v>21</v>
      </c>
      <c r="J163" s="188">
        <f aca="true" t="shared" si="22" ref="J163:Q163">J161+J162</f>
        <v>0</v>
      </c>
      <c r="K163" s="23">
        <f t="shared" si="22"/>
        <v>0</v>
      </c>
      <c r="L163" s="23">
        <f t="shared" si="22"/>
        <v>0</v>
      </c>
      <c r="M163" s="71">
        <f t="shared" si="22"/>
        <v>0</v>
      </c>
      <c r="N163" s="188">
        <f t="shared" si="22"/>
        <v>60</v>
      </c>
      <c r="O163" s="23">
        <f t="shared" si="22"/>
        <v>60</v>
      </c>
      <c r="P163" s="23">
        <f t="shared" si="22"/>
        <v>0</v>
      </c>
      <c r="Q163" s="663">
        <f t="shared" si="22"/>
        <v>0</v>
      </c>
      <c r="R163" s="21">
        <f>R161</f>
        <v>60</v>
      </c>
      <c r="S163" s="21">
        <f>S161</f>
        <v>60</v>
      </c>
      <c r="T163" s="23"/>
      <c r="U163" s="37"/>
      <c r="V163" s="241">
        <f>SUM(V161)</f>
        <v>60</v>
      </c>
      <c r="W163" s="241">
        <f>SUM(W161)</f>
        <v>60</v>
      </c>
      <c r="X163" s="685"/>
      <c r="Y163" s="554"/>
      <c r="Z163" s="554"/>
      <c r="AA163" s="556"/>
    </row>
    <row r="164" spans="1:27" s="658" customFormat="1" ht="39.75" customHeight="1">
      <c r="A164" s="1163" t="s">
        <v>10</v>
      </c>
      <c r="B164" s="1165" t="s">
        <v>8</v>
      </c>
      <c r="C164" s="1333" t="s">
        <v>9</v>
      </c>
      <c r="D164" s="1442" t="s">
        <v>359</v>
      </c>
      <c r="E164" s="1444"/>
      <c r="F164" s="1320" t="s">
        <v>15</v>
      </c>
      <c r="G164" s="1130" t="s">
        <v>25</v>
      </c>
      <c r="H164" s="1126" t="s">
        <v>167</v>
      </c>
      <c r="I164" s="269" t="s">
        <v>12</v>
      </c>
      <c r="J164" s="664"/>
      <c r="K164" s="665"/>
      <c r="L164" s="667"/>
      <c r="M164" s="687"/>
      <c r="N164" s="664">
        <f>O164</f>
        <v>948</v>
      </c>
      <c r="O164" s="29">
        <v>948</v>
      </c>
      <c r="P164" s="667"/>
      <c r="Q164" s="668"/>
      <c r="R164" s="50">
        <f>S164</f>
        <v>80</v>
      </c>
      <c r="S164" s="26">
        <v>80</v>
      </c>
      <c r="T164" s="26"/>
      <c r="U164" s="290"/>
      <c r="V164" s="324">
        <v>950</v>
      </c>
      <c r="W164" s="324">
        <v>950</v>
      </c>
      <c r="X164" s="403" t="s">
        <v>360</v>
      </c>
      <c r="Y164" s="47">
        <v>1</v>
      </c>
      <c r="Z164" s="47"/>
      <c r="AA164" s="206"/>
    </row>
    <row r="165" spans="1:27" s="658" customFormat="1" ht="27" customHeight="1">
      <c r="A165" s="1163"/>
      <c r="B165" s="1165"/>
      <c r="C165" s="1333"/>
      <c r="D165" s="1442"/>
      <c r="E165" s="1444"/>
      <c r="F165" s="1320"/>
      <c r="G165" s="1130"/>
      <c r="H165" s="1126"/>
      <c r="I165" s="328"/>
      <c r="J165" s="664"/>
      <c r="K165" s="665"/>
      <c r="L165" s="667"/>
      <c r="M165" s="687"/>
      <c r="N165" s="664"/>
      <c r="O165" s="29"/>
      <c r="P165" s="667"/>
      <c r="Q165" s="668"/>
      <c r="R165" s="50"/>
      <c r="S165" s="26"/>
      <c r="T165" s="26"/>
      <c r="U165" s="290"/>
      <c r="V165" s="324"/>
      <c r="W165" s="324"/>
      <c r="X165" s="801" t="s">
        <v>361</v>
      </c>
      <c r="Y165" s="47">
        <v>1</v>
      </c>
      <c r="Z165" s="47"/>
      <c r="AA165" s="206"/>
    </row>
    <row r="166" spans="1:27" s="658" customFormat="1" ht="36.75" customHeight="1">
      <c r="A166" s="1163"/>
      <c r="B166" s="1165"/>
      <c r="C166" s="1333"/>
      <c r="D166" s="1442"/>
      <c r="E166" s="1444"/>
      <c r="F166" s="1320"/>
      <c r="G166" s="1130"/>
      <c r="H166" s="1126"/>
      <c r="I166" s="328"/>
      <c r="J166" s="664"/>
      <c r="K166" s="665"/>
      <c r="L166" s="667"/>
      <c r="M166" s="687"/>
      <c r="N166" s="664"/>
      <c r="O166" s="29"/>
      <c r="P166" s="667"/>
      <c r="Q166" s="668"/>
      <c r="R166" s="50"/>
      <c r="S166" s="26"/>
      <c r="T166" s="26"/>
      <c r="U166" s="290"/>
      <c r="V166" s="324"/>
      <c r="W166" s="324"/>
      <c r="X166" s="801" t="s">
        <v>362</v>
      </c>
      <c r="Y166" s="47">
        <v>1</v>
      </c>
      <c r="Z166" s="47"/>
      <c r="AA166" s="206"/>
    </row>
    <row r="167" spans="1:27" s="658" customFormat="1" ht="24.75" customHeight="1">
      <c r="A167" s="1163"/>
      <c r="B167" s="1165"/>
      <c r="C167" s="1333"/>
      <c r="D167" s="1442"/>
      <c r="E167" s="1444"/>
      <c r="F167" s="1320"/>
      <c r="G167" s="1130"/>
      <c r="H167" s="1126"/>
      <c r="I167" s="328"/>
      <c r="J167" s="664"/>
      <c r="K167" s="665"/>
      <c r="L167" s="667"/>
      <c r="M167" s="687"/>
      <c r="N167" s="664"/>
      <c r="O167" s="29"/>
      <c r="P167" s="667"/>
      <c r="Q167" s="668"/>
      <c r="R167" s="50"/>
      <c r="S167" s="26"/>
      <c r="T167" s="26"/>
      <c r="U167" s="290"/>
      <c r="V167" s="324"/>
      <c r="W167" s="324"/>
      <c r="X167" s="403" t="s">
        <v>363</v>
      </c>
      <c r="Y167" s="799"/>
      <c r="Z167" s="803">
        <v>1</v>
      </c>
      <c r="AA167" s="800"/>
    </row>
    <row r="168" spans="1:27" s="658" customFormat="1" ht="36.75" customHeight="1" thickBot="1">
      <c r="A168" s="1164"/>
      <c r="B168" s="1166"/>
      <c r="C168" s="1142"/>
      <c r="D168" s="1443"/>
      <c r="E168" s="1445"/>
      <c r="F168" s="1148"/>
      <c r="G168" s="1131"/>
      <c r="H168" s="1128"/>
      <c r="I168" s="586" t="s">
        <v>21</v>
      </c>
      <c r="J168" s="188"/>
      <c r="K168" s="71"/>
      <c r="L168" s="23"/>
      <c r="M168" s="71"/>
      <c r="N168" s="286">
        <f>N164</f>
        <v>948</v>
      </c>
      <c r="O168" s="286">
        <f aca="true" t="shared" si="23" ref="O168:V168">O164</f>
        <v>948</v>
      </c>
      <c r="P168" s="286">
        <f t="shared" si="23"/>
        <v>0</v>
      </c>
      <c r="Q168" s="286">
        <f t="shared" si="23"/>
        <v>0</v>
      </c>
      <c r="R168" s="286">
        <f t="shared" si="23"/>
        <v>80</v>
      </c>
      <c r="S168" s="286">
        <f t="shared" si="23"/>
        <v>80</v>
      </c>
      <c r="T168" s="286">
        <f t="shared" si="23"/>
        <v>0</v>
      </c>
      <c r="U168" s="286">
        <f t="shared" si="23"/>
        <v>0</v>
      </c>
      <c r="V168" s="286">
        <f t="shared" si="23"/>
        <v>950</v>
      </c>
      <c r="W168" s="241">
        <f>W164</f>
        <v>950</v>
      </c>
      <c r="X168" s="570" t="s">
        <v>364</v>
      </c>
      <c r="Y168" s="769"/>
      <c r="Z168" s="802">
        <v>1</v>
      </c>
      <c r="AA168" s="770"/>
    </row>
    <row r="169" spans="1:27" s="658" customFormat="1" ht="24" customHeight="1">
      <c r="A169" s="1163" t="s">
        <v>10</v>
      </c>
      <c r="B169" s="1165" t="s">
        <v>8</v>
      </c>
      <c r="C169" s="1333" t="s">
        <v>10</v>
      </c>
      <c r="D169" s="1343" t="s">
        <v>190</v>
      </c>
      <c r="E169" s="383"/>
      <c r="F169" s="128" t="s">
        <v>15</v>
      </c>
      <c r="G169" s="129" t="s">
        <v>25</v>
      </c>
      <c r="H169" s="1127" t="s">
        <v>167</v>
      </c>
      <c r="I169" s="269" t="s">
        <v>12</v>
      </c>
      <c r="J169" s="664"/>
      <c r="K169" s="665"/>
      <c r="L169" s="665"/>
      <c r="M169" s="687"/>
      <c r="N169" s="664">
        <v>100</v>
      </c>
      <c r="O169" s="665">
        <v>100</v>
      </c>
      <c r="P169" s="667"/>
      <c r="Q169" s="668"/>
      <c r="R169" s="50"/>
      <c r="S169" s="26"/>
      <c r="T169" s="26"/>
      <c r="U169" s="290"/>
      <c r="V169" s="324">
        <v>100</v>
      </c>
      <c r="W169" s="324">
        <v>100</v>
      </c>
      <c r="X169" s="616" t="s">
        <v>192</v>
      </c>
      <c r="Y169" s="606"/>
      <c r="Z169" s="606">
        <v>202</v>
      </c>
      <c r="AA169" s="684">
        <v>202</v>
      </c>
    </row>
    <row r="170" spans="1:27" s="658" customFormat="1" ht="15.75" customHeight="1">
      <c r="A170" s="1163"/>
      <c r="B170" s="1165"/>
      <c r="C170" s="1141"/>
      <c r="D170" s="1357"/>
      <c r="E170" s="383"/>
      <c r="F170" s="128"/>
      <c r="G170" s="129"/>
      <c r="H170" s="1127"/>
      <c r="I170" s="634"/>
      <c r="J170" s="660"/>
      <c r="K170" s="661"/>
      <c r="L170" s="661"/>
      <c r="M170" s="688"/>
      <c r="N170" s="660"/>
      <c r="O170" s="661"/>
      <c r="P170" s="670"/>
      <c r="Q170" s="669"/>
      <c r="R170" s="40"/>
      <c r="S170" s="20"/>
      <c r="T170" s="20"/>
      <c r="U170" s="289"/>
      <c r="V170" s="240"/>
      <c r="W170" s="240"/>
      <c r="X170" s="403"/>
      <c r="Y170" s="47"/>
      <c r="Z170" s="47"/>
      <c r="AA170" s="206"/>
    </row>
    <row r="171" spans="1:27" s="658" customFormat="1" ht="14.25" customHeight="1" thickBot="1">
      <c r="A171" s="1164"/>
      <c r="B171" s="1166"/>
      <c r="C171" s="1142"/>
      <c r="D171" s="1344"/>
      <c r="E171" s="384"/>
      <c r="F171" s="127"/>
      <c r="G171" s="126"/>
      <c r="H171" s="1409"/>
      <c r="I171" s="586" t="s">
        <v>21</v>
      </c>
      <c r="J171" s="188">
        <f aca="true" t="shared" si="24" ref="J171:Q171">J169+J170</f>
        <v>0</v>
      </c>
      <c r="K171" s="71">
        <f t="shared" si="24"/>
        <v>0</v>
      </c>
      <c r="L171" s="23">
        <f t="shared" si="24"/>
        <v>0</v>
      </c>
      <c r="M171" s="71">
        <f t="shared" si="24"/>
        <v>0</v>
      </c>
      <c r="N171" s="286">
        <f t="shared" si="24"/>
        <v>100</v>
      </c>
      <c r="O171" s="23">
        <f t="shared" si="24"/>
        <v>100</v>
      </c>
      <c r="P171" s="23">
        <f t="shared" si="24"/>
        <v>0</v>
      </c>
      <c r="Q171" s="189">
        <f t="shared" si="24"/>
        <v>0</v>
      </c>
      <c r="R171" s="21"/>
      <c r="S171" s="23"/>
      <c r="T171" s="23"/>
      <c r="U171" s="37"/>
      <c r="V171" s="241">
        <f>V169</f>
        <v>100</v>
      </c>
      <c r="W171" s="241">
        <f>W169</f>
        <v>100</v>
      </c>
      <c r="X171" s="570"/>
      <c r="Y171" s="437"/>
      <c r="Z171" s="437"/>
      <c r="AA171" s="677"/>
    </row>
    <row r="172" spans="1:27" s="658" customFormat="1" ht="15" customHeight="1">
      <c r="A172" s="1163" t="s">
        <v>10</v>
      </c>
      <c r="B172" s="1165" t="s">
        <v>8</v>
      </c>
      <c r="C172" s="1333" t="s">
        <v>13</v>
      </c>
      <c r="D172" s="1335" t="s">
        <v>193</v>
      </c>
      <c r="E172" s="1106"/>
      <c r="F172" s="1090" t="s">
        <v>15</v>
      </c>
      <c r="G172" s="1058" t="s">
        <v>25</v>
      </c>
      <c r="H172" s="1353" t="s">
        <v>167</v>
      </c>
      <c r="I172" s="271" t="s">
        <v>12</v>
      </c>
      <c r="J172" s="679"/>
      <c r="K172" s="680"/>
      <c r="L172" s="680"/>
      <c r="M172" s="689"/>
      <c r="N172" s="679"/>
      <c r="O172" s="680"/>
      <c r="P172" s="681"/>
      <c r="Q172" s="682"/>
      <c r="R172" s="149"/>
      <c r="S172" s="145"/>
      <c r="T172" s="145"/>
      <c r="U172" s="683"/>
      <c r="V172" s="508">
        <v>389</v>
      </c>
      <c r="W172" s="508">
        <v>389</v>
      </c>
      <c r="X172" s="1134" t="s">
        <v>194</v>
      </c>
      <c r="Y172" s="47"/>
      <c r="Z172" s="47">
        <v>130</v>
      </c>
      <c r="AA172" s="206">
        <v>130</v>
      </c>
    </row>
    <row r="173" spans="1:27" s="658" customFormat="1" ht="10.5" customHeight="1">
      <c r="A173" s="1163"/>
      <c r="B173" s="1165"/>
      <c r="C173" s="1141"/>
      <c r="D173" s="1336"/>
      <c r="E173" s="1107"/>
      <c r="F173" s="1091"/>
      <c r="G173" s="1059"/>
      <c r="H173" s="1115"/>
      <c r="I173" s="678"/>
      <c r="J173" s="664"/>
      <c r="K173" s="665"/>
      <c r="L173" s="667"/>
      <c r="M173" s="687"/>
      <c r="N173" s="664"/>
      <c r="O173" s="665"/>
      <c r="P173" s="667"/>
      <c r="Q173" s="666"/>
      <c r="R173" s="50"/>
      <c r="S173" s="26"/>
      <c r="T173" s="26"/>
      <c r="U173" s="290"/>
      <c r="V173" s="239"/>
      <c r="W173" s="239"/>
      <c r="X173" s="1135"/>
      <c r="Y173" s="47"/>
      <c r="Z173" s="47"/>
      <c r="AA173" s="206"/>
    </row>
    <row r="174" spans="1:27" s="658" customFormat="1" ht="14.25" customHeight="1" thickBot="1">
      <c r="A174" s="1164"/>
      <c r="B174" s="1166"/>
      <c r="C174" s="1142"/>
      <c r="D174" s="1337"/>
      <c r="E174" s="1108"/>
      <c r="F174" s="1092"/>
      <c r="G174" s="1060"/>
      <c r="H174" s="1354"/>
      <c r="I174" s="586" t="s">
        <v>21</v>
      </c>
      <c r="J174" s="188"/>
      <c r="K174" s="71"/>
      <c r="L174" s="23"/>
      <c r="M174" s="71"/>
      <c r="N174" s="286">
        <f>N172+N173</f>
        <v>0</v>
      </c>
      <c r="O174" s="23">
        <f>O172+O173</f>
        <v>0</v>
      </c>
      <c r="P174" s="23"/>
      <c r="Q174" s="189"/>
      <c r="R174" s="21"/>
      <c r="S174" s="23"/>
      <c r="T174" s="23"/>
      <c r="U174" s="37"/>
      <c r="V174" s="241">
        <f>V172</f>
        <v>389</v>
      </c>
      <c r="W174" s="241">
        <f>W172</f>
        <v>389</v>
      </c>
      <c r="X174" s="403"/>
      <c r="Y174" s="47"/>
      <c r="Z174" s="47"/>
      <c r="AA174" s="206"/>
    </row>
    <row r="175" spans="1:27" s="43" customFormat="1" ht="16.5" customHeight="1" thickBot="1">
      <c r="A175" s="651" t="s">
        <v>10</v>
      </c>
      <c r="B175" s="7" t="s">
        <v>8</v>
      </c>
      <c r="C175" s="1020" t="s">
        <v>20</v>
      </c>
      <c r="D175" s="1021"/>
      <c r="E175" s="1021"/>
      <c r="F175" s="1021"/>
      <c r="G175" s="1021"/>
      <c r="H175" s="1021"/>
      <c r="I175" s="1021"/>
      <c r="J175" s="329">
        <f>J174+J168+J163+J171</f>
        <v>0</v>
      </c>
      <c r="K175" s="329">
        <f aca="true" t="shared" si="25" ref="K175:W175">K174+K168+K163+K171</f>
        <v>0</v>
      </c>
      <c r="L175" s="329">
        <f t="shared" si="25"/>
        <v>0</v>
      </c>
      <c r="M175" s="329">
        <f t="shared" si="25"/>
        <v>0</v>
      </c>
      <c r="N175" s="329">
        <f>N174+N168+N163+N171</f>
        <v>1108</v>
      </c>
      <c r="O175" s="329">
        <f t="shared" si="25"/>
        <v>1108</v>
      </c>
      <c r="P175" s="329">
        <f t="shared" si="25"/>
        <v>0</v>
      </c>
      <c r="Q175" s="329">
        <f t="shared" si="25"/>
        <v>0</v>
      </c>
      <c r="R175" s="329">
        <f>R174+R168+R163+R171</f>
        <v>140</v>
      </c>
      <c r="S175" s="329">
        <f t="shared" si="25"/>
        <v>140</v>
      </c>
      <c r="T175" s="329">
        <f t="shared" si="25"/>
        <v>0</v>
      </c>
      <c r="U175" s="329">
        <f t="shared" si="25"/>
        <v>0</v>
      </c>
      <c r="V175" s="329">
        <f t="shared" si="25"/>
        <v>1499</v>
      </c>
      <c r="W175" s="329">
        <f t="shared" si="25"/>
        <v>1499</v>
      </c>
      <c r="X175" s="49"/>
      <c r="Y175" s="49"/>
      <c r="Z175" s="49"/>
      <c r="AA175" s="205"/>
    </row>
    <row r="176" spans="1:27" s="10" customFormat="1" ht="15" customHeight="1" thickBot="1">
      <c r="A176" s="156" t="s">
        <v>10</v>
      </c>
      <c r="B176" s="444" t="s">
        <v>9</v>
      </c>
      <c r="C176" s="1421" t="s">
        <v>119</v>
      </c>
      <c r="D176" s="1422"/>
      <c r="E176" s="1422"/>
      <c r="F176" s="1422"/>
      <c r="G176" s="1422"/>
      <c r="H176" s="1422"/>
      <c r="I176" s="1422"/>
      <c r="J176" s="1422"/>
      <c r="K176" s="1422"/>
      <c r="L176" s="1422"/>
      <c r="M176" s="1422"/>
      <c r="N176" s="1422"/>
      <c r="O176" s="1422"/>
      <c r="P176" s="1422"/>
      <c r="Q176" s="1422"/>
      <c r="R176" s="1422"/>
      <c r="S176" s="1422"/>
      <c r="T176" s="1422"/>
      <c r="U176" s="1422"/>
      <c r="V176" s="1422"/>
      <c r="W176" s="1422"/>
      <c r="X176" s="1422"/>
      <c r="Y176" s="1422"/>
      <c r="Z176" s="1422"/>
      <c r="AA176" s="1423"/>
    </row>
    <row r="177" spans="1:27" s="10" customFormat="1" ht="13.5" customHeight="1">
      <c r="A177" s="1157" t="s">
        <v>10</v>
      </c>
      <c r="B177" s="1160" t="s">
        <v>9</v>
      </c>
      <c r="C177" s="1177" t="s">
        <v>8</v>
      </c>
      <c r="D177" s="1170" t="s">
        <v>118</v>
      </c>
      <c r="E177" s="1174" t="s">
        <v>255</v>
      </c>
      <c r="F177" s="805" t="s">
        <v>15</v>
      </c>
      <c r="G177" s="175" t="s">
        <v>25</v>
      </c>
      <c r="H177" s="1075" t="s">
        <v>167</v>
      </c>
      <c r="I177" s="502" t="s">
        <v>260</v>
      </c>
      <c r="J177" s="537">
        <f>K177+M177</f>
        <v>37.2</v>
      </c>
      <c r="K177" s="487">
        <f>0+37.2</f>
        <v>37.2</v>
      </c>
      <c r="L177" s="487"/>
      <c r="M177" s="488"/>
      <c r="N177" s="471">
        <f>O177+Q177</f>
        <v>222.9</v>
      </c>
      <c r="O177" s="526">
        <v>222.9</v>
      </c>
      <c r="P177" s="498"/>
      <c r="Q177" s="503"/>
      <c r="R177" s="496">
        <f>S177+U177</f>
        <v>0</v>
      </c>
      <c r="S177" s="490"/>
      <c r="T177" s="490"/>
      <c r="U177" s="491"/>
      <c r="V177" s="504">
        <v>2500</v>
      </c>
      <c r="W177" s="954">
        <v>2500</v>
      </c>
      <c r="X177" s="1209" t="s">
        <v>342</v>
      </c>
      <c r="Y177" s="445">
        <v>5</v>
      </c>
      <c r="Z177" s="445">
        <v>5</v>
      </c>
      <c r="AA177" s="446">
        <v>8</v>
      </c>
    </row>
    <row r="178" spans="1:27" s="10" customFormat="1" ht="13.5" customHeight="1">
      <c r="A178" s="1158"/>
      <c r="B178" s="1161"/>
      <c r="C178" s="1178"/>
      <c r="D178" s="1171"/>
      <c r="E178" s="1175"/>
      <c r="F178" s="806"/>
      <c r="G178" s="176"/>
      <c r="H178" s="987"/>
      <c r="I178" s="505"/>
      <c r="J178" s="341"/>
      <c r="K178" s="67"/>
      <c r="L178" s="67"/>
      <c r="M178" s="337"/>
      <c r="N178" s="190"/>
      <c r="O178" s="67"/>
      <c r="P178" s="67"/>
      <c r="Q178" s="278"/>
      <c r="R178" s="465"/>
      <c r="S178" s="61"/>
      <c r="T178" s="61"/>
      <c r="U178" s="233"/>
      <c r="V178" s="506"/>
      <c r="W178" s="955"/>
      <c r="X178" s="1210"/>
      <c r="Y178" s="447"/>
      <c r="Z178" s="447"/>
      <c r="AA178" s="448"/>
    </row>
    <row r="179" spans="1:27" s="10" customFormat="1" ht="16.5" customHeight="1">
      <c r="A179" s="1159"/>
      <c r="B179" s="1162"/>
      <c r="C179" s="1179"/>
      <c r="D179" s="1172"/>
      <c r="E179" s="1175"/>
      <c r="F179" s="806"/>
      <c r="G179" s="176"/>
      <c r="H179" s="987"/>
      <c r="I179" s="505"/>
      <c r="J179" s="341"/>
      <c r="K179" s="67"/>
      <c r="L179" s="67"/>
      <c r="M179" s="337"/>
      <c r="N179" s="190"/>
      <c r="O179" s="67"/>
      <c r="P179" s="67"/>
      <c r="Q179" s="278"/>
      <c r="R179" s="465"/>
      <c r="S179" s="61"/>
      <c r="T179" s="61"/>
      <c r="U179" s="233"/>
      <c r="V179" s="506"/>
      <c r="W179" s="955"/>
      <c r="X179" s="450"/>
      <c r="Y179" s="447"/>
      <c r="Z179" s="447"/>
      <c r="AA179" s="448"/>
    </row>
    <row r="180" spans="1:27" s="10" customFormat="1" ht="15.75" customHeight="1" thickBot="1">
      <c r="A180" s="1159"/>
      <c r="B180" s="1042"/>
      <c r="C180" s="1180"/>
      <c r="D180" s="1173"/>
      <c r="E180" s="1176"/>
      <c r="F180" s="807"/>
      <c r="G180" s="177"/>
      <c r="H180" s="1076"/>
      <c r="I180" s="451" t="s">
        <v>21</v>
      </c>
      <c r="J180" s="183">
        <f>SUM(J177:J179)</f>
        <v>37.2</v>
      </c>
      <c r="K180" s="4">
        <f>SUM(K177:K179)</f>
        <v>37.2</v>
      </c>
      <c r="L180" s="4"/>
      <c r="M180" s="184"/>
      <c r="N180" s="117">
        <f>SUM(N177:N179)</f>
        <v>222.9</v>
      </c>
      <c r="O180" s="4">
        <f>SUM(O177:O179)</f>
        <v>222.9</v>
      </c>
      <c r="P180" s="4"/>
      <c r="Q180" s="60"/>
      <c r="R180" s="183">
        <f>SUM(R177:R179)</f>
        <v>0</v>
      </c>
      <c r="S180" s="4">
        <f>SUM(S177:S179)</f>
        <v>0</v>
      </c>
      <c r="T180" s="4"/>
      <c r="U180" s="184"/>
      <c r="V180" s="106">
        <f>SUM(V177:V179)</f>
        <v>2500</v>
      </c>
      <c r="W180" s="281">
        <f>SUM(W177:W179)</f>
        <v>2500</v>
      </c>
      <c r="X180" s="450"/>
      <c r="Y180" s="447"/>
      <c r="Z180" s="447"/>
      <c r="AA180" s="448"/>
    </row>
    <row r="181" spans="1:27" s="111" customFormat="1" ht="15" customHeight="1">
      <c r="A181" s="1154" t="s">
        <v>10</v>
      </c>
      <c r="B181" s="1167" t="s">
        <v>9</v>
      </c>
      <c r="C181" s="1212" t="s">
        <v>9</v>
      </c>
      <c r="D181" s="1103" t="s">
        <v>91</v>
      </c>
      <c r="E181" s="84"/>
      <c r="F181" s="51" t="s">
        <v>17</v>
      </c>
      <c r="G181" s="125" t="s">
        <v>25</v>
      </c>
      <c r="H181" s="1129" t="s">
        <v>167</v>
      </c>
      <c r="I181" s="269" t="s">
        <v>12</v>
      </c>
      <c r="J181" s="282"/>
      <c r="K181" s="27"/>
      <c r="L181" s="27"/>
      <c r="M181" s="224"/>
      <c r="N181" s="16">
        <f>O181</f>
        <v>40</v>
      </c>
      <c r="O181" s="17">
        <v>40</v>
      </c>
      <c r="P181" s="30"/>
      <c r="Q181" s="303"/>
      <c r="R181" s="304">
        <f>S181</f>
        <v>35</v>
      </c>
      <c r="S181" s="18">
        <v>35</v>
      </c>
      <c r="T181" s="18"/>
      <c r="U181" s="230"/>
      <c r="V181" s="150">
        <v>40</v>
      </c>
      <c r="W181" s="956">
        <v>40</v>
      </c>
      <c r="X181" s="1424" t="s">
        <v>222</v>
      </c>
      <c r="Y181" s="628"/>
      <c r="Z181" s="629" t="s">
        <v>55</v>
      </c>
      <c r="AA181" s="630" t="s">
        <v>55</v>
      </c>
    </row>
    <row r="182" spans="1:27" s="111" customFormat="1" ht="14.25" customHeight="1">
      <c r="A182" s="1211"/>
      <c r="B182" s="1165"/>
      <c r="C182" s="1213"/>
      <c r="D182" s="1104"/>
      <c r="E182" s="164"/>
      <c r="F182" s="128"/>
      <c r="G182" s="129"/>
      <c r="H182" s="1065"/>
      <c r="I182" s="313" t="s">
        <v>12</v>
      </c>
      <c r="J182" s="538"/>
      <c r="K182" s="53"/>
      <c r="L182" s="53"/>
      <c r="M182" s="264"/>
      <c r="N182" s="172">
        <f>O182</f>
        <v>50</v>
      </c>
      <c r="O182" s="53">
        <v>50</v>
      </c>
      <c r="P182" s="57"/>
      <c r="Q182" s="277"/>
      <c r="R182" s="306"/>
      <c r="S182" s="32"/>
      <c r="T182" s="32"/>
      <c r="U182" s="265"/>
      <c r="V182" s="191"/>
      <c r="W182" s="287"/>
      <c r="X182" s="1135"/>
      <c r="Y182" s="452"/>
      <c r="Z182" s="452"/>
      <c r="AA182" s="453"/>
    </row>
    <row r="183" spans="1:27" s="111" customFormat="1" ht="15.75" customHeight="1" thickBot="1">
      <c r="A183" s="1156"/>
      <c r="B183" s="1169"/>
      <c r="C183" s="1214"/>
      <c r="D183" s="1105"/>
      <c r="E183" s="377"/>
      <c r="F183" s="127"/>
      <c r="G183" s="126"/>
      <c r="H183" s="1061"/>
      <c r="I183" s="270" t="s">
        <v>21</v>
      </c>
      <c r="J183" s="188">
        <f>J182+J181</f>
        <v>0</v>
      </c>
      <c r="K183" s="23">
        <f>K182+K181</f>
        <v>0</v>
      </c>
      <c r="L183" s="22"/>
      <c r="M183" s="263"/>
      <c r="N183" s="21">
        <f>SUM(N181:N182)</f>
        <v>90</v>
      </c>
      <c r="O183" s="23">
        <f>SUM(O181:O182)</f>
        <v>90</v>
      </c>
      <c r="P183" s="23"/>
      <c r="Q183" s="37"/>
      <c r="R183" s="188">
        <f>R182+R181</f>
        <v>35</v>
      </c>
      <c r="S183" s="23">
        <f>S182+S181</f>
        <v>35</v>
      </c>
      <c r="T183" s="22"/>
      <c r="U183" s="263"/>
      <c r="V183" s="71">
        <f>V181</f>
        <v>40</v>
      </c>
      <c r="W183" s="286">
        <f>W181</f>
        <v>40</v>
      </c>
      <c r="X183" s="403" t="s">
        <v>182</v>
      </c>
      <c r="Y183" s="42"/>
      <c r="Z183" s="953" t="s">
        <v>54</v>
      </c>
      <c r="AA183" s="627"/>
    </row>
    <row r="184" spans="1:27" s="10" customFormat="1" ht="13.5" customHeight="1" thickBot="1">
      <c r="A184" s="156" t="s">
        <v>10</v>
      </c>
      <c r="B184" s="444" t="s">
        <v>9</v>
      </c>
      <c r="C184" s="996" t="s">
        <v>20</v>
      </c>
      <c r="D184" s="997"/>
      <c r="E184" s="997"/>
      <c r="F184" s="997"/>
      <c r="G184" s="997"/>
      <c r="H184" s="997"/>
      <c r="I184" s="997"/>
      <c r="J184" s="363">
        <f aca="true" t="shared" si="26" ref="J184:W184">J180+J183</f>
        <v>37.2</v>
      </c>
      <c r="K184" s="363">
        <f t="shared" si="26"/>
        <v>37.2</v>
      </c>
      <c r="L184" s="363">
        <f t="shared" si="26"/>
        <v>0</v>
      </c>
      <c r="M184" s="363">
        <f t="shared" si="26"/>
        <v>0</v>
      </c>
      <c r="N184" s="363">
        <f t="shared" si="26"/>
        <v>312.9</v>
      </c>
      <c r="O184" s="363">
        <f t="shared" si="26"/>
        <v>312.9</v>
      </c>
      <c r="P184" s="363">
        <f t="shared" si="26"/>
        <v>0</v>
      </c>
      <c r="Q184" s="363">
        <f t="shared" si="26"/>
        <v>0</v>
      </c>
      <c r="R184" s="363">
        <f>R180+R183</f>
        <v>35</v>
      </c>
      <c r="S184" s="363">
        <f t="shared" si="26"/>
        <v>35</v>
      </c>
      <c r="T184" s="363">
        <f t="shared" si="26"/>
        <v>0</v>
      </c>
      <c r="U184" s="363">
        <f t="shared" si="26"/>
        <v>0</v>
      </c>
      <c r="V184" s="363">
        <f t="shared" si="26"/>
        <v>2540</v>
      </c>
      <c r="W184" s="957">
        <f t="shared" si="26"/>
        <v>2540</v>
      </c>
      <c r="X184" s="1215"/>
      <c r="Y184" s="1216"/>
      <c r="Z184" s="1216"/>
      <c r="AA184" s="1217"/>
    </row>
    <row r="185" spans="1:27" s="58" customFormat="1" ht="14.25" customHeight="1" thickBot="1">
      <c r="A185" s="673" t="s">
        <v>10</v>
      </c>
      <c r="B185" s="1182" t="s">
        <v>22</v>
      </c>
      <c r="C185" s="1182"/>
      <c r="D185" s="1182"/>
      <c r="E185" s="1182"/>
      <c r="F185" s="1182"/>
      <c r="G185" s="1182"/>
      <c r="H185" s="1182"/>
      <c r="I185" s="1183"/>
      <c r="J185" s="701">
        <f>J184+J175</f>
        <v>37.2</v>
      </c>
      <c r="K185" s="701">
        <f aca="true" t="shared" si="27" ref="K185:W185">K184+K175</f>
        <v>37.2</v>
      </c>
      <c r="L185" s="701">
        <f t="shared" si="27"/>
        <v>0</v>
      </c>
      <c r="M185" s="701">
        <f t="shared" si="27"/>
        <v>0</v>
      </c>
      <c r="N185" s="701">
        <f t="shared" si="27"/>
        <v>1420.9</v>
      </c>
      <c r="O185" s="701">
        <f t="shared" si="27"/>
        <v>1420.9</v>
      </c>
      <c r="P185" s="701">
        <f t="shared" si="27"/>
        <v>0</v>
      </c>
      <c r="Q185" s="701">
        <f t="shared" si="27"/>
        <v>0</v>
      </c>
      <c r="R185" s="701">
        <f>R184+R175</f>
        <v>175</v>
      </c>
      <c r="S185" s="701">
        <f t="shared" si="27"/>
        <v>175</v>
      </c>
      <c r="T185" s="701">
        <f t="shared" si="27"/>
        <v>0</v>
      </c>
      <c r="U185" s="701">
        <f t="shared" si="27"/>
        <v>0</v>
      </c>
      <c r="V185" s="701">
        <f t="shared" si="27"/>
        <v>4039</v>
      </c>
      <c r="W185" s="701">
        <f t="shared" si="27"/>
        <v>4039</v>
      </c>
      <c r="X185" s="674"/>
      <c r="Y185" s="674"/>
      <c r="Z185" s="674"/>
      <c r="AA185" s="675"/>
    </row>
    <row r="186" spans="1:27" s="111" customFormat="1" ht="15.75" customHeight="1" thickBot="1">
      <c r="A186" s="212" t="s">
        <v>16</v>
      </c>
      <c r="B186" s="213"/>
      <c r="C186" s="214"/>
      <c r="D186" s="215"/>
      <c r="E186" s="214"/>
      <c r="F186" s="214"/>
      <c r="G186" s="1181" t="s">
        <v>24</v>
      </c>
      <c r="H186" s="1181"/>
      <c r="I186" s="1181"/>
      <c r="J186" s="399">
        <f aca="true" t="shared" si="28" ref="J186:W186">J185+J158+J111</f>
        <v>45359.005999999994</v>
      </c>
      <c r="K186" s="399">
        <f t="shared" si="28"/>
        <v>19365.8</v>
      </c>
      <c r="L186" s="399">
        <f t="shared" si="28"/>
        <v>596</v>
      </c>
      <c r="M186" s="399">
        <f t="shared" si="28"/>
        <v>25993.206</v>
      </c>
      <c r="N186" s="399">
        <f t="shared" si="28"/>
        <v>50954.8</v>
      </c>
      <c r="O186" s="399">
        <f t="shared" si="28"/>
        <v>22681.199999999997</v>
      </c>
      <c r="P186" s="399">
        <f t="shared" si="28"/>
        <v>814.8</v>
      </c>
      <c r="Q186" s="399">
        <f t="shared" si="28"/>
        <v>28273.6</v>
      </c>
      <c r="R186" s="399">
        <f t="shared" si="28"/>
        <v>40774.4</v>
      </c>
      <c r="S186" s="399">
        <f t="shared" si="28"/>
        <v>19056.5</v>
      </c>
      <c r="T186" s="399">
        <f t="shared" si="28"/>
        <v>814.8</v>
      </c>
      <c r="U186" s="399">
        <f t="shared" si="28"/>
        <v>21717.9</v>
      </c>
      <c r="V186" s="399">
        <f t="shared" si="28"/>
        <v>45811</v>
      </c>
      <c r="W186" s="399">
        <f t="shared" si="28"/>
        <v>40195.5</v>
      </c>
      <c r="X186" s="216"/>
      <c r="Y186" s="216"/>
      <c r="Z186" s="216"/>
      <c r="AA186" s="217"/>
    </row>
    <row r="187" spans="1:15" s="111" customFormat="1" ht="15" customHeight="1">
      <c r="A187" s="539"/>
      <c r="B187" s="540"/>
      <c r="C187" s="540"/>
      <c r="D187" s="540"/>
      <c r="E187" s="540"/>
      <c r="F187" s="540"/>
      <c r="G187" s="540"/>
      <c r="H187" s="541"/>
      <c r="I187" s="541"/>
      <c r="N187" s="542"/>
      <c r="O187" s="542"/>
    </row>
    <row r="188" spans="1:27" s="111" customFormat="1" ht="15" customHeight="1">
      <c r="A188" s="1195" t="s">
        <v>42</v>
      </c>
      <c r="B188" s="1195"/>
      <c r="C188" s="1195"/>
      <c r="D188" s="1195"/>
      <c r="E188" s="1195"/>
      <c r="F188" s="1195"/>
      <c r="G188" s="1195"/>
      <c r="H188" s="1195"/>
      <c r="I188" s="1195"/>
      <c r="J188" s="1195"/>
      <c r="K188" s="1195"/>
      <c r="L188" s="1195"/>
      <c r="M188" s="1195"/>
      <c r="N188" s="1195"/>
      <c r="O188" s="1195"/>
      <c r="P188" s="1195"/>
      <c r="Q188" s="1195"/>
      <c r="R188" s="1195"/>
      <c r="S188" s="1195"/>
      <c r="T188" s="1195"/>
      <c r="U188" s="1195"/>
      <c r="V188" s="77"/>
      <c r="W188" s="77"/>
      <c r="X188" s="78"/>
      <c r="Y188" s="77"/>
      <c r="Z188" s="77"/>
      <c r="AA188" s="79"/>
    </row>
    <row r="189" spans="1:27" s="111" customFormat="1" ht="14.25" customHeight="1" thickBot="1">
      <c r="A189" s="75"/>
      <c r="B189" s="76"/>
      <c r="C189" s="76"/>
      <c r="D189" s="76"/>
      <c r="E189" s="109"/>
      <c r="F189" s="109"/>
      <c r="G189" s="76"/>
      <c r="H189" s="105"/>
      <c r="I189" s="105"/>
      <c r="J189" s="1187"/>
      <c r="K189" s="1187"/>
      <c r="L189" s="1187"/>
      <c r="M189" s="1187"/>
      <c r="N189" s="77"/>
      <c r="O189" s="77"/>
      <c r="P189" s="78"/>
      <c r="Q189" s="77"/>
      <c r="R189" s="1191" t="s">
        <v>123</v>
      </c>
      <c r="S189" s="1191"/>
      <c r="T189" s="1191"/>
      <c r="U189" s="1191"/>
      <c r="V189" s="466"/>
      <c r="W189" s="364"/>
      <c r="X189" s="80"/>
      <c r="Y189" s="77"/>
      <c r="Z189" s="77"/>
      <c r="AA189" s="79"/>
    </row>
    <row r="190" spans="1:27" s="111" customFormat="1" ht="37.5" customHeight="1" thickBot="1">
      <c r="A190" s="1202" t="s">
        <v>32</v>
      </c>
      <c r="B190" s="1203"/>
      <c r="C190" s="1203"/>
      <c r="D190" s="1203"/>
      <c r="E190" s="1203"/>
      <c r="F190" s="1203"/>
      <c r="G190" s="1203"/>
      <c r="H190" s="1203"/>
      <c r="I190" s="1204"/>
      <c r="J190" s="1186" t="s">
        <v>158</v>
      </c>
      <c r="K190" s="1121"/>
      <c r="L190" s="1121"/>
      <c r="M190" s="1122"/>
      <c r="N190" s="1186" t="s">
        <v>159</v>
      </c>
      <c r="O190" s="1121"/>
      <c r="P190" s="1121"/>
      <c r="Q190" s="1122"/>
      <c r="R190" s="1120" t="s">
        <v>160</v>
      </c>
      <c r="S190" s="1121"/>
      <c r="T190" s="1121"/>
      <c r="U190" s="1122"/>
      <c r="V190" s="1184"/>
      <c r="W190" s="1185"/>
      <c r="X190" s="364"/>
      <c r="Z190" s="58"/>
      <c r="AA190" s="58"/>
    </row>
    <row r="191" spans="1:27" s="111" customFormat="1" ht="13.5" customHeight="1" thickBot="1">
      <c r="A191" s="1123" t="s">
        <v>37</v>
      </c>
      <c r="B191" s="1124"/>
      <c r="C191" s="1124"/>
      <c r="D191" s="1124"/>
      <c r="E191" s="1124"/>
      <c r="F191" s="1124"/>
      <c r="G191" s="1124"/>
      <c r="H191" s="1124"/>
      <c r="I191" s="1125"/>
      <c r="J191" s="1188">
        <f>J192+J198</f>
        <v>25771.006</v>
      </c>
      <c r="K191" s="1189"/>
      <c r="L191" s="1189"/>
      <c r="M191" s="1190"/>
      <c r="N191" s="1188">
        <f>N192+N198</f>
        <v>29548.100000000006</v>
      </c>
      <c r="O191" s="1189"/>
      <c r="P191" s="1189"/>
      <c r="Q191" s="1190"/>
      <c r="R191" s="1188">
        <f>R192+R198</f>
        <v>21598</v>
      </c>
      <c r="S191" s="1189"/>
      <c r="T191" s="1189"/>
      <c r="U191" s="1190"/>
      <c r="V191" s="160"/>
      <c r="W191" s="160"/>
      <c r="Z191" s="58"/>
      <c r="AA191" s="58"/>
    </row>
    <row r="192" spans="1:27" s="694" customFormat="1" ht="12.75" customHeight="1">
      <c r="A192" s="1199" t="s">
        <v>200</v>
      </c>
      <c r="B192" s="1200"/>
      <c r="C192" s="1200"/>
      <c r="D192" s="1200"/>
      <c r="E192" s="1200"/>
      <c r="F192" s="1200"/>
      <c r="G192" s="1200"/>
      <c r="H192" s="1200"/>
      <c r="I192" s="1201"/>
      <c r="J192" s="1192">
        <f>J193+J194+J195+J197+J196</f>
        <v>25771.006</v>
      </c>
      <c r="K192" s="1193"/>
      <c r="L192" s="1193"/>
      <c r="M192" s="1194"/>
      <c r="N192" s="1192">
        <f>N193+N194+N195+N197+N196</f>
        <v>29548.100000000006</v>
      </c>
      <c r="O192" s="1193"/>
      <c r="P192" s="1193"/>
      <c r="Q192" s="1194"/>
      <c r="R192" s="1192">
        <f>R193+R194+R195+R197+R196</f>
        <v>21598</v>
      </c>
      <c r="S192" s="1193"/>
      <c r="T192" s="1193"/>
      <c r="U192" s="1194"/>
      <c r="V192" s="837"/>
      <c r="W192" s="837"/>
      <c r="X192" s="976"/>
      <c r="Y192" s="698"/>
      <c r="Z192" s="698"/>
      <c r="AA192" s="699"/>
    </row>
    <row r="193" spans="1:27" s="111" customFormat="1" ht="13.5" customHeight="1">
      <c r="A193" s="1196" t="s">
        <v>38</v>
      </c>
      <c r="B193" s="1197"/>
      <c r="C193" s="1197"/>
      <c r="D193" s="1197"/>
      <c r="E193" s="1197"/>
      <c r="F193" s="1197"/>
      <c r="G193" s="1197"/>
      <c r="H193" s="1197"/>
      <c r="I193" s="1198"/>
      <c r="J193" s="1069">
        <f>SUMIF(I12:I186,"SB",J12:J186)</f>
        <v>19286.199999999997</v>
      </c>
      <c r="K193" s="1070"/>
      <c r="L193" s="1070"/>
      <c r="M193" s="1071"/>
      <c r="N193" s="1069">
        <f>SUMIF(I12:I185,"SB",N12:N185)</f>
        <v>25794.500000000004</v>
      </c>
      <c r="O193" s="1070"/>
      <c r="P193" s="1070"/>
      <c r="Q193" s="1071"/>
      <c r="R193" s="1069">
        <f>SUMIF(I12:I185,"sb",R12:R185)</f>
        <v>19278.3</v>
      </c>
      <c r="S193" s="1070"/>
      <c r="T193" s="1070"/>
      <c r="U193" s="1071"/>
      <c r="V193" s="898">
        <f>SUMIF(I12:I186,I181,V12:V186)</f>
        <v>29719.2</v>
      </c>
      <c r="W193" s="898">
        <f>SUMIF(I12:I186,I181,W12:W186)</f>
        <v>28846</v>
      </c>
      <c r="Z193" s="58"/>
      <c r="AA193" s="58"/>
    </row>
    <row r="194" spans="1:27" s="111" customFormat="1" ht="14.25" customHeight="1">
      <c r="A194" s="1227" t="s">
        <v>39</v>
      </c>
      <c r="B194" s="1228"/>
      <c r="C194" s="1228"/>
      <c r="D194" s="1228"/>
      <c r="E194" s="1228"/>
      <c r="F194" s="1228"/>
      <c r="G194" s="1228"/>
      <c r="H194" s="1228"/>
      <c r="I194" s="1229"/>
      <c r="J194" s="1069">
        <f>SUMIF(I12:I186,"SB(SP)",J12:J186)</f>
        <v>11.4</v>
      </c>
      <c r="K194" s="1070"/>
      <c r="L194" s="1070"/>
      <c r="M194" s="1071"/>
      <c r="N194" s="1117">
        <f>SUMIF(I12:I185,"SB(SP)",N12:N185)</f>
        <v>12</v>
      </c>
      <c r="O194" s="1118"/>
      <c r="P194" s="1118"/>
      <c r="Q194" s="1119"/>
      <c r="R194" s="1117">
        <f>SUMIF(I12:I185,"sb(sp)",R12:R185)</f>
        <v>12</v>
      </c>
      <c r="S194" s="1118"/>
      <c r="T194" s="1118"/>
      <c r="U194" s="1119"/>
      <c r="V194" s="898"/>
      <c r="W194" s="898"/>
      <c r="X194" s="364"/>
      <c r="Z194" s="58"/>
      <c r="AA194" s="58"/>
    </row>
    <row r="195" spans="1:27" s="111" customFormat="1" ht="14.25" customHeight="1">
      <c r="A195" s="1233" t="s">
        <v>66</v>
      </c>
      <c r="B195" s="1234"/>
      <c r="C195" s="1234"/>
      <c r="D195" s="1234"/>
      <c r="E195" s="1234"/>
      <c r="F195" s="1234"/>
      <c r="G195" s="1234"/>
      <c r="H195" s="1234"/>
      <c r="I195" s="1235"/>
      <c r="J195" s="1117">
        <f>SUMIF(I12:I186,"SB(SPN)",J12:J186)</f>
        <v>48.4</v>
      </c>
      <c r="K195" s="1118"/>
      <c r="L195" s="1118"/>
      <c r="M195" s="1119"/>
      <c r="N195" s="1117">
        <f>SUMIF(I12:I185,"SB(SPN)",N12:N185)</f>
        <v>48.400000000000006</v>
      </c>
      <c r="O195" s="1118"/>
      <c r="P195" s="1118"/>
      <c r="Q195" s="1119"/>
      <c r="R195" s="1117">
        <f>SUMIF(I12:I185,"SB(SPN)",R12:R185)</f>
        <v>48.4</v>
      </c>
      <c r="S195" s="1118"/>
      <c r="T195" s="1118"/>
      <c r="U195" s="1119"/>
      <c r="V195" s="898"/>
      <c r="W195" s="898"/>
      <c r="X195" s="364"/>
      <c r="Z195" s="58"/>
      <c r="AA195" s="58"/>
    </row>
    <row r="196" spans="1:27" s="111" customFormat="1" ht="13.5" customHeight="1">
      <c r="A196" s="1066" t="s">
        <v>62</v>
      </c>
      <c r="B196" s="1067"/>
      <c r="C196" s="1067"/>
      <c r="D196" s="1067"/>
      <c r="E196" s="1067"/>
      <c r="F196" s="1067"/>
      <c r="G196" s="1067"/>
      <c r="H196" s="1067"/>
      <c r="I196" s="1068"/>
      <c r="J196" s="1069">
        <f>SUMIF(I12:I186,"P",J12:J186)</f>
        <v>6387.8060000000005</v>
      </c>
      <c r="K196" s="1070"/>
      <c r="L196" s="1070"/>
      <c r="M196" s="1071"/>
      <c r="N196" s="1069">
        <f>SUMIF(I12:I186,"P",N12:N186)</f>
        <v>3470.3</v>
      </c>
      <c r="O196" s="1070"/>
      <c r="P196" s="1070"/>
      <c r="Q196" s="1071"/>
      <c r="R196" s="1069">
        <f>SUMIF(I12:I186,"P",R12:R186)</f>
        <v>2259.3</v>
      </c>
      <c r="S196" s="1070"/>
      <c r="T196" s="1070"/>
      <c r="U196" s="1071"/>
      <c r="V196" s="898">
        <f>SUMIF(I8:I182,I115,V8:V182)</f>
        <v>45770.99999999999</v>
      </c>
      <c r="W196" s="898">
        <f>SUMIF(I8:I182,I115,W8:W182)</f>
        <v>40155.49999999999</v>
      </c>
      <c r="Z196" s="58"/>
      <c r="AA196" s="58"/>
    </row>
    <row r="197" spans="1:27" s="111" customFormat="1" ht="14.25" customHeight="1">
      <c r="A197" s="1233" t="s">
        <v>261</v>
      </c>
      <c r="B197" s="1234"/>
      <c r="C197" s="1234"/>
      <c r="D197" s="1234"/>
      <c r="E197" s="1234"/>
      <c r="F197" s="1234"/>
      <c r="G197" s="1234"/>
      <c r="H197" s="1234"/>
      <c r="I197" s="1235"/>
      <c r="J197" s="1117">
        <f>J177</f>
        <v>37.2</v>
      </c>
      <c r="K197" s="1118"/>
      <c r="L197" s="1118"/>
      <c r="M197" s="1119"/>
      <c r="N197" s="1117">
        <f>N177</f>
        <v>222.9</v>
      </c>
      <c r="O197" s="1118"/>
      <c r="P197" s="1118"/>
      <c r="Q197" s="1119"/>
      <c r="R197" s="1117">
        <v>0</v>
      </c>
      <c r="S197" s="1118"/>
      <c r="T197" s="1118"/>
      <c r="U197" s="1119"/>
      <c r="V197" s="898"/>
      <c r="W197" s="898"/>
      <c r="X197" s="364"/>
      <c r="Z197" s="58"/>
      <c r="AA197" s="58"/>
    </row>
    <row r="198" spans="1:27" s="111" customFormat="1" ht="13.5" customHeight="1" thickBot="1">
      <c r="A198" s="1230" t="s">
        <v>34</v>
      </c>
      <c r="B198" s="1231"/>
      <c r="C198" s="1231"/>
      <c r="D198" s="1231"/>
      <c r="E198" s="1231"/>
      <c r="F198" s="1231"/>
      <c r="G198" s="1231"/>
      <c r="H198" s="1231"/>
      <c r="I198" s="1232"/>
      <c r="J198" s="1109">
        <f>SUMIF(I12:I186,"PF",J12:J185)</f>
        <v>0</v>
      </c>
      <c r="K198" s="1110"/>
      <c r="L198" s="1110"/>
      <c r="M198" s="1111"/>
      <c r="N198" s="1109">
        <f>SUMIF(I12:I185,"PF",N12:N185)</f>
        <v>0</v>
      </c>
      <c r="O198" s="1110"/>
      <c r="P198" s="1110"/>
      <c r="Q198" s="1111"/>
      <c r="R198" s="1109">
        <f>SUMIF(I12:I185,"pf",R12:R185)</f>
        <v>0</v>
      </c>
      <c r="S198" s="1110"/>
      <c r="T198" s="1110"/>
      <c r="U198" s="1111"/>
      <c r="V198" s="898"/>
      <c r="W198" s="898"/>
      <c r="Z198" s="58"/>
      <c r="AA198" s="58"/>
    </row>
    <row r="199" spans="1:27" s="111" customFormat="1" ht="13.5" customHeight="1" thickBot="1">
      <c r="A199" s="1123" t="s">
        <v>40</v>
      </c>
      <c r="B199" s="1124"/>
      <c r="C199" s="1124"/>
      <c r="D199" s="1124"/>
      <c r="E199" s="1124"/>
      <c r="F199" s="1124"/>
      <c r="G199" s="1124"/>
      <c r="H199" s="1124"/>
      <c r="I199" s="1125"/>
      <c r="J199" s="1188">
        <f>J200+J201+J202</f>
        <v>19588</v>
      </c>
      <c r="K199" s="1189"/>
      <c r="L199" s="1189"/>
      <c r="M199" s="1190"/>
      <c r="N199" s="1188">
        <f>N200+N201+N202</f>
        <v>21406.7</v>
      </c>
      <c r="O199" s="1189"/>
      <c r="P199" s="1189"/>
      <c r="Q199" s="1190"/>
      <c r="R199" s="1188">
        <f>R200+R201+R202</f>
        <v>19176.4</v>
      </c>
      <c r="S199" s="1189"/>
      <c r="T199" s="1189"/>
      <c r="U199" s="1190"/>
      <c r="V199" s="899"/>
      <c r="W199" s="899"/>
      <c r="Z199" s="58"/>
      <c r="AA199" s="58"/>
    </row>
    <row r="200" spans="1:27" s="111" customFormat="1" ht="13.5" customHeight="1">
      <c r="A200" s="1066" t="s">
        <v>64</v>
      </c>
      <c r="B200" s="1067"/>
      <c r="C200" s="1067"/>
      <c r="D200" s="1067"/>
      <c r="E200" s="1067"/>
      <c r="F200" s="1067"/>
      <c r="G200" s="1067"/>
      <c r="H200" s="1067"/>
      <c r="I200" s="1068"/>
      <c r="J200" s="1069">
        <f>SUMIF(I12:I186,"LRVB",J12:J186)</f>
        <v>1651.2</v>
      </c>
      <c r="K200" s="1070"/>
      <c r="L200" s="1070"/>
      <c r="M200" s="1071"/>
      <c r="N200" s="1221">
        <f>SUMIF(I12:I185,"lrvb",N12:N185)</f>
        <v>1652.7</v>
      </c>
      <c r="O200" s="1222"/>
      <c r="P200" s="1222"/>
      <c r="Q200" s="1223"/>
      <c r="R200" s="1221">
        <f>SUMIF(I12:I185,"lrvb",R12:R185)</f>
        <v>1556.2</v>
      </c>
      <c r="S200" s="1222"/>
      <c r="T200" s="1222"/>
      <c r="U200" s="1223"/>
      <c r="V200" s="898">
        <f>SUMIF(I12:I186,"lrvb",V12:V186)</f>
        <v>1274.9</v>
      </c>
      <c r="W200" s="898">
        <f>SUMIF(I12:I186,"lrvb",W12:W186)</f>
        <v>654.1999999999999</v>
      </c>
      <c r="Z200" s="10"/>
      <c r="AA200" s="10"/>
    </row>
    <row r="201" spans="1:27" s="111" customFormat="1" ht="13.5" customHeight="1">
      <c r="A201" s="1233" t="s">
        <v>75</v>
      </c>
      <c r="B201" s="1234"/>
      <c r="C201" s="1234"/>
      <c r="D201" s="1234"/>
      <c r="E201" s="1234"/>
      <c r="F201" s="1234"/>
      <c r="G201" s="1234"/>
      <c r="H201" s="1234"/>
      <c r="I201" s="1235"/>
      <c r="J201" s="1117">
        <f>SUMIF(I12:I186,"KPP",J12:J186)</f>
        <v>3901.8</v>
      </c>
      <c r="K201" s="1118"/>
      <c r="L201" s="1118"/>
      <c r="M201" s="1119"/>
      <c r="N201" s="1117">
        <f>SUMIF(I12:I185,"kpp",N12:N185)</f>
        <v>4392.1</v>
      </c>
      <c r="O201" s="1118"/>
      <c r="P201" s="1118"/>
      <c r="Q201" s="1119"/>
      <c r="R201" s="1117">
        <f>SUMIF(I12:I185,"kpp",R12:R185)</f>
        <v>4392.1</v>
      </c>
      <c r="S201" s="1118"/>
      <c r="T201" s="1118"/>
      <c r="U201" s="1119"/>
      <c r="V201" s="898">
        <f>SUMIF(I12:I186,"kpp",V12:V186)</f>
        <v>0</v>
      </c>
      <c r="W201" s="898">
        <f>SUMIF(J12:J186,"kpp",W12:W186)</f>
        <v>0</v>
      </c>
      <c r="Z201" s="58"/>
      <c r="AA201" s="58"/>
    </row>
    <row r="202" spans="1:27" s="111" customFormat="1" ht="13.5" customHeight="1" thickBot="1">
      <c r="A202" s="1218" t="s">
        <v>65</v>
      </c>
      <c r="B202" s="1219"/>
      <c r="C202" s="1219"/>
      <c r="D202" s="1219"/>
      <c r="E202" s="1219"/>
      <c r="F202" s="1219"/>
      <c r="G202" s="1219"/>
      <c r="H202" s="1219"/>
      <c r="I202" s="1220"/>
      <c r="J202" s="1224">
        <f>SUMIF(I12:I186,"ES",J12:J186)</f>
        <v>14035</v>
      </c>
      <c r="K202" s="1225"/>
      <c r="L202" s="1225"/>
      <c r="M202" s="1226"/>
      <c r="N202" s="1224">
        <f>SUMIF(I12:I185,"es",N12:N185)</f>
        <v>15361.900000000001</v>
      </c>
      <c r="O202" s="1225"/>
      <c r="P202" s="1225"/>
      <c r="Q202" s="1226"/>
      <c r="R202" s="1224">
        <f>SUMIF(I12:I185,"es",R12:R185)</f>
        <v>13228.1</v>
      </c>
      <c r="S202" s="1225"/>
      <c r="T202" s="1225"/>
      <c r="U202" s="1226"/>
      <c r="V202" s="898">
        <f>SUMIF(I12:I186,"ES",V12:V186)</f>
        <v>11116</v>
      </c>
      <c r="W202" s="898">
        <f>SUMIF(I12:I186,"ES",W12:W186)</f>
        <v>6874.4</v>
      </c>
      <c r="Z202" s="58"/>
      <c r="AA202" s="58"/>
    </row>
    <row r="203" spans="1:27" s="111" customFormat="1" ht="13.5" customHeight="1" thickBot="1">
      <c r="A203" s="1236" t="s">
        <v>41</v>
      </c>
      <c r="B203" s="1237"/>
      <c r="C203" s="1237"/>
      <c r="D203" s="1237"/>
      <c r="E203" s="1237"/>
      <c r="F203" s="1237"/>
      <c r="G203" s="1237"/>
      <c r="H203" s="1237"/>
      <c r="I203" s="1238"/>
      <c r="J203" s="1239">
        <f>J199+J191</f>
        <v>45359.006</v>
      </c>
      <c r="K203" s="1240"/>
      <c r="L203" s="1240"/>
      <c r="M203" s="1241"/>
      <c r="N203" s="1239">
        <f>N199+N191</f>
        <v>50954.8</v>
      </c>
      <c r="O203" s="1240"/>
      <c r="P203" s="1240"/>
      <c r="Q203" s="1241"/>
      <c r="R203" s="1239">
        <f>R199+R191</f>
        <v>40774.4</v>
      </c>
      <c r="S203" s="1240"/>
      <c r="T203" s="1240"/>
      <c r="U203" s="1241"/>
      <c r="V203" s="836"/>
      <c r="W203" s="836"/>
      <c r="X203" s="112"/>
      <c r="Y203" s="112"/>
      <c r="Z203" s="10"/>
      <c r="AA203" s="10"/>
    </row>
    <row r="204" spans="1:21" ht="12.75">
      <c r="A204" s="111"/>
      <c r="B204" s="111"/>
      <c r="C204" s="111"/>
      <c r="D204" s="111"/>
      <c r="E204" s="111"/>
      <c r="F204" s="111"/>
      <c r="G204" s="111"/>
      <c r="H204" s="111"/>
      <c r="I204" s="111"/>
      <c r="J204" s="1428"/>
      <c r="K204" s="1429"/>
      <c r="L204" s="1429"/>
      <c r="M204" s="1429"/>
      <c r="N204" s="364"/>
      <c r="O204" s="364"/>
      <c r="P204" s="364"/>
      <c r="Q204" s="364"/>
      <c r="R204" s="1428"/>
      <c r="S204" s="1429"/>
      <c r="T204" s="1429"/>
      <c r="U204" s="1429"/>
    </row>
  </sheetData>
  <mergeCells count="427">
    <mergeCell ref="X21:X22"/>
    <mergeCell ref="X30:X31"/>
    <mergeCell ref="X62:X63"/>
    <mergeCell ref="A169:A171"/>
    <mergeCell ref="B169:B171"/>
    <mergeCell ref="C169:C171"/>
    <mergeCell ref="D169:D171"/>
    <mergeCell ref="H169:H171"/>
    <mergeCell ref="A91:A99"/>
    <mergeCell ref="B91:B99"/>
    <mergeCell ref="A54:A55"/>
    <mergeCell ref="A197:I197"/>
    <mergeCell ref="H54:H55"/>
    <mergeCell ref="B81:B83"/>
    <mergeCell ref="C81:C83"/>
    <mergeCell ref="D81:D83"/>
    <mergeCell ref="C87:R87"/>
    <mergeCell ref="H108:H109"/>
    <mergeCell ref="N197:Q197"/>
    <mergeCell ref="R197:U197"/>
    <mergeCell ref="C88:C90"/>
    <mergeCell ref="D88:D90"/>
    <mergeCell ref="E88:E90"/>
    <mergeCell ref="F132:F140"/>
    <mergeCell ref="C126:C128"/>
    <mergeCell ref="G132:G140"/>
    <mergeCell ref="H132:H140"/>
    <mergeCell ref="G108:G109"/>
    <mergeCell ref="D119:D122"/>
    <mergeCell ref="E121:E122"/>
    <mergeCell ref="F126:F128"/>
    <mergeCell ref="E116:E118"/>
    <mergeCell ref="H129:H131"/>
    <mergeCell ref="G126:G128"/>
    <mergeCell ref="G119:G122"/>
    <mergeCell ref="J197:M197"/>
    <mergeCell ref="C141:C144"/>
    <mergeCell ref="D141:D144"/>
    <mergeCell ref="D129:D131"/>
    <mergeCell ref="C155:C156"/>
    <mergeCell ref="C152:C154"/>
    <mergeCell ref="C149:C151"/>
    <mergeCell ref="E155:E156"/>
    <mergeCell ref="D164:D168"/>
    <mergeCell ref="E164:E168"/>
    <mergeCell ref="B132:B140"/>
    <mergeCell ref="C132:C140"/>
    <mergeCell ref="D132:D140"/>
    <mergeCell ref="E132:E140"/>
    <mergeCell ref="B141:B144"/>
    <mergeCell ref="D106:D107"/>
    <mergeCell ref="D102:D105"/>
    <mergeCell ref="C114:C115"/>
    <mergeCell ref="D114:D115"/>
    <mergeCell ref="C113:S113"/>
    <mergeCell ref="E108:E109"/>
    <mergeCell ref="C106:C107"/>
    <mergeCell ref="C108:C109"/>
    <mergeCell ref="F108:F109"/>
    <mergeCell ref="R204:U204"/>
    <mergeCell ref="J198:M198"/>
    <mergeCell ref="N198:Q198"/>
    <mergeCell ref="J195:M195"/>
    <mergeCell ref="J200:M200"/>
    <mergeCell ref="J202:M202"/>
    <mergeCell ref="J199:M199"/>
    <mergeCell ref="R202:U202"/>
    <mergeCell ref="J204:M204"/>
    <mergeCell ref="N195:Q195"/>
    <mergeCell ref="C164:C168"/>
    <mergeCell ref="D161:D163"/>
    <mergeCell ref="C172:C174"/>
    <mergeCell ref="F172:F174"/>
    <mergeCell ref="E172:E174"/>
    <mergeCell ref="D172:D174"/>
    <mergeCell ref="R195:U195"/>
    <mergeCell ref="AA147:AA148"/>
    <mergeCell ref="Z147:Z148"/>
    <mergeCell ref="Y147:Y148"/>
    <mergeCell ref="X147:X148"/>
    <mergeCell ref="C176:AA176"/>
    <mergeCell ref="H149:H151"/>
    <mergeCell ref="A195:I195"/>
    <mergeCell ref="J193:M193"/>
    <mergeCell ref="X181:X182"/>
    <mergeCell ref="AA106:AA107"/>
    <mergeCell ref="Z106:Z107"/>
    <mergeCell ref="X96:X97"/>
    <mergeCell ref="X98:X99"/>
    <mergeCell ref="AA102:AA103"/>
    <mergeCell ref="Z102:Z103"/>
    <mergeCell ref="X102:X103"/>
    <mergeCell ref="E78:E80"/>
    <mergeCell ref="H34:H35"/>
    <mergeCell ref="C67:C69"/>
    <mergeCell ref="J192:M192"/>
    <mergeCell ref="C175:I175"/>
    <mergeCell ref="H161:H163"/>
    <mergeCell ref="G164:G168"/>
    <mergeCell ref="H164:H168"/>
    <mergeCell ref="G172:G174"/>
    <mergeCell ref="H172:H174"/>
    <mergeCell ref="AA114:AA115"/>
    <mergeCell ref="H38:H41"/>
    <mergeCell ref="C37:V37"/>
    <mergeCell ref="C77:G77"/>
    <mergeCell ref="H81:H83"/>
    <mergeCell ref="C42:C44"/>
    <mergeCell ref="D42:D44"/>
    <mergeCell ref="C45:C48"/>
    <mergeCell ref="C78:C80"/>
    <mergeCell ref="D78:D80"/>
    <mergeCell ref="Z54:Z55"/>
    <mergeCell ref="AA54:AA55"/>
    <mergeCell ref="X86:AA86"/>
    <mergeCell ref="X54:X55"/>
    <mergeCell ref="Y54:Y55"/>
    <mergeCell ref="Z73:Z75"/>
    <mergeCell ref="AA73:AA75"/>
    <mergeCell ref="X73:X75"/>
    <mergeCell ref="Y73:Y75"/>
    <mergeCell ref="A3:AA3"/>
    <mergeCell ref="D116:D118"/>
    <mergeCell ref="A116:A118"/>
    <mergeCell ref="B116:B118"/>
    <mergeCell ref="Y116:Y118"/>
    <mergeCell ref="C100:C101"/>
    <mergeCell ref="D100:D101"/>
    <mergeCell ref="F100:F101"/>
    <mergeCell ref="AA116:AA118"/>
    <mergeCell ref="X34:X35"/>
    <mergeCell ref="A49:A53"/>
    <mergeCell ref="B49:B53"/>
    <mergeCell ref="C49:C53"/>
    <mergeCell ref="A108:A109"/>
    <mergeCell ref="A78:A80"/>
    <mergeCell ref="B78:B80"/>
    <mergeCell ref="A70:A72"/>
    <mergeCell ref="B70:B72"/>
    <mergeCell ref="C91:C99"/>
    <mergeCell ref="B54:B55"/>
    <mergeCell ref="A81:A83"/>
    <mergeCell ref="B129:B131"/>
    <mergeCell ref="A119:A122"/>
    <mergeCell ref="B123:B125"/>
    <mergeCell ref="A100:A101"/>
    <mergeCell ref="B100:B101"/>
    <mergeCell ref="B119:B122"/>
    <mergeCell ref="A84:A85"/>
    <mergeCell ref="B84:B85"/>
    <mergeCell ref="B108:B109"/>
    <mergeCell ref="A32:A33"/>
    <mergeCell ref="B32:B33"/>
    <mergeCell ref="A45:A48"/>
    <mergeCell ref="D67:D69"/>
    <mergeCell ref="D52:D53"/>
    <mergeCell ref="C57:J57"/>
    <mergeCell ref="H58:H63"/>
    <mergeCell ref="H64:H66"/>
    <mergeCell ref="H49:H53"/>
    <mergeCell ref="C54:C55"/>
    <mergeCell ref="A19:A22"/>
    <mergeCell ref="B19:B22"/>
    <mergeCell ref="A23:A31"/>
    <mergeCell ref="B23:B31"/>
    <mergeCell ref="F19:F22"/>
    <mergeCell ref="C34:C35"/>
    <mergeCell ref="G34:G35"/>
    <mergeCell ref="A64:A66"/>
    <mergeCell ref="B45:B48"/>
    <mergeCell ref="A34:A35"/>
    <mergeCell ref="B34:B35"/>
    <mergeCell ref="A58:A63"/>
    <mergeCell ref="B58:B63"/>
    <mergeCell ref="B64:B66"/>
    <mergeCell ref="C70:C72"/>
    <mergeCell ref="H84:H85"/>
    <mergeCell ref="A141:A144"/>
    <mergeCell ref="A123:A125"/>
    <mergeCell ref="A129:A131"/>
    <mergeCell ref="A132:A140"/>
    <mergeCell ref="F106:F107"/>
    <mergeCell ref="H91:H99"/>
    <mergeCell ref="H102:H105"/>
    <mergeCell ref="H100:H101"/>
    <mergeCell ref="C56:I56"/>
    <mergeCell ref="H42:H44"/>
    <mergeCell ref="D49:D51"/>
    <mergeCell ref="H67:H69"/>
    <mergeCell ref="D54:D55"/>
    <mergeCell ref="E54:E55"/>
    <mergeCell ref="F54:F55"/>
    <mergeCell ref="G54:G55"/>
    <mergeCell ref="C64:C66"/>
    <mergeCell ref="D64:D66"/>
    <mergeCell ref="D70:D72"/>
    <mergeCell ref="C76:I76"/>
    <mergeCell ref="C123:C125"/>
    <mergeCell ref="D123:D125"/>
    <mergeCell ref="C119:C122"/>
    <mergeCell ref="C84:C85"/>
    <mergeCell ref="D84:D85"/>
    <mergeCell ref="H116:H118"/>
    <mergeCell ref="C116:C118"/>
    <mergeCell ref="D91:D99"/>
    <mergeCell ref="A8:AA8"/>
    <mergeCell ref="E5:E7"/>
    <mergeCell ref="C58:C63"/>
    <mergeCell ref="D58:D63"/>
    <mergeCell ref="C19:C22"/>
    <mergeCell ref="C36:I36"/>
    <mergeCell ref="C38:C41"/>
    <mergeCell ref="D38:D41"/>
    <mergeCell ref="F38:F41"/>
    <mergeCell ref="C23:C31"/>
    <mergeCell ref="U6:U7"/>
    <mergeCell ref="X5:AA5"/>
    <mergeCell ref="R6:R7"/>
    <mergeCell ref="A164:A168"/>
    <mergeCell ref="F164:F168"/>
    <mergeCell ref="G5:G7"/>
    <mergeCell ref="H32:H33"/>
    <mergeCell ref="B10:AA10"/>
    <mergeCell ref="G12:G13"/>
    <mergeCell ref="H12:H13"/>
    <mergeCell ref="AA12:AA13"/>
    <mergeCell ref="X12:X13"/>
    <mergeCell ref="Y12:Y13"/>
    <mergeCell ref="Z12:Z13"/>
    <mergeCell ref="F34:F35"/>
    <mergeCell ref="E32:E33"/>
    <mergeCell ref="E27:E29"/>
    <mergeCell ref="D23:D31"/>
    <mergeCell ref="C32:C33"/>
    <mergeCell ref="S6:T6"/>
    <mergeCell ref="C12:C13"/>
    <mergeCell ref="D12:D13"/>
    <mergeCell ref="E12:E13"/>
    <mergeCell ref="Q6:Q7"/>
    <mergeCell ref="I5:I7"/>
    <mergeCell ref="J5:M5"/>
    <mergeCell ref="F5:F7"/>
    <mergeCell ref="A9:AA9"/>
    <mergeCell ref="A12:A13"/>
    <mergeCell ref="N5:Q5"/>
    <mergeCell ref="J6:J7"/>
    <mergeCell ref="K6:L6"/>
    <mergeCell ref="M6:M7"/>
    <mergeCell ref="O6:P6"/>
    <mergeCell ref="F12:F13"/>
    <mergeCell ref="H5:H7"/>
    <mergeCell ref="N6:N7"/>
    <mergeCell ref="B12:B13"/>
    <mergeCell ref="A2:AA2"/>
    <mergeCell ref="A5:A7"/>
    <mergeCell ref="B5:B7"/>
    <mergeCell ref="C5:C7"/>
    <mergeCell ref="D5:D7"/>
    <mergeCell ref="X6:X7"/>
    <mergeCell ref="Y6:AA6"/>
    <mergeCell ref="R5:U5"/>
    <mergeCell ref="V5:V7"/>
    <mergeCell ref="W5:W7"/>
    <mergeCell ref="X32:X33"/>
    <mergeCell ref="H123:H125"/>
    <mergeCell ref="A126:A128"/>
    <mergeCell ref="B126:B128"/>
    <mergeCell ref="D126:D128"/>
    <mergeCell ref="E126:E128"/>
    <mergeCell ref="G110:I110"/>
    <mergeCell ref="B111:I111"/>
    <mergeCell ref="F119:F122"/>
    <mergeCell ref="F123:F125"/>
    <mergeCell ref="H14:H16"/>
    <mergeCell ref="C14:C16"/>
    <mergeCell ref="D14:D16"/>
    <mergeCell ref="G14:G16"/>
    <mergeCell ref="F14:F16"/>
    <mergeCell ref="E14:E16"/>
    <mergeCell ref="A203:I203"/>
    <mergeCell ref="J203:M203"/>
    <mergeCell ref="N203:Q203"/>
    <mergeCell ref="R203:U203"/>
    <mergeCell ref="R201:U201"/>
    <mergeCell ref="N199:Q199"/>
    <mergeCell ref="R200:U200"/>
    <mergeCell ref="A201:I201"/>
    <mergeCell ref="A200:I200"/>
    <mergeCell ref="X184:AA184"/>
    <mergeCell ref="A202:I202"/>
    <mergeCell ref="N201:Q201"/>
    <mergeCell ref="N200:Q200"/>
    <mergeCell ref="J201:M201"/>
    <mergeCell ref="N202:Q202"/>
    <mergeCell ref="A194:I194"/>
    <mergeCell ref="A198:I198"/>
    <mergeCell ref="A199:I199"/>
    <mergeCell ref="R199:U199"/>
    <mergeCell ref="A155:A156"/>
    <mergeCell ref="B155:B156"/>
    <mergeCell ref="X177:X178"/>
    <mergeCell ref="A181:A183"/>
    <mergeCell ref="B181:B183"/>
    <mergeCell ref="C181:C183"/>
    <mergeCell ref="D181:D183"/>
    <mergeCell ref="C157:I157"/>
    <mergeCell ref="B164:B168"/>
    <mergeCell ref="H181:H183"/>
    <mergeCell ref="A188:U188"/>
    <mergeCell ref="J191:M191"/>
    <mergeCell ref="A193:I193"/>
    <mergeCell ref="A192:I192"/>
    <mergeCell ref="J190:M190"/>
    <mergeCell ref="A190:I190"/>
    <mergeCell ref="N194:Q194"/>
    <mergeCell ref="R189:U189"/>
    <mergeCell ref="N192:Q192"/>
    <mergeCell ref="R192:U192"/>
    <mergeCell ref="R193:U193"/>
    <mergeCell ref="V190:W190"/>
    <mergeCell ref="N190:Q190"/>
    <mergeCell ref="J189:M189"/>
    <mergeCell ref="N193:Q193"/>
    <mergeCell ref="N191:Q191"/>
    <mergeCell ref="R191:U191"/>
    <mergeCell ref="D177:D180"/>
    <mergeCell ref="E177:E180"/>
    <mergeCell ref="C177:C180"/>
    <mergeCell ref="G186:I186"/>
    <mergeCell ref="B185:I185"/>
    <mergeCell ref="H177:H180"/>
    <mergeCell ref="C184:I184"/>
    <mergeCell ref="A161:A163"/>
    <mergeCell ref="A177:A180"/>
    <mergeCell ref="B177:B180"/>
    <mergeCell ref="A172:A174"/>
    <mergeCell ref="B172:B174"/>
    <mergeCell ref="B161:B163"/>
    <mergeCell ref="AA155:AA156"/>
    <mergeCell ref="C161:C163"/>
    <mergeCell ref="E161:E163"/>
    <mergeCell ref="F161:F163"/>
    <mergeCell ref="G161:G163"/>
    <mergeCell ref="H155:H156"/>
    <mergeCell ref="G158:I158"/>
    <mergeCell ref="D155:D156"/>
    <mergeCell ref="X172:X173"/>
    <mergeCell ref="X155:X156"/>
    <mergeCell ref="Z155:Z156"/>
    <mergeCell ref="Y155:Y156"/>
    <mergeCell ref="H19:H22"/>
    <mergeCell ref="H23:H31"/>
    <mergeCell ref="D32:D33"/>
    <mergeCell ref="H70:H72"/>
    <mergeCell ref="H45:H48"/>
    <mergeCell ref="G32:G33"/>
    <mergeCell ref="G19:G22"/>
    <mergeCell ref="G67:G69"/>
    <mergeCell ref="F67:F69"/>
    <mergeCell ref="D34:D35"/>
    <mergeCell ref="E67:E69"/>
    <mergeCell ref="R198:U198"/>
    <mergeCell ref="H147:H148"/>
    <mergeCell ref="F155:F156"/>
    <mergeCell ref="G155:G156"/>
    <mergeCell ref="H152:H154"/>
    <mergeCell ref="R194:U194"/>
    <mergeCell ref="J194:M194"/>
    <mergeCell ref="R190:U190"/>
    <mergeCell ref="A191:I191"/>
    <mergeCell ref="D17:D22"/>
    <mergeCell ref="E17:E22"/>
    <mergeCell ref="E45:E48"/>
    <mergeCell ref="D45:D48"/>
    <mergeCell ref="X129:X131"/>
    <mergeCell ref="C146:V146"/>
    <mergeCell ref="C73:C75"/>
    <mergeCell ref="D73:D75"/>
    <mergeCell ref="E102:E105"/>
    <mergeCell ref="C86:I86"/>
    <mergeCell ref="H78:H80"/>
    <mergeCell ref="G78:G80"/>
    <mergeCell ref="D108:D109"/>
    <mergeCell ref="E123:E125"/>
    <mergeCell ref="AA149:AA150"/>
    <mergeCell ref="G152:G154"/>
    <mergeCell ref="G141:G144"/>
    <mergeCell ref="F129:F131"/>
    <mergeCell ref="F141:F144"/>
    <mergeCell ref="X149:X150"/>
    <mergeCell ref="Z149:Z150"/>
    <mergeCell ref="F152:F154"/>
    <mergeCell ref="H141:H144"/>
    <mergeCell ref="Y149:Y150"/>
    <mergeCell ref="A152:A154"/>
    <mergeCell ref="B152:B154"/>
    <mergeCell ref="C129:C131"/>
    <mergeCell ref="C145:I145"/>
    <mergeCell ref="D149:D151"/>
    <mergeCell ref="E141:E144"/>
    <mergeCell ref="D147:D148"/>
    <mergeCell ref="D152:D154"/>
    <mergeCell ref="C147:C148"/>
    <mergeCell ref="G129:G131"/>
    <mergeCell ref="E73:E75"/>
    <mergeCell ref="F73:F75"/>
    <mergeCell ref="G73:G75"/>
    <mergeCell ref="H73:H75"/>
    <mergeCell ref="Y114:Y115"/>
    <mergeCell ref="Z114:Z115"/>
    <mergeCell ref="Z116:Z118"/>
    <mergeCell ref="F78:F80"/>
    <mergeCell ref="G106:G107"/>
    <mergeCell ref="H106:H107"/>
    <mergeCell ref="G100:G101"/>
    <mergeCell ref="F88:F90"/>
    <mergeCell ref="G88:G90"/>
    <mergeCell ref="H88:H90"/>
    <mergeCell ref="G123:G125"/>
    <mergeCell ref="H114:H115"/>
    <mergeCell ref="X114:X115"/>
    <mergeCell ref="H126:H128"/>
    <mergeCell ref="X116:X118"/>
    <mergeCell ref="A196:I196"/>
    <mergeCell ref="J196:M196"/>
    <mergeCell ref="N196:Q196"/>
    <mergeCell ref="R196:U196"/>
  </mergeCells>
  <printOptions horizontalCentered="1"/>
  <pageMargins left="0.75" right="0.75" top="0.5905511811023623" bottom="0" header="0" footer="0"/>
  <pageSetup horizontalDpi="600" verticalDpi="600" orientation="landscape" paperSize="9" scale="82" r:id="rId1"/>
  <headerFooter alignWithMargins="0">
    <oddHeader>&amp;CPuslapių &amp;P</oddHeader>
  </headerFooter>
  <rowBreaks count="5" manualBreakCount="5">
    <brk id="31" max="26" man="1"/>
    <brk id="56" max="26" man="1"/>
    <brk id="105" max="26" man="1"/>
    <brk id="131" max="26" man="1"/>
    <brk id="18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H18" sqref="H18"/>
    </sheetView>
  </sheetViews>
  <sheetFormatPr defaultColWidth="9.140625" defaultRowHeight="12.75"/>
  <cols>
    <col min="1" max="1" width="34.421875" style="111" customWidth="1"/>
    <col min="2" max="2" width="11.7109375" style="111" customWidth="1"/>
    <col min="3" max="3" width="11.8515625" style="111" customWidth="1"/>
    <col min="4" max="4" width="11.00390625" style="111" customWidth="1"/>
    <col min="5" max="6" width="11.28125" style="111" customWidth="1"/>
    <col min="7" max="16384" width="9.140625" style="111" customWidth="1"/>
  </cols>
  <sheetData>
    <row r="1" spans="1:6" ht="15.75">
      <c r="A1" s="1465"/>
      <c r="B1" s="1465"/>
      <c r="C1" s="1465"/>
      <c r="D1" s="1465"/>
      <c r="E1" s="649" t="s">
        <v>184</v>
      </c>
      <c r="F1" s="650"/>
    </row>
    <row r="2" spans="1:6" s="519" customFormat="1" ht="15.75" customHeight="1">
      <c r="A2" s="1468" t="s">
        <v>142</v>
      </c>
      <c r="B2" s="1468"/>
      <c r="C2" s="1468"/>
      <c r="D2" s="1468"/>
      <c r="E2" s="1468"/>
      <c r="F2" s="1468"/>
    </row>
    <row r="3" s="519" customFormat="1" ht="16.5" thickBot="1">
      <c r="F3" s="123" t="s">
        <v>43</v>
      </c>
    </row>
    <row r="4" spans="1:6" ht="14.25" customHeight="1">
      <c r="A4" s="1469" t="s">
        <v>26</v>
      </c>
      <c r="B4" s="1472" t="s">
        <v>185</v>
      </c>
      <c r="C4" s="1469" t="s">
        <v>186</v>
      </c>
      <c r="D4" s="1472" t="s">
        <v>187</v>
      </c>
      <c r="E4" s="1472" t="s">
        <v>110</v>
      </c>
      <c r="F4" s="1472" t="s">
        <v>188</v>
      </c>
    </row>
    <row r="5" spans="1:6" ht="9.75" customHeight="1">
      <c r="A5" s="1470"/>
      <c r="B5" s="1473"/>
      <c r="C5" s="1475"/>
      <c r="D5" s="1473"/>
      <c r="E5" s="1473"/>
      <c r="F5" s="1473"/>
    </row>
    <row r="6" spans="1:6" ht="12.75">
      <c r="A6" s="1470"/>
      <c r="B6" s="1473"/>
      <c r="C6" s="1475"/>
      <c r="D6" s="1473"/>
      <c r="E6" s="1473"/>
      <c r="F6" s="1473"/>
    </row>
    <row r="7" spans="1:6" ht="32.25" customHeight="1" thickBot="1">
      <c r="A7" s="1471"/>
      <c r="B7" s="1474"/>
      <c r="C7" s="1476"/>
      <c r="D7" s="1474"/>
      <c r="E7" s="1474"/>
      <c r="F7" s="1474"/>
    </row>
    <row r="8" spans="1:8" ht="19.5" customHeight="1">
      <c r="A8" s="637" t="s">
        <v>44</v>
      </c>
      <c r="B8" s="638">
        <f>B9+B11</f>
        <v>45359.005999999994</v>
      </c>
      <c r="C8" s="639">
        <f>C9+C11</f>
        <v>50954.799999999996</v>
      </c>
      <c r="D8" s="638">
        <f>D9+D11</f>
        <v>40774.4</v>
      </c>
      <c r="E8" s="638">
        <f>SUM('1 lentelė'!V186)</f>
        <v>45811</v>
      </c>
      <c r="F8" s="640">
        <f>SUM('1 lentelė'!W186)</f>
        <v>40195.5</v>
      </c>
      <c r="G8" s="86"/>
      <c r="H8" s="900"/>
    </row>
    <row r="9" spans="1:8" ht="17.25" customHeight="1">
      <c r="A9" s="350" t="s">
        <v>45</v>
      </c>
      <c r="B9" s="87">
        <f>SUM('1 lentelė'!K186)</f>
        <v>19365.8</v>
      </c>
      <c r="C9" s="88">
        <f>SUM('1 lentelė'!O186)</f>
        <v>22681.199999999997</v>
      </c>
      <c r="D9" s="89">
        <f>SUM('1 lentelė'!S186)</f>
        <v>19056.5</v>
      </c>
      <c r="E9" s="87">
        <v>0</v>
      </c>
      <c r="F9" s="351">
        <v>0</v>
      </c>
      <c r="G9" s="524"/>
      <c r="H9" s="524"/>
    </row>
    <row r="10" spans="1:8" ht="17.25" customHeight="1">
      <c r="A10" s="345" t="s">
        <v>46</v>
      </c>
      <c r="B10" s="90">
        <f>SUM('1 lentelė'!L186)</f>
        <v>596</v>
      </c>
      <c r="C10" s="91">
        <f>SUM('1 lentelė'!P186)</f>
        <v>814.8</v>
      </c>
      <c r="D10" s="92">
        <f>SUM('1 lentelė'!T186)</f>
        <v>814.8</v>
      </c>
      <c r="E10" s="87">
        <v>0</v>
      </c>
      <c r="F10" s="352">
        <v>0</v>
      </c>
      <c r="G10" s="524"/>
      <c r="H10" s="524"/>
    </row>
    <row r="11" spans="1:8" ht="27.75" customHeight="1" thickBot="1">
      <c r="A11" s="641" t="s">
        <v>27</v>
      </c>
      <c r="B11" s="642">
        <f>SUM('1 lentelė'!M186)</f>
        <v>25993.206</v>
      </c>
      <c r="C11" s="643">
        <f>SUM('1 lentelė'!Q186)</f>
        <v>28273.6</v>
      </c>
      <c r="D11" s="644">
        <f>SUM('1 lentelė'!U186)</f>
        <v>21717.9</v>
      </c>
      <c r="E11" s="642">
        <v>0</v>
      </c>
      <c r="F11" s="645">
        <v>0</v>
      </c>
      <c r="G11" s="524"/>
      <c r="H11" s="524"/>
    </row>
    <row r="12" spans="1:6" ht="21.75" customHeight="1" thickBot="1">
      <c r="A12" s="353" t="s">
        <v>47</v>
      </c>
      <c r="B12" s="636">
        <f>B13+B21</f>
        <v>45359.006</v>
      </c>
      <c r="C12" s="636">
        <f>C13+C21</f>
        <v>50954.8</v>
      </c>
      <c r="D12" s="636">
        <f>D13+D21</f>
        <v>40774.4</v>
      </c>
      <c r="E12" s="636">
        <f>E13+E21</f>
        <v>45811.00000000001</v>
      </c>
      <c r="F12" s="636">
        <f>F13+F21</f>
        <v>40195.5</v>
      </c>
    </row>
    <row r="13" spans="1:6" ht="18" customHeight="1" thickBot="1">
      <c r="A13" s="354" t="s">
        <v>48</v>
      </c>
      <c r="B13" s="94">
        <f>B14+B20</f>
        <v>25771.006</v>
      </c>
      <c r="C13" s="94">
        <f>C14+C20</f>
        <v>29548.100000000006</v>
      </c>
      <c r="D13" s="94">
        <f>D14+D20</f>
        <v>21598</v>
      </c>
      <c r="E13" s="94">
        <f>E14+E20</f>
        <v>33420.100000000006</v>
      </c>
      <c r="F13" s="94">
        <f>F14+F20</f>
        <v>32226.9</v>
      </c>
    </row>
    <row r="14" spans="1:6" ht="20.25" customHeight="1">
      <c r="A14" s="355" t="s">
        <v>146</v>
      </c>
      <c r="B14" s="95">
        <f>SUM(B15:B19)</f>
        <v>25771.006</v>
      </c>
      <c r="C14" s="95">
        <f>SUM(C15:C19)</f>
        <v>29548.100000000006</v>
      </c>
      <c r="D14" s="96">
        <f>SUM(D15:D19)</f>
        <v>21598</v>
      </c>
      <c r="E14" s="95">
        <f>SUM(E15:E19)</f>
        <v>33389.600000000006</v>
      </c>
      <c r="F14" s="95">
        <f>SUM(F15:F19)</f>
        <v>32186.9</v>
      </c>
    </row>
    <row r="15" spans="1:6" ht="25.5" customHeight="1">
      <c r="A15" s="346" t="s">
        <v>147</v>
      </c>
      <c r="B15" s="97">
        <f>SUM('1 lentelė'!J193:M193)</f>
        <v>19286.199999999997</v>
      </c>
      <c r="C15" s="97">
        <f>'1 lentelė'!N193</f>
        <v>25794.500000000004</v>
      </c>
      <c r="D15" s="92">
        <f>SUM('1 lentelė'!R193:U193)</f>
        <v>19278.3</v>
      </c>
      <c r="E15" s="97">
        <f>'1 lentelė'!V193</f>
        <v>29719.2</v>
      </c>
      <c r="F15" s="97">
        <f>'1 lentelė'!W193</f>
        <v>28846</v>
      </c>
    </row>
    <row r="16" spans="1:6" ht="39.75" customHeight="1">
      <c r="A16" s="345" t="s">
        <v>79</v>
      </c>
      <c r="B16" s="98">
        <f>SUM('1 lentelė'!J194:M194)</f>
        <v>11.4</v>
      </c>
      <c r="C16" s="98">
        <f>SUM('1 lentelė'!N194:Q194)</f>
        <v>12</v>
      </c>
      <c r="D16" s="99">
        <f>SUM('1 lentelė'!R194:U194)</f>
        <v>12</v>
      </c>
      <c r="E16" s="98">
        <f>'1 lentelė'!V65</f>
        <v>9</v>
      </c>
      <c r="F16" s="98">
        <f>'1 lentelė'!W65</f>
        <v>9</v>
      </c>
    </row>
    <row r="17" spans="1:6" ht="30.75" customHeight="1">
      <c r="A17" s="345" t="s">
        <v>80</v>
      </c>
      <c r="B17" s="98">
        <f>'1 lentelė'!J195</f>
        <v>48.4</v>
      </c>
      <c r="C17" s="98">
        <f>'1 lentelė'!N195</f>
        <v>48.400000000000006</v>
      </c>
      <c r="D17" s="99">
        <f>'1 lentelė'!R195</f>
        <v>48.4</v>
      </c>
      <c r="E17" s="98">
        <f>'1 lentelė'!V68</f>
        <v>48.4</v>
      </c>
      <c r="F17" s="98">
        <f>'1 lentelė'!W68</f>
        <v>48.4</v>
      </c>
    </row>
    <row r="18" spans="1:6" ht="30.75" customHeight="1">
      <c r="A18" s="345" t="s">
        <v>262</v>
      </c>
      <c r="B18" s="98">
        <f>'1 lentelė'!J197</f>
        <v>37.2</v>
      </c>
      <c r="C18" s="98">
        <f>'1 lentelė'!N197</f>
        <v>222.9</v>
      </c>
      <c r="D18" s="99">
        <f>'1 lentelė'!R197</f>
        <v>0</v>
      </c>
      <c r="E18" s="98">
        <f>'1 lentelė'!V177</f>
        <v>2500</v>
      </c>
      <c r="F18" s="98">
        <f>'1 lentelė'!W177</f>
        <v>2500</v>
      </c>
    </row>
    <row r="19" spans="1:6" ht="19.5" customHeight="1">
      <c r="A19" s="345" t="s">
        <v>346</v>
      </c>
      <c r="B19" s="98">
        <f>'1 lentelė'!J196</f>
        <v>6387.8060000000005</v>
      </c>
      <c r="C19" s="98">
        <f>'1 lentelė'!N196</f>
        <v>3470.3</v>
      </c>
      <c r="D19" s="99">
        <f>'1 lentelė'!R196</f>
        <v>2259.3</v>
      </c>
      <c r="E19" s="98">
        <f>'1 lentelė'!V119+'1 lentelė'!V117+'1 lentelė'!V103</f>
        <v>1113</v>
      </c>
      <c r="F19" s="98">
        <f>'1 lentelė'!W119+'1 lentelė'!W117+'1 lentelė'!W103</f>
        <v>783.5</v>
      </c>
    </row>
    <row r="20" spans="1:6" ht="25.5" customHeight="1" thickBot="1">
      <c r="A20" s="356" t="s">
        <v>49</v>
      </c>
      <c r="B20" s="192">
        <f>SUM('1 lentelė'!J198:M198)</f>
        <v>0</v>
      </c>
      <c r="C20" s="192">
        <f>SUM('1 lentelė'!N198:Q198)</f>
        <v>0</v>
      </c>
      <c r="D20" s="193">
        <f>SUM('1 lentelė'!R198:U198)</f>
        <v>0</v>
      </c>
      <c r="E20" s="192">
        <f>SUMIF('1 lentelė'!I186:'1 lentelė'!I12,'1 lentelė'!I104,'1 lentelė'!V12:'1 lentelė'!V186)</f>
        <v>30.5</v>
      </c>
      <c r="F20" s="192">
        <f>SUMIF('1 lentelė'!I186:'1 lentelė'!I12,'1 lentelė'!I104,'1 lentelė'!W12:'1 lentelė'!W186)</f>
        <v>40</v>
      </c>
    </row>
    <row r="21" spans="1:6" ht="17.25" customHeight="1" thickBot="1">
      <c r="A21" s="357" t="s">
        <v>50</v>
      </c>
      <c r="B21" s="94">
        <f>B22+B23+B24</f>
        <v>19588</v>
      </c>
      <c r="C21" s="94">
        <f>SUM(C22:C24)</f>
        <v>21406.7</v>
      </c>
      <c r="D21" s="94">
        <f>SUM(D22:D25)</f>
        <v>19176.4</v>
      </c>
      <c r="E21" s="94">
        <f>SUM(E22:E25)</f>
        <v>12390.9</v>
      </c>
      <c r="F21" s="94">
        <f>SUM(F22:F25)</f>
        <v>7968.599999999999</v>
      </c>
    </row>
    <row r="22" spans="1:6" ht="27.75" customHeight="1">
      <c r="A22" s="342" t="s">
        <v>67</v>
      </c>
      <c r="B22" s="343">
        <f>SUM('1 lentelė'!J202:M202)</f>
        <v>14035</v>
      </c>
      <c r="C22" s="343">
        <f>'1 lentelė'!N202</f>
        <v>15361.900000000001</v>
      </c>
      <c r="D22" s="344">
        <f>SUM('1 lentelė'!R202:U202)</f>
        <v>13228.1</v>
      </c>
      <c r="E22" s="343">
        <f>SUMIF('1 lentelė'!I186:'1 lentelė'!I12,'1 lentelė'!I121,'1 lentelė'!V12:'1 lentelė'!V186)</f>
        <v>11116</v>
      </c>
      <c r="F22" s="343">
        <f>SUMIF('1 lentelė'!I186:'1 lentelė'!I12,'1 lentelė'!I121,'1 lentelė'!W12:'1 lentelė'!W186)</f>
        <v>6874.4</v>
      </c>
    </row>
    <row r="23" spans="1:6" ht="28.5" customHeight="1">
      <c r="A23" s="345" t="s">
        <v>76</v>
      </c>
      <c r="B23" s="87">
        <f>SUM('1 lentelė'!J201:M201)</f>
        <v>3901.8</v>
      </c>
      <c r="C23" s="87">
        <f>'1 lentelė'!N201</f>
        <v>4392.1</v>
      </c>
      <c r="D23" s="89">
        <f>SUM('1 lentelė'!R201:U201)</f>
        <v>4392.1</v>
      </c>
      <c r="E23" s="87">
        <f>SUMIF('1 lentelė'!I186:'1 lentelė'!I12,'1 lentelė'!I116,'1 lentelė'!V12:'1 lentelė'!V186)</f>
        <v>0</v>
      </c>
      <c r="F23" s="87">
        <f>SUMIF('1 lentelė'!I186:'1 lentelė'!I12,'1 lentelė'!I116,'1 lentelė'!W12:'1 lentelė'!W186)</f>
        <v>0</v>
      </c>
    </row>
    <row r="24" spans="1:6" ht="18" customHeight="1">
      <c r="A24" s="347" t="s">
        <v>148</v>
      </c>
      <c r="B24" s="100">
        <f>SUM('1 lentelė'!J200:M200)</f>
        <v>1651.2</v>
      </c>
      <c r="C24" s="100">
        <f>SUM('1 lentelė'!N200:Q200)</f>
        <v>1652.7</v>
      </c>
      <c r="D24" s="93">
        <f>SUM('1 lentelė'!R200:U200)</f>
        <v>1556.2</v>
      </c>
      <c r="E24" s="100">
        <f>SUMIF('1 lentelė'!I186:'1 lentelė'!I12,'1 lentelė'!I120,'1 lentelė'!V12:'1 lentelė'!V186)</f>
        <v>1274.9</v>
      </c>
      <c r="F24" s="100">
        <f>SUMIF('1 lentelė'!I186:'1 lentelė'!I12,'1 lentelė'!I120,'1 lentelė'!W12:'1 lentelė'!W186)</f>
        <v>654.1999999999999</v>
      </c>
    </row>
    <row r="25" spans="1:6" ht="17.25" customHeight="1" thickBot="1">
      <c r="A25" s="708" t="s">
        <v>149</v>
      </c>
      <c r="B25" s="709">
        <v>0</v>
      </c>
      <c r="C25" s="709">
        <v>0</v>
      </c>
      <c r="D25" s="644">
        <v>0</v>
      </c>
      <c r="E25" s="709">
        <f>SUMIF('1 lentelė'!I186:'1 lentelė'!I12,'1 lentelė'!I129,'1 lentelė'!V12:'1 lentelė'!V186)</f>
        <v>0</v>
      </c>
      <c r="F25" s="709">
        <f>SUMIF('1 lentelė'!I186:'1 lentelė'!I12,'1 lentelė'!I129,'1 lentelė'!W12:'1 lentelė'!W186)</f>
        <v>440</v>
      </c>
    </row>
    <row r="26" spans="1:6" ht="25.5" customHeight="1">
      <c r="A26" s="1466"/>
      <c r="B26" s="1467"/>
      <c r="C26" s="1467"/>
      <c r="D26" s="1467"/>
      <c r="E26" s="1467"/>
      <c r="F26" s="1467"/>
    </row>
    <row r="27" spans="1:5" ht="12.75">
      <c r="A27" s="101"/>
      <c r="B27" s="101"/>
      <c r="C27" s="102"/>
      <c r="E27" s="101"/>
    </row>
    <row r="28" ht="12.75">
      <c r="A28" s="101"/>
    </row>
    <row r="29" ht="7.5" customHeight="1">
      <c r="A29" s="101"/>
    </row>
    <row r="30" s="112" customFormat="1" ht="12.75">
      <c r="A30" s="103"/>
    </row>
    <row r="31" spans="1:5" ht="12.75">
      <c r="A31" s="101"/>
      <c r="C31" s="102"/>
      <c r="E31" s="101"/>
    </row>
    <row r="34" ht="12.75">
      <c r="A34" s="101"/>
    </row>
  </sheetData>
  <mergeCells count="9">
    <mergeCell ref="A1:D1"/>
    <mergeCell ref="A26:F26"/>
    <mergeCell ref="A2:F2"/>
    <mergeCell ref="A4:A7"/>
    <mergeCell ref="E4:E7"/>
    <mergeCell ref="F4:F7"/>
    <mergeCell ref="B4:B7"/>
    <mergeCell ref="C4:C7"/>
    <mergeCell ref="D4:D7"/>
  </mergeCells>
  <printOptions/>
  <pageMargins left="0.984251968503937" right="0.75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workbookViewId="0" topLeftCell="C1">
      <selection activeCell="D106" sqref="D106"/>
    </sheetView>
  </sheetViews>
  <sheetFormatPr defaultColWidth="9.140625" defaultRowHeight="12.75"/>
  <cols>
    <col min="1" max="1" width="17.7109375" style="519" customWidth="1"/>
    <col min="2" max="2" width="70.57421875" style="519" customWidth="1"/>
    <col min="3" max="3" width="11.57421875" style="519" customWidth="1"/>
    <col min="4" max="4" width="11.28125" style="519" customWidth="1"/>
    <col min="5" max="5" width="10.28125" style="519" customWidth="1"/>
    <col min="6" max="6" width="10.421875" style="519" customWidth="1"/>
    <col min="7" max="7" width="10.8515625" style="519" customWidth="1"/>
    <col min="8" max="16384" width="9.140625" style="519" customWidth="1"/>
  </cols>
  <sheetData>
    <row r="1" spans="1:7" s="111" customFormat="1" ht="18.75" customHeight="1">
      <c r="A1" s="412"/>
      <c r="B1" s="412" t="s">
        <v>92</v>
      </c>
      <c r="C1" s="413"/>
      <c r="D1" s="413"/>
      <c r="E1" s="413"/>
      <c r="F1" s="414"/>
      <c r="G1" s="415" t="s">
        <v>93</v>
      </c>
    </row>
    <row r="2" spans="1:7" ht="28.5" customHeight="1">
      <c r="A2" s="416"/>
      <c r="B2" s="417" t="s">
        <v>94</v>
      </c>
      <c r="C2" s="418" t="s">
        <v>95</v>
      </c>
      <c r="D2" s="419" t="s">
        <v>9</v>
      </c>
      <c r="E2" s="420"/>
      <c r="F2" s="420"/>
      <c r="G2" s="420"/>
    </row>
    <row r="3" spans="1:7" ht="22.5" customHeight="1">
      <c r="A3" s="416"/>
      <c r="B3" s="421" t="s">
        <v>96</v>
      </c>
      <c r="C3" s="422"/>
      <c r="D3" s="423"/>
      <c r="E3" s="420"/>
      <c r="F3" s="420"/>
      <c r="G3" s="420"/>
    </row>
    <row r="4" spans="1:7" ht="25.5" customHeight="1">
      <c r="A4" s="416"/>
      <c r="B4" s="417" t="s">
        <v>143</v>
      </c>
      <c r="C4" s="418" t="s">
        <v>95</v>
      </c>
      <c r="D4" s="419" t="s">
        <v>16</v>
      </c>
      <c r="E4" s="420"/>
      <c r="F4" s="420"/>
      <c r="G4" s="420"/>
    </row>
    <row r="5" spans="1:7" s="111" customFormat="1" ht="15.75" customHeight="1">
      <c r="A5" s="424"/>
      <c r="B5" s="421" t="s">
        <v>97</v>
      </c>
      <c r="C5" s="520"/>
      <c r="D5" s="521"/>
      <c r="E5" s="522"/>
      <c r="F5" s="523"/>
      <c r="G5" s="523"/>
    </row>
    <row r="6" spans="1:7" ht="8.25" customHeight="1">
      <c r="A6" s="425"/>
      <c r="B6" s="426"/>
      <c r="C6" s="439"/>
      <c r="D6" s="426"/>
      <c r="E6" s="425"/>
      <c r="F6" s="426"/>
      <c r="G6" s="426"/>
    </row>
    <row r="7" spans="1:7" s="694" customFormat="1" ht="18.75" customHeight="1">
      <c r="A7" s="1481" t="s">
        <v>98</v>
      </c>
      <c r="B7" s="1479" t="s">
        <v>99</v>
      </c>
      <c r="C7" s="1479" t="s">
        <v>100</v>
      </c>
      <c r="D7" s="1481" t="s">
        <v>101</v>
      </c>
      <c r="E7" s="1477" t="s">
        <v>102</v>
      </c>
      <c r="F7" s="1477" t="s">
        <v>111</v>
      </c>
      <c r="G7" s="1479" t="s">
        <v>195</v>
      </c>
    </row>
    <row r="8" spans="1:7" s="694" customFormat="1" ht="34.5" customHeight="1">
      <c r="A8" s="1482"/>
      <c r="B8" s="1479"/>
      <c r="C8" s="1483" t="s">
        <v>51</v>
      </c>
      <c r="D8" s="1484"/>
      <c r="E8" s="1478"/>
      <c r="F8" s="1478"/>
      <c r="G8" s="1480"/>
    </row>
    <row r="9" spans="1:7" ht="16.5" customHeight="1">
      <c r="A9" s="440" t="s">
        <v>108</v>
      </c>
      <c r="B9" s="438" t="s">
        <v>103</v>
      </c>
      <c r="C9" s="467"/>
      <c r="D9" s="429"/>
      <c r="E9" s="436"/>
      <c r="F9" s="429"/>
      <c r="G9" s="429"/>
    </row>
    <row r="10" spans="1:7" ht="15" customHeight="1">
      <c r="A10" s="428"/>
      <c r="B10" s="844" t="s">
        <v>104</v>
      </c>
      <c r="C10" s="845"/>
      <c r="D10" s="846"/>
      <c r="E10" s="847"/>
      <c r="F10" s="846"/>
      <c r="G10" s="846"/>
    </row>
    <row r="11" spans="1:7" ht="14.25" customHeight="1">
      <c r="A11" s="428"/>
      <c r="B11" s="839" t="s">
        <v>385</v>
      </c>
      <c r="C11" s="848" t="s">
        <v>113</v>
      </c>
      <c r="D11" s="803">
        <v>0</v>
      </c>
      <c r="E11" s="803">
        <v>80.5</v>
      </c>
      <c r="F11" s="803">
        <v>1828.2</v>
      </c>
      <c r="G11" s="803">
        <v>4000</v>
      </c>
    </row>
    <row r="12" spans="1:7" s="112" customFormat="1" ht="17.25" customHeight="1">
      <c r="A12" s="428"/>
      <c r="B12" s="849" t="s">
        <v>271</v>
      </c>
      <c r="C12" s="850" t="s">
        <v>267</v>
      </c>
      <c r="D12" s="803">
        <v>60</v>
      </c>
      <c r="E12" s="803">
        <v>60</v>
      </c>
      <c r="F12" s="803">
        <v>60</v>
      </c>
      <c r="G12" s="803">
        <v>60</v>
      </c>
    </row>
    <row r="13" spans="1:7" s="112" customFormat="1" ht="12.75" customHeight="1">
      <c r="A13" s="428"/>
      <c r="B13" s="839" t="s">
        <v>272</v>
      </c>
      <c r="C13" s="848" t="s">
        <v>268</v>
      </c>
      <c r="D13" s="803">
        <v>2</v>
      </c>
      <c r="E13" s="851">
        <v>2</v>
      </c>
      <c r="F13" s="803">
        <v>2</v>
      </c>
      <c r="G13" s="852">
        <v>2</v>
      </c>
    </row>
    <row r="14" spans="1:7" s="112" customFormat="1" ht="15.75" customHeight="1">
      <c r="A14" s="428"/>
      <c r="B14" s="844" t="s">
        <v>112</v>
      </c>
      <c r="C14" s="848"/>
      <c r="D14" s="803"/>
      <c r="E14" s="851"/>
      <c r="F14" s="803"/>
      <c r="G14" s="853"/>
    </row>
    <row r="15" spans="1:7" s="112" customFormat="1" ht="15.75" customHeight="1">
      <c r="A15" s="428"/>
      <c r="B15" s="849" t="s">
        <v>386</v>
      </c>
      <c r="C15" s="848" t="s">
        <v>114</v>
      </c>
      <c r="D15" s="862">
        <v>98.8</v>
      </c>
      <c r="E15" s="851">
        <v>99</v>
      </c>
      <c r="F15" s="803">
        <v>99.2</v>
      </c>
      <c r="G15" s="852">
        <v>99.4</v>
      </c>
    </row>
    <row r="16" spans="1:7" s="112" customFormat="1" ht="27.75" customHeight="1">
      <c r="A16" s="428"/>
      <c r="B16" s="854" t="s">
        <v>387</v>
      </c>
      <c r="C16" s="848" t="s">
        <v>269</v>
      </c>
      <c r="D16" s="862">
        <v>97.2</v>
      </c>
      <c r="E16" s="851">
        <v>97.5</v>
      </c>
      <c r="F16" s="803">
        <v>97.8</v>
      </c>
      <c r="G16" s="852">
        <v>97.9</v>
      </c>
    </row>
    <row r="17" spans="1:7" s="112" customFormat="1" ht="15" customHeight="1">
      <c r="A17" s="428"/>
      <c r="B17" s="855" t="s">
        <v>144</v>
      </c>
      <c r="C17" s="848"/>
      <c r="D17" s="803"/>
      <c r="E17" s="851"/>
      <c r="F17" s="803"/>
      <c r="G17" s="852"/>
    </row>
    <row r="18" spans="1:7" s="112" customFormat="1" ht="17.25" customHeight="1">
      <c r="A18" s="428"/>
      <c r="B18" s="849" t="s">
        <v>270</v>
      </c>
      <c r="C18" s="850" t="s">
        <v>115</v>
      </c>
      <c r="D18" s="803">
        <v>0</v>
      </c>
      <c r="E18" s="851">
        <v>3</v>
      </c>
      <c r="F18" s="803">
        <v>2</v>
      </c>
      <c r="G18" s="852">
        <v>2</v>
      </c>
    </row>
    <row r="19" spans="1:7" s="112" customFormat="1" ht="16.5" customHeight="1">
      <c r="A19" s="428"/>
      <c r="B19" s="854" t="s">
        <v>138</v>
      </c>
      <c r="C19" s="850" t="s">
        <v>116</v>
      </c>
      <c r="D19" s="862">
        <v>0</v>
      </c>
      <c r="E19" s="803">
        <v>1100</v>
      </c>
      <c r="F19" s="803">
        <v>1100</v>
      </c>
      <c r="G19" s="803">
        <v>1100</v>
      </c>
    </row>
    <row r="20" spans="1:7" ht="12.75">
      <c r="A20" s="428"/>
      <c r="B20" s="856" t="s">
        <v>105</v>
      </c>
      <c r="C20" s="845"/>
      <c r="D20" s="853"/>
      <c r="E20" s="857"/>
      <c r="F20" s="853"/>
      <c r="G20" s="846"/>
    </row>
    <row r="21" spans="1:7" ht="12.75">
      <c r="A21" s="428"/>
      <c r="B21" s="844" t="s">
        <v>104</v>
      </c>
      <c r="C21" s="845"/>
      <c r="D21" s="846"/>
      <c r="E21" s="847"/>
      <c r="F21" s="846"/>
      <c r="G21" s="846"/>
    </row>
    <row r="22" spans="1:7" ht="15" customHeight="1">
      <c r="A22" s="428"/>
      <c r="B22" s="858" t="s">
        <v>106</v>
      </c>
      <c r="C22" s="845"/>
      <c r="D22" s="846"/>
      <c r="E22" s="847"/>
      <c r="F22" s="846"/>
      <c r="G22" s="846"/>
    </row>
    <row r="23" spans="1:7" ht="14.25" customHeight="1">
      <c r="A23" s="428"/>
      <c r="B23" s="881" t="s">
        <v>139</v>
      </c>
      <c r="C23" s="846" t="s">
        <v>126</v>
      </c>
      <c r="D23" s="803">
        <v>2056</v>
      </c>
      <c r="E23" s="859">
        <v>2056</v>
      </c>
      <c r="F23" s="852">
        <v>4051</v>
      </c>
      <c r="G23" s="852">
        <v>4051</v>
      </c>
    </row>
    <row r="24" spans="1:7" ht="15.75" customHeight="1">
      <c r="A24" s="430"/>
      <c r="B24" s="876" t="s">
        <v>61</v>
      </c>
      <c r="C24" s="846" t="s">
        <v>127</v>
      </c>
      <c r="D24" s="803">
        <v>14</v>
      </c>
      <c r="E24" s="860" t="s">
        <v>57</v>
      </c>
      <c r="F24" s="860" t="s">
        <v>57</v>
      </c>
      <c r="G24" s="860" t="s">
        <v>57</v>
      </c>
    </row>
    <row r="25" spans="1:7" ht="15.75" customHeight="1">
      <c r="A25" s="430"/>
      <c r="B25" s="874" t="s">
        <v>333</v>
      </c>
      <c r="C25" s="846" t="s">
        <v>128</v>
      </c>
      <c r="D25" s="803"/>
      <c r="E25" s="861">
        <v>1</v>
      </c>
      <c r="F25" s="862"/>
      <c r="G25" s="862"/>
    </row>
    <row r="26" spans="1:7" s="111" customFormat="1" ht="15.75" customHeight="1">
      <c r="A26" s="430"/>
      <c r="B26" s="874" t="s">
        <v>169</v>
      </c>
      <c r="C26" s="846" t="s">
        <v>129</v>
      </c>
      <c r="D26" s="862"/>
      <c r="E26" s="861"/>
      <c r="F26" s="862">
        <v>1</v>
      </c>
      <c r="G26" s="862">
        <v>1</v>
      </c>
    </row>
    <row r="27" spans="1:7" s="112" customFormat="1" ht="15.75" customHeight="1">
      <c r="A27" s="430"/>
      <c r="B27" s="882" t="s">
        <v>388</v>
      </c>
      <c r="C27" s="846" t="s">
        <v>130</v>
      </c>
      <c r="D27" s="862"/>
      <c r="E27" s="863"/>
      <c r="F27" s="863"/>
      <c r="G27" s="863">
        <v>4000</v>
      </c>
    </row>
    <row r="28" spans="1:7" s="112" customFormat="1" ht="15.75" customHeight="1">
      <c r="A28" s="430"/>
      <c r="B28" s="883" t="s">
        <v>384</v>
      </c>
      <c r="C28" s="846" t="s">
        <v>131</v>
      </c>
      <c r="D28" s="862"/>
      <c r="E28" s="862">
        <v>70.5</v>
      </c>
      <c r="F28" s="862"/>
      <c r="G28" s="862"/>
    </row>
    <row r="29" spans="1:7" s="111" customFormat="1" ht="15.75" customHeight="1">
      <c r="A29" s="430"/>
      <c r="B29" s="883" t="s">
        <v>382</v>
      </c>
      <c r="C29" s="846" t="s">
        <v>132</v>
      </c>
      <c r="D29" s="860"/>
      <c r="E29" s="862">
        <v>10</v>
      </c>
      <c r="F29" s="862"/>
      <c r="G29" s="862"/>
    </row>
    <row r="30" spans="1:7" s="112" customFormat="1" ht="15.75" customHeight="1">
      <c r="A30" s="431"/>
      <c r="B30" s="884" t="s">
        <v>381</v>
      </c>
      <c r="C30" s="864" t="s">
        <v>133</v>
      </c>
      <c r="D30" s="865"/>
      <c r="E30" s="865"/>
      <c r="F30" s="866">
        <v>2330</v>
      </c>
      <c r="G30" s="865"/>
    </row>
    <row r="31" spans="1:7" s="112" customFormat="1" ht="15.75" customHeight="1">
      <c r="A31" s="430"/>
      <c r="B31" s="885" t="s">
        <v>379</v>
      </c>
      <c r="C31" s="846" t="s">
        <v>134</v>
      </c>
      <c r="D31" s="862"/>
      <c r="E31" s="867"/>
      <c r="F31" s="867" t="s">
        <v>347</v>
      </c>
      <c r="G31" s="862"/>
    </row>
    <row r="32" spans="1:7" s="112" customFormat="1" ht="14.25" customHeight="1">
      <c r="A32" s="430"/>
      <c r="B32" s="874" t="s">
        <v>218</v>
      </c>
      <c r="C32" s="846" t="s">
        <v>134</v>
      </c>
      <c r="D32" s="862"/>
      <c r="E32" s="862">
        <v>20</v>
      </c>
      <c r="F32" s="862">
        <v>100</v>
      </c>
      <c r="G32" s="862">
        <v>100</v>
      </c>
    </row>
    <row r="33" spans="1:7" s="112" customFormat="1" ht="15.75" customHeight="1">
      <c r="A33" s="430"/>
      <c r="B33" s="874" t="s">
        <v>219</v>
      </c>
      <c r="C33" s="846" t="s">
        <v>135</v>
      </c>
      <c r="D33" s="862"/>
      <c r="E33" s="862"/>
      <c r="F33" s="862">
        <v>20</v>
      </c>
      <c r="G33" s="862">
        <v>20</v>
      </c>
    </row>
    <row r="34" spans="1:7" ht="16.5" customHeight="1">
      <c r="A34" s="427"/>
      <c r="B34" s="874" t="s">
        <v>380</v>
      </c>
      <c r="C34" s="846" t="s">
        <v>136</v>
      </c>
      <c r="D34" s="852"/>
      <c r="E34" s="862">
        <v>70</v>
      </c>
      <c r="F34" s="862">
        <v>10</v>
      </c>
      <c r="G34" s="862">
        <v>10</v>
      </c>
    </row>
    <row r="35" spans="1:7" ht="16.5" customHeight="1">
      <c r="A35" s="427"/>
      <c r="B35" s="874" t="s">
        <v>258</v>
      </c>
      <c r="C35" s="846" t="s">
        <v>273</v>
      </c>
      <c r="D35" s="852"/>
      <c r="E35" s="862"/>
      <c r="F35" s="862">
        <v>5</v>
      </c>
      <c r="G35" s="862">
        <v>5</v>
      </c>
    </row>
    <row r="36" spans="1:7" ht="16.5" customHeight="1">
      <c r="A36" s="427"/>
      <c r="B36" s="874" t="s">
        <v>220</v>
      </c>
      <c r="C36" s="846" t="s">
        <v>274</v>
      </c>
      <c r="D36" s="852"/>
      <c r="E36" s="862"/>
      <c r="F36" s="862">
        <v>250</v>
      </c>
      <c r="G36" s="862">
        <v>250</v>
      </c>
    </row>
    <row r="37" spans="1:7" ht="16.5" customHeight="1">
      <c r="A37" s="427"/>
      <c r="B37" s="886" t="s">
        <v>230</v>
      </c>
      <c r="C37" s="846" t="s">
        <v>275</v>
      </c>
      <c r="D37" s="852">
        <v>1</v>
      </c>
      <c r="E37" s="860" t="s">
        <v>54</v>
      </c>
      <c r="F37" s="860" t="s">
        <v>54</v>
      </c>
      <c r="G37" s="860" t="s">
        <v>54</v>
      </c>
    </row>
    <row r="38" spans="1:7" ht="16.5" customHeight="1">
      <c r="A38" s="427"/>
      <c r="B38" s="874" t="s">
        <v>221</v>
      </c>
      <c r="C38" s="846" t="s">
        <v>276</v>
      </c>
      <c r="D38" s="852">
        <v>3</v>
      </c>
      <c r="E38" s="862">
        <v>3</v>
      </c>
      <c r="F38" s="862">
        <v>3</v>
      </c>
      <c r="G38" s="862">
        <v>3</v>
      </c>
    </row>
    <row r="39" spans="1:7" ht="16.5" customHeight="1">
      <c r="A39" s="427"/>
      <c r="B39" s="876" t="s">
        <v>170</v>
      </c>
      <c r="C39" s="846" t="s">
        <v>277</v>
      </c>
      <c r="D39" s="852"/>
      <c r="E39" s="875"/>
      <c r="F39" s="875">
        <v>1</v>
      </c>
      <c r="G39" s="875">
        <v>1</v>
      </c>
    </row>
    <row r="40" spans="1:7" ht="16.5" customHeight="1">
      <c r="A40" s="427"/>
      <c r="B40" s="858" t="s">
        <v>107</v>
      </c>
      <c r="C40" s="846"/>
      <c r="D40" s="852"/>
      <c r="E40" s="875"/>
      <c r="F40" s="875"/>
      <c r="G40" s="875"/>
    </row>
    <row r="41" spans="1:7" ht="16.5" customHeight="1">
      <c r="A41" s="427"/>
      <c r="B41" s="883" t="s">
        <v>374</v>
      </c>
      <c r="C41" s="845" t="s">
        <v>117</v>
      </c>
      <c r="D41" s="862">
        <v>10000</v>
      </c>
      <c r="E41" s="862">
        <v>10000</v>
      </c>
      <c r="F41" s="862">
        <v>10100</v>
      </c>
      <c r="G41" s="862">
        <v>10100</v>
      </c>
    </row>
    <row r="42" spans="1:7" ht="16.5" customHeight="1">
      <c r="A42" s="427"/>
      <c r="B42" s="883" t="s">
        <v>86</v>
      </c>
      <c r="C42" s="845" t="s">
        <v>196</v>
      </c>
      <c r="D42" s="862">
        <v>1</v>
      </c>
      <c r="E42" s="862">
        <v>1</v>
      </c>
      <c r="F42" s="862"/>
      <c r="G42" s="862"/>
    </row>
    <row r="43" spans="1:7" ht="16.5" customHeight="1">
      <c r="A43" s="427"/>
      <c r="B43" s="883" t="s">
        <v>141</v>
      </c>
      <c r="C43" s="845" t="s">
        <v>278</v>
      </c>
      <c r="D43" s="852">
        <v>20202</v>
      </c>
      <c r="E43" s="868">
        <v>20202</v>
      </c>
      <c r="F43" s="869">
        <v>20202</v>
      </c>
      <c r="G43" s="852">
        <v>20202</v>
      </c>
    </row>
    <row r="44" spans="1:7" ht="16.5" customHeight="1">
      <c r="A44" s="427"/>
      <c r="B44" s="883" t="s">
        <v>140</v>
      </c>
      <c r="C44" s="845" t="s">
        <v>279</v>
      </c>
      <c r="D44" s="862">
        <v>23338</v>
      </c>
      <c r="E44" s="862">
        <v>23338</v>
      </c>
      <c r="F44" s="862">
        <v>23338</v>
      </c>
      <c r="G44" s="862">
        <v>23338</v>
      </c>
    </row>
    <row r="45" spans="1:7" ht="16.5" customHeight="1">
      <c r="A45" s="427"/>
      <c r="B45" s="883" t="s">
        <v>375</v>
      </c>
      <c r="C45" s="845" t="s">
        <v>280</v>
      </c>
      <c r="D45" s="862">
        <v>11238</v>
      </c>
      <c r="E45" s="862">
        <v>11238</v>
      </c>
      <c r="F45" s="862">
        <v>11250</v>
      </c>
      <c r="G45" s="862">
        <v>11250</v>
      </c>
    </row>
    <row r="46" spans="1:7" ht="16.5" customHeight="1">
      <c r="A46" s="979"/>
      <c r="B46" s="980" t="s">
        <v>337</v>
      </c>
      <c r="C46" s="845" t="s">
        <v>281</v>
      </c>
      <c r="D46" s="860" t="s">
        <v>177</v>
      </c>
      <c r="E46" s="781" t="s">
        <v>336</v>
      </c>
      <c r="F46" s="781" t="s">
        <v>217</v>
      </c>
      <c r="G46" s="782" t="s">
        <v>89</v>
      </c>
    </row>
    <row r="47" spans="1:7" ht="16.5" customHeight="1">
      <c r="A47" s="979"/>
      <c r="B47" s="981" t="s">
        <v>229</v>
      </c>
      <c r="C47" s="845" t="s">
        <v>282</v>
      </c>
      <c r="D47" s="860"/>
      <c r="E47" s="42"/>
      <c r="F47" s="781" t="s">
        <v>55</v>
      </c>
      <c r="G47" s="781"/>
    </row>
    <row r="48" spans="1:7" ht="16.5" customHeight="1">
      <c r="A48" s="979"/>
      <c r="B48" s="981" t="s">
        <v>376</v>
      </c>
      <c r="C48" s="845" t="s">
        <v>283</v>
      </c>
      <c r="D48" s="860"/>
      <c r="E48" s="42"/>
      <c r="F48" s="42" t="s">
        <v>54</v>
      </c>
      <c r="G48" s="42" t="s">
        <v>54</v>
      </c>
    </row>
    <row r="49" spans="1:7" ht="16.5" customHeight="1">
      <c r="A49" s="427"/>
      <c r="B49" s="886" t="s">
        <v>18</v>
      </c>
      <c r="C49" s="845" t="s">
        <v>284</v>
      </c>
      <c r="D49" s="860" t="s">
        <v>87</v>
      </c>
      <c r="E49" s="860" t="s">
        <v>87</v>
      </c>
      <c r="F49" s="860" t="s">
        <v>137</v>
      </c>
      <c r="G49" s="860" t="s">
        <v>137</v>
      </c>
    </row>
    <row r="50" spans="1:7" ht="16.5" customHeight="1">
      <c r="A50" s="427"/>
      <c r="B50" s="886" t="s">
        <v>88</v>
      </c>
      <c r="C50" s="845" t="s">
        <v>285</v>
      </c>
      <c r="D50" s="860" t="s">
        <v>89</v>
      </c>
      <c r="E50" s="860" t="s">
        <v>89</v>
      </c>
      <c r="F50" s="860" t="s">
        <v>89</v>
      </c>
      <c r="G50" s="860" t="s">
        <v>89</v>
      </c>
    </row>
    <row r="51" spans="1:7" ht="16.5" customHeight="1">
      <c r="A51" s="979"/>
      <c r="B51" s="980" t="s">
        <v>340</v>
      </c>
      <c r="C51" s="845" t="s">
        <v>286</v>
      </c>
      <c r="D51" s="860"/>
      <c r="E51" s="860" t="s">
        <v>341</v>
      </c>
      <c r="F51" s="860" t="s">
        <v>341</v>
      </c>
      <c r="G51" s="860" t="s">
        <v>341</v>
      </c>
    </row>
    <row r="52" spans="1:7" ht="16.5" customHeight="1">
      <c r="A52" s="427"/>
      <c r="B52" s="858" t="s">
        <v>145</v>
      </c>
      <c r="C52" s="846"/>
      <c r="D52" s="852"/>
      <c r="E52" s="875"/>
      <c r="F52" s="875"/>
      <c r="G52" s="875"/>
    </row>
    <row r="53" spans="1:7" s="694" customFormat="1" ht="17.25" customHeight="1">
      <c r="A53" s="430"/>
      <c r="B53" s="870" t="s">
        <v>312</v>
      </c>
      <c r="C53" s="846" t="s">
        <v>287</v>
      </c>
      <c r="D53" s="846">
        <v>1765</v>
      </c>
      <c r="E53" s="847">
        <v>1765</v>
      </c>
      <c r="F53" s="846">
        <v>1765</v>
      </c>
      <c r="G53" s="846">
        <v>1765</v>
      </c>
    </row>
    <row r="54" spans="1:7" ht="16.5" customHeight="1">
      <c r="A54" s="427"/>
      <c r="B54" s="887" t="s">
        <v>370</v>
      </c>
      <c r="C54" s="845" t="s">
        <v>288</v>
      </c>
      <c r="D54" s="852">
        <v>720</v>
      </c>
      <c r="E54" s="852">
        <v>540</v>
      </c>
      <c r="F54" s="852">
        <v>720</v>
      </c>
      <c r="G54" s="852">
        <v>720</v>
      </c>
    </row>
    <row r="55" spans="1:7" ht="16.5" customHeight="1">
      <c r="A55" s="427"/>
      <c r="B55" s="887" t="s">
        <v>372</v>
      </c>
      <c r="C55" s="845" t="s">
        <v>289</v>
      </c>
      <c r="D55" s="852">
        <v>27</v>
      </c>
      <c r="E55" s="852">
        <v>20</v>
      </c>
      <c r="F55" s="852">
        <v>27</v>
      </c>
      <c r="G55" s="852">
        <v>27</v>
      </c>
    </row>
    <row r="56" spans="1:7" ht="16.5" customHeight="1">
      <c r="A56" s="843"/>
      <c r="B56" s="888" t="s">
        <v>373</v>
      </c>
      <c r="C56" s="871" t="s">
        <v>290</v>
      </c>
      <c r="D56" s="872"/>
      <c r="E56" s="872"/>
      <c r="F56" s="872">
        <v>1800</v>
      </c>
      <c r="G56" s="872"/>
    </row>
    <row r="57" spans="1:7" ht="16.5" customHeight="1">
      <c r="A57" s="427"/>
      <c r="B57" s="887" t="s">
        <v>371</v>
      </c>
      <c r="C57" s="845" t="s">
        <v>291</v>
      </c>
      <c r="D57" s="852"/>
      <c r="E57" s="852">
        <v>9.6</v>
      </c>
      <c r="F57" s="852"/>
      <c r="G57" s="852"/>
    </row>
    <row r="58" spans="1:7" ht="16.5" customHeight="1">
      <c r="A58" s="427"/>
      <c r="B58" s="887" t="s">
        <v>183</v>
      </c>
      <c r="C58" s="845" t="s">
        <v>292</v>
      </c>
      <c r="D58" s="852">
        <v>3</v>
      </c>
      <c r="E58" s="852">
        <v>3</v>
      </c>
      <c r="F58" s="852">
        <v>3</v>
      </c>
      <c r="G58" s="852">
        <v>3</v>
      </c>
    </row>
    <row r="59" spans="1:7" ht="16.5" customHeight="1">
      <c r="A59" s="427"/>
      <c r="B59" s="886" t="s">
        <v>197</v>
      </c>
      <c r="C59" s="845" t="s">
        <v>293</v>
      </c>
      <c r="D59" s="852">
        <v>25</v>
      </c>
      <c r="E59" s="862">
        <v>25</v>
      </c>
      <c r="F59" s="883">
        <v>25</v>
      </c>
      <c r="G59" s="883">
        <v>25</v>
      </c>
    </row>
    <row r="60" spans="1:7" ht="16.5" customHeight="1">
      <c r="A60" s="427"/>
      <c r="B60" s="886" t="s">
        <v>198</v>
      </c>
      <c r="C60" s="845" t="s">
        <v>294</v>
      </c>
      <c r="D60" s="852">
        <v>109</v>
      </c>
      <c r="E60" s="862">
        <v>109</v>
      </c>
      <c r="F60" s="862">
        <v>109</v>
      </c>
      <c r="G60" s="862">
        <v>109</v>
      </c>
    </row>
    <row r="61" spans="1:7" ht="16.5" customHeight="1">
      <c r="A61" s="427"/>
      <c r="B61" s="858" t="s">
        <v>295</v>
      </c>
      <c r="C61" s="846"/>
      <c r="D61" s="852"/>
      <c r="E61" s="875"/>
      <c r="F61" s="875"/>
      <c r="G61" s="875"/>
    </row>
    <row r="62" spans="1:7" ht="16.5" customHeight="1">
      <c r="A62" s="427"/>
      <c r="B62" s="874" t="s">
        <v>68</v>
      </c>
      <c r="C62" s="846" t="s">
        <v>296</v>
      </c>
      <c r="D62" s="862">
        <v>57</v>
      </c>
      <c r="E62" s="862">
        <v>57</v>
      </c>
      <c r="F62" s="862">
        <v>57</v>
      </c>
      <c r="G62" s="862">
        <v>57</v>
      </c>
    </row>
    <row r="63" spans="1:7" ht="16.5" customHeight="1">
      <c r="A63" s="427"/>
      <c r="B63" s="874" t="s">
        <v>171</v>
      </c>
      <c r="C63" s="846" t="s">
        <v>297</v>
      </c>
      <c r="D63" s="862"/>
      <c r="E63" s="862">
        <v>27</v>
      </c>
      <c r="F63" s="862"/>
      <c r="G63" s="862"/>
    </row>
    <row r="64" spans="1:7" ht="16.5" customHeight="1">
      <c r="A64" s="427"/>
      <c r="B64" s="874" t="s">
        <v>172</v>
      </c>
      <c r="C64" s="846" t="s">
        <v>298</v>
      </c>
      <c r="D64" s="862">
        <v>3968</v>
      </c>
      <c r="E64" s="862">
        <v>4015</v>
      </c>
      <c r="F64" s="862">
        <v>4015</v>
      </c>
      <c r="G64" s="862">
        <v>4015</v>
      </c>
    </row>
    <row r="65" spans="1:7" ht="16.5" customHeight="1">
      <c r="A65" s="427"/>
      <c r="B65" s="858" t="s">
        <v>299</v>
      </c>
      <c r="C65" s="846"/>
      <c r="D65" s="852"/>
      <c r="E65" s="875"/>
      <c r="F65" s="875"/>
      <c r="G65" s="875"/>
    </row>
    <row r="66" spans="1:7" ht="16.5" customHeight="1">
      <c r="A66" s="427"/>
      <c r="B66" s="883" t="s">
        <v>265</v>
      </c>
      <c r="C66" s="846" t="s">
        <v>300</v>
      </c>
      <c r="D66" s="852">
        <v>400</v>
      </c>
      <c r="E66" s="875">
        <v>400</v>
      </c>
      <c r="F66" s="875">
        <v>400</v>
      </c>
      <c r="G66" s="875">
        <v>400</v>
      </c>
    </row>
    <row r="67" spans="1:7" ht="16.5" customHeight="1">
      <c r="A67" s="427"/>
      <c r="B67" s="873" t="s">
        <v>152</v>
      </c>
      <c r="C67" s="846" t="s">
        <v>301</v>
      </c>
      <c r="D67" s="852">
        <v>30</v>
      </c>
      <c r="E67" s="875">
        <v>30</v>
      </c>
      <c r="F67" s="875">
        <v>30</v>
      </c>
      <c r="G67" s="875">
        <v>30</v>
      </c>
    </row>
    <row r="68" spans="1:7" ht="16.5" customHeight="1">
      <c r="A68" s="427"/>
      <c r="B68" s="873" t="s">
        <v>120</v>
      </c>
      <c r="C68" s="846" t="s">
        <v>302</v>
      </c>
      <c r="D68" s="852">
        <v>30</v>
      </c>
      <c r="E68" s="875">
        <v>30</v>
      </c>
      <c r="F68" s="875">
        <v>30</v>
      </c>
      <c r="G68" s="875">
        <v>30</v>
      </c>
    </row>
    <row r="69" spans="1:7" ht="16.5" customHeight="1">
      <c r="A69" s="427"/>
      <c r="B69" s="883" t="s">
        <v>151</v>
      </c>
      <c r="C69" s="846" t="s">
        <v>303</v>
      </c>
      <c r="D69" s="852">
        <v>17</v>
      </c>
      <c r="E69" s="803">
        <v>17</v>
      </c>
      <c r="F69" s="803">
        <v>17</v>
      </c>
      <c r="G69" s="803">
        <v>17</v>
      </c>
    </row>
    <row r="70" spans="1:7" ht="16.5" customHeight="1">
      <c r="A70" s="427"/>
      <c r="B70" s="886" t="s">
        <v>212</v>
      </c>
      <c r="C70" s="846" t="s">
        <v>304</v>
      </c>
      <c r="D70" s="852"/>
      <c r="E70" s="861">
        <v>2</v>
      </c>
      <c r="F70" s="861"/>
      <c r="G70" s="889"/>
    </row>
    <row r="71" spans="1:7" ht="17.25" customHeight="1">
      <c r="A71" s="427"/>
      <c r="B71" s="881" t="s">
        <v>174</v>
      </c>
      <c r="C71" s="846" t="s">
        <v>305</v>
      </c>
      <c r="D71" s="875"/>
      <c r="E71" s="861">
        <v>8</v>
      </c>
      <c r="F71" s="861"/>
      <c r="G71" s="889"/>
    </row>
    <row r="72" spans="1:7" ht="16.5" customHeight="1">
      <c r="A72" s="427"/>
      <c r="B72" s="886" t="s">
        <v>213</v>
      </c>
      <c r="C72" s="846" t="s">
        <v>306</v>
      </c>
      <c r="D72" s="852"/>
      <c r="E72" s="861"/>
      <c r="F72" s="861">
        <v>15</v>
      </c>
      <c r="G72" s="889">
        <v>22</v>
      </c>
    </row>
    <row r="73" spans="1:7" ht="16.5" customHeight="1">
      <c r="A73" s="427"/>
      <c r="B73" s="886" t="s">
        <v>343</v>
      </c>
      <c r="C73" s="846" t="s">
        <v>307</v>
      </c>
      <c r="D73" s="852"/>
      <c r="E73" s="861">
        <v>1</v>
      </c>
      <c r="F73" s="861"/>
      <c r="G73" s="889"/>
    </row>
    <row r="74" spans="1:7" ht="15" customHeight="1">
      <c r="A74" s="427"/>
      <c r="B74" s="886" t="s">
        <v>215</v>
      </c>
      <c r="C74" s="846" t="s">
        <v>308</v>
      </c>
      <c r="D74" s="846"/>
      <c r="E74" s="860" t="s">
        <v>214</v>
      </c>
      <c r="F74" s="860" t="s">
        <v>214</v>
      </c>
      <c r="G74" s="860" t="s">
        <v>177</v>
      </c>
    </row>
    <row r="75" spans="1:7" ht="16.5" customHeight="1">
      <c r="A75" s="430"/>
      <c r="B75" s="881" t="s">
        <v>175</v>
      </c>
      <c r="C75" s="846" t="s">
        <v>309</v>
      </c>
      <c r="D75" s="846"/>
      <c r="E75" s="861">
        <v>1</v>
      </c>
      <c r="F75" s="861"/>
      <c r="G75" s="853"/>
    </row>
    <row r="76" spans="1:7" ht="15" customHeight="1">
      <c r="A76" s="430"/>
      <c r="B76" s="883" t="s">
        <v>173</v>
      </c>
      <c r="C76" s="846" t="s">
        <v>310</v>
      </c>
      <c r="D76" s="846"/>
      <c r="E76" s="803">
        <v>5</v>
      </c>
      <c r="F76" s="803">
        <v>5</v>
      </c>
      <c r="G76" s="803">
        <v>5</v>
      </c>
    </row>
    <row r="77" spans="1:7" ht="16.5" customHeight="1">
      <c r="A77" s="835"/>
      <c r="B77" s="874" t="s">
        <v>224</v>
      </c>
      <c r="C77" s="846" t="s">
        <v>311</v>
      </c>
      <c r="D77" s="852">
        <v>9.165</v>
      </c>
      <c r="E77" s="875">
        <v>18.33</v>
      </c>
      <c r="F77" s="803"/>
      <c r="G77" s="803"/>
    </row>
    <row r="78" spans="1:7" ht="16.5" customHeight="1">
      <c r="A78" s="835"/>
      <c r="B78" s="844" t="s">
        <v>112</v>
      </c>
      <c r="C78" s="839"/>
      <c r="D78" s="839"/>
      <c r="E78" s="839"/>
      <c r="F78" s="839"/>
      <c r="G78" s="839"/>
    </row>
    <row r="79" spans="1:7" ht="16.5" customHeight="1">
      <c r="A79" s="835"/>
      <c r="B79" s="858" t="s">
        <v>106</v>
      </c>
      <c r="C79" s="839"/>
      <c r="D79" s="839"/>
      <c r="E79" s="839"/>
      <c r="F79" s="839"/>
      <c r="G79" s="839"/>
    </row>
    <row r="80" spans="1:7" ht="16.5" customHeight="1">
      <c r="A80" s="835"/>
      <c r="B80" s="876" t="s">
        <v>28</v>
      </c>
      <c r="C80" s="846" t="s">
        <v>314</v>
      </c>
      <c r="D80" s="839"/>
      <c r="E80" s="877">
        <v>28.5</v>
      </c>
      <c r="F80" s="877">
        <v>28.5</v>
      </c>
      <c r="G80" s="877">
        <v>28.5</v>
      </c>
    </row>
    <row r="81" spans="1:7" ht="16.5" customHeight="1">
      <c r="A81" s="835"/>
      <c r="B81" s="878" t="s">
        <v>367</v>
      </c>
      <c r="C81" s="846" t="s">
        <v>315</v>
      </c>
      <c r="D81" s="839"/>
      <c r="E81" s="803">
        <v>100</v>
      </c>
      <c r="F81" s="803"/>
      <c r="G81" s="875"/>
    </row>
    <row r="82" spans="1:7" ht="16.5" customHeight="1">
      <c r="A82" s="835"/>
      <c r="B82" s="879" t="s">
        <v>81</v>
      </c>
      <c r="C82" s="846" t="s">
        <v>316</v>
      </c>
      <c r="D82" s="875">
        <v>1.3</v>
      </c>
      <c r="E82" s="875">
        <v>0.8</v>
      </c>
      <c r="F82" s="852">
        <v>1</v>
      </c>
      <c r="G82" s="846">
        <v>1</v>
      </c>
    </row>
    <row r="83" spans="1:7" ht="16.5" customHeight="1">
      <c r="A83" s="835"/>
      <c r="B83" s="879" t="s">
        <v>124</v>
      </c>
      <c r="C83" s="846" t="s">
        <v>317</v>
      </c>
      <c r="D83" s="875">
        <v>14.3</v>
      </c>
      <c r="E83" s="875">
        <v>16.8</v>
      </c>
      <c r="F83" s="852">
        <v>1.4</v>
      </c>
      <c r="G83" s="852">
        <v>10.7</v>
      </c>
    </row>
    <row r="84" spans="1:7" ht="16.5" customHeight="1">
      <c r="A84" s="835"/>
      <c r="B84" s="879" t="s">
        <v>125</v>
      </c>
      <c r="C84" s="846" t="s">
        <v>318</v>
      </c>
      <c r="D84" s="862">
        <v>12.9</v>
      </c>
      <c r="E84" s="862">
        <v>17.4</v>
      </c>
      <c r="F84" s="852">
        <v>7.1</v>
      </c>
      <c r="G84" s="852">
        <v>15.8</v>
      </c>
    </row>
    <row r="85" spans="1:7" ht="16.5" customHeight="1">
      <c r="A85" s="835"/>
      <c r="B85" s="858" t="s">
        <v>107</v>
      </c>
      <c r="C85" s="982"/>
      <c r="D85" s="839"/>
      <c r="E85" s="839"/>
      <c r="F85" s="839"/>
      <c r="G85" s="839"/>
    </row>
    <row r="86" spans="1:7" ht="16.5" customHeight="1">
      <c r="A86" s="838"/>
      <c r="B86" s="983" t="s">
        <v>241</v>
      </c>
      <c r="C86" s="864" t="s">
        <v>320</v>
      </c>
      <c r="D86" s="984">
        <v>8300</v>
      </c>
      <c r="E86" s="984">
        <v>8400</v>
      </c>
      <c r="F86" s="984">
        <v>8500</v>
      </c>
      <c r="G86" s="984">
        <v>8500</v>
      </c>
    </row>
    <row r="87" spans="1:7" ht="16.5" customHeight="1">
      <c r="A87" s="835"/>
      <c r="B87" s="881" t="s">
        <v>33</v>
      </c>
      <c r="C87" s="846" t="s">
        <v>321</v>
      </c>
      <c r="D87" s="852">
        <v>13.9</v>
      </c>
      <c r="E87" s="890">
        <v>13.8</v>
      </c>
      <c r="F87" s="852">
        <v>13.9</v>
      </c>
      <c r="G87" s="852">
        <v>13.9</v>
      </c>
    </row>
    <row r="88" spans="1:7" ht="16.5" customHeight="1">
      <c r="A88" s="835"/>
      <c r="B88" s="891" t="s">
        <v>365</v>
      </c>
      <c r="C88" s="846" t="s">
        <v>322</v>
      </c>
      <c r="D88" s="862"/>
      <c r="E88" s="862"/>
      <c r="F88" s="862">
        <v>1</v>
      </c>
      <c r="G88" s="892">
        <v>1</v>
      </c>
    </row>
    <row r="89" spans="1:7" ht="16.5" customHeight="1">
      <c r="A89" s="835"/>
      <c r="B89" s="891" t="s">
        <v>69</v>
      </c>
      <c r="C89" s="846" t="s">
        <v>323</v>
      </c>
      <c r="D89" s="862"/>
      <c r="E89" s="862"/>
      <c r="F89" s="862">
        <v>3.37</v>
      </c>
      <c r="G89" s="877">
        <v>0.75</v>
      </c>
    </row>
    <row r="90" spans="1:7" ht="16.5" customHeight="1">
      <c r="A90" s="835"/>
      <c r="B90" s="893" t="s">
        <v>238</v>
      </c>
      <c r="C90" s="846" t="s">
        <v>324</v>
      </c>
      <c r="D90" s="894"/>
      <c r="E90" s="895"/>
      <c r="F90" s="894">
        <v>5724</v>
      </c>
      <c r="G90" s="894"/>
    </row>
    <row r="91" spans="1:7" ht="16.5" customHeight="1">
      <c r="A91" s="835"/>
      <c r="B91" s="844" t="s">
        <v>319</v>
      </c>
      <c r="C91" s="839"/>
      <c r="D91" s="839"/>
      <c r="E91" s="839"/>
      <c r="F91" s="839"/>
      <c r="G91" s="839"/>
    </row>
    <row r="92" spans="1:7" ht="16.5" customHeight="1">
      <c r="A92" s="835"/>
      <c r="B92" s="858" t="s">
        <v>106</v>
      </c>
      <c r="C92" s="839"/>
      <c r="D92" s="839"/>
      <c r="E92" s="839"/>
      <c r="F92" s="839"/>
      <c r="G92" s="839"/>
    </row>
    <row r="93" spans="1:7" ht="15.75" customHeight="1">
      <c r="A93" s="835"/>
      <c r="B93" s="887" t="s">
        <v>191</v>
      </c>
      <c r="C93" s="846" t="s">
        <v>325</v>
      </c>
      <c r="D93" s="839"/>
      <c r="E93" s="852">
        <v>60</v>
      </c>
      <c r="F93" s="852">
        <v>60</v>
      </c>
      <c r="G93" s="852">
        <v>60</v>
      </c>
    </row>
    <row r="94" spans="1:7" ht="15.75" customHeight="1">
      <c r="A94" s="835"/>
      <c r="B94" s="886" t="s">
        <v>389</v>
      </c>
      <c r="C94" s="846" t="s">
        <v>326</v>
      </c>
      <c r="D94" s="839"/>
      <c r="E94" s="862">
        <v>202</v>
      </c>
      <c r="F94" s="862">
        <v>202</v>
      </c>
      <c r="G94" s="862">
        <v>202</v>
      </c>
    </row>
    <row r="95" spans="1:7" ht="15.75" customHeight="1">
      <c r="A95" s="835"/>
      <c r="B95" s="886" t="s">
        <v>390</v>
      </c>
      <c r="C95" s="846" t="s">
        <v>327</v>
      </c>
      <c r="D95" s="839"/>
      <c r="E95" s="862">
        <v>1</v>
      </c>
      <c r="F95" s="862"/>
      <c r="G95" s="862"/>
    </row>
    <row r="96" spans="1:7" ht="15.75" customHeight="1">
      <c r="A96" s="835"/>
      <c r="B96" s="886" t="s">
        <v>266</v>
      </c>
      <c r="C96" s="846" t="s">
        <v>328</v>
      </c>
      <c r="D96" s="839"/>
      <c r="E96" s="862">
        <v>1</v>
      </c>
      <c r="F96" s="862"/>
      <c r="G96" s="862"/>
    </row>
    <row r="97" spans="1:7" ht="15.75" customHeight="1">
      <c r="A97" s="835"/>
      <c r="B97" s="886" t="s">
        <v>362</v>
      </c>
      <c r="C97" s="846" t="s">
        <v>329</v>
      </c>
      <c r="D97" s="839"/>
      <c r="E97" s="862">
        <v>1</v>
      </c>
      <c r="F97" s="862"/>
      <c r="G97" s="862"/>
    </row>
    <row r="98" spans="1:7" ht="15.75" customHeight="1">
      <c r="A98" s="835"/>
      <c r="B98" s="886" t="s">
        <v>363</v>
      </c>
      <c r="C98" s="846" t="s">
        <v>330</v>
      </c>
      <c r="D98" s="839"/>
      <c r="E98" s="896"/>
      <c r="F98" s="803">
        <v>1</v>
      </c>
      <c r="G98" s="880"/>
    </row>
    <row r="99" spans="1:7" ht="15.75" customHeight="1">
      <c r="A99" s="835"/>
      <c r="B99" s="886" t="s">
        <v>391</v>
      </c>
      <c r="C99" s="846" t="s">
        <v>331</v>
      </c>
      <c r="D99" s="839"/>
      <c r="E99" s="803"/>
      <c r="F99" s="803">
        <v>1</v>
      </c>
      <c r="G99" s="803"/>
    </row>
    <row r="100" spans="1:7" ht="15.75" customHeight="1">
      <c r="A100" s="835"/>
      <c r="B100" s="886" t="s">
        <v>194</v>
      </c>
      <c r="C100" s="846" t="s">
        <v>332</v>
      </c>
      <c r="D100" s="839"/>
      <c r="E100" s="862"/>
      <c r="F100" s="862">
        <v>130</v>
      </c>
      <c r="G100" s="862">
        <v>130</v>
      </c>
    </row>
    <row r="101" spans="1:7" ht="12.75">
      <c r="A101" s="835"/>
      <c r="B101" s="858" t="s">
        <v>107</v>
      </c>
      <c r="C101" s="839"/>
      <c r="D101" s="839"/>
      <c r="E101" s="839"/>
      <c r="F101" s="839"/>
      <c r="G101" s="839"/>
    </row>
    <row r="102" spans="1:7" ht="12.75">
      <c r="A102" s="835"/>
      <c r="B102" s="893" t="s">
        <v>121</v>
      </c>
      <c r="C102" s="846" t="s">
        <v>325</v>
      </c>
      <c r="D102" s="839"/>
      <c r="E102" s="841">
        <v>5</v>
      </c>
      <c r="F102" s="841">
        <v>5</v>
      </c>
      <c r="G102" s="841">
        <v>8</v>
      </c>
    </row>
    <row r="103" spans="1:7" ht="12.75">
      <c r="A103" s="835"/>
      <c r="B103" s="874" t="s">
        <v>222</v>
      </c>
      <c r="C103" s="846" t="s">
        <v>326</v>
      </c>
      <c r="D103" s="839"/>
      <c r="E103" s="841"/>
      <c r="F103" s="841">
        <v>10</v>
      </c>
      <c r="G103" s="841"/>
    </row>
    <row r="104" spans="1:7" ht="12.75">
      <c r="A104" s="838"/>
      <c r="B104" s="897" t="s">
        <v>182</v>
      </c>
      <c r="C104" s="864" t="s">
        <v>327</v>
      </c>
      <c r="D104" s="840"/>
      <c r="E104" s="842"/>
      <c r="F104" s="842">
        <v>1</v>
      </c>
      <c r="G104" s="842"/>
    </row>
  </sheetData>
  <mergeCells count="7">
    <mergeCell ref="E7:E8"/>
    <mergeCell ref="F7:F8"/>
    <mergeCell ref="G7:G8"/>
    <mergeCell ref="A7:A8"/>
    <mergeCell ref="B7:B8"/>
    <mergeCell ref="C7:C8"/>
    <mergeCell ref="D7:D8"/>
  </mergeCells>
  <printOptions horizontalCentered="1"/>
  <pageMargins left="0.75" right="0.75" top="0.5905511811023623" bottom="0.5905511811023623" header="0" footer="0"/>
  <pageSetup horizontalDpi="600" verticalDpi="600" orientation="landscape" paperSize="9" r:id="rId1"/>
  <headerFooter alignWithMargins="0">
    <oddHeader>&amp;CPuslapių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A.Cepiene</cp:lastModifiedBy>
  <cp:lastPrinted>2011-02-03T07:28:51Z</cp:lastPrinted>
  <dcterms:created xsi:type="dcterms:W3CDTF">2004-04-19T12:01:47Z</dcterms:created>
  <dcterms:modified xsi:type="dcterms:W3CDTF">2011-02-03T07:29:07Z</dcterms:modified>
  <cp:category/>
  <cp:version/>
  <cp:contentType/>
  <cp:contentStatus/>
</cp:coreProperties>
</file>