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1 lentele" sheetId="1" r:id="rId1"/>
    <sheet name="bendras lėšų poreikis" sheetId="2" r:id="rId2"/>
    <sheet name="vertinimo kriterijai" sheetId="3" r:id="rId3"/>
  </sheets>
  <definedNames>
    <definedName name="_xlnm.Print_Area" localSheetId="0">'1 lentele'!$A$1:$AA$213</definedName>
    <definedName name="_xlnm.Print_Titles" localSheetId="0">'1 lentele'!$5:$7</definedName>
  </definedNames>
  <calcPr fullCalcOnLoad="1"/>
</workbook>
</file>

<file path=xl/sharedStrings.xml><?xml version="1.0" encoding="utf-8"?>
<sst xmlns="http://schemas.openxmlformats.org/spreadsheetml/2006/main" count="884" uniqueCount="345">
  <si>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</si>
  <si>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</si>
  <si>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</si>
  <si>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</si>
  <si>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</si>
  <si>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</si>
  <si>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</si>
  <si>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</si>
  <si>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</si>
  <si>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</si>
  <si>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02</t>
  </si>
  <si>
    <t>03</t>
  </si>
  <si>
    <t>1 lentelė</t>
  </si>
  <si>
    <t>SB</t>
  </si>
  <si>
    <t>04</t>
  </si>
  <si>
    <t>06</t>
  </si>
  <si>
    <t>07</t>
  </si>
  <si>
    <t>08</t>
  </si>
  <si>
    <t>10</t>
  </si>
  <si>
    <t>12</t>
  </si>
  <si>
    <t>14</t>
  </si>
  <si>
    <t>15</t>
  </si>
  <si>
    <t>16</t>
  </si>
  <si>
    <t>ES</t>
  </si>
  <si>
    <t>Iš viso uždaviniui:</t>
  </si>
  <si>
    <t>Iš viso:</t>
  </si>
  <si>
    <t>Daržų g. rekonstrukcija</t>
  </si>
  <si>
    <t>Iš viso tikslui:</t>
  </si>
  <si>
    <t>I</t>
  </si>
  <si>
    <t>188710823</t>
  </si>
  <si>
    <t>Ekonominės klasifikacijos grupės</t>
  </si>
  <si>
    <t>1.2. turtui įsigyti ir finansiniams įsipareigojimams vykdyti</t>
  </si>
  <si>
    <t>17</t>
  </si>
  <si>
    <t>Pasirengti susisiekimo infrastruktūros objektų remontui ir rekonstrukcijai</t>
  </si>
  <si>
    <t>KVJUD</t>
  </si>
  <si>
    <t>Joniškės g. rekonstrukcija (I etapas)</t>
  </si>
  <si>
    <t xml:space="preserve">Iš viso programai: </t>
  </si>
  <si>
    <t>Finansavimo šaltiniai</t>
  </si>
  <si>
    <t>Atlikti kasmetinius miesto susisiekimo infrastruktūros objektų priežiūros ir įrengimo darbus</t>
  </si>
  <si>
    <t>P</t>
  </si>
  <si>
    <t>Kt</t>
  </si>
  <si>
    <t>Kretingos g. tęsinio nuo Panevėžio g. iki Liepojos g. rekonstrukcija</t>
  </si>
  <si>
    <t xml:space="preserve">Tilto ir viaduko Priestočio g. iki Mokyklos g. kapitalinis remontas </t>
  </si>
  <si>
    <t>06 Susisiekimo sistemos priežiūros ir plėtros programa</t>
  </si>
  <si>
    <t>tūkst. Lt</t>
  </si>
  <si>
    <t>SAVIVALDYBĖS  LĖŠOS, IŠ VISO:</t>
  </si>
  <si>
    <t>KITI ŠALTINIAI, IŠ VISO:</t>
  </si>
  <si>
    <t>IŠ VISO:</t>
  </si>
  <si>
    <t>Finansavimo šaltinių suvestinė</t>
  </si>
  <si>
    <t xml:space="preserve">Didinti gatvių tinklo pralaidumą ir užtikrinti jų tankumą </t>
  </si>
  <si>
    <t>Labrenciškės gyvenvietės gatvių rekonstrukcija</t>
  </si>
  <si>
    <t>05</t>
  </si>
  <si>
    <t>Tiltų ir kelio statinių priežiūra</t>
  </si>
  <si>
    <t>Viešojo transporto priežiūros ir paslaugų kokybės kontroliavimas</t>
  </si>
  <si>
    <t>09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</si>
  <si>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</si>
  <si>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</si>
  <si>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</si>
  <si>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</si>
  <si>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</si>
  <si>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2.1.2. Savivaldybės privatizavimo fondo lėšos PF</t>
  </si>
  <si>
    <t>2.2. KITI ŠALTINIAI, IŠ VISO:</t>
  </si>
  <si>
    <t>1 lentelės tęsinys</t>
  </si>
  <si>
    <t>Pavadinimas</t>
  </si>
  <si>
    <t xml:space="preserve">Rekonstruoti ir tiesti gatves 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</si>
  <si>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</si>
  <si>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</si>
  <si>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</si>
  <si>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</si>
  <si>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</si>
  <si>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 xml:space="preserve">Vystyti Klaipėdos pramoninės plėtros teritorijos susisiekimo infrastruktūrą   </t>
  </si>
  <si>
    <t>Pietinės jungties tarp Klaipėdos valstybinio jūrų uosto ir IX B transporto koridoriaus techninės dokumentacijos parengimas</t>
  </si>
  <si>
    <t>Verslo g. II eilės tiesimas</t>
  </si>
  <si>
    <t xml:space="preserve">  </t>
  </si>
  <si>
    <t>13</t>
  </si>
  <si>
    <t>11</t>
  </si>
  <si>
    <t>18</t>
  </si>
  <si>
    <t>19</t>
  </si>
  <si>
    <t>20</t>
  </si>
  <si>
    <t>KPP</t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</si>
  <si>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</si>
  <si>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t>Nuostolingų maršrutų subsidijavimas priemiesčio maršrutus aptarnaujantiems vežėjams</t>
  </si>
  <si>
    <t>Miesto autobusų parko atnaujinimas</t>
  </si>
  <si>
    <t>Automatinės eismo priežiūros prietaisų nuoma</t>
  </si>
  <si>
    <t>J. Janonio g. rekonstrukcijos (akmenimis grįstos dalies) techninio projekto parengimas ir įgyvendinimas</t>
  </si>
  <si>
    <t>Ištisinio asfaltbetonio dangos įrengimas miesto gatvėse, medžiagų tyrimas ir kontroliniai bandymai</t>
  </si>
  <si>
    <t>Šaligatvio dangų remontas Danės upės dešiniajame krante</t>
  </si>
  <si>
    <t>Toponuotraukų, išpildomųjų geodezinių nuotraukų įsigijimas, projektų ekspertizė, autorinė ir techninė priežiūra</t>
  </si>
  <si>
    <t>Projektas 2012-iesiems metams</t>
  </si>
  <si>
    <t>2011-ieji metai</t>
  </si>
  <si>
    <t>2012-ieji metai</t>
  </si>
  <si>
    <t xml:space="preserve">Programos (Nr. 06) lėšų poreikis ir numatomi finansavimo šaltiniai       </t>
  </si>
  <si>
    <t>21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</si>
  <si>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</si>
  <si>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</si>
  <si>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</si>
  <si>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</si>
  <si>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</si>
  <si>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</si>
  <si>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</si>
  <si>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2010-ųjų metų planas</t>
  </si>
  <si>
    <t>2011-ųjų metų planas</t>
  </si>
  <si>
    <t>Mato vienetas</t>
  </si>
  <si>
    <t>Rezultato:</t>
  </si>
  <si>
    <t>1-ajam programos tikslui</t>
  </si>
  <si>
    <t>Produkto:</t>
  </si>
  <si>
    <t>1-ajam uždaviniui</t>
  </si>
  <si>
    <t>2-ajam uždaviniui</t>
  </si>
  <si>
    <t>4-ajam uždaviniui</t>
  </si>
  <si>
    <t>KURTI MIESTE PATRAUKLIĄ, ŠVARIĄ IR SAUGIĄ GYVENAMĄJĄ APLINKĄ</t>
  </si>
  <si>
    <t>KLAIPĖDOS MIESTO SAVIVALDYBĖS SUSISIEKIMO SISTEMOS PRIEŽIŪROS IR PLĖTROS PROGRAMA</t>
  </si>
  <si>
    <t>R-06-01-01</t>
  </si>
  <si>
    <t>R-06-01-02</t>
  </si>
  <si>
    <t>Įgyvendinamas įstaigos strateginio tikslo kodas, programos kodas</t>
  </si>
  <si>
    <t>P-06-01-04-01</t>
  </si>
  <si>
    <t>P-06-01-01-01</t>
  </si>
  <si>
    <t>P-06-01-02-01</t>
  </si>
  <si>
    <t>P-06-01-03-01</t>
  </si>
  <si>
    <t>P-06-01-03-04</t>
  </si>
  <si>
    <t>P-06-01-03-05</t>
  </si>
  <si>
    <t>P-06-01-04-02</t>
  </si>
  <si>
    <t>02.06</t>
  </si>
  <si>
    <t>R-06-01-03</t>
  </si>
  <si>
    <t>P-06-01-01-02</t>
  </si>
  <si>
    <t>P-06-01-01-03</t>
  </si>
  <si>
    <t>1. Rekonstruota ir nutiesta gatvių Klaipėdos LEZ teritorijoje, m</t>
  </si>
  <si>
    <t>P-06-01-04-03</t>
  </si>
  <si>
    <t>P-06-01-04-04</t>
  </si>
  <si>
    <t>P-06-01-04-05</t>
  </si>
  <si>
    <t>P-06-01-04-06</t>
  </si>
  <si>
    <t>P-06-01-04-07</t>
  </si>
  <si>
    <t>P-06-01-04-08</t>
  </si>
  <si>
    <t>P-06-01-04-09</t>
  </si>
  <si>
    <t>6. Suremontuota šaligatvių, tūkst. kv. m</t>
  </si>
  <si>
    <t>9. Įrengta greičio slopinimo kalnelių, m</t>
  </si>
  <si>
    <t>10. Atnaujinta šviesoforų sankryžų, vnt.</t>
  </si>
  <si>
    <t>11. Įrengta informacinių kelio ženklų, vnt.</t>
  </si>
  <si>
    <t>Įrengta informacinių kelio ženklų, vnt.</t>
  </si>
  <si>
    <t>12. Prižiūrimų tiltų skaičius, vnt.</t>
  </si>
  <si>
    <t>P-06-01-04-10</t>
  </si>
  <si>
    <t>R-06-01-04</t>
  </si>
  <si>
    <t xml:space="preserve">1.4. Viešuoju transportu pervežtų keleivių skaičius, mln. </t>
  </si>
  <si>
    <t>1.2. Gatvių tankis, km/kv. km</t>
  </si>
  <si>
    <t>Savanorių g. ruožo tiesimas</t>
  </si>
  <si>
    <t>Priestočio g., S. Daukanto ir Butkų Juzės gatvių sankryžos remonto darbai</t>
  </si>
  <si>
    <t>Taikos pr. rekonstrukcija iki 6 eismo juostų tarp Tiltų ir Dubysos gatvių</t>
  </si>
  <si>
    <t>Šilutės plento rekonstrukcija</t>
  </si>
  <si>
    <t>Kelio nuo Medelyno g. ties Labrenciškėmis iki Girulių tiesimas</t>
  </si>
  <si>
    <t xml:space="preserve">Tilžės g. nuo Šilutės pl. iki geležinkelio pervažos rekonstrukcija, pertvarkant žiedinę Mokyklos g. ir Šilutės pl. sankryžą </t>
  </si>
  <si>
    <t>Vasarotojų gatvės rekonstrukcijos projekto parengimas</t>
  </si>
  <si>
    <t>Pamario gatvės rekonstrukcija</t>
  </si>
  <si>
    <t>Švyturio gatvės rekonstrukcija</t>
  </si>
  <si>
    <t>Tauralaukio gyvenvietės gatvių rekonstrukcija</t>
  </si>
  <si>
    <t>Smeltės gyvenvietės gatvių rekonstrukcija</t>
  </si>
  <si>
    <t>22</t>
  </si>
  <si>
    <t>23</t>
  </si>
  <si>
    <t>24</t>
  </si>
  <si>
    <t>25</t>
  </si>
  <si>
    <t>26</t>
  </si>
  <si>
    <t>150</t>
  </si>
  <si>
    <t>Minijos g. nuo Sausio 15-osios g. iki Jūrininkų pr. rekonstrukcijos techninio projekto parengimas ir įgyvendinimas (Minijos ir Rūtų g. sankryžos rekonstrukcija, įrengiant papildomą juostą)</t>
  </si>
  <si>
    <t>Nutiesta 766 m gatvės su priklausiniais, proc.</t>
  </si>
  <si>
    <t xml:space="preserve">Įrengta 0,77 km geležinkelio atšakos, proc. </t>
  </si>
  <si>
    <t>Nutiesta 358 m gatvės su priklausiniais</t>
  </si>
  <si>
    <t>Nutiesta 314 m gatvės su priklausiniais</t>
  </si>
  <si>
    <t>1. Nutiesta gatvių mieste, m</t>
  </si>
  <si>
    <t>2. Rekonstruota gatvių mieste, m</t>
  </si>
  <si>
    <t>3. Rekonstruota sankryžų, sk.</t>
  </si>
  <si>
    <t>Nutiesta 473 m gatvės, proc.</t>
  </si>
  <si>
    <t>Rekonstruota 509 m gatvės, proc.</t>
  </si>
  <si>
    <t>Rekonstruotas 3506 m. gatvės ruožas nuo Baltijos pr. iki Jūrininkų pr.</t>
  </si>
  <si>
    <t>Rekonstruota 2800 m gatvės, proc.</t>
  </si>
  <si>
    <t>Rekonstruota 5560 m gatvės, proc.</t>
  </si>
  <si>
    <t>Rekonstruota 1111 m gatvės, proc.</t>
  </si>
  <si>
    <t>Rekonstruota 6600 m gatvės, proc.</t>
  </si>
  <si>
    <t>Rekonstruota 189 m gatvės, proc.</t>
  </si>
  <si>
    <t>Rekonstruota 1120 m gatvės, proc.</t>
  </si>
  <si>
    <t>Rekonstruota 1500 m gatvės, proc.</t>
  </si>
  <si>
    <t>Rekonstruota 3200 m gatvės, proc.</t>
  </si>
  <si>
    <t>Rekonstruota 210 m gatvės, proc.</t>
  </si>
  <si>
    <t>Nutiesta 1240 m gatvių, proc.</t>
  </si>
  <si>
    <t>Rekonstruota sankryža, proc.</t>
  </si>
  <si>
    <t>Rekonstruota 646 m Rokiškio gatvės, proc.</t>
  </si>
  <si>
    <t>Transporto kompensacijų mokėjimas</t>
  </si>
  <si>
    <t>P-06-01-03-02</t>
  </si>
  <si>
    <t>P-06-01-03-06</t>
  </si>
  <si>
    <t>Viešojo transporto (autobusų ir maršrutinių taksi) integravimas</t>
  </si>
  <si>
    <t>LRVB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</si>
  <si>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</si>
  <si>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r>
      <t xml:space="preserve">2.2.4. Klaipėdos valstybinio jūrų uosto direkcijos lėšos </t>
    </r>
    <r>
      <rPr>
        <b/>
        <sz val="10"/>
        <rFont val="Times New Roman"/>
        <family val="1"/>
      </rPr>
      <t>KVJUD</t>
    </r>
  </si>
  <si>
    <t>3. Patikrinta viešojo transporto priemonių, vnt./mėn.</t>
  </si>
  <si>
    <t>5. Parduota lengvatinių bilietų, tūkst. vnt.</t>
  </si>
  <si>
    <t>6. Išmokėta kompensacijų moksleiviams, tūkst. vnt.</t>
  </si>
  <si>
    <t>Projekto „Gatvių infrastruktūros sukūrimas Klaipėdos daugiafunkcinio sporto ir pramogų komplekso teritorijoje (Dubysos g. atkarpos nuo Taikos pr. iki Minijos g.) ir rekonstrukcija“ įgyvendinimas</t>
  </si>
  <si>
    <t>Projekto „Gatvių infrastruktūros sukūrimas Klaipėdos daugiafunkcinio sporto ir pramogų komplekso teritorijoje (Merkio g., I-os aptarnaujančios gatvės ir II-os aptarnaujančios gatvės tiesimas)“ įgyvendinimas</t>
  </si>
  <si>
    <t>Strateginis tikslas 02. Kurti mieste patrauklią, švarią ir saugią gyvenamąją aplinką</t>
  </si>
  <si>
    <t>Parengtas techn. projektas</t>
  </si>
  <si>
    <t>Parengtas techn. projektas (rekonstruojamos gatvės ilgis 110 m)</t>
  </si>
  <si>
    <t>Parengtas techn. projektas (rekonstruojamos gatvės ilgis 800 m)</t>
  </si>
  <si>
    <t>Parengtas techn. projektas (rekonstruojamų gatvių ilgis 6000 m)</t>
  </si>
  <si>
    <t xml:space="preserve">Parengtas techn. projektas 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</si>
  <si>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</si>
  <si>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2.2.3. Kelių priežiūros ir plėtros programos lėšos </t>
    </r>
    <r>
      <rPr>
        <b/>
        <sz val="10"/>
        <rFont val="Times New Roman"/>
        <family val="1"/>
      </rPr>
      <t>KPP</t>
    </r>
  </si>
  <si>
    <t>1. Įrengta ištisinio asfaltbetonio dangos,  tūkst. kv. m</t>
  </si>
  <si>
    <t>2. Suremontuota asfaltbetonio dangos duobių miesto gatvėse, tūkst. kv. m</t>
  </si>
  <si>
    <t>3. Suremontuota asfaltbetonio dangos duobių kiemuose, tūkst. kv. m</t>
  </si>
  <si>
    <t xml:space="preserve">4. Suremontuota gatvių grindinės dangos iš akmenų, tūkst. kv. m </t>
  </si>
  <si>
    <t xml:space="preserve">5. Greideriuota žvyruotos dangos, tūkst. kv. m </t>
  </si>
  <si>
    <t>8. Suženklinta gatvių termoplastu ir dažais, tūkst. kv. m</t>
  </si>
  <si>
    <t>1.1. Gatvių su asfalto danga ilgis, palyginti su bendru gatvių ilgiu, proc.</t>
  </si>
  <si>
    <r>
      <t xml:space="preserve">1.3. Apmokestintų </t>
    </r>
    <r>
      <rPr>
        <sz val="10"/>
        <rFont val="Times New Roman Baltic"/>
        <family val="0"/>
      </rPr>
      <t>automobilių stovėjimo</t>
    </r>
    <r>
      <rPr>
        <sz val="10"/>
        <rFont val="Times New Roman Baltic"/>
        <family val="1"/>
      </rPr>
      <t xml:space="preserve"> vietų skaičius, vnt.</t>
    </r>
  </si>
  <si>
    <t>3-iajam uždaviniui</t>
  </si>
  <si>
    <r>
      <t xml:space="preserve">1. Eksploatuojamų </t>
    </r>
    <r>
      <rPr>
        <sz val="10"/>
        <rFont val="Times New Roman Baltic"/>
        <family val="0"/>
      </rPr>
      <t>bilietų automatų</t>
    </r>
    <r>
      <rPr>
        <sz val="10"/>
        <rFont val="Times New Roman Baltic"/>
        <family val="1"/>
      </rPr>
      <t xml:space="preserve"> sk.</t>
    </r>
  </si>
  <si>
    <t>7. Įrengta automobilių stovėjimo vietų</t>
  </si>
  <si>
    <t xml:space="preserve"> 2.1.1. savivaldybės biudžetas:</t>
  </si>
  <si>
    <r>
      <t xml:space="preserve"> 2.1.1.1. iš jo savivaldybės biudžeto lėšos </t>
    </r>
    <r>
      <rPr>
        <b/>
        <sz val="10"/>
        <rFont val="Times New Roman"/>
        <family val="1"/>
      </rPr>
      <t>SB</t>
    </r>
  </si>
  <si>
    <r>
      <t xml:space="preserve">2.2.2. </t>
    </r>
    <r>
      <rPr>
        <sz val="10"/>
        <rFont val="Times New Roman"/>
        <family val="1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</si>
  <si>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Pramonės gatvės Klaipėdos LEZ teritorijoje II etapo tiesimas</t>
  </si>
  <si>
    <t>Kretainio g. II, III, IV eilių tiesimas</t>
  </si>
  <si>
    <t>Metalo g. II eilės tiesimas</t>
  </si>
  <si>
    <t>Mokamo automobilių stovėjimo sistemos mieste sukūrimas ir išlaikymas</t>
  </si>
  <si>
    <r>
      <t xml:space="preserve">Eksploatuojamų </t>
    </r>
    <r>
      <rPr>
        <sz val="9"/>
        <rFont val="Times New Roman"/>
        <family val="1"/>
      </rPr>
      <t>bilietų automatų</t>
    </r>
    <r>
      <rPr>
        <sz val="9"/>
        <rFont val="Times New Roman"/>
        <family val="1"/>
      </rPr>
      <t xml:space="preserve"> sk.</t>
    </r>
  </si>
  <si>
    <t>P-06-01-04-11</t>
  </si>
  <si>
    <t>Miesto kelių (gatvių) techninis inventorizavimas</t>
  </si>
  <si>
    <t>14. Inventorizuota kelių (gatvių), km</t>
  </si>
  <si>
    <t>Turtui įsigyti ir finansiniams įsipareigojimams vykdyti</t>
  </si>
  <si>
    <t>Iš jų darbo užmokesčiui</t>
  </si>
  <si>
    <t>P-06-01-04-12</t>
  </si>
  <si>
    <t>P-06-01-04-13</t>
  </si>
  <si>
    <t>P-06-01-04-14</t>
  </si>
  <si>
    <t>P-06-01-03-03</t>
  </si>
  <si>
    <t>Nutiesta 1343 m gatvės su priklausiniais, proc.</t>
  </si>
  <si>
    <r>
      <t>Kretingos g.</t>
    </r>
    <r>
      <rPr>
        <b/>
        <sz val="10"/>
        <rFont val="Arial"/>
        <family val="2"/>
      </rPr>
      <t>–</t>
    </r>
    <r>
      <rPr>
        <b/>
        <sz val="10"/>
        <rFont val="Times New Roman"/>
        <family val="1"/>
      </rPr>
      <t>P.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Lideikio g. sankryžos rekonstrukcijos techninio projekto parengimas ir įgyvendinimas</t>
    </r>
  </si>
  <si>
    <r>
      <t xml:space="preserve">Statybininkų pr. tęsinio </t>
    </r>
    <r>
      <rPr>
        <b/>
        <sz val="10"/>
        <rFont val="Times New Roman"/>
        <family val="1"/>
      </rPr>
      <t>tiesimas</t>
    </r>
    <r>
      <rPr>
        <b/>
        <sz val="10"/>
        <rFont val="Times New Roman"/>
        <family val="1"/>
      </rPr>
      <t xml:space="preserve"> nuo Šilutės pl. per LEZ teritoriją iki 141 kelio</t>
    </r>
  </si>
  <si>
    <t xml:space="preserve">Tobulinti miesto automobilių stovėjimo ir viešojo transporto sistemas </t>
  </si>
  <si>
    <t xml:space="preserve">Šaligatvių ir privažiavimo kelių remonto bei įrengimo darbai, automobilių stovėjimo vietų įrengimas </t>
  </si>
  <si>
    <t>Parengta galimybių studija ir priešprojektiniai darbai, vnt.</t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</si>
  <si>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</si>
  <si>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t>SB(TA)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</si>
  <si>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</si>
  <si>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Priemonės vykdytojo kodas</t>
  </si>
  <si>
    <t>Asignavimai biudžetiniams                        2010-iesiems metams</t>
  </si>
  <si>
    <t>Asignavimų poreikis biudžetiniams                      2011-iesiems metams</t>
  </si>
  <si>
    <t>2011-ųjų metų asignavimų planas</t>
  </si>
  <si>
    <t>2012-ųjų metų asignavimų planas</t>
  </si>
  <si>
    <t>2013-ųjų metų asignavimų planas</t>
  </si>
  <si>
    <t>Produkto kriterijaus</t>
  </si>
  <si>
    <t>2013-ieji metai</t>
  </si>
  <si>
    <t>TIKSLŲ, UŽDAVINIŲ, PRIEMONIŲ, PRIEMONIŲ IŠLAIDŲ IR PRODUKTŲ VERTINIMO KRITERIJŲ SUVESTINĖ</t>
  </si>
  <si>
    <t>431</t>
  </si>
  <si>
    <t>30</t>
  </si>
  <si>
    <t>0</t>
  </si>
  <si>
    <t>Įrengtų papildomų ir suniokotų kelio ženklų rinkliavai, vnt.</t>
  </si>
  <si>
    <t>Prižiūrimų tiltų ir viadukų skaičius, vnt.</t>
  </si>
  <si>
    <t>Autobusų stotelių paviljonų įrengimas ir eksploatacija</t>
  </si>
  <si>
    <t>Įrengtų paviljonų skaičius, vnt.</t>
  </si>
  <si>
    <r>
      <t xml:space="preserve"> 2010–2013 M. KLAIPĖDOS MIESTO SAVIVALDYBĖS </t>
    </r>
    <r>
      <rPr>
        <b/>
        <u val="single"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SUSISIEKIMO SISTEMOS PRIEŽIŪROS IR PLĖTROS PROGRAMOS (NR. 06)</t>
    </r>
  </si>
  <si>
    <t>Savivaldybės biudžetas, iš jo:</t>
  </si>
  <si>
    <t>Asignavimai 2010-iesiems metams</t>
  </si>
  <si>
    <t>Asignavimų poreikis biudžetiniams 2011-iesiems metams</t>
  </si>
  <si>
    <t>2011-ųjų  asignavimų planas</t>
  </si>
  <si>
    <t>Projektas 2013-iesiems metams</t>
  </si>
  <si>
    <r>
      <t xml:space="preserve">2.1.1.3. iš jo valstybės ir savivaldybės biudžeto tarpusavio atsiskaitymų lėšos </t>
    </r>
    <r>
      <rPr>
        <b/>
        <sz val="10"/>
        <rFont val="Times New Roman"/>
        <family val="1"/>
      </rPr>
      <t>SB(TA)</t>
    </r>
  </si>
  <si>
    <t>1 b formos tęsinys</t>
  </si>
  <si>
    <t xml:space="preserve">Automobilių laikymo aikštelės (garažo) statyba Pilies g. 6A </t>
  </si>
  <si>
    <t>1</t>
  </si>
  <si>
    <t>Klaipėdos LEZ susisiekimo infrastruktūros įrengimas (Švepelių g. ir geležinkelio atšakos statyba)</t>
  </si>
  <si>
    <t xml:space="preserve">1. Bastionų gatvės ir tilto </t>
  </si>
  <si>
    <t xml:space="preserve">2. Pilies tilto ir požeminės perėjos </t>
  </si>
  <si>
    <t xml:space="preserve">Parengtas techn. projektas dėl elektros transformatorinės ir nuotekų siurblinės iškėlimo </t>
  </si>
  <si>
    <t>3. Prieigų prie Pilies uosto sutvarkymas ir teritorijos atlaisvinimas pramoginių ir mažųjų laivų laikymui žiemos metu</t>
  </si>
  <si>
    <t>Vandens kelias E 70: kelias į sėkmingą pasienio bedradarbiavimą (PEARL). Techninių projektų parengimas:</t>
  </si>
  <si>
    <t>27</t>
  </si>
  <si>
    <t>Integruotų maršrutų skaičius, vnt.</t>
  </si>
  <si>
    <t>Parengtas techninis projektas, vnt.</t>
  </si>
  <si>
    <t>20121-ųjų metų planas</t>
  </si>
  <si>
    <t>2013-ųjų metų planas</t>
  </si>
  <si>
    <t>13. Eksploatuojamų greičio matavimo prietaisų skaičius, vnt.</t>
  </si>
  <si>
    <t>Inventorizuota kelių (gatvių), km</t>
  </si>
  <si>
    <t>P5</t>
  </si>
  <si>
    <t>P2.1.2.11</t>
  </si>
  <si>
    <t>P2.1.3.5.</t>
  </si>
  <si>
    <t>P2.1.2.12</t>
  </si>
  <si>
    <t>P2.1.3.9.</t>
  </si>
  <si>
    <t>P1.2.1.1</t>
  </si>
  <si>
    <t xml:space="preserve">P2.1.2.3 </t>
  </si>
  <si>
    <t>P3.1.1.2.</t>
  </si>
  <si>
    <t>P2.1.2.3</t>
  </si>
  <si>
    <t>P2.1.2.1.</t>
  </si>
  <si>
    <t>P2.1.2.1</t>
  </si>
  <si>
    <t>P2.1.2.6.</t>
  </si>
  <si>
    <t>P2.1.2.4</t>
  </si>
  <si>
    <t>P2.1.2.7</t>
  </si>
  <si>
    <t xml:space="preserve">P2.1.2.4 </t>
  </si>
  <si>
    <t>P2.1.2.6</t>
  </si>
  <si>
    <t>P2.1.2.5</t>
  </si>
  <si>
    <t xml:space="preserve">P2.1.2.6 </t>
  </si>
  <si>
    <t xml:space="preserve">P2.1.2.4. </t>
  </si>
  <si>
    <t xml:space="preserve">P2.1.2.6. </t>
  </si>
  <si>
    <t>Eksploatuojamų ir prižiūrimų greičio matavimo prietaisų skaičius, vnt.</t>
  </si>
  <si>
    <t>28</t>
  </si>
  <si>
    <t>Viaduko per Taikos prospektą (šalia Dubysos g.) techninio projekto parengimas</t>
  </si>
  <si>
    <t>Lėšos planuojamos kreditinio įsiskolinimo 2010-12-31 padengimui</t>
  </si>
  <si>
    <t>4. Integruotų maršrutų skaičius, vnt.</t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</si>
  <si>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</si>
  <si>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r>
      <t xml:space="preserve">2.1.1.2. iš jo paskolos lėšos </t>
    </r>
    <r>
      <rPr>
        <b/>
        <sz val="10"/>
        <rFont val="Times New Roman"/>
        <family val="1"/>
      </rPr>
      <t>P</t>
    </r>
  </si>
  <si>
    <r>
      <t>Utenos g., Pakruojo g., Radviliškio g.</t>
    </r>
    <r>
      <rPr>
        <b/>
        <sz val="10"/>
        <rFont val="Times New Roman"/>
        <family val="1"/>
      </rPr>
      <t xml:space="preserve"> ir Rokiškio g.  rekonstrukcija (pratęsimas iki Šiaurinio aplinkkelio) </t>
    </r>
  </si>
  <si>
    <t>Naujo įvažiavimo kelio į Piliavietę ir kruizinių laivų terminalą tiesimas</t>
  </si>
  <si>
    <t xml:space="preserve">Taikos pr. II juostos tiesimas nuo Smiltelės g. iki Jūrininkų pr. </t>
  </si>
  <si>
    <t>Dalyvauti įgyvendinant projektą „Regioninė galimybių studija „Vakarų krantas“</t>
  </si>
  <si>
    <t>Asfaltbetonio dangos, žvyruotos dangos ir akmenimis grįstų gatvių bei daugiabučių namų, ugdymo įstaigų kiemų, įvažiavimo kelių asfaltuotos dangos remontas</t>
  </si>
  <si>
    <t xml:space="preserve">Eismo reguliavimo priemonių įrengimas, remontas, priežiūra, Informacinės kelio ženklų sistemos įrengimas, ekspertizių atlikimas </t>
  </si>
  <si>
    <t>Įrengta ištisinio asfaltbetonio dangos,  tūkst. kv. m</t>
  </si>
  <si>
    <t>Suremontuota asfaltbetonio dangos duobių kiemuose, tūkst. kv. m</t>
  </si>
  <si>
    <t>Suremontuota asfaltbetonio dangos duobių miesto gatvėse, tūkst. kv. m</t>
  </si>
  <si>
    <t xml:space="preserve">Suremontuota gatvių grindinės dangos iš akmenų, tūkst. kv.m </t>
  </si>
  <si>
    <t xml:space="preserve">Greideriuota žvyruotos dangos, tūkst. kv. m </t>
  </si>
  <si>
    <t>Suremontuota šaligatvių, tūkst. kv. m</t>
  </si>
  <si>
    <t>Įrengta automobilių laikymo vietų sk., vnt.</t>
  </si>
  <si>
    <t>Įrengta greičio slopinimo kalnelių, m</t>
  </si>
  <si>
    <t>Suženklinta gatvių termoplastu ir dažais, tūkst. kv. m</t>
  </si>
  <si>
    <t>Atnaujinta šviesoforų sankryžų, vnt.</t>
  </si>
  <si>
    <t>Eksploatuojama šviesoforų sankryžų, vnt.</t>
  </si>
  <si>
    <t>Greičio matavimo prietaisų, kurie bus perkelti į kitą vietą, sk., vnt.</t>
  </si>
  <si>
    <t xml:space="preserve">Parengta galimybių studija, nustatanti ekologiško transporto linijos tiesimą Klaipėdos regione (Klaipėdos miestas, Smiltynė, Giruliai, Melnragė) </t>
  </si>
  <si>
    <t>Įsigyta autobusų, vnt.</t>
  </si>
  <si>
    <t>Parduota lengvatinių bilietų, tūkst. vnt.</t>
  </si>
  <si>
    <t xml:space="preserve">Išmokėta kompensacijų moksleiviams, vnt. </t>
  </si>
  <si>
    <t>Atlikta automobilių aikštelių (rinkliavai) horizontalių ženklinimų, kv.m</t>
  </si>
  <si>
    <t>Įrengta kelio ženklų, bilietų automatų vietų žymėjimui, vnt.</t>
  </si>
  <si>
    <t xml:space="preserve">Įrengta kelio ženklų, draudžiančių važiuoti į senam. kiemus, vnt. </t>
  </si>
  <si>
    <t>Patikrinta viešojo transporto priemonių, vnt./mėn.</t>
  </si>
  <si>
    <t>Rekonstruotas 674 m gatvės ruožas, proc.</t>
  </si>
  <si>
    <t xml:space="preserve">2. Įrengta kelio ženklų, draudžiančių važiuoti į senam. kiemus, vnt. </t>
  </si>
  <si>
    <t>Nutiesta 7,33 m gatvės, proc.</t>
  </si>
  <si>
    <t>Rekonstruota 7,33 m gatvės, proc.</t>
  </si>
  <si>
    <t>Nutiesta pėsčiųjų ir dviračių takų 8,9 m gatvės, proc.</t>
  </si>
  <si>
    <t>PF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</si>
  <si>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</si>
  <si>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Parengtas techn. projektas, vnt.</t>
  </si>
  <si>
    <t>Atlikti remonto darbai, proc.</t>
  </si>
  <si>
    <t>29</t>
  </si>
  <si>
    <t>Pilies gavės tilto per Danę remonto projektas ir remontas</t>
  </si>
  <si>
    <t>Dubliuojančios g. nutiesimas su dviračių-pėsčiųjų taku lygiagrečiai Liepojos g. ruože nuo Šiltnamių g. iki Klaipėdos g., įvertinant visuomeninio transporto judėjimą*</t>
  </si>
  <si>
    <t xml:space="preserve">* priemonė įtraukta pagal Miesto ūkio komiteto 2011-02-03 posėdžio protokolą Nr.TAR-19 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</si>
</sst>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427]yyyy\ &quot;m.&quot;\ mmmm\ d\ &quot;d.&quot;"/>
    <numFmt numFmtId="187" formatCode="&quot;Taip&quot;;&quot;Taip&quot;;&quot;Ne&quot;"/>
    <numFmt numFmtId="188" formatCode="&quot;Teisinga&quot;;&quot;Teisinga&quot;;&quot;Klaidinga&quot;"/>
    <numFmt numFmtId="189" formatCode="[$€-2]\ ###,000_);[Red]\([$€-2]\ ###,000\)"/>
    <numFmt numFmtId="190" formatCode="#,##0.0"/>
    <numFmt numFmtId="191" formatCode="0.0;[Red]0.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vertAlign val="superscript"/>
      <sz val="8"/>
      <name val="Times New Roman Baltic"/>
      <family val="1"/>
    </font>
    <font>
      <vertAlign val="superscript"/>
      <sz val="10"/>
      <name val="Times New Roman Baltic"/>
      <family val="1"/>
    </font>
    <font>
      <b/>
      <sz val="10"/>
      <name val="Arial"/>
      <family val="2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/>
    </xf>
    <xf numFmtId="49" fontId="5" fillId="3" borderId="2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180" fontId="4" fillId="0" borderId="6" xfId="0" applyNumberFormat="1" applyFont="1" applyFill="1" applyBorder="1" applyAlignment="1">
      <alignment horizontal="center" vertical="top"/>
    </xf>
    <xf numFmtId="180" fontId="4" fillId="0" borderId="7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80" fontId="4" fillId="0" borderId="9" xfId="0" applyNumberFormat="1" applyFont="1" applyFill="1" applyBorder="1" applyAlignment="1">
      <alignment horizontal="center" vertical="top"/>
    </xf>
    <xf numFmtId="180" fontId="4" fillId="0" borderId="2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180" fontId="5" fillId="4" borderId="12" xfId="0" applyNumberFormat="1" applyFont="1" applyFill="1" applyBorder="1" applyAlignment="1">
      <alignment horizontal="center" vertical="top"/>
    </xf>
    <xf numFmtId="180" fontId="5" fillId="4" borderId="13" xfId="0" applyNumberFormat="1" applyFont="1" applyFill="1" applyBorder="1" applyAlignment="1">
      <alignment horizontal="center" vertical="top"/>
    </xf>
    <xf numFmtId="180" fontId="5" fillId="4" borderId="14" xfId="0" applyNumberFormat="1" applyFont="1" applyFill="1" applyBorder="1" applyAlignment="1">
      <alignment horizontal="center" vertical="top"/>
    </xf>
    <xf numFmtId="180" fontId="4" fillId="0" borderId="15" xfId="0" applyNumberFormat="1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17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180" fontId="4" fillId="0" borderId="18" xfId="0" applyNumberFormat="1" applyFont="1" applyFill="1" applyBorder="1" applyAlignment="1">
      <alignment horizontal="center" vertical="top"/>
    </xf>
    <xf numFmtId="180" fontId="4" fillId="0" borderId="19" xfId="0" applyNumberFormat="1" applyFont="1" applyFill="1" applyBorder="1" applyAlignment="1">
      <alignment horizontal="center" vertical="top"/>
    </xf>
    <xf numFmtId="180" fontId="4" fillId="0" borderId="20" xfId="0" applyNumberFormat="1" applyFont="1" applyFill="1" applyBorder="1" applyAlignment="1">
      <alignment horizontal="center" vertical="top"/>
    </xf>
    <xf numFmtId="180" fontId="4" fillId="4" borderId="21" xfId="0" applyNumberFormat="1" applyFont="1" applyFill="1" applyBorder="1" applyAlignment="1">
      <alignment horizontal="center" vertical="top"/>
    </xf>
    <xf numFmtId="180" fontId="4" fillId="4" borderId="16" xfId="0" applyNumberFormat="1" applyFont="1" applyFill="1" applyBorder="1" applyAlignment="1">
      <alignment horizontal="center" vertical="top"/>
    </xf>
    <xf numFmtId="180" fontId="4" fillId="0" borderId="3" xfId="0" applyNumberFormat="1" applyFont="1" applyFill="1" applyBorder="1" applyAlignment="1">
      <alignment horizontal="center" vertical="top"/>
    </xf>
    <xf numFmtId="180" fontId="5" fillId="4" borderId="22" xfId="0" applyNumberFormat="1" applyFont="1" applyFill="1" applyBorder="1" applyAlignment="1">
      <alignment horizontal="center" vertical="top"/>
    </xf>
    <xf numFmtId="180" fontId="5" fillId="4" borderId="23" xfId="0" applyNumberFormat="1" applyFont="1" applyFill="1" applyBorder="1" applyAlignment="1">
      <alignment horizontal="center" vertical="top"/>
    </xf>
    <xf numFmtId="180" fontId="5" fillId="4" borderId="24" xfId="0" applyNumberFormat="1" applyFont="1" applyFill="1" applyBorder="1" applyAlignment="1">
      <alignment horizontal="center" vertical="top"/>
    </xf>
    <xf numFmtId="180" fontId="5" fillId="4" borderId="11" xfId="0" applyNumberFormat="1" applyFont="1" applyFill="1" applyBorder="1" applyAlignment="1">
      <alignment horizontal="center" vertical="top"/>
    </xf>
    <xf numFmtId="180" fontId="5" fillId="4" borderId="25" xfId="0" applyNumberFormat="1" applyFont="1" applyFill="1" applyBorder="1" applyAlignment="1">
      <alignment horizontal="center" vertical="top"/>
    </xf>
    <xf numFmtId="180" fontId="4" fillId="0" borderId="18" xfId="0" applyNumberFormat="1" applyFont="1" applyBorder="1" applyAlignment="1">
      <alignment horizontal="center" vertical="top"/>
    </xf>
    <xf numFmtId="180" fontId="4" fillId="0" borderId="16" xfId="0" applyNumberFormat="1" applyFont="1" applyBorder="1" applyAlignment="1">
      <alignment horizontal="center" vertical="top"/>
    </xf>
    <xf numFmtId="180" fontId="4" fillId="0" borderId="17" xfId="0" applyNumberFormat="1" applyFont="1" applyBorder="1" applyAlignment="1">
      <alignment horizontal="center" vertical="top"/>
    </xf>
    <xf numFmtId="180" fontId="4" fillId="0" borderId="15" xfId="0" applyNumberFormat="1" applyFont="1" applyBorder="1" applyAlignment="1">
      <alignment horizontal="center" vertical="top"/>
    </xf>
    <xf numFmtId="180" fontId="4" fillId="0" borderId="20" xfId="0" applyNumberFormat="1" applyFont="1" applyBorder="1" applyAlignment="1">
      <alignment horizontal="center" vertical="top"/>
    </xf>
    <xf numFmtId="180" fontId="4" fillId="0" borderId="3" xfId="0" applyNumberFormat="1" applyFont="1" applyBorder="1" applyAlignment="1">
      <alignment horizontal="center" vertical="top"/>
    </xf>
    <xf numFmtId="180" fontId="4" fillId="4" borderId="26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 wrapText="1"/>
    </xf>
    <xf numFmtId="180" fontId="4" fillId="0" borderId="28" xfId="0" applyNumberFormat="1" applyFont="1" applyBorder="1" applyAlignment="1">
      <alignment horizontal="center" vertical="top"/>
    </xf>
    <xf numFmtId="180" fontId="4" fillId="0" borderId="29" xfId="0" applyNumberFormat="1" applyFont="1" applyBorder="1" applyAlignment="1">
      <alignment horizontal="center" vertical="top"/>
    </xf>
    <xf numFmtId="180" fontId="4" fillId="0" borderId="30" xfId="0" applyNumberFormat="1" applyFont="1" applyFill="1" applyBorder="1" applyAlignment="1">
      <alignment horizontal="center" vertical="top"/>
    </xf>
    <xf numFmtId="180" fontId="4" fillId="0" borderId="28" xfId="0" applyNumberFormat="1" applyFont="1" applyFill="1" applyBorder="1" applyAlignment="1">
      <alignment horizontal="center" vertical="top"/>
    </xf>
    <xf numFmtId="180" fontId="4" fillId="4" borderId="1" xfId="0" applyNumberFormat="1" applyFont="1" applyFill="1" applyBorder="1" applyAlignment="1">
      <alignment horizontal="center" vertical="top"/>
    </xf>
    <xf numFmtId="180" fontId="4" fillId="4" borderId="28" xfId="0" applyNumberFormat="1" applyFont="1" applyFill="1" applyBorder="1" applyAlignment="1">
      <alignment horizontal="center" vertical="top"/>
    </xf>
    <xf numFmtId="180" fontId="5" fillId="4" borderId="31" xfId="0" applyNumberFormat="1" applyFont="1" applyFill="1" applyBorder="1" applyAlignment="1">
      <alignment horizontal="center" vertical="top"/>
    </xf>
    <xf numFmtId="49" fontId="5" fillId="2" borderId="32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180" fontId="4" fillId="0" borderId="21" xfId="0" applyNumberFormat="1" applyFont="1" applyBorder="1" applyAlignment="1">
      <alignment horizontal="center" vertical="top"/>
    </xf>
    <xf numFmtId="49" fontId="5" fillId="2" borderId="34" xfId="0" applyNumberFormat="1" applyFont="1" applyFill="1" applyBorder="1" applyAlignment="1">
      <alignment horizontal="center" vertical="top"/>
    </xf>
    <xf numFmtId="49" fontId="5" fillId="3" borderId="35" xfId="0" applyNumberFormat="1" applyFont="1" applyFill="1" applyBorder="1" applyAlignment="1">
      <alignment horizontal="center" vertical="top"/>
    </xf>
    <xf numFmtId="180" fontId="4" fillId="0" borderId="36" xfId="0" applyNumberFormat="1" applyFont="1" applyBorder="1" applyAlignment="1">
      <alignment horizontal="center" vertical="top"/>
    </xf>
    <xf numFmtId="49" fontId="5" fillId="2" borderId="37" xfId="0" applyNumberFormat="1" applyFont="1" applyFill="1" applyBorder="1" applyAlignment="1">
      <alignment horizontal="center" vertical="top"/>
    </xf>
    <xf numFmtId="180" fontId="4" fillId="0" borderId="29" xfId="0" applyNumberFormat="1" applyFont="1" applyFill="1" applyBorder="1" applyAlignment="1">
      <alignment horizontal="center" vertical="top"/>
    </xf>
    <xf numFmtId="180" fontId="4" fillId="0" borderId="38" xfId="0" applyNumberFormat="1" applyFont="1" applyFill="1" applyBorder="1" applyAlignment="1">
      <alignment horizontal="center" vertical="top"/>
    </xf>
    <xf numFmtId="180" fontId="5" fillId="4" borderId="31" xfId="0" applyNumberFormat="1" applyFont="1" applyFill="1" applyBorder="1" applyAlignment="1">
      <alignment horizontal="center" vertical="top" wrapText="1"/>
    </xf>
    <xf numFmtId="180" fontId="4" fillId="0" borderId="3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3" borderId="39" xfId="0" applyFont="1" applyFill="1" applyBorder="1" applyAlignment="1">
      <alignment horizontal="left" vertical="top" wrapText="1"/>
    </xf>
    <xf numFmtId="0" fontId="5" fillId="4" borderId="4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80" fontId="4" fillId="0" borderId="2" xfId="0" applyNumberFormat="1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 vertical="top"/>
    </xf>
    <xf numFmtId="180" fontId="4" fillId="4" borderId="2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18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180" fontId="4" fillId="0" borderId="4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180" fontId="4" fillId="4" borderId="20" xfId="0" applyNumberFormat="1" applyFont="1" applyFill="1" applyBorder="1" applyAlignment="1">
      <alignment horizontal="center" vertical="top"/>
    </xf>
    <xf numFmtId="180" fontId="4" fillId="4" borderId="43" xfId="0" applyNumberFormat="1" applyFont="1" applyFill="1" applyBorder="1" applyAlignment="1">
      <alignment horizontal="center" vertical="top"/>
    </xf>
    <xf numFmtId="49" fontId="5" fillId="3" borderId="44" xfId="0" applyNumberFormat="1" applyFont="1" applyFill="1" applyBorder="1" applyAlignment="1">
      <alignment vertical="top"/>
    </xf>
    <xf numFmtId="49" fontId="5" fillId="3" borderId="45" xfId="0" applyNumberFormat="1" applyFont="1" applyFill="1" applyBorder="1" applyAlignment="1">
      <alignment horizontal="left" vertical="top"/>
    </xf>
    <xf numFmtId="49" fontId="5" fillId="3" borderId="46" xfId="0" applyNumberFormat="1" applyFont="1" applyFill="1" applyBorder="1" applyAlignment="1">
      <alignment horizontal="left" vertical="top"/>
    </xf>
    <xf numFmtId="49" fontId="5" fillId="3" borderId="39" xfId="0" applyNumberFormat="1" applyFont="1" applyFill="1" applyBorder="1" applyAlignment="1">
      <alignment horizontal="left" vertical="top"/>
    </xf>
    <xf numFmtId="49" fontId="5" fillId="3" borderId="47" xfId="0" applyNumberFormat="1" applyFont="1" applyFill="1" applyBorder="1" applyAlignment="1">
      <alignment horizontal="left" vertical="top"/>
    </xf>
    <xf numFmtId="49" fontId="5" fillId="3" borderId="48" xfId="0" applyNumberFormat="1" applyFont="1" applyFill="1" applyBorder="1" applyAlignment="1">
      <alignment horizontal="left" vertical="top"/>
    </xf>
    <xf numFmtId="0" fontId="4" fillId="3" borderId="49" xfId="0" applyFont="1" applyFill="1" applyBorder="1" applyAlignment="1">
      <alignment vertical="top" wrapText="1"/>
    </xf>
    <xf numFmtId="0" fontId="4" fillId="3" borderId="46" xfId="0" applyFont="1" applyFill="1" applyBorder="1" applyAlignment="1">
      <alignment vertical="top" wrapText="1"/>
    </xf>
    <xf numFmtId="0" fontId="5" fillId="3" borderId="46" xfId="0" applyFont="1" applyFill="1" applyBorder="1" applyAlignment="1">
      <alignment vertical="top" wrapText="1"/>
    </xf>
    <xf numFmtId="0" fontId="5" fillId="3" borderId="50" xfId="0" applyFont="1" applyFill="1" applyBorder="1" applyAlignment="1">
      <alignment vertical="top" wrapText="1"/>
    </xf>
    <xf numFmtId="0" fontId="4" fillId="5" borderId="44" xfId="0" applyFont="1" applyFill="1" applyBorder="1" applyAlignment="1">
      <alignment horizontal="center" vertical="top"/>
    </xf>
    <xf numFmtId="0" fontId="4" fillId="5" borderId="5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80" fontId="5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0" fontId="12" fillId="0" borderId="0" xfId="0" applyNumberFormat="1" applyFont="1" applyBorder="1" applyAlignment="1">
      <alignment horizontal="center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17" xfId="0" applyNumberFormat="1" applyFont="1" applyFill="1" applyBorder="1" applyAlignment="1">
      <alignment horizontal="center" vertical="top"/>
    </xf>
    <xf numFmtId="180" fontId="5" fillId="4" borderId="13" xfId="0" applyNumberFormat="1" applyFont="1" applyFill="1" applyBorder="1" applyAlignment="1">
      <alignment horizontal="center" vertical="top"/>
    </xf>
    <xf numFmtId="180" fontId="5" fillId="4" borderId="14" xfId="0" applyNumberFormat="1" applyFont="1" applyFill="1" applyBorder="1" applyAlignment="1">
      <alignment horizontal="center" vertical="top"/>
    </xf>
    <xf numFmtId="180" fontId="5" fillId="4" borderId="23" xfId="0" applyNumberFormat="1" applyFont="1" applyFill="1" applyBorder="1" applyAlignment="1">
      <alignment horizontal="center" vertical="top"/>
    </xf>
    <xf numFmtId="180" fontId="5" fillId="4" borderId="2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12" fillId="0" borderId="37" xfId="0" applyFont="1" applyFill="1" applyBorder="1" applyAlignment="1">
      <alignment horizontal="center" vertical="top" wrapText="1"/>
    </xf>
    <xf numFmtId="49" fontId="12" fillId="3" borderId="46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right" vertical="top" wrapText="1"/>
    </xf>
    <xf numFmtId="180" fontId="4" fillId="0" borderId="21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0" fontId="15" fillId="0" borderId="0" xfId="0" applyNumberFormat="1" applyFont="1" applyFill="1" applyBorder="1" applyAlignment="1">
      <alignment horizontal="center" vertical="top" wrapText="1"/>
    </xf>
    <xf numFmtId="180" fontId="16" fillId="0" borderId="27" xfId="0" applyNumberFormat="1" applyFont="1" applyBorder="1" applyAlignment="1">
      <alignment horizontal="center" vertical="top" wrapText="1"/>
    </xf>
    <xf numFmtId="180" fontId="16" fillId="0" borderId="30" xfId="0" applyNumberFormat="1" applyFont="1" applyBorder="1" applyAlignment="1">
      <alignment horizontal="center" vertical="top" wrapText="1"/>
    </xf>
    <xf numFmtId="180" fontId="16" fillId="4" borderId="27" xfId="0" applyNumberFormat="1" applyFont="1" applyFill="1" applyBorder="1" applyAlignment="1">
      <alignment horizontal="center" vertical="top" wrapText="1"/>
    </xf>
    <xf numFmtId="180" fontId="16" fillId="0" borderId="52" xfId="0" applyNumberFormat="1" applyFont="1" applyBorder="1" applyAlignment="1">
      <alignment horizontal="center" vertical="top" wrapText="1"/>
    </xf>
    <xf numFmtId="180" fontId="16" fillId="0" borderId="53" xfId="0" applyNumberFormat="1" applyFont="1" applyBorder="1" applyAlignment="1">
      <alignment horizontal="center" vertical="top" wrapText="1"/>
    </xf>
    <xf numFmtId="180" fontId="16" fillId="4" borderId="5" xfId="0" applyNumberFormat="1" applyFont="1" applyFill="1" applyBorder="1" applyAlignment="1">
      <alignment horizontal="center" vertical="top" wrapText="1"/>
    </xf>
    <xf numFmtId="180" fontId="16" fillId="4" borderId="54" xfId="0" applyNumberFormat="1" applyFont="1" applyFill="1" applyBorder="1" applyAlignment="1">
      <alignment horizontal="center" vertical="top" wrapText="1"/>
    </xf>
    <xf numFmtId="180" fontId="15" fillId="6" borderId="55" xfId="0" applyNumberFormat="1" applyFont="1" applyFill="1" applyBorder="1" applyAlignment="1">
      <alignment horizontal="center" vertical="top" wrapText="1"/>
    </xf>
    <xf numFmtId="180" fontId="15" fillId="0" borderId="8" xfId="0" applyNumberFormat="1" applyFont="1" applyBorder="1" applyAlignment="1">
      <alignment horizontal="center" vertical="top" wrapText="1"/>
    </xf>
    <xf numFmtId="180" fontId="15" fillId="4" borderId="8" xfId="0" applyNumberFormat="1" applyFont="1" applyFill="1" applyBorder="1" applyAlignment="1">
      <alignment horizontal="center" vertical="top" wrapText="1"/>
    </xf>
    <xf numFmtId="180" fontId="16" fillId="0" borderId="5" xfId="0" applyNumberFormat="1" applyFont="1" applyBorder="1" applyAlignment="1">
      <alignment horizontal="center" vertical="top" wrapText="1"/>
    </xf>
    <xf numFmtId="180" fontId="16" fillId="0" borderId="54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5" fillId="3" borderId="2" xfId="0" applyNumberFormat="1" applyFont="1" applyFill="1" applyBorder="1" applyAlignment="1">
      <alignment horizontal="center" vertical="top"/>
    </xf>
    <xf numFmtId="180" fontId="5" fillId="4" borderId="13" xfId="0" applyNumberFormat="1" applyFont="1" applyFill="1" applyBorder="1" applyAlignment="1">
      <alignment horizontal="center" vertical="center" wrapText="1"/>
    </xf>
    <xf numFmtId="180" fontId="5" fillId="4" borderId="13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top" wrapText="1"/>
    </xf>
    <xf numFmtId="180" fontId="4" fillId="4" borderId="16" xfId="0" applyNumberFormat="1" applyFont="1" applyFill="1" applyBorder="1" applyAlignment="1">
      <alignment horizontal="center" vertical="top" wrapText="1"/>
    </xf>
    <xf numFmtId="49" fontId="5" fillId="3" borderId="44" xfId="0" applyNumberFormat="1" applyFont="1" applyFill="1" applyBorder="1" applyAlignment="1">
      <alignment vertical="top"/>
    </xf>
    <xf numFmtId="49" fontId="5" fillId="3" borderId="2" xfId="0" applyNumberFormat="1" applyFont="1" applyFill="1" applyBorder="1" applyAlignment="1">
      <alignment vertical="top"/>
    </xf>
    <xf numFmtId="49" fontId="5" fillId="3" borderId="33" xfId="0" applyNumberFormat="1" applyFont="1" applyFill="1" applyBorder="1" applyAlignment="1">
      <alignment vertical="top"/>
    </xf>
    <xf numFmtId="180" fontId="4" fillId="4" borderId="44" xfId="0" applyNumberFormat="1" applyFont="1" applyFill="1" applyBorder="1" applyAlignment="1">
      <alignment vertical="top" wrapText="1"/>
    </xf>
    <xf numFmtId="49" fontId="10" fillId="0" borderId="56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vertical="top"/>
    </xf>
    <xf numFmtId="49" fontId="10" fillId="0" borderId="40" xfId="0" applyNumberFormat="1" applyFont="1" applyBorder="1" applyAlignment="1">
      <alignment vertical="top"/>
    </xf>
    <xf numFmtId="180" fontId="5" fillId="4" borderId="12" xfId="0" applyNumberFormat="1" applyFont="1" applyFill="1" applyBorder="1" applyAlignment="1">
      <alignment horizontal="center" vertical="center" wrapText="1"/>
    </xf>
    <xf numFmtId="180" fontId="5" fillId="4" borderId="12" xfId="0" applyNumberFormat="1" applyFont="1" applyFill="1" applyBorder="1" applyAlignment="1">
      <alignment horizontal="center" vertical="center" wrapText="1"/>
    </xf>
    <xf numFmtId="180" fontId="5" fillId="4" borderId="14" xfId="0" applyNumberFormat="1" applyFont="1" applyFill="1" applyBorder="1" applyAlignment="1">
      <alignment horizontal="center" vertical="center" wrapText="1"/>
    </xf>
    <xf numFmtId="180" fontId="5" fillId="4" borderId="14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top" wrapText="1"/>
    </xf>
    <xf numFmtId="180" fontId="5" fillId="4" borderId="11" xfId="0" applyNumberFormat="1" applyFont="1" applyFill="1" applyBorder="1" applyAlignment="1">
      <alignment horizontal="center" vertical="center" wrapText="1"/>
    </xf>
    <xf numFmtId="180" fontId="4" fillId="0" borderId="56" xfId="0" applyNumberFormat="1" applyFont="1" applyFill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180" fontId="4" fillId="4" borderId="11" xfId="0" applyNumberFormat="1" applyFont="1" applyFill="1" applyBorder="1" applyAlignment="1">
      <alignment horizontal="center" vertical="center" wrapText="1"/>
    </xf>
    <xf numFmtId="180" fontId="5" fillId="4" borderId="11" xfId="0" applyNumberFormat="1" applyFont="1" applyFill="1" applyBorder="1" applyAlignment="1">
      <alignment horizontal="center" vertical="top" wrapText="1"/>
    </xf>
    <xf numFmtId="180" fontId="4" fillId="0" borderId="44" xfId="0" applyNumberFormat="1" applyFont="1" applyFill="1" applyBorder="1" applyAlignment="1">
      <alignment horizontal="center" vertical="top" wrapText="1"/>
    </xf>
    <xf numFmtId="180" fontId="4" fillId="4" borderId="44" xfId="0" applyNumberFormat="1" applyFont="1" applyFill="1" applyBorder="1" applyAlignment="1">
      <alignment horizontal="center" vertical="top" wrapText="1"/>
    </xf>
    <xf numFmtId="180" fontId="4" fillId="0" borderId="5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80" fontId="4" fillId="0" borderId="21" xfId="0" applyNumberFormat="1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17" xfId="0" applyNumberFormat="1" applyFont="1" applyFill="1" applyBorder="1" applyAlignment="1">
      <alignment horizontal="center" vertical="top"/>
    </xf>
    <xf numFmtId="180" fontId="5" fillId="0" borderId="16" xfId="0" applyNumberFormat="1" applyFont="1" applyFill="1" applyBorder="1" applyAlignment="1">
      <alignment horizontal="center" vertical="top"/>
    </xf>
    <xf numFmtId="180" fontId="4" fillId="4" borderId="16" xfId="0" applyNumberFormat="1" applyFont="1" applyFill="1" applyBorder="1" applyAlignment="1">
      <alignment horizontal="center" vertical="top"/>
    </xf>
    <xf numFmtId="180" fontId="4" fillId="0" borderId="18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180" fontId="5" fillId="4" borderId="22" xfId="0" applyNumberFormat="1" applyFont="1" applyFill="1" applyBorder="1" applyAlignment="1">
      <alignment horizontal="center" vertical="top"/>
    </xf>
    <xf numFmtId="180" fontId="5" fillId="4" borderId="13" xfId="0" applyNumberFormat="1" applyFont="1" applyFill="1" applyBorder="1" applyAlignment="1">
      <alignment horizontal="center" vertical="top"/>
    </xf>
    <xf numFmtId="180" fontId="5" fillId="4" borderId="14" xfId="0" applyNumberFormat="1" applyFont="1" applyFill="1" applyBorder="1" applyAlignment="1">
      <alignment horizontal="center" vertical="top"/>
    </xf>
    <xf numFmtId="180" fontId="5" fillId="4" borderId="25" xfId="0" applyNumberFormat="1" applyFont="1" applyFill="1" applyBorder="1" applyAlignment="1">
      <alignment horizontal="center" vertical="top"/>
    </xf>
    <xf numFmtId="49" fontId="5" fillId="2" borderId="34" xfId="0" applyNumberFormat="1" applyFont="1" applyFill="1" applyBorder="1" applyAlignment="1">
      <alignment horizontal="center" vertical="top"/>
    </xf>
    <xf numFmtId="180" fontId="4" fillId="0" borderId="6" xfId="0" applyNumberFormat="1" applyFont="1" applyFill="1" applyBorder="1" applyAlignment="1">
      <alignment horizontal="center" vertical="top"/>
    </xf>
    <xf numFmtId="180" fontId="4" fillId="4" borderId="4" xfId="0" applyNumberFormat="1" applyFont="1" applyFill="1" applyBorder="1" applyAlignment="1">
      <alignment horizontal="center" vertical="top"/>
    </xf>
    <xf numFmtId="180" fontId="4" fillId="0" borderId="8" xfId="0" applyNumberFormat="1" applyFont="1" applyBorder="1" applyAlignment="1">
      <alignment horizontal="center" vertical="top"/>
    </xf>
    <xf numFmtId="180" fontId="4" fillId="0" borderId="4" xfId="0" applyNumberFormat="1" applyFont="1" applyFill="1" applyBorder="1" applyAlignment="1">
      <alignment horizontal="center" vertical="top"/>
    </xf>
    <xf numFmtId="180" fontId="4" fillId="0" borderId="8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180" fontId="5" fillId="0" borderId="56" xfId="0" applyNumberFormat="1" applyFont="1" applyFill="1" applyBorder="1" applyAlignment="1">
      <alignment horizontal="center" vertical="top"/>
    </xf>
    <xf numFmtId="180" fontId="4" fillId="0" borderId="51" xfId="0" applyNumberFormat="1" applyFont="1" applyFill="1" applyBorder="1" applyAlignment="1">
      <alignment horizontal="center" vertical="top"/>
    </xf>
    <xf numFmtId="180" fontId="4" fillId="0" borderId="57" xfId="0" applyNumberFormat="1" applyFont="1" applyFill="1" applyBorder="1" applyAlignment="1">
      <alignment horizontal="center" vertical="top" wrapText="1"/>
    </xf>
    <xf numFmtId="180" fontId="4" fillId="0" borderId="58" xfId="0" applyNumberFormat="1" applyFont="1" applyFill="1" applyBorder="1" applyAlignment="1">
      <alignment horizontal="center" vertical="top"/>
    </xf>
    <xf numFmtId="180" fontId="4" fillId="0" borderId="44" xfId="0" applyNumberFormat="1" applyFont="1" applyFill="1" applyBorder="1" applyAlignment="1">
      <alignment horizontal="center" vertical="top"/>
    </xf>
    <xf numFmtId="180" fontId="4" fillId="4" borderId="44" xfId="0" applyNumberFormat="1" applyFont="1" applyFill="1" applyBorder="1" applyAlignment="1">
      <alignment horizontal="center" vertical="top"/>
    </xf>
    <xf numFmtId="180" fontId="4" fillId="0" borderId="59" xfId="0" applyNumberFormat="1" applyFont="1" applyFill="1" applyBorder="1" applyAlignment="1">
      <alignment horizontal="center" vertical="top"/>
    </xf>
    <xf numFmtId="180" fontId="4" fillId="0" borderId="6" xfId="0" applyNumberFormat="1" applyFont="1" applyFill="1" applyBorder="1" applyAlignment="1">
      <alignment horizontal="center" vertical="top"/>
    </xf>
    <xf numFmtId="180" fontId="4" fillId="0" borderId="7" xfId="0" applyNumberFormat="1" applyFont="1" applyFill="1" applyBorder="1" applyAlignment="1">
      <alignment horizontal="center" vertical="top"/>
    </xf>
    <xf numFmtId="180" fontId="4" fillId="4" borderId="6" xfId="0" applyNumberFormat="1" applyFont="1" applyFill="1" applyBorder="1" applyAlignment="1">
      <alignment horizontal="center" vertical="top"/>
    </xf>
    <xf numFmtId="180" fontId="5" fillId="0" borderId="5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 wrapText="1"/>
    </xf>
    <xf numFmtId="180" fontId="4" fillId="0" borderId="0" xfId="0" applyNumberFormat="1" applyFont="1" applyAlignment="1">
      <alignment/>
    </xf>
    <xf numFmtId="180" fontId="4" fillId="4" borderId="2" xfId="0" applyNumberFormat="1" applyFont="1" applyFill="1" applyBorder="1" applyAlignment="1">
      <alignment horizontal="center" vertical="top" wrapText="1"/>
    </xf>
    <xf numFmtId="180" fontId="4" fillId="4" borderId="4" xfId="0" applyNumberFormat="1" applyFont="1" applyFill="1" applyBorder="1" applyAlignment="1">
      <alignment horizontal="center" vertical="top" wrapText="1"/>
    </xf>
    <xf numFmtId="180" fontId="4" fillId="0" borderId="21" xfId="0" applyNumberFormat="1" applyFont="1" applyFill="1" applyBorder="1" applyAlignment="1">
      <alignment horizontal="center" vertical="top" wrapText="1"/>
    </xf>
    <xf numFmtId="180" fontId="4" fillId="0" borderId="16" xfId="0" applyNumberFormat="1" applyFont="1" applyFill="1" applyBorder="1" applyAlignment="1">
      <alignment horizontal="center" vertical="top" wrapText="1"/>
    </xf>
    <xf numFmtId="180" fontId="4" fillId="4" borderId="2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180" fontId="5" fillId="6" borderId="22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180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180" fontId="4" fillId="0" borderId="2" xfId="0" applyNumberFormat="1" applyFont="1" applyFill="1" applyBorder="1" applyAlignment="1">
      <alignment horizontal="center" vertical="top" wrapText="1"/>
    </xf>
    <xf numFmtId="180" fontId="5" fillId="3" borderId="49" xfId="0" applyNumberFormat="1" applyFont="1" applyFill="1" applyBorder="1" applyAlignment="1">
      <alignment horizontal="center" vertical="top"/>
    </xf>
    <xf numFmtId="49" fontId="5" fillId="6" borderId="32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right" vertical="top"/>
    </xf>
    <xf numFmtId="190" fontId="5" fillId="4" borderId="13" xfId="0" applyNumberFormat="1" applyFont="1" applyFill="1" applyBorder="1" applyAlignment="1">
      <alignment horizontal="center" vertical="top"/>
    </xf>
    <xf numFmtId="190" fontId="5" fillId="4" borderId="14" xfId="0" applyNumberFormat="1" applyFont="1" applyFill="1" applyBorder="1" applyAlignment="1">
      <alignment horizontal="center" vertical="top"/>
    </xf>
    <xf numFmtId="180" fontId="4" fillId="5" borderId="42" xfId="0" applyNumberFormat="1" applyFont="1" applyFill="1" applyBorder="1" applyAlignment="1">
      <alignment horizontal="center" vertical="top" wrapText="1"/>
    </xf>
    <xf numFmtId="180" fontId="4" fillId="0" borderId="60" xfId="0" applyNumberFormat="1" applyFont="1" applyFill="1" applyBorder="1" applyAlignment="1">
      <alignment horizontal="center" vertical="top"/>
    </xf>
    <xf numFmtId="0" fontId="6" fillId="0" borderId="36" xfId="0" applyFont="1" applyBorder="1" applyAlignment="1">
      <alignment horizontal="left" vertical="top" wrapText="1" indent="1"/>
    </xf>
    <xf numFmtId="180" fontId="16" fillId="0" borderId="61" xfId="0" applyNumberFormat="1" applyFont="1" applyBorder="1" applyAlignment="1">
      <alignment horizontal="center" vertical="top" wrapText="1"/>
    </xf>
    <xf numFmtId="0" fontId="8" fillId="0" borderId="36" xfId="0" applyFont="1" applyBorder="1" applyAlignment="1">
      <alignment horizontal="left" vertical="top" wrapText="1" indent="2"/>
    </xf>
    <xf numFmtId="180" fontId="16" fillId="0" borderId="62" xfId="0" applyNumberFormat="1" applyFont="1" applyBorder="1" applyAlignment="1">
      <alignment horizontal="center" vertical="top"/>
    </xf>
    <xf numFmtId="0" fontId="6" fillId="4" borderId="60" xfId="0" applyFont="1" applyFill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 indent="1"/>
    </xf>
    <xf numFmtId="0" fontId="6" fillId="0" borderId="60" xfId="0" applyFont="1" applyBorder="1" applyAlignment="1">
      <alignment horizontal="left" vertical="top" wrapText="1" indent="1"/>
    </xf>
    <xf numFmtId="0" fontId="6" fillId="6" borderId="49" xfId="0" applyFont="1" applyFill="1" applyBorder="1" applyAlignment="1">
      <alignment horizontal="right" vertical="top" wrapText="1"/>
    </xf>
    <xf numFmtId="180" fontId="16" fillId="4" borderId="11" xfId="0" applyNumberFormat="1" applyFont="1" applyFill="1" applyBorder="1" applyAlignment="1">
      <alignment horizontal="center" vertical="top" wrapText="1"/>
    </xf>
    <xf numFmtId="49" fontId="5" fillId="3" borderId="35" xfId="0" applyNumberFormat="1" applyFont="1" applyFill="1" applyBorder="1" applyAlignment="1">
      <alignment horizontal="center" vertical="top"/>
    </xf>
    <xf numFmtId="0" fontId="4" fillId="3" borderId="34" xfId="0" applyFont="1" applyFill="1" applyBorder="1" applyAlignment="1">
      <alignment vertical="top" wrapText="1"/>
    </xf>
    <xf numFmtId="0" fontId="11" fillId="3" borderId="35" xfId="0" applyNumberFormat="1" applyFont="1" applyFill="1" applyBorder="1" applyAlignment="1">
      <alignment vertical="top"/>
    </xf>
    <xf numFmtId="0" fontId="11" fillId="3" borderId="63" xfId="0" applyNumberFormat="1" applyFont="1" applyFill="1" applyBorder="1" applyAlignment="1">
      <alignment vertical="top"/>
    </xf>
    <xf numFmtId="49" fontId="5" fillId="2" borderId="34" xfId="0" applyNumberFormat="1" applyFont="1" applyFill="1" applyBorder="1" applyAlignment="1">
      <alignment vertical="top"/>
    </xf>
    <xf numFmtId="180" fontId="5" fillId="3" borderId="3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37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vertical="top" wrapText="1"/>
    </xf>
    <xf numFmtId="49" fontId="5" fillId="2" borderId="32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top" wrapText="1"/>
    </xf>
    <xf numFmtId="49" fontId="10" fillId="0" borderId="5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/>
    </xf>
    <xf numFmtId="49" fontId="4" fillId="0" borderId="65" xfId="0" applyNumberFormat="1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/>
    </xf>
    <xf numFmtId="180" fontId="4" fillId="4" borderId="37" xfId="0" applyNumberFormat="1" applyFont="1" applyFill="1" applyBorder="1" applyAlignment="1">
      <alignment horizontal="center" vertical="top" wrapText="1"/>
    </xf>
    <xf numFmtId="180" fontId="4" fillId="0" borderId="3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12" fillId="0" borderId="37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vertical="top" wrapText="1"/>
    </xf>
    <xf numFmtId="49" fontId="10" fillId="0" borderId="56" xfId="0" applyNumberFormat="1" applyFont="1" applyBorder="1" applyAlignment="1">
      <alignment vertical="top"/>
    </xf>
    <xf numFmtId="49" fontId="10" fillId="0" borderId="8" xfId="0" applyNumberFormat="1" applyFont="1" applyBorder="1" applyAlignment="1">
      <alignment vertical="top"/>
    </xf>
    <xf numFmtId="49" fontId="10" fillId="0" borderId="40" xfId="0" applyNumberFormat="1" applyFont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49" fontId="4" fillId="0" borderId="5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65" xfId="0" applyNumberFormat="1" applyFont="1" applyBorder="1" applyAlignment="1">
      <alignment horizontal="center" vertical="top" wrapText="1"/>
    </xf>
    <xf numFmtId="49" fontId="11" fillId="0" borderId="40" xfId="0" applyNumberFormat="1" applyFont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49" fontId="11" fillId="0" borderId="40" xfId="0" applyNumberFormat="1" applyFont="1" applyBorder="1" applyAlignment="1">
      <alignment horizontal="center" vertical="top"/>
    </xf>
    <xf numFmtId="180" fontId="16" fillId="0" borderId="3" xfId="0" applyNumberFormat="1" applyFont="1" applyBorder="1" applyAlignment="1">
      <alignment horizontal="center" vertical="top" wrapText="1"/>
    </xf>
    <xf numFmtId="180" fontId="16" fillId="4" borderId="3" xfId="0" applyNumberFormat="1" applyFont="1" applyFill="1" applyBorder="1" applyAlignment="1">
      <alignment horizontal="center" vertical="top" wrapText="1"/>
    </xf>
    <xf numFmtId="180" fontId="4" fillId="5" borderId="38" xfId="0" applyNumberFormat="1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/>
    </xf>
    <xf numFmtId="190" fontId="4" fillId="4" borderId="6" xfId="0" applyNumberFormat="1" applyFont="1" applyFill="1" applyBorder="1" applyAlignment="1">
      <alignment horizontal="center" vertical="top"/>
    </xf>
    <xf numFmtId="190" fontId="4" fillId="0" borderId="66" xfId="0" applyNumberFormat="1" applyFont="1" applyFill="1" applyBorder="1" applyAlignment="1">
      <alignment horizontal="center" vertical="top"/>
    </xf>
    <xf numFmtId="190" fontId="4" fillId="0" borderId="42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49" fontId="5" fillId="3" borderId="46" xfId="0" applyNumberFormat="1" applyFont="1" applyFill="1" applyBorder="1" applyAlignment="1">
      <alignment horizontal="center" vertical="top"/>
    </xf>
    <xf numFmtId="180" fontId="5" fillId="4" borderId="33" xfId="0" applyNumberFormat="1" applyFont="1" applyFill="1" applyBorder="1" applyAlignment="1">
      <alignment horizontal="center" vertical="center" wrapText="1"/>
    </xf>
    <xf numFmtId="180" fontId="5" fillId="4" borderId="67" xfId="0" applyNumberFormat="1" applyFont="1" applyFill="1" applyBorder="1" applyAlignment="1">
      <alignment horizontal="center" vertical="center" wrapText="1"/>
    </xf>
    <xf numFmtId="180" fontId="5" fillId="4" borderId="33" xfId="0" applyNumberFormat="1" applyFont="1" applyFill="1" applyBorder="1" applyAlignment="1">
      <alignment horizontal="center" vertical="center" wrapText="1"/>
    </xf>
    <xf numFmtId="180" fontId="5" fillId="4" borderId="65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4" borderId="28" xfId="0" applyFont="1" applyFill="1" applyBorder="1" applyAlignment="1">
      <alignment vertical="top" wrapText="1"/>
    </xf>
    <xf numFmtId="0" fontId="4" fillId="0" borderId="44" xfId="0" applyFont="1" applyFill="1" applyBorder="1" applyAlignment="1">
      <alignment horizontal="center" vertical="top"/>
    </xf>
    <xf numFmtId="0" fontId="18" fillId="0" borderId="0" xfId="19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19" applyFont="1" applyBorder="1" applyAlignment="1">
      <alignment horizontal="center" vertical="center" wrapText="1"/>
      <protection/>
    </xf>
    <xf numFmtId="0" fontId="6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top"/>
    </xf>
    <xf numFmtId="0" fontId="7" fillId="0" borderId="6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1" fillId="0" borderId="0" xfId="19" applyFont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0" xfId="19" applyNumberFormat="1" applyFont="1" applyAlignment="1" applyProtection="1">
      <alignment horizontal="center" vertical="top"/>
      <protection/>
    </xf>
    <xf numFmtId="0" fontId="23" fillId="0" borderId="0" xfId="19" applyFont="1">
      <alignment/>
      <protection/>
    </xf>
    <xf numFmtId="0" fontId="24" fillId="0" borderId="28" xfId="19" applyFont="1" applyBorder="1" applyAlignment="1">
      <alignment horizontal="left" vertical="top"/>
      <protection/>
    </xf>
    <xf numFmtId="0" fontId="23" fillId="0" borderId="70" xfId="19" applyFont="1" applyBorder="1" applyAlignment="1">
      <alignment horizontal="left" vertical="top" wrapText="1"/>
      <protection/>
    </xf>
    <xf numFmtId="0" fontId="24" fillId="0" borderId="70" xfId="19" applyFont="1" applyBorder="1" applyAlignment="1">
      <alignment horizontal="left" vertical="top"/>
      <protection/>
    </xf>
    <xf numFmtId="0" fontId="24" fillId="0" borderId="70" xfId="19" applyFont="1" applyBorder="1" applyAlignment="1">
      <alignment horizontal="center" vertical="top"/>
      <protection/>
    </xf>
    <xf numFmtId="49" fontId="24" fillId="0" borderId="2" xfId="19" applyNumberFormat="1" applyFont="1" applyBorder="1" applyAlignment="1">
      <alignment horizontal="left"/>
      <protection/>
    </xf>
    <xf numFmtId="0" fontId="25" fillId="0" borderId="2" xfId="19" applyFont="1" applyBorder="1" applyAlignment="1">
      <alignment horizontal="left" vertical="top" wrapText="1"/>
      <protection/>
    </xf>
    <xf numFmtId="0" fontId="24" fillId="0" borderId="2" xfId="19" applyFont="1" applyBorder="1" applyAlignment="1">
      <alignment horizontal="left" vertical="top"/>
      <protection/>
    </xf>
    <xf numFmtId="0" fontId="24" fillId="0" borderId="2" xfId="19" applyFont="1" applyBorder="1" applyAlignment="1">
      <alignment horizontal="center" vertical="top"/>
      <protection/>
    </xf>
    <xf numFmtId="0" fontId="24" fillId="0" borderId="2" xfId="19" applyFont="1" applyBorder="1" applyAlignment="1">
      <alignment horizontal="left"/>
      <protection/>
    </xf>
    <xf numFmtId="0" fontId="24" fillId="0" borderId="2" xfId="19" applyFont="1" applyBorder="1" applyAlignment="1">
      <alignment horizontal="left" vertical="top" wrapText="1"/>
      <protection/>
    </xf>
    <xf numFmtId="0" fontId="24" fillId="0" borderId="2" xfId="19" applyFont="1" applyBorder="1" applyAlignment="1">
      <alignment horizontal="center"/>
      <protection/>
    </xf>
    <xf numFmtId="0" fontId="26" fillId="0" borderId="2" xfId="19" applyFont="1" applyBorder="1" applyAlignment="1">
      <alignment horizontal="left" vertical="top" wrapText="1"/>
      <protection/>
    </xf>
    <xf numFmtId="0" fontId="24" fillId="0" borderId="2" xfId="19" applyFont="1" applyBorder="1" applyAlignment="1">
      <alignment horizontal="left" vertical="top" wrapText="1"/>
      <protection/>
    </xf>
    <xf numFmtId="0" fontId="27" fillId="0" borderId="0" xfId="19" applyFont="1" applyBorder="1" applyAlignment="1">
      <alignment horizontal="left" vertical="center" wrapText="1"/>
      <protection/>
    </xf>
    <xf numFmtId="0" fontId="27" fillId="0" borderId="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vertical="center"/>
      <protection/>
    </xf>
    <xf numFmtId="0" fontId="24" fillId="0" borderId="2" xfId="19" applyFont="1" applyBorder="1" applyAlignment="1">
      <alignment horizontal="left" vertical="center" wrapText="1"/>
      <protection/>
    </xf>
    <xf numFmtId="0" fontId="24" fillId="0" borderId="2" xfId="19" applyFont="1" applyBorder="1" applyAlignment="1">
      <alignment horizontal="left" vertical="center"/>
      <protection/>
    </xf>
    <xf numFmtId="0" fontId="24" fillId="0" borderId="2" xfId="19" applyFont="1" applyBorder="1" applyAlignment="1">
      <alignment horizontal="center" vertical="center"/>
      <protection/>
    </xf>
    <xf numFmtId="0" fontId="24" fillId="0" borderId="2" xfId="19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80" fontId="4" fillId="0" borderId="9" xfId="0" applyNumberFormat="1" applyFont="1" applyFill="1" applyBorder="1" applyAlignment="1">
      <alignment horizontal="center" vertical="top" wrapText="1"/>
    </xf>
    <xf numFmtId="180" fontId="5" fillId="4" borderId="12" xfId="0" applyNumberFormat="1" applyFont="1" applyFill="1" applyBorder="1" applyAlignment="1">
      <alignment horizontal="center" vertical="top" wrapText="1"/>
    </xf>
    <xf numFmtId="180" fontId="5" fillId="4" borderId="13" xfId="0" applyNumberFormat="1" applyFont="1" applyFill="1" applyBorder="1" applyAlignment="1">
      <alignment horizontal="center" vertical="top" wrapText="1"/>
    </xf>
    <xf numFmtId="180" fontId="5" fillId="4" borderId="14" xfId="0" applyNumberFormat="1" applyFont="1" applyFill="1" applyBorder="1" applyAlignment="1">
      <alignment horizontal="center" vertical="top" wrapText="1"/>
    </xf>
    <xf numFmtId="180" fontId="4" fillId="0" borderId="5" xfId="0" applyNumberFormat="1" applyFont="1" applyFill="1" applyBorder="1" applyAlignment="1">
      <alignment horizontal="center" vertical="top" wrapText="1"/>
    </xf>
    <xf numFmtId="0" fontId="24" fillId="0" borderId="0" xfId="19" applyFont="1">
      <alignment/>
      <protection/>
    </xf>
    <xf numFmtId="0" fontId="24" fillId="0" borderId="0" xfId="1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  <protection/>
    </xf>
    <xf numFmtId="0" fontId="24" fillId="0" borderId="0" xfId="19" applyFont="1" applyBorder="1" applyAlignment="1">
      <alignment horizontal="left" vertical="top"/>
      <protection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49" fontId="24" fillId="0" borderId="70" xfId="19" applyNumberFormat="1" applyFont="1" applyBorder="1" applyAlignment="1">
      <alignment horizontal="center"/>
      <protection/>
    </xf>
    <xf numFmtId="0" fontId="24" fillId="0" borderId="28" xfId="19" applyFont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90" fontId="4" fillId="4" borderId="28" xfId="0" applyNumberFormat="1" applyFont="1" applyFill="1" applyBorder="1" applyAlignment="1">
      <alignment horizontal="center" vertical="top"/>
    </xf>
    <xf numFmtId="180" fontId="5" fillId="4" borderId="24" xfId="0" applyNumberFormat="1" applyFont="1" applyFill="1" applyBorder="1" applyAlignment="1">
      <alignment horizontal="center" vertical="top"/>
    </xf>
    <xf numFmtId="180" fontId="5" fillId="4" borderId="48" xfId="0" applyNumberFormat="1" applyFont="1" applyFill="1" applyBorder="1" applyAlignment="1">
      <alignment horizontal="center" vertical="top"/>
    </xf>
    <xf numFmtId="180" fontId="5" fillId="4" borderId="40" xfId="0" applyNumberFormat="1" applyFont="1" applyFill="1" applyBorder="1" applyAlignment="1">
      <alignment horizontal="center" vertical="top"/>
    </xf>
    <xf numFmtId="0" fontId="8" fillId="0" borderId="71" xfId="0" applyFont="1" applyFill="1" applyBorder="1" applyAlignment="1">
      <alignment horizontal="left" vertical="top" wrapText="1" indent="2"/>
    </xf>
    <xf numFmtId="0" fontId="8" fillId="0" borderId="18" xfId="0" applyFont="1" applyFill="1" applyBorder="1" applyAlignment="1">
      <alignment horizontal="left" vertical="top" wrapText="1" indent="2"/>
    </xf>
    <xf numFmtId="0" fontId="8" fillId="0" borderId="72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top" wrapText="1"/>
    </xf>
    <xf numFmtId="180" fontId="5" fillId="2" borderId="1" xfId="0" applyNumberFormat="1" applyFont="1" applyFill="1" applyBorder="1" applyAlignment="1">
      <alignment horizontal="center" vertical="top"/>
    </xf>
    <xf numFmtId="0" fontId="4" fillId="3" borderId="18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4" fillId="3" borderId="41" xfId="0" applyFont="1" applyFill="1" applyBorder="1" applyAlignment="1">
      <alignment vertical="top" wrapText="1"/>
    </xf>
    <xf numFmtId="0" fontId="27" fillId="0" borderId="2" xfId="19" applyFont="1" applyBorder="1" applyAlignment="1">
      <alignment horizontal="left" vertical="center" wrapText="1"/>
      <protection/>
    </xf>
    <xf numFmtId="0" fontId="8" fillId="0" borderId="60" xfId="0" applyFont="1" applyBorder="1" applyAlignment="1">
      <alignment/>
    </xf>
    <xf numFmtId="0" fontId="24" fillId="0" borderId="28" xfId="19" applyFont="1" applyBorder="1" applyAlignment="1">
      <alignment horizontal="center" vertical="top"/>
      <protection/>
    </xf>
    <xf numFmtId="0" fontId="4" fillId="0" borderId="5" xfId="0" applyFont="1" applyBorder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top" wrapText="1"/>
    </xf>
    <xf numFmtId="180" fontId="4" fillId="0" borderId="41" xfId="0" applyNumberFormat="1" applyFont="1" applyFill="1" applyBorder="1" applyAlignment="1">
      <alignment horizontal="center" vertical="top" wrapText="1"/>
    </xf>
    <xf numFmtId="180" fontId="5" fillId="4" borderId="31" xfId="0" applyNumberFormat="1" applyFont="1" applyFill="1" applyBorder="1" applyAlignment="1">
      <alignment horizontal="center" vertical="top"/>
    </xf>
    <xf numFmtId="180" fontId="5" fillId="4" borderId="23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3" borderId="4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24" fillId="0" borderId="28" xfId="19" applyFont="1" applyFill="1" applyBorder="1" applyAlignment="1">
      <alignment horizontal="center" vertical="top"/>
      <protection/>
    </xf>
    <xf numFmtId="180" fontId="4" fillId="5" borderId="36" xfId="0" applyNumberFormat="1" applyFont="1" applyFill="1" applyBorder="1" applyAlignment="1">
      <alignment horizontal="center" vertical="top" wrapText="1"/>
    </xf>
    <xf numFmtId="0" fontId="5" fillId="3" borderId="49" xfId="0" applyFont="1" applyFill="1" applyBorder="1" applyAlignment="1">
      <alignment horizontal="left" vertical="top" wrapText="1"/>
    </xf>
    <xf numFmtId="0" fontId="4" fillId="3" borderId="5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190" fontId="4" fillId="0" borderId="2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8" fillId="0" borderId="72" xfId="0" applyFont="1" applyBorder="1" applyAlignment="1">
      <alignment horizontal="left" vertical="top" wrapText="1" indent="2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2" xfId="0" applyFont="1" applyBorder="1" applyAlignment="1">
      <alignment horizontal="center" vertical="top"/>
    </xf>
    <xf numFmtId="180" fontId="4" fillId="0" borderId="73" xfId="0" applyNumberFormat="1" applyFont="1" applyFill="1" applyBorder="1" applyAlignment="1">
      <alignment horizontal="center" vertical="top"/>
    </xf>
    <xf numFmtId="0" fontId="0" fillId="0" borderId="43" xfId="0" applyFont="1" applyBorder="1" applyAlignment="1">
      <alignment/>
    </xf>
    <xf numFmtId="0" fontId="8" fillId="0" borderId="44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180" fontId="4" fillId="4" borderId="16" xfId="0" applyNumberFormat="1" applyFont="1" applyFill="1" applyBorder="1" applyAlignment="1">
      <alignment horizontal="center" vertical="top" wrapText="1"/>
    </xf>
    <xf numFmtId="180" fontId="4" fillId="4" borderId="2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4" fillId="0" borderId="9" xfId="19" applyFont="1" applyBorder="1" applyAlignment="1">
      <alignment horizontal="left" vertical="top" wrapText="1"/>
      <protection/>
    </xf>
    <xf numFmtId="0" fontId="27" fillId="0" borderId="0" xfId="19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horizontal="center" vertical="top" wrapText="1"/>
    </xf>
    <xf numFmtId="0" fontId="24" fillId="0" borderId="2" xfId="19" applyFont="1" applyFill="1" applyBorder="1" applyAlignment="1">
      <alignment horizontal="center" vertical="top"/>
      <protection/>
    </xf>
    <xf numFmtId="0" fontId="24" fillId="0" borderId="2" xfId="19" applyFont="1" applyFill="1" applyBorder="1" applyAlignment="1">
      <alignment horizontal="left" vertical="top" wrapText="1"/>
      <protection/>
    </xf>
    <xf numFmtId="0" fontId="24" fillId="0" borderId="28" xfId="19" applyFont="1" applyFill="1" applyBorder="1" applyAlignment="1">
      <alignment horizontal="left" vertical="top" wrapText="1"/>
      <protection/>
    </xf>
    <xf numFmtId="0" fontId="4" fillId="0" borderId="2" xfId="0" applyFont="1" applyBorder="1" applyAlignment="1">
      <alignment horizontal="center" vertical="top"/>
    </xf>
    <xf numFmtId="180" fontId="5" fillId="4" borderId="31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180" fontId="4" fillId="0" borderId="57" xfId="0" applyNumberFormat="1" applyFont="1" applyFill="1" applyBorder="1" applyAlignment="1">
      <alignment horizontal="center" vertical="top"/>
    </xf>
    <xf numFmtId="180" fontId="4" fillId="0" borderId="66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180" fontId="4" fillId="0" borderId="66" xfId="0" applyNumberFormat="1" applyFont="1" applyFill="1" applyBorder="1" applyAlignment="1">
      <alignment horizontal="center" vertical="top"/>
    </xf>
    <xf numFmtId="180" fontId="4" fillId="0" borderId="41" xfId="0" applyNumberFormat="1" applyFont="1" applyBorder="1" applyAlignment="1">
      <alignment horizontal="center" vertical="top"/>
    </xf>
    <xf numFmtId="180" fontId="4" fillId="0" borderId="61" xfId="0" applyNumberFormat="1" applyFont="1" applyBorder="1" applyAlignment="1">
      <alignment horizontal="center" vertical="top"/>
    </xf>
    <xf numFmtId="180" fontId="5" fillId="4" borderId="31" xfId="0" applyNumberFormat="1" applyFont="1" applyFill="1" applyBorder="1" applyAlignment="1">
      <alignment horizontal="center" vertical="center" wrapText="1"/>
    </xf>
    <xf numFmtId="180" fontId="4" fillId="0" borderId="42" xfId="0" applyNumberFormat="1" applyFont="1" applyFill="1" applyBorder="1" applyAlignment="1">
      <alignment horizontal="center" vertical="top" wrapText="1"/>
    </xf>
    <xf numFmtId="180" fontId="4" fillId="0" borderId="66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 vertical="top" wrapText="1"/>
    </xf>
    <xf numFmtId="180" fontId="4" fillId="0" borderId="41" xfId="0" applyNumberFormat="1" applyFont="1" applyFill="1" applyBorder="1" applyAlignment="1">
      <alignment horizontal="center" vertical="top" wrapText="1"/>
    </xf>
    <xf numFmtId="180" fontId="4" fillId="0" borderId="19" xfId="0" applyNumberFormat="1" applyFont="1" applyBorder="1" applyAlignment="1">
      <alignment horizontal="center" vertical="top"/>
    </xf>
    <xf numFmtId="180" fontId="4" fillId="0" borderId="41" xfId="0" applyNumberFormat="1" applyFont="1" applyFill="1" applyBorder="1" applyAlignment="1">
      <alignment horizontal="center" vertical="top"/>
    </xf>
    <xf numFmtId="180" fontId="4" fillId="0" borderId="42" xfId="0" applyNumberFormat="1" applyFont="1" applyBorder="1" applyAlignment="1">
      <alignment horizontal="center" vertical="top"/>
    </xf>
    <xf numFmtId="180" fontId="5" fillId="4" borderId="22" xfId="0" applyNumberFormat="1" applyFont="1" applyFill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top"/>
    </xf>
    <xf numFmtId="180" fontId="4" fillId="0" borderId="8" xfId="0" applyNumberFormat="1" applyFont="1" applyFill="1" applyBorder="1" applyAlignment="1">
      <alignment horizontal="center" vertical="top" wrapText="1"/>
    </xf>
    <xf numFmtId="180" fontId="4" fillId="0" borderId="58" xfId="0" applyNumberFormat="1" applyFont="1" applyFill="1" applyBorder="1" applyAlignment="1">
      <alignment horizontal="center" vertical="top" wrapText="1"/>
    </xf>
    <xf numFmtId="180" fontId="4" fillId="0" borderId="61" xfId="0" applyNumberFormat="1" applyFont="1" applyFill="1" applyBorder="1" applyAlignment="1">
      <alignment horizontal="center" vertical="top" wrapText="1"/>
    </xf>
    <xf numFmtId="180" fontId="4" fillId="0" borderId="27" xfId="0" applyNumberFormat="1" applyFont="1" applyFill="1" applyBorder="1" applyAlignment="1">
      <alignment horizontal="center" vertical="top" wrapText="1"/>
    </xf>
    <xf numFmtId="180" fontId="4" fillId="0" borderId="59" xfId="0" applyNumberFormat="1" applyFont="1" applyFill="1" applyBorder="1" applyAlignment="1">
      <alignment horizontal="center" vertical="top" wrapText="1"/>
    </xf>
    <xf numFmtId="180" fontId="4" fillId="0" borderId="6" xfId="0" applyNumberFormat="1" applyFont="1" applyFill="1" applyBorder="1" applyAlignment="1">
      <alignment horizontal="center" vertical="top" wrapText="1"/>
    </xf>
    <xf numFmtId="180" fontId="4" fillId="0" borderId="7" xfId="0" applyNumberFormat="1" applyFont="1" applyFill="1" applyBorder="1" applyAlignment="1">
      <alignment horizontal="center" vertical="top" wrapText="1"/>
    </xf>
    <xf numFmtId="180" fontId="4" fillId="4" borderId="6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180" fontId="8" fillId="0" borderId="16" xfId="0" applyNumberFormat="1" applyFont="1" applyFill="1" applyBorder="1" applyAlignment="1">
      <alignment horizontal="center" vertical="top"/>
    </xf>
    <xf numFmtId="180" fontId="8" fillId="0" borderId="17" xfId="0" applyNumberFormat="1" applyFont="1" applyFill="1" applyBorder="1" applyAlignment="1">
      <alignment horizontal="center" vertical="top"/>
    </xf>
    <xf numFmtId="180" fontId="8" fillId="4" borderId="16" xfId="0" applyNumberFormat="1" applyFont="1" applyFill="1" applyBorder="1" applyAlignment="1">
      <alignment horizontal="center" vertical="top"/>
    </xf>
    <xf numFmtId="180" fontId="8" fillId="4" borderId="17" xfId="0" applyNumberFormat="1" applyFont="1" applyFill="1" applyBorder="1" applyAlignment="1">
      <alignment horizontal="center" vertical="top"/>
    </xf>
    <xf numFmtId="180" fontId="8" fillId="0" borderId="41" xfId="0" applyNumberFormat="1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/>
    </xf>
    <xf numFmtId="180" fontId="8" fillId="0" borderId="74" xfId="0" applyNumberFormat="1" applyFont="1" applyFill="1" applyBorder="1" applyAlignment="1">
      <alignment horizontal="center" vertical="top"/>
    </xf>
    <xf numFmtId="180" fontId="8" fillId="0" borderId="2" xfId="0" applyNumberFormat="1" applyFont="1" applyFill="1" applyBorder="1" applyAlignment="1">
      <alignment horizontal="center" vertical="top"/>
    </xf>
    <xf numFmtId="180" fontId="8" fillId="0" borderId="10" xfId="0" applyNumberFormat="1" applyFont="1" applyFill="1" applyBorder="1" applyAlignment="1">
      <alignment horizontal="center" vertical="top"/>
    </xf>
    <xf numFmtId="180" fontId="8" fillId="0" borderId="9" xfId="0" applyNumberFormat="1" applyFont="1" applyFill="1" applyBorder="1" applyAlignment="1">
      <alignment horizontal="center" vertical="top"/>
    </xf>
    <xf numFmtId="180" fontId="8" fillId="4" borderId="2" xfId="0" applyNumberFormat="1" applyFont="1" applyFill="1" applyBorder="1" applyAlignment="1">
      <alignment horizontal="center" vertical="top"/>
    </xf>
    <xf numFmtId="180" fontId="8" fillId="4" borderId="10" xfId="0" applyNumberFormat="1" applyFont="1" applyFill="1" applyBorder="1" applyAlignment="1">
      <alignment horizontal="center" vertical="top"/>
    </xf>
    <xf numFmtId="180" fontId="8" fillId="0" borderId="42" xfId="0" applyNumberFormat="1" applyFont="1" applyFill="1" applyBorder="1" applyAlignment="1">
      <alignment horizontal="center" vertical="top" wrapText="1"/>
    </xf>
    <xf numFmtId="180" fontId="8" fillId="0" borderId="60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80" fontId="8" fillId="0" borderId="59" xfId="0" applyNumberFormat="1" applyFont="1" applyFill="1" applyBorder="1" applyAlignment="1">
      <alignment horizontal="center" vertical="top"/>
    </xf>
    <xf numFmtId="180" fontId="8" fillId="0" borderId="6" xfId="0" applyNumberFormat="1" applyFont="1" applyFill="1" applyBorder="1" applyAlignment="1">
      <alignment horizontal="center" vertical="top"/>
    </xf>
    <xf numFmtId="180" fontId="8" fillId="0" borderId="7" xfId="0" applyNumberFormat="1" applyFont="1" applyFill="1" applyBorder="1" applyAlignment="1">
      <alignment horizontal="center" vertical="top"/>
    </xf>
    <xf numFmtId="180" fontId="8" fillId="4" borderId="6" xfId="0" applyNumberFormat="1" applyFont="1" applyFill="1" applyBorder="1" applyAlignment="1">
      <alignment horizontal="center" vertical="top"/>
    </xf>
    <xf numFmtId="180" fontId="8" fillId="4" borderId="7" xfId="0" applyNumberFormat="1" applyFont="1" applyFill="1" applyBorder="1" applyAlignment="1">
      <alignment horizontal="center" vertical="top"/>
    </xf>
    <xf numFmtId="180" fontId="8" fillId="0" borderId="66" xfId="0" applyNumberFormat="1" applyFont="1" applyFill="1" applyBorder="1" applyAlignment="1">
      <alignment horizontal="center" vertical="top" wrapText="1"/>
    </xf>
    <xf numFmtId="180" fontId="8" fillId="0" borderId="71" xfId="0" applyNumberFormat="1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180" fontId="6" fillId="4" borderId="12" xfId="0" applyNumberFormat="1" applyFont="1" applyFill="1" applyBorder="1" applyAlignment="1">
      <alignment horizontal="center" vertical="center"/>
    </xf>
    <xf numFmtId="180" fontId="6" fillId="4" borderId="13" xfId="0" applyNumberFormat="1" applyFont="1" applyFill="1" applyBorder="1" applyAlignment="1">
      <alignment horizontal="center" vertical="center"/>
    </xf>
    <xf numFmtId="180" fontId="6" fillId="4" borderId="14" xfId="0" applyNumberFormat="1" applyFont="1" applyFill="1" applyBorder="1" applyAlignment="1">
      <alignment horizontal="center" vertical="center"/>
    </xf>
    <xf numFmtId="180" fontId="6" fillId="4" borderId="22" xfId="0" applyNumberFormat="1" applyFont="1" applyFill="1" applyBorder="1" applyAlignment="1">
      <alignment horizontal="center" vertical="center"/>
    </xf>
    <xf numFmtId="180" fontId="6" fillId="4" borderId="25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180" fontId="8" fillId="0" borderId="75" xfId="0" applyNumberFormat="1" applyFont="1" applyFill="1" applyBorder="1" applyAlignment="1">
      <alignment horizontal="center" vertical="top"/>
    </xf>
    <xf numFmtId="180" fontId="8" fillId="4" borderId="1" xfId="0" applyNumberFormat="1" applyFont="1" applyFill="1" applyBorder="1" applyAlignment="1">
      <alignment horizontal="center" vertical="top"/>
    </xf>
    <xf numFmtId="180" fontId="8" fillId="4" borderId="28" xfId="0" applyNumberFormat="1" applyFont="1" applyFill="1" applyBorder="1" applyAlignment="1">
      <alignment horizontal="center" vertical="top"/>
    </xf>
    <xf numFmtId="180" fontId="8" fillId="4" borderId="29" xfId="0" applyNumberFormat="1" applyFont="1" applyFill="1" applyBorder="1" applyAlignment="1">
      <alignment horizontal="center" vertical="top"/>
    </xf>
    <xf numFmtId="180" fontId="8" fillId="0" borderId="1" xfId="0" applyNumberFormat="1" applyFont="1" applyFill="1" applyBorder="1" applyAlignment="1">
      <alignment horizontal="center" vertical="top"/>
    </xf>
    <xf numFmtId="180" fontId="8" fillId="0" borderId="28" xfId="0" applyNumberFormat="1" applyFont="1" applyFill="1" applyBorder="1" applyAlignment="1">
      <alignment horizontal="center" vertical="top"/>
    </xf>
    <xf numFmtId="180" fontId="8" fillId="0" borderId="29" xfId="0" applyNumberFormat="1" applyFont="1" applyFill="1" applyBorder="1" applyAlignment="1">
      <alignment horizontal="center" vertical="top"/>
    </xf>
    <xf numFmtId="180" fontId="8" fillId="0" borderId="36" xfId="0" applyNumberFormat="1" applyFont="1" applyBorder="1" applyAlignment="1">
      <alignment horizontal="center" vertical="top"/>
    </xf>
    <xf numFmtId="0" fontId="8" fillId="0" borderId="70" xfId="0" applyFont="1" applyFill="1" applyBorder="1" applyAlignment="1">
      <alignment horizontal="center" vertical="top"/>
    </xf>
    <xf numFmtId="0" fontId="8" fillId="0" borderId="70" xfId="0" applyFont="1" applyFill="1" applyBorder="1" applyAlignment="1">
      <alignment vertical="top"/>
    </xf>
    <xf numFmtId="0" fontId="8" fillId="0" borderId="76" xfId="0" applyFont="1" applyFill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180" fontId="8" fillId="0" borderId="6" xfId="0" applyNumberFormat="1" applyFont="1" applyBorder="1" applyAlignment="1">
      <alignment horizontal="center" vertical="top"/>
    </xf>
    <xf numFmtId="180" fontId="8" fillId="0" borderId="68" xfId="0" applyNumberFormat="1" applyFont="1" applyFill="1" applyBorder="1" applyAlignment="1">
      <alignment horizontal="center" vertical="top"/>
    </xf>
    <xf numFmtId="180" fontId="8" fillId="4" borderId="26" xfId="0" applyNumberFormat="1" applyFont="1" applyFill="1" applyBorder="1" applyAlignment="1">
      <alignment horizontal="center" vertical="top"/>
    </xf>
    <xf numFmtId="180" fontId="8" fillId="0" borderId="26" xfId="0" applyNumberFormat="1" applyFont="1" applyFill="1" applyBorder="1" applyAlignment="1">
      <alignment horizontal="center" vertical="top"/>
    </xf>
    <xf numFmtId="180" fontId="8" fillId="0" borderId="5" xfId="0" applyNumberFormat="1" applyFont="1" applyBorder="1" applyAlignment="1">
      <alignment horizontal="center" vertical="top"/>
    </xf>
    <xf numFmtId="180" fontId="8" fillId="0" borderId="71" xfId="0" applyNumberFormat="1" applyFont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8" fillId="0" borderId="42" xfId="0" applyFont="1" applyFill="1" applyBorder="1" applyAlignment="1">
      <alignment horizontal="center" vertical="top"/>
    </xf>
    <xf numFmtId="180" fontId="8" fillId="0" borderId="72" xfId="0" applyNumberFormat="1" applyFont="1" applyBorder="1" applyAlignment="1">
      <alignment horizontal="center" vertical="top"/>
    </xf>
    <xf numFmtId="180" fontId="8" fillId="0" borderId="77" xfId="0" applyNumberFormat="1" applyFont="1" applyBorder="1" applyAlignment="1">
      <alignment horizontal="center" vertical="top"/>
    </xf>
    <xf numFmtId="180" fontId="8" fillId="0" borderId="78" xfId="0" applyNumberFormat="1" applyFont="1" applyFill="1" applyBorder="1" applyAlignment="1">
      <alignment horizontal="center" vertical="top"/>
    </xf>
    <xf numFmtId="180" fontId="8" fillId="0" borderId="77" xfId="0" applyNumberFormat="1" applyFont="1" applyFill="1" applyBorder="1" applyAlignment="1">
      <alignment horizontal="center" vertical="top"/>
    </xf>
    <xf numFmtId="180" fontId="8" fillId="4" borderId="72" xfId="0" applyNumberFormat="1" applyFont="1" applyFill="1" applyBorder="1" applyAlignment="1">
      <alignment horizontal="center" vertical="top"/>
    </xf>
    <xf numFmtId="180" fontId="8" fillId="4" borderId="77" xfId="0" applyNumberFormat="1" applyFont="1" applyFill="1" applyBorder="1" applyAlignment="1">
      <alignment horizontal="center" vertical="top"/>
    </xf>
    <xf numFmtId="180" fontId="8" fillId="4" borderId="79" xfId="0" applyNumberFormat="1" applyFont="1" applyFill="1" applyBorder="1" applyAlignment="1">
      <alignment horizontal="center" vertical="top"/>
    </xf>
    <xf numFmtId="180" fontId="8" fillId="0" borderId="79" xfId="0" applyNumberFormat="1" applyFont="1" applyFill="1" applyBorder="1" applyAlignment="1">
      <alignment horizontal="center" vertical="top"/>
    </xf>
    <xf numFmtId="49" fontId="8" fillId="0" borderId="60" xfId="0" applyNumberFormat="1" applyFont="1" applyFill="1" applyBorder="1" applyAlignment="1">
      <alignment horizontal="left" vertical="top" wrapText="1"/>
    </xf>
    <xf numFmtId="49" fontId="8" fillId="0" borderId="60" xfId="0" applyNumberFormat="1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right" vertical="top" wrapText="1"/>
    </xf>
    <xf numFmtId="180" fontId="6" fillId="4" borderId="25" xfId="0" applyNumberFormat="1" applyFont="1" applyFill="1" applyBorder="1" applyAlignment="1">
      <alignment horizontal="center" vertical="top"/>
    </xf>
    <xf numFmtId="180" fontId="6" fillId="4" borderId="24" xfId="0" applyNumberFormat="1" applyFont="1" applyFill="1" applyBorder="1" applyAlignment="1">
      <alignment horizontal="center" vertical="top"/>
    </xf>
    <xf numFmtId="180" fontId="6" fillId="4" borderId="14" xfId="0" applyNumberFormat="1" applyFont="1" applyFill="1" applyBorder="1" applyAlignment="1">
      <alignment horizontal="center" vertical="top"/>
    </xf>
    <xf numFmtId="180" fontId="6" fillId="4" borderId="23" xfId="0" applyNumberFormat="1" applyFont="1" applyFill="1" applyBorder="1" applyAlignment="1">
      <alignment horizontal="center" vertical="top"/>
    </xf>
    <xf numFmtId="180" fontId="6" fillId="4" borderId="11" xfId="0" applyNumberFormat="1" applyFont="1" applyFill="1" applyBorder="1" applyAlignment="1">
      <alignment horizontal="center" vertical="top"/>
    </xf>
    <xf numFmtId="0" fontId="8" fillId="0" borderId="36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/>
    </xf>
    <xf numFmtId="0" fontId="8" fillId="0" borderId="61" xfId="0" applyFont="1" applyFill="1" applyBorder="1" applyAlignment="1">
      <alignment vertical="top"/>
    </xf>
    <xf numFmtId="0" fontId="8" fillId="0" borderId="42" xfId="0" applyFont="1" applyFill="1" applyBorder="1" applyAlignment="1">
      <alignment vertical="top"/>
    </xf>
    <xf numFmtId="0" fontId="8" fillId="0" borderId="60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180" fontId="8" fillId="0" borderId="68" xfId="0" applyNumberFormat="1" applyFont="1" applyBorder="1" applyAlignment="1">
      <alignment horizontal="center" vertical="top"/>
    </xf>
    <xf numFmtId="180" fontId="8" fillId="4" borderId="21" xfId="0" applyNumberFormat="1" applyFont="1" applyFill="1" applyBorder="1" applyAlignment="1">
      <alignment horizontal="center" vertical="top"/>
    </xf>
    <xf numFmtId="180" fontId="8" fillId="0" borderId="21" xfId="0" applyNumberFormat="1" applyFont="1" applyFill="1" applyBorder="1" applyAlignment="1">
      <alignment horizontal="center" vertical="top"/>
    </xf>
    <xf numFmtId="180" fontId="8" fillId="0" borderId="66" xfId="0" applyNumberFormat="1" applyFont="1" applyBorder="1" applyAlignment="1">
      <alignment horizontal="center" vertical="top"/>
    </xf>
    <xf numFmtId="0" fontId="8" fillId="0" borderId="79" xfId="0" applyFont="1" applyFill="1" applyBorder="1" applyAlignment="1">
      <alignment horizontal="center" vertical="top"/>
    </xf>
    <xf numFmtId="180" fontId="6" fillId="0" borderId="4" xfId="0" applyNumberFormat="1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180" fontId="8" fillId="0" borderId="78" xfId="0" applyNumberFormat="1" applyFont="1" applyBorder="1" applyAlignment="1">
      <alignment horizontal="center" vertical="top"/>
    </xf>
    <xf numFmtId="180" fontId="8" fillId="0" borderId="64" xfId="0" applyNumberFormat="1" applyFont="1" applyFill="1" applyBorder="1" applyAlignment="1">
      <alignment horizontal="center" vertical="top"/>
    </xf>
    <xf numFmtId="180" fontId="8" fillId="0" borderId="70" xfId="0" applyNumberFormat="1" applyFont="1" applyFill="1" applyBorder="1" applyAlignment="1">
      <alignment horizontal="center" vertical="top"/>
    </xf>
    <xf numFmtId="180" fontId="8" fillId="0" borderId="64" xfId="0" applyNumberFormat="1" applyFont="1" applyBorder="1" applyAlignment="1">
      <alignment horizontal="center" vertical="top"/>
    </xf>
    <xf numFmtId="180" fontId="8" fillId="0" borderId="74" xfId="0" applyNumberFormat="1" applyFont="1" applyBorder="1" applyAlignment="1">
      <alignment horizontal="center" vertical="top"/>
    </xf>
    <xf numFmtId="180" fontId="6" fillId="4" borderId="13" xfId="0" applyNumberFormat="1" applyFont="1" applyFill="1" applyBorder="1" applyAlignment="1">
      <alignment horizontal="center" vertical="top"/>
    </xf>
    <xf numFmtId="180" fontId="6" fillId="4" borderId="22" xfId="0" applyNumberFormat="1" applyFont="1" applyFill="1" applyBorder="1" applyAlignment="1">
      <alignment horizontal="center" vertical="top"/>
    </xf>
    <xf numFmtId="180" fontId="6" fillId="4" borderId="12" xfId="0" applyNumberFormat="1" applyFont="1" applyFill="1" applyBorder="1" applyAlignment="1">
      <alignment horizontal="center" vertical="top"/>
    </xf>
    <xf numFmtId="180" fontId="6" fillId="4" borderId="31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180" fontId="8" fillId="0" borderId="59" xfId="0" applyNumberFormat="1" applyFont="1" applyBorder="1" applyAlignment="1">
      <alignment horizontal="center" vertical="top"/>
    </xf>
    <xf numFmtId="180" fontId="6" fillId="0" borderId="32" xfId="0" applyNumberFormat="1" applyFont="1" applyFill="1" applyBorder="1" applyAlignment="1">
      <alignment horizontal="center" vertical="center" textRotation="90" wrapText="1"/>
    </xf>
    <xf numFmtId="0" fontId="8" fillId="0" borderId="70" xfId="0" applyFont="1" applyFill="1" applyBorder="1" applyAlignment="1">
      <alignment horizontal="center" vertical="top"/>
    </xf>
    <xf numFmtId="0" fontId="8" fillId="0" borderId="76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8" fillId="0" borderId="61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180" fontId="8" fillId="0" borderId="20" xfId="0" applyNumberFormat="1" applyFont="1" applyFill="1" applyBorder="1" applyAlignment="1">
      <alignment horizontal="center" vertical="top"/>
    </xf>
    <xf numFmtId="180" fontId="8" fillId="0" borderId="3" xfId="0" applyNumberFormat="1" applyFont="1" applyFill="1" applyBorder="1" applyAlignment="1">
      <alignment horizontal="center" vertical="top"/>
    </xf>
    <xf numFmtId="0" fontId="8" fillId="0" borderId="33" xfId="0" applyFont="1" applyFill="1" applyBorder="1" applyAlignment="1">
      <alignment vertical="top"/>
    </xf>
    <xf numFmtId="0" fontId="8" fillId="0" borderId="33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vertical="top"/>
    </xf>
    <xf numFmtId="0" fontId="8" fillId="0" borderId="27" xfId="0" applyFont="1" applyFill="1" applyBorder="1" applyAlignment="1">
      <alignment horizontal="center" vertical="top"/>
    </xf>
    <xf numFmtId="180" fontId="8" fillId="0" borderId="30" xfId="0" applyNumberFormat="1" applyFont="1" applyFill="1" applyBorder="1" applyAlignment="1">
      <alignment horizontal="center" vertical="top"/>
    </xf>
    <xf numFmtId="180" fontId="8" fillId="0" borderId="36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 wrapText="1"/>
    </xf>
    <xf numFmtId="180" fontId="8" fillId="0" borderId="41" xfId="0" applyNumberFormat="1" applyFont="1" applyBorder="1" applyAlignment="1">
      <alignment horizontal="center" vertical="top"/>
    </xf>
    <xf numFmtId="180" fontId="8" fillId="0" borderId="3" xfId="0" applyNumberFormat="1" applyFont="1" applyBorder="1" applyAlignment="1">
      <alignment horizontal="center" vertical="top"/>
    </xf>
    <xf numFmtId="180" fontId="8" fillId="0" borderId="61" xfId="0" applyNumberFormat="1" applyFont="1" applyBorder="1" applyAlignment="1">
      <alignment horizontal="center" vertical="top"/>
    </xf>
    <xf numFmtId="180" fontId="6" fillId="0" borderId="21" xfId="0" applyNumberFormat="1" applyFont="1" applyFill="1" applyBorder="1" applyAlignment="1">
      <alignment horizontal="center" vertical="top" wrapText="1"/>
    </xf>
    <xf numFmtId="180" fontId="8" fillId="0" borderId="5" xfId="0" applyNumberFormat="1" applyFont="1" applyFill="1" applyBorder="1" applyAlignment="1">
      <alignment horizontal="center" vertical="top"/>
    </xf>
    <xf numFmtId="180" fontId="8" fillId="0" borderId="71" xfId="0" applyNumberFormat="1" applyFont="1" applyFill="1" applyBorder="1" applyAlignment="1">
      <alignment horizontal="center" vertical="top"/>
    </xf>
    <xf numFmtId="180" fontId="8" fillId="0" borderId="6" xfId="0" applyNumberFormat="1" applyFont="1" applyFill="1" applyBorder="1" applyAlignment="1">
      <alignment horizontal="center" vertical="top"/>
    </xf>
    <xf numFmtId="180" fontId="8" fillId="0" borderId="7" xfId="0" applyNumberFormat="1" applyFont="1" applyFill="1" applyBorder="1" applyAlignment="1">
      <alignment horizontal="center" vertical="top"/>
    </xf>
    <xf numFmtId="180" fontId="8" fillId="0" borderId="69" xfId="0" applyNumberFormat="1" applyFont="1" applyFill="1" applyBorder="1" applyAlignment="1">
      <alignment horizontal="center" vertical="top"/>
    </xf>
    <xf numFmtId="180" fontId="6" fillId="0" borderId="6" xfId="0" applyNumberFormat="1" applyFont="1" applyFill="1" applyBorder="1" applyAlignment="1">
      <alignment horizontal="center" vertical="top"/>
    </xf>
    <xf numFmtId="180" fontId="8" fillId="4" borderId="26" xfId="0" applyNumberFormat="1" applyFont="1" applyFill="1" applyBorder="1" applyAlignment="1">
      <alignment horizontal="center" vertical="top"/>
    </xf>
    <xf numFmtId="180" fontId="6" fillId="4" borderId="6" xfId="0" applyNumberFormat="1" applyFont="1" applyFill="1" applyBorder="1" applyAlignment="1">
      <alignment horizontal="center" vertical="top"/>
    </xf>
    <xf numFmtId="180" fontId="8" fillId="4" borderId="7" xfId="0" applyNumberFormat="1" applyFont="1" applyFill="1" applyBorder="1" applyAlignment="1">
      <alignment horizontal="center" vertical="top"/>
    </xf>
    <xf numFmtId="180" fontId="8" fillId="0" borderId="26" xfId="0" applyNumberFormat="1" applyFont="1" applyFill="1" applyBorder="1" applyAlignment="1">
      <alignment horizontal="center" vertical="top"/>
    </xf>
    <xf numFmtId="180" fontId="6" fillId="4" borderId="26" xfId="0" applyNumberFormat="1" applyFont="1" applyFill="1" applyBorder="1" applyAlignment="1">
      <alignment horizontal="center" vertical="top"/>
    </xf>
    <xf numFmtId="180" fontId="6" fillId="0" borderId="21" xfId="0" applyNumberFormat="1" applyFont="1" applyFill="1" applyBorder="1" applyAlignment="1">
      <alignment horizontal="center" vertical="top"/>
    </xf>
    <xf numFmtId="180" fontId="6" fillId="0" borderId="16" xfId="0" applyNumberFormat="1" applyFont="1" applyFill="1" applyBorder="1" applyAlignment="1">
      <alignment horizontal="center" vertical="top"/>
    </xf>
    <xf numFmtId="180" fontId="6" fillId="0" borderId="17" xfId="0" applyNumberFormat="1" applyFont="1" applyFill="1" applyBorder="1" applyAlignment="1">
      <alignment horizontal="center" vertical="top"/>
    </xf>
    <xf numFmtId="180" fontId="8" fillId="0" borderId="18" xfId="0" applyNumberFormat="1" applyFont="1" applyBorder="1" applyAlignment="1">
      <alignment horizontal="center" vertical="top"/>
    </xf>
    <xf numFmtId="180" fontId="8" fillId="4" borderId="6" xfId="0" applyNumberFormat="1" applyFont="1" applyFill="1" applyBorder="1" applyAlignment="1">
      <alignment horizontal="center" vertical="top"/>
    </xf>
    <xf numFmtId="180" fontId="8" fillId="0" borderId="66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180" fontId="8" fillId="0" borderId="38" xfId="0" applyNumberFormat="1" applyFont="1" applyFill="1" applyBorder="1" applyAlignment="1">
      <alignment horizontal="center" vertical="top"/>
    </xf>
    <xf numFmtId="180" fontId="8" fillId="4" borderId="64" xfId="0" applyNumberFormat="1" applyFont="1" applyFill="1" applyBorder="1" applyAlignment="1">
      <alignment horizontal="center" vertical="top"/>
    </xf>
    <xf numFmtId="180" fontId="8" fillId="4" borderId="70" xfId="0" applyNumberFormat="1" applyFont="1" applyFill="1" applyBorder="1" applyAlignment="1">
      <alignment horizontal="center" vertical="top"/>
    </xf>
    <xf numFmtId="180" fontId="8" fillId="0" borderId="76" xfId="0" applyNumberFormat="1" applyFont="1" applyFill="1" applyBorder="1" applyAlignment="1">
      <alignment horizontal="center" vertical="top"/>
    </xf>
    <xf numFmtId="180" fontId="8" fillId="0" borderId="76" xfId="0" applyNumberFormat="1" applyFont="1" applyBorder="1" applyAlignment="1">
      <alignment horizontal="center" vertical="top"/>
    </xf>
    <xf numFmtId="180" fontId="8" fillId="0" borderId="16" xfId="0" applyNumberFormat="1" applyFont="1" applyBorder="1" applyAlignment="1">
      <alignment horizontal="center" vertical="top"/>
    </xf>
    <xf numFmtId="180" fontId="8" fillId="0" borderId="15" xfId="0" applyNumberFormat="1" applyFont="1" applyBorder="1" applyAlignment="1">
      <alignment horizontal="center" vertical="top"/>
    </xf>
    <xf numFmtId="180" fontId="8" fillId="0" borderId="20" xfId="0" applyNumberFormat="1" applyFont="1" applyBorder="1" applyAlignment="1">
      <alignment horizontal="center" vertical="top"/>
    </xf>
    <xf numFmtId="180" fontId="8" fillId="0" borderId="41" xfId="0" applyNumberFormat="1" applyFont="1" applyFill="1" applyBorder="1" applyAlignment="1">
      <alignment horizontal="center" vertical="top"/>
    </xf>
    <xf numFmtId="180" fontId="8" fillId="0" borderId="2" xfId="0" applyNumberFormat="1" applyFont="1" applyFill="1" applyBorder="1" applyAlignment="1">
      <alignment vertical="top"/>
    </xf>
    <xf numFmtId="0" fontId="8" fillId="0" borderId="66" xfId="0" applyFont="1" applyFill="1" applyBorder="1" applyAlignment="1">
      <alignment horizontal="center" vertical="top" wrapText="1"/>
    </xf>
    <xf numFmtId="0" fontId="8" fillId="0" borderId="76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right" vertical="top" wrapText="1"/>
    </xf>
    <xf numFmtId="0" fontId="8" fillId="3" borderId="49" xfId="0" applyFont="1" applyFill="1" applyBorder="1" applyAlignment="1">
      <alignment vertical="top" wrapText="1"/>
    </xf>
    <xf numFmtId="0" fontId="8" fillId="3" borderId="46" xfId="0" applyFont="1" applyFill="1" applyBorder="1" applyAlignment="1">
      <alignment vertical="top" wrapText="1"/>
    </xf>
    <xf numFmtId="180" fontId="6" fillId="0" borderId="15" xfId="0" applyNumberFormat="1" applyFont="1" applyBorder="1" applyAlignment="1">
      <alignment horizontal="center" vertical="center" wrapText="1"/>
    </xf>
    <xf numFmtId="180" fontId="8" fillId="0" borderId="5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4" borderId="31" xfId="0" applyFont="1" applyFill="1" applyBorder="1" applyAlignment="1">
      <alignment horizontal="right" vertical="center"/>
    </xf>
    <xf numFmtId="180" fontId="8" fillId="0" borderId="56" xfId="0" applyNumberFormat="1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right" vertical="center"/>
    </xf>
    <xf numFmtId="49" fontId="8" fillId="0" borderId="5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/>
    </xf>
    <xf numFmtId="180" fontId="8" fillId="0" borderId="42" xfId="0" applyNumberFormat="1" applyFont="1" applyFill="1" applyBorder="1" applyAlignment="1">
      <alignment horizontal="center" vertical="top" wrapText="1"/>
    </xf>
    <xf numFmtId="49" fontId="8" fillId="0" borderId="65" xfId="0" applyNumberFormat="1" applyFont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/>
    </xf>
    <xf numFmtId="0" fontId="0" fillId="0" borderId="27" xfId="0" applyFont="1" applyBorder="1" applyAlignment="1">
      <alignment vertical="top" wrapText="1"/>
    </xf>
    <xf numFmtId="0" fontId="6" fillId="4" borderId="40" xfId="0" applyFont="1" applyFill="1" applyBorder="1" applyAlignment="1">
      <alignment horizontal="right" vertical="center"/>
    </xf>
    <xf numFmtId="180" fontId="4" fillId="0" borderId="41" xfId="0" applyNumberFormat="1" applyFont="1" applyFill="1" applyBorder="1" applyAlignment="1">
      <alignment horizontal="center" vertical="top"/>
    </xf>
    <xf numFmtId="180" fontId="5" fillId="4" borderId="31" xfId="0" applyNumberFormat="1" applyFont="1" applyFill="1" applyBorder="1" applyAlignment="1">
      <alignment horizontal="center" vertical="top"/>
    </xf>
    <xf numFmtId="180" fontId="4" fillId="0" borderId="69" xfId="0" applyNumberFormat="1" applyFont="1" applyFill="1" applyBorder="1" applyAlignment="1">
      <alignment horizontal="center" vertical="top"/>
    </xf>
    <xf numFmtId="180" fontId="4" fillId="0" borderId="68" xfId="0" applyNumberFormat="1" applyFont="1" applyFill="1" applyBorder="1" applyAlignment="1">
      <alignment horizontal="center" vertical="top"/>
    </xf>
    <xf numFmtId="180" fontId="4" fillId="4" borderId="21" xfId="0" applyNumberFormat="1" applyFont="1" applyFill="1" applyBorder="1" applyAlignment="1">
      <alignment horizontal="center" vertical="top"/>
    </xf>
    <xf numFmtId="180" fontId="4" fillId="4" borderId="16" xfId="0" applyNumberFormat="1" applyFont="1" applyFill="1" applyBorder="1" applyAlignment="1">
      <alignment horizontal="center" vertical="top"/>
    </xf>
    <xf numFmtId="180" fontId="4" fillId="0" borderId="18" xfId="0" applyNumberFormat="1" applyFont="1" applyFill="1" applyBorder="1" applyAlignment="1">
      <alignment horizontal="center" vertical="top"/>
    </xf>
    <xf numFmtId="180" fontId="4" fillId="0" borderId="70" xfId="0" applyNumberFormat="1" applyFont="1" applyFill="1" applyBorder="1" applyAlignment="1">
      <alignment horizontal="center" vertical="top"/>
    </xf>
    <xf numFmtId="180" fontId="4" fillId="0" borderId="78" xfId="0" applyNumberFormat="1" applyFont="1" applyFill="1" applyBorder="1" applyAlignment="1">
      <alignment horizontal="center" vertical="top"/>
    </xf>
    <xf numFmtId="180" fontId="4" fillId="4" borderId="60" xfId="0" applyNumberFormat="1" applyFont="1" applyFill="1" applyBorder="1" applyAlignment="1">
      <alignment horizontal="center" vertical="top"/>
    </xf>
    <xf numFmtId="180" fontId="4" fillId="4" borderId="2" xfId="0" applyNumberFormat="1" applyFont="1" applyFill="1" applyBorder="1" applyAlignment="1">
      <alignment horizontal="center" vertical="top"/>
    </xf>
    <xf numFmtId="180" fontId="4" fillId="4" borderId="0" xfId="0" applyNumberFormat="1" applyFont="1" applyFill="1" applyBorder="1" applyAlignment="1">
      <alignment horizontal="center" vertical="top"/>
    </xf>
    <xf numFmtId="180" fontId="4" fillId="0" borderId="60" xfId="0" applyNumberFormat="1" applyFont="1" applyFill="1" applyBorder="1" applyAlignment="1">
      <alignment horizontal="center" vertical="top"/>
    </xf>
    <xf numFmtId="180" fontId="4" fillId="0" borderId="2" xfId="0" applyNumberFormat="1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180" fontId="4" fillId="0" borderId="42" xfId="0" applyNumberFormat="1" applyFont="1" applyFill="1" applyBorder="1" applyAlignment="1">
      <alignment horizontal="center" vertical="top"/>
    </xf>
    <xf numFmtId="180" fontId="5" fillId="3" borderId="49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4" borderId="22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4" fillId="0" borderId="37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51" xfId="0" applyFont="1" applyBorder="1" applyAlignment="1">
      <alignment/>
    </xf>
    <xf numFmtId="0" fontId="31" fillId="0" borderId="56" xfId="0" applyFont="1" applyFill="1" applyBorder="1" applyAlignment="1">
      <alignment/>
    </xf>
    <xf numFmtId="0" fontId="31" fillId="0" borderId="8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left" vertical="top" wrapText="1"/>
    </xf>
    <xf numFmtId="180" fontId="15" fillId="4" borderId="40" xfId="0" applyNumberFormat="1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left" vertical="center" wrapText="1"/>
    </xf>
    <xf numFmtId="180" fontId="15" fillId="4" borderId="3" xfId="0" applyNumberFormat="1" applyFont="1" applyFill="1" applyBorder="1" applyAlignment="1">
      <alignment horizontal="center" vertical="top" wrapText="1"/>
    </xf>
    <xf numFmtId="180" fontId="15" fillId="4" borderId="15" xfId="0" applyNumberFormat="1" applyFont="1" applyFill="1" applyBorder="1" applyAlignment="1">
      <alignment horizontal="center" vertical="top" wrapText="1"/>
    </xf>
    <xf numFmtId="180" fontId="15" fillId="4" borderId="41" xfId="0" applyNumberFormat="1" applyFont="1" applyFill="1" applyBorder="1" applyAlignment="1">
      <alignment horizontal="center" vertical="top" wrapText="1"/>
    </xf>
    <xf numFmtId="0" fontId="6" fillId="0" borderId="47" xfId="0" applyFont="1" applyBorder="1" applyAlignment="1">
      <alignment horizontal="left" vertical="top" wrapText="1" indent="1"/>
    </xf>
    <xf numFmtId="180" fontId="16" fillId="0" borderId="40" xfId="0" applyNumberFormat="1" applyFont="1" applyBorder="1" applyAlignment="1">
      <alignment horizontal="center" vertical="top" wrapText="1"/>
    </xf>
    <xf numFmtId="180" fontId="16" fillId="0" borderId="67" xfId="0" applyNumberFormat="1" applyFont="1" applyBorder="1" applyAlignment="1">
      <alignment horizontal="center" vertical="top" wrapText="1"/>
    </xf>
    <xf numFmtId="180" fontId="16" fillId="0" borderId="48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180" fontId="11" fillId="0" borderId="0" xfId="0" applyNumberFormat="1" applyFont="1" applyFill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4" fillId="0" borderId="5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64" xfId="0" applyNumberFormat="1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49" fontId="8" fillId="0" borderId="72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top" wrapText="1"/>
    </xf>
    <xf numFmtId="49" fontId="6" fillId="3" borderId="46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80" fontId="6" fillId="4" borderId="31" xfId="0" applyNumberFormat="1" applyFont="1" applyFill="1" applyBorder="1" applyAlignment="1">
      <alignment horizontal="center" vertical="center"/>
    </xf>
    <xf numFmtId="180" fontId="8" fillId="0" borderId="61" xfId="0" applyNumberFormat="1" applyFont="1" applyFill="1" applyBorder="1" applyAlignment="1">
      <alignment horizontal="center" vertical="top"/>
    </xf>
    <xf numFmtId="180" fontId="8" fillId="4" borderId="4" xfId="0" applyNumberFormat="1" applyFont="1" applyFill="1" applyBorder="1" applyAlignment="1">
      <alignment horizontal="center" vertical="top"/>
    </xf>
    <xf numFmtId="180" fontId="6" fillId="4" borderId="7" xfId="0" applyNumberFormat="1" applyFont="1" applyFill="1" applyBorder="1" applyAlignment="1">
      <alignment horizontal="center" vertical="top"/>
    </xf>
    <xf numFmtId="180" fontId="4" fillId="4" borderId="17" xfId="0" applyNumberFormat="1" applyFont="1" applyFill="1" applyBorder="1" applyAlignment="1">
      <alignment horizontal="center" vertical="top"/>
    </xf>
    <xf numFmtId="180" fontId="4" fillId="4" borderId="10" xfId="0" applyNumberFormat="1" applyFont="1" applyFill="1" applyBorder="1" applyAlignment="1">
      <alignment horizontal="center" vertical="top"/>
    </xf>
    <xf numFmtId="180" fontId="4" fillId="4" borderId="37" xfId="0" applyNumberFormat="1" applyFont="1" applyFill="1" applyBorder="1" applyAlignment="1">
      <alignment horizontal="center" vertical="top"/>
    </xf>
    <xf numFmtId="180" fontId="4" fillId="4" borderId="51" xfId="0" applyNumberFormat="1" applyFont="1" applyFill="1" applyBorder="1" applyAlignment="1">
      <alignment horizontal="center" vertical="top"/>
    </xf>
    <xf numFmtId="180" fontId="4" fillId="4" borderId="26" xfId="0" applyNumberFormat="1" applyFont="1" applyFill="1" applyBorder="1" applyAlignment="1">
      <alignment horizontal="center" vertical="top"/>
    </xf>
    <xf numFmtId="180" fontId="4" fillId="4" borderId="7" xfId="0" applyNumberFormat="1" applyFont="1" applyFill="1" applyBorder="1" applyAlignment="1">
      <alignment horizontal="center" vertical="top"/>
    </xf>
    <xf numFmtId="180" fontId="4" fillId="4" borderId="17" xfId="0" applyNumberFormat="1" applyFont="1" applyFill="1" applyBorder="1" applyAlignment="1">
      <alignment horizontal="center" vertical="top" wrapText="1"/>
    </xf>
    <xf numFmtId="180" fontId="4" fillId="4" borderId="10" xfId="0" applyNumberFormat="1" applyFont="1" applyFill="1" applyBorder="1" applyAlignment="1">
      <alignment horizontal="center" vertical="top" wrapText="1"/>
    </xf>
    <xf numFmtId="180" fontId="4" fillId="4" borderId="51" xfId="0" applyNumberFormat="1" applyFont="1" applyFill="1" applyBorder="1" applyAlignment="1">
      <alignment horizontal="center" vertical="top" wrapText="1"/>
    </xf>
    <xf numFmtId="180" fontId="4" fillId="4" borderId="26" xfId="0" applyNumberFormat="1" applyFont="1" applyFill="1" applyBorder="1" applyAlignment="1">
      <alignment horizontal="center" vertical="top" wrapText="1"/>
    </xf>
    <xf numFmtId="180" fontId="4" fillId="4" borderId="7" xfId="0" applyNumberFormat="1" applyFont="1" applyFill="1" applyBorder="1" applyAlignment="1">
      <alignment horizontal="center" vertical="top" wrapText="1"/>
    </xf>
    <xf numFmtId="180" fontId="5" fillId="4" borderId="22" xfId="0" applyNumberFormat="1" applyFont="1" applyFill="1" applyBorder="1" applyAlignment="1">
      <alignment horizontal="center" vertical="top" wrapText="1"/>
    </xf>
    <xf numFmtId="180" fontId="4" fillId="4" borderId="37" xfId="0" applyNumberFormat="1" applyFont="1" applyFill="1" applyBorder="1" applyAlignment="1">
      <alignment vertical="top" wrapText="1"/>
    </xf>
    <xf numFmtId="180" fontId="4" fillId="4" borderId="5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29" xfId="0" applyFont="1" applyFill="1" applyBorder="1" applyAlignment="1">
      <alignment vertical="top" wrapText="1"/>
    </xf>
    <xf numFmtId="180" fontId="5" fillId="4" borderId="32" xfId="0" applyNumberFormat="1" applyFont="1" applyFill="1" applyBorder="1" applyAlignment="1">
      <alignment horizontal="center" vertical="center" wrapText="1"/>
    </xf>
    <xf numFmtId="180" fontId="5" fillId="4" borderId="65" xfId="0" applyNumberFormat="1" applyFont="1" applyFill="1" applyBorder="1" applyAlignment="1">
      <alignment horizontal="center" vertical="center" wrapText="1"/>
    </xf>
    <xf numFmtId="180" fontId="4" fillId="4" borderId="17" xfId="0" applyNumberFormat="1" applyFont="1" applyFill="1" applyBorder="1" applyAlignment="1">
      <alignment horizontal="center" vertical="top"/>
    </xf>
    <xf numFmtId="180" fontId="4" fillId="4" borderId="10" xfId="0" applyNumberFormat="1" applyFont="1" applyFill="1" applyBorder="1" applyAlignment="1">
      <alignment horizontal="center" vertical="top"/>
    </xf>
    <xf numFmtId="190" fontId="4" fillId="4" borderId="29" xfId="0" applyNumberFormat="1" applyFont="1" applyFill="1" applyBorder="1" applyAlignment="1">
      <alignment horizontal="center" vertical="top"/>
    </xf>
    <xf numFmtId="190" fontId="4" fillId="4" borderId="7" xfId="0" applyNumberFormat="1" applyFont="1" applyFill="1" applyBorder="1" applyAlignment="1">
      <alignment horizontal="center" vertical="top"/>
    </xf>
    <xf numFmtId="180" fontId="4" fillId="4" borderId="29" xfId="0" applyNumberFormat="1" applyFont="1" applyFill="1" applyBorder="1" applyAlignment="1">
      <alignment horizontal="center" vertical="top"/>
    </xf>
    <xf numFmtId="180" fontId="4" fillId="4" borderId="18" xfId="0" applyNumberFormat="1" applyFont="1" applyFill="1" applyBorder="1" applyAlignment="1">
      <alignment horizontal="center" vertical="top"/>
    </xf>
    <xf numFmtId="180" fontId="4" fillId="4" borderId="60" xfId="0" applyNumberFormat="1" applyFont="1" applyFill="1" applyBorder="1" applyAlignment="1">
      <alignment horizontal="center" vertical="top"/>
    </xf>
    <xf numFmtId="180" fontId="5" fillId="0" borderId="21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vertical="top"/>
    </xf>
    <xf numFmtId="49" fontId="4" fillId="0" borderId="29" xfId="0" applyNumberFormat="1" applyFont="1" applyFill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180" fontId="4" fillId="0" borderId="61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180" fontId="4" fillId="0" borderId="44" xfId="0" applyNumberFormat="1" applyFont="1" applyFill="1" applyBorder="1" applyAlignment="1">
      <alignment horizontal="center" vertical="top"/>
    </xf>
    <xf numFmtId="180" fontId="4" fillId="0" borderId="51" xfId="0" applyNumberFormat="1" applyFont="1" applyFill="1" applyBorder="1" applyAlignment="1">
      <alignment horizontal="center" vertical="top"/>
    </xf>
    <xf numFmtId="180" fontId="4" fillId="0" borderId="58" xfId="0" applyNumberFormat="1" applyFont="1" applyFill="1" applyBorder="1" applyAlignment="1">
      <alignment horizontal="center" vertical="top"/>
    </xf>
    <xf numFmtId="180" fontId="4" fillId="4" borderId="37" xfId="0" applyNumberFormat="1" applyFont="1" applyFill="1" applyBorder="1" applyAlignment="1">
      <alignment horizontal="center" vertical="top"/>
    </xf>
    <xf numFmtId="180" fontId="4" fillId="4" borderId="44" xfId="0" applyNumberFormat="1" applyFont="1" applyFill="1" applyBorder="1" applyAlignment="1">
      <alignment horizontal="center" vertical="top"/>
    </xf>
    <xf numFmtId="180" fontId="4" fillId="4" borderId="51" xfId="0" applyNumberFormat="1" applyFont="1" applyFill="1" applyBorder="1" applyAlignment="1">
      <alignment horizontal="center" vertical="top"/>
    </xf>
    <xf numFmtId="180" fontId="4" fillId="0" borderId="57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180" fontId="4" fillId="0" borderId="28" xfId="0" applyNumberFormat="1" applyFont="1" applyFill="1" applyBorder="1" applyAlignment="1">
      <alignment horizontal="center" vertical="top" wrapText="1"/>
    </xf>
    <xf numFmtId="180" fontId="4" fillId="0" borderId="29" xfId="0" applyNumberFormat="1" applyFont="1" applyFill="1" applyBorder="1" applyAlignment="1">
      <alignment horizontal="center" vertical="top" wrapText="1"/>
    </xf>
    <xf numFmtId="180" fontId="4" fillId="0" borderId="1" xfId="0" applyNumberFormat="1" applyFont="1" applyFill="1" applyBorder="1" applyAlignment="1">
      <alignment horizontal="center" vertical="top" wrapText="1"/>
    </xf>
    <xf numFmtId="180" fontId="4" fillId="0" borderId="28" xfId="0" applyNumberFormat="1" applyFont="1" applyFill="1" applyBorder="1" applyAlignment="1">
      <alignment horizontal="center" vertical="top" wrapText="1"/>
    </xf>
    <xf numFmtId="180" fontId="4" fillId="4" borderId="29" xfId="0" applyNumberFormat="1" applyFont="1" applyFill="1" applyBorder="1" applyAlignment="1">
      <alignment horizontal="center" vertical="top" wrapText="1"/>
    </xf>
    <xf numFmtId="180" fontId="4" fillId="0" borderId="61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80" fontId="4" fillId="0" borderId="36" xfId="0" applyNumberFormat="1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left" vertical="top" wrapText="1"/>
    </xf>
    <xf numFmtId="0" fontId="4" fillId="0" borderId="70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49" fontId="4" fillId="0" borderId="79" xfId="0" applyNumberFormat="1" applyFont="1" applyFill="1" applyBorder="1" applyAlignment="1">
      <alignment horizontal="center" vertical="top"/>
    </xf>
    <xf numFmtId="0" fontId="11" fillId="0" borderId="70" xfId="0" applyNumberFormat="1" applyFont="1" applyFill="1" applyBorder="1" applyAlignment="1">
      <alignment horizontal="center" vertical="top"/>
    </xf>
    <xf numFmtId="0" fontId="11" fillId="0" borderId="79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 wrapText="1"/>
    </xf>
    <xf numFmtId="49" fontId="4" fillId="0" borderId="76" xfId="0" applyNumberFormat="1" applyFont="1" applyFill="1" applyBorder="1" applyAlignment="1">
      <alignment horizontal="center" vertical="top"/>
    </xf>
    <xf numFmtId="180" fontId="5" fillId="0" borderId="28" xfId="0" applyNumberFormat="1" applyFont="1" applyFill="1" applyBorder="1" applyAlignment="1">
      <alignment horizontal="center" vertical="top"/>
    </xf>
    <xf numFmtId="180" fontId="5" fillId="0" borderId="28" xfId="0" applyNumberFormat="1" applyFont="1" applyFill="1" applyBorder="1" applyAlignment="1">
      <alignment horizontal="center" vertical="top" wrapText="1"/>
    </xf>
    <xf numFmtId="180" fontId="5" fillId="0" borderId="61" xfId="0" applyNumberFormat="1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/>
    </xf>
    <xf numFmtId="0" fontId="4" fillId="0" borderId="7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60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80" fontId="4" fillId="5" borderId="54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180" fontId="4" fillId="0" borderId="4" xfId="0" applyNumberFormat="1" applyFont="1" applyFill="1" applyBorder="1" applyAlignment="1">
      <alignment horizontal="center" vertical="top"/>
    </xf>
    <xf numFmtId="180" fontId="4" fillId="0" borderId="2" xfId="0" applyNumberFormat="1" applyFont="1" applyFill="1" applyBorder="1" applyAlignment="1">
      <alignment horizontal="center" vertical="top"/>
    </xf>
    <xf numFmtId="180" fontId="5" fillId="0" borderId="2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180" fontId="4" fillId="4" borderId="4" xfId="0" applyNumberFormat="1" applyFont="1" applyFill="1" applyBorder="1" applyAlignment="1">
      <alignment horizontal="center" vertical="top"/>
    </xf>
    <xf numFmtId="180" fontId="4" fillId="4" borderId="2" xfId="0" applyNumberFormat="1" applyFont="1" applyFill="1" applyBorder="1" applyAlignment="1">
      <alignment horizontal="center" vertical="top"/>
    </xf>
    <xf numFmtId="180" fontId="4" fillId="0" borderId="42" xfId="0" applyNumberFormat="1" applyFont="1" applyFill="1" applyBorder="1" applyAlignment="1">
      <alignment horizontal="center" vertical="top"/>
    </xf>
    <xf numFmtId="180" fontId="4" fillId="0" borderId="60" xfId="0" applyNumberFormat="1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center" vertical="top"/>
    </xf>
    <xf numFmtId="0" fontId="8" fillId="0" borderId="79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0" fillId="0" borderId="38" xfId="0" applyFont="1" applyBorder="1" applyAlignment="1">
      <alignment/>
    </xf>
    <xf numFmtId="0" fontId="0" fillId="0" borderId="75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6" borderId="4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8" fillId="0" borderId="36" xfId="0" applyNumberFormat="1" applyFont="1" applyFill="1" applyBorder="1" applyAlignment="1">
      <alignment vertical="top" wrapText="1"/>
    </xf>
    <xf numFmtId="180" fontId="33" fillId="0" borderId="28" xfId="0" applyNumberFormat="1" applyFont="1" applyBorder="1" applyAlignment="1">
      <alignment horizontal="center" vertical="top"/>
    </xf>
    <xf numFmtId="180" fontId="33" fillId="0" borderId="75" xfId="0" applyNumberFormat="1" applyFont="1" applyFill="1" applyBorder="1" applyAlignment="1">
      <alignment horizontal="center" vertical="top"/>
    </xf>
    <xf numFmtId="180" fontId="8" fillId="0" borderId="72" xfId="0" applyNumberFormat="1" applyFont="1" applyFill="1" applyBorder="1" applyAlignment="1">
      <alignment horizontal="center" vertical="top"/>
    </xf>
    <xf numFmtId="180" fontId="8" fillId="0" borderId="70" xfId="0" applyNumberFormat="1" applyFont="1" applyBorder="1" applyAlignment="1">
      <alignment horizontal="center" vertical="top"/>
    </xf>
    <xf numFmtId="180" fontId="8" fillId="0" borderId="69" xfId="0" applyNumberFormat="1" applyFont="1" applyBorder="1" applyAlignment="1">
      <alignment horizontal="center" vertical="top"/>
    </xf>
    <xf numFmtId="180" fontId="8" fillId="0" borderId="54" xfId="0" applyNumberFormat="1" applyFont="1" applyBorder="1" applyAlignment="1">
      <alignment horizontal="center" vertical="top"/>
    </xf>
    <xf numFmtId="180" fontId="33" fillId="0" borderId="16" xfId="0" applyNumberFormat="1" applyFont="1" applyFill="1" applyBorder="1" applyAlignment="1">
      <alignment horizontal="center" vertical="top"/>
    </xf>
    <xf numFmtId="180" fontId="4" fillId="0" borderId="37" xfId="0" applyNumberFormat="1" applyFont="1" applyFill="1" applyBorder="1" applyAlignment="1">
      <alignment horizontal="center" vertical="top"/>
    </xf>
    <xf numFmtId="180" fontId="4" fillId="0" borderId="26" xfId="0" applyNumberFormat="1" applyFont="1" applyFill="1" applyBorder="1" applyAlignment="1">
      <alignment horizontal="center" vertical="top"/>
    </xf>
    <xf numFmtId="1" fontId="8" fillId="0" borderId="44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51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wrapText="1"/>
    </xf>
    <xf numFmtId="1" fontId="8" fillId="0" borderId="2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64" xfId="0" applyNumberFormat="1" applyFont="1" applyFill="1" applyBorder="1" applyAlignment="1">
      <alignment horizontal="left" vertical="top" wrapText="1"/>
    </xf>
    <xf numFmtId="49" fontId="5" fillId="2" borderId="22" xfId="0" applyNumberFormat="1" applyFont="1" applyFill="1" applyBorder="1" applyAlignment="1">
      <alignment horizontal="center" vertical="top"/>
    </xf>
    <xf numFmtId="180" fontId="8" fillId="0" borderId="30" xfId="0" applyNumberFormat="1" applyFont="1" applyBorder="1" applyAlignment="1">
      <alignment horizontal="center" vertical="top"/>
    </xf>
    <xf numFmtId="180" fontId="8" fillId="0" borderId="19" xfId="0" applyNumberFormat="1" applyFont="1" applyBorder="1" applyAlignment="1">
      <alignment horizontal="center" vertical="top"/>
    </xf>
    <xf numFmtId="180" fontId="8" fillId="0" borderId="38" xfId="0" applyNumberFormat="1" applyFont="1" applyBorder="1" applyAlignment="1">
      <alignment horizontal="center" vertical="top"/>
    </xf>
    <xf numFmtId="180" fontId="8" fillId="0" borderId="27" xfId="0" applyNumberFormat="1" applyFont="1" applyBorder="1" applyAlignment="1">
      <alignment horizontal="center" vertical="top"/>
    </xf>
    <xf numFmtId="180" fontId="4" fillId="0" borderId="21" xfId="0" applyNumberFormat="1" applyFont="1" applyFill="1" applyBorder="1" applyAlignment="1">
      <alignment horizontal="center" vertical="top"/>
    </xf>
    <xf numFmtId="180" fontId="8" fillId="0" borderId="60" xfId="0" applyNumberFormat="1" applyFont="1" applyFill="1" applyBorder="1" applyAlignment="1">
      <alignment horizontal="center" vertical="top"/>
    </xf>
    <xf numFmtId="180" fontId="8" fillId="0" borderId="43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180" fontId="8" fillId="4" borderId="60" xfId="0" applyNumberFormat="1" applyFont="1" applyFill="1" applyBorder="1" applyAlignment="1">
      <alignment horizontal="center" vertical="top"/>
    </xf>
    <xf numFmtId="180" fontId="8" fillId="4" borderId="43" xfId="0" applyNumberFormat="1" applyFont="1" applyFill="1" applyBorder="1" applyAlignment="1">
      <alignment horizontal="center" vertical="top"/>
    </xf>
    <xf numFmtId="180" fontId="8" fillId="0" borderId="42" xfId="0" applyNumberFormat="1" applyFont="1" applyBorder="1" applyAlignment="1">
      <alignment horizontal="center" vertical="top"/>
    </xf>
    <xf numFmtId="180" fontId="8" fillId="0" borderId="60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180" fontId="8" fillId="0" borderId="8" xfId="0" applyNumberFormat="1" applyFont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180" fontId="8" fillId="0" borderId="4" xfId="0" applyNumberFormat="1" applyFont="1" applyFill="1" applyBorder="1" applyAlignment="1">
      <alignment horizontal="center" vertical="top"/>
    </xf>
    <xf numFmtId="180" fontId="8" fillId="0" borderId="9" xfId="0" applyNumberFormat="1" applyFont="1" applyBorder="1" applyAlignment="1">
      <alignment horizontal="center" vertical="top"/>
    </xf>
    <xf numFmtId="180" fontId="33" fillId="0" borderId="2" xfId="0" applyNumberFormat="1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/>
    </xf>
    <xf numFmtId="190" fontId="4" fillId="4" borderId="2" xfId="0" applyNumberFormat="1" applyFont="1" applyFill="1" applyBorder="1" applyAlignment="1">
      <alignment horizontal="center" vertical="top"/>
    </xf>
    <xf numFmtId="190" fontId="4" fillId="4" borderId="10" xfId="0" applyNumberFormat="1" applyFont="1" applyFill="1" applyBorder="1" applyAlignment="1">
      <alignment horizontal="center" vertical="top"/>
    </xf>
    <xf numFmtId="180" fontId="4" fillId="0" borderId="8" xfId="0" applyNumberFormat="1" applyFont="1" applyFill="1" applyBorder="1" applyAlignment="1">
      <alignment horizontal="center" vertical="top"/>
    </xf>
    <xf numFmtId="180" fontId="4" fillId="0" borderId="21" xfId="0" applyNumberFormat="1" applyFont="1" applyFill="1" applyBorder="1" applyAlignment="1">
      <alignment horizontal="center" vertical="top" wrapText="1"/>
    </xf>
    <xf numFmtId="180" fontId="4" fillId="0" borderId="37" xfId="0" applyNumberFormat="1" applyFont="1" applyFill="1" applyBorder="1" applyAlignment="1">
      <alignment horizontal="center" vertical="top"/>
    </xf>
    <xf numFmtId="180" fontId="4" fillId="0" borderId="1" xfId="0" applyNumberFormat="1" applyFont="1" applyFill="1" applyBorder="1" applyAlignment="1">
      <alignment horizontal="center" vertical="top" wrapText="1"/>
    </xf>
    <xf numFmtId="180" fontId="4" fillId="0" borderId="26" xfId="0" applyNumberFormat="1" applyFont="1" applyFill="1" applyBorder="1" applyAlignment="1">
      <alignment horizontal="center" vertical="top" wrapText="1"/>
    </xf>
    <xf numFmtId="180" fontId="4" fillId="0" borderId="26" xfId="0" applyNumberFormat="1" applyFont="1" applyFill="1" applyBorder="1" applyAlignment="1">
      <alignment horizontal="center" vertical="top" wrapText="1"/>
    </xf>
    <xf numFmtId="180" fontId="4" fillId="0" borderId="6" xfId="0" applyNumberFormat="1" applyFont="1" applyFill="1" applyBorder="1" applyAlignment="1">
      <alignment horizontal="center" vertical="top" wrapText="1"/>
    </xf>
    <xf numFmtId="180" fontId="4" fillId="0" borderId="68" xfId="0" applyNumberFormat="1" applyFont="1" applyFill="1" applyBorder="1" applyAlignment="1">
      <alignment horizontal="center" vertical="top" wrapText="1"/>
    </xf>
    <xf numFmtId="180" fontId="4" fillId="4" borderId="6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Alignment="1">
      <alignment/>
    </xf>
    <xf numFmtId="0" fontId="4" fillId="0" borderId="54" xfId="0" applyFont="1" applyFill="1" applyBorder="1" applyAlignment="1">
      <alignment horizontal="center" vertical="top" wrapText="1"/>
    </xf>
    <xf numFmtId="180" fontId="8" fillId="0" borderId="0" xfId="0" applyNumberFormat="1" applyFont="1" applyBorder="1" applyAlignment="1">
      <alignment horizontal="center" vertical="top" wrapText="1"/>
    </xf>
    <xf numFmtId="180" fontId="5" fillId="0" borderId="2" xfId="0" applyNumberFormat="1" applyFont="1" applyFill="1" applyBorder="1" applyAlignment="1">
      <alignment horizontal="center" vertical="top"/>
    </xf>
    <xf numFmtId="180" fontId="4" fillId="0" borderId="59" xfId="0" applyNumberFormat="1" applyFont="1" applyFill="1" applyBorder="1" applyAlignment="1">
      <alignment horizontal="center" vertical="top"/>
    </xf>
    <xf numFmtId="180" fontId="5" fillId="0" borderId="6" xfId="0" applyNumberFormat="1" applyFont="1" applyFill="1" applyBorder="1" applyAlignment="1">
      <alignment horizontal="center" vertical="top"/>
    </xf>
    <xf numFmtId="180" fontId="8" fillId="4" borderId="75" xfId="0" applyNumberFormat="1" applyFont="1" applyFill="1" applyBorder="1" applyAlignment="1">
      <alignment horizontal="center" vertical="top"/>
    </xf>
    <xf numFmtId="180" fontId="8" fillId="4" borderId="68" xfId="0" applyNumberFormat="1" applyFont="1" applyFill="1" applyBorder="1" applyAlignment="1">
      <alignment horizontal="center" vertical="top"/>
    </xf>
    <xf numFmtId="180" fontId="8" fillId="0" borderId="0" xfId="0" applyNumberFormat="1" applyFont="1" applyAlignment="1">
      <alignment/>
    </xf>
    <xf numFmtId="180" fontId="5" fillId="3" borderId="34" xfId="0" applyNumberFormat="1" applyFont="1" applyFill="1" applyBorder="1" applyAlignment="1">
      <alignment horizontal="center" vertical="top"/>
    </xf>
    <xf numFmtId="180" fontId="5" fillId="3" borderId="55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vertical="top"/>
    </xf>
    <xf numFmtId="0" fontId="5" fillId="0" borderId="7" xfId="20" applyFont="1" applyFill="1" applyBorder="1" applyAlignment="1">
      <alignment vertical="top" wrapText="1"/>
      <protection/>
    </xf>
    <xf numFmtId="0" fontId="34" fillId="0" borderId="2" xfId="0" applyFont="1" applyBorder="1" applyAlignment="1">
      <alignment vertical="top"/>
    </xf>
    <xf numFmtId="0" fontId="4" fillId="0" borderId="64" xfId="0" applyFont="1" applyFill="1" applyBorder="1" applyAlignment="1">
      <alignment vertical="top" wrapText="1"/>
    </xf>
    <xf numFmtId="49" fontId="5" fillId="3" borderId="13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4" fillId="0" borderId="70" xfId="0" applyNumberFormat="1" applyFont="1" applyFill="1" applyBorder="1" applyAlignment="1">
      <alignment vertical="top"/>
    </xf>
    <xf numFmtId="49" fontId="4" fillId="0" borderId="79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28" xfId="0" applyNumberFormat="1" applyFont="1" applyFill="1" applyBorder="1" applyAlignment="1">
      <alignment vertical="top"/>
    </xf>
    <xf numFmtId="190" fontId="5" fillId="0" borderId="2" xfId="0" applyNumberFormat="1" applyFont="1" applyFill="1" applyBorder="1" applyAlignment="1">
      <alignment horizontal="center" vertical="top"/>
    </xf>
    <xf numFmtId="190" fontId="5" fillId="0" borderId="42" xfId="0" applyNumberFormat="1" applyFont="1" applyFill="1" applyBorder="1" applyAlignment="1">
      <alignment horizontal="center" vertical="top"/>
    </xf>
    <xf numFmtId="0" fontId="24" fillId="0" borderId="43" xfId="19" applyFont="1" applyBorder="1" applyAlignment="1">
      <alignment horizontal="left" vertical="top"/>
      <protection/>
    </xf>
    <xf numFmtId="0" fontId="24" fillId="0" borderId="75" xfId="19" applyFont="1" applyBorder="1" applyAlignment="1">
      <alignment horizontal="left" vertical="top"/>
      <protection/>
    </xf>
    <xf numFmtId="0" fontId="8" fillId="0" borderId="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24" fillId="0" borderId="2" xfId="19" applyFont="1" applyFill="1" applyBorder="1" applyAlignment="1">
      <alignment horizontal="center" vertical="center"/>
      <protection/>
    </xf>
    <xf numFmtId="0" fontId="24" fillId="0" borderId="0" xfId="19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8" fillId="0" borderId="43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27" fillId="0" borderId="2" xfId="19" applyFont="1" applyBorder="1" applyAlignment="1">
      <alignment horizontal="center" vertical="top"/>
      <protection/>
    </xf>
    <xf numFmtId="0" fontId="24" fillId="0" borderId="70" xfId="19" applyFont="1" applyBorder="1" applyAlignment="1">
      <alignment horizontal="center"/>
      <protection/>
    </xf>
    <xf numFmtId="0" fontId="24" fillId="0" borderId="70" xfId="19" applyFont="1" applyBorder="1" applyAlignment="1">
      <alignment horizontal="left" vertical="top" wrapText="1"/>
      <protection/>
    </xf>
    <xf numFmtId="0" fontId="8" fillId="0" borderId="70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180" fontId="4" fillId="0" borderId="61" xfId="0" applyNumberFormat="1" applyFont="1" applyFill="1" applyBorder="1" applyAlignment="1">
      <alignment horizontal="center" vertical="top"/>
    </xf>
    <xf numFmtId="190" fontId="4" fillId="0" borderId="61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vertical="top"/>
    </xf>
    <xf numFmtId="49" fontId="5" fillId="3" borderId="45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 wrapText="1"/>
    </xf>
    <xf numFmtId="180" fontId="12" fillId="0" borderId="21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Alignment="1">
      <alignment vertical="top"/>
    </xf>
    <xf numFmtId="180" fontId="4" fillId="4" borderId="1" xfId="0" applyNumberFormat="1" applyFont="1" applyFill="1" applyBorder="1" applyAlignment="1">
      <alignment horizontal="center" vertical="top" wrapText="1"/>
    </xf>
    <xf numFmtId="180" fontId="4" fillId="4" borderId="28" xfId="0" applyNumberFormat="1" applyFont="1" applyFill="1" applyBorder="1" applyAlignment="1">
      <alignment horizontal="center" vertical="top" wrapText="1"/>
    </xf>
    <xf numFmtId="0" fontId="24" fillId="0" borderId="0" xfId="1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4" fillId="0" borderId="9" xfId="19" applyFont="1" applyFill="1" applyBorder="1" applyAlignment="1">
      <alignment vertical="center"/>
      <protection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26" fillId="0" borderId="28" xfId="19" applyFont="1" applyFill="1" applyBorder="1" applyAlignment="1">
      <alignment horizontal="left" vertical="top" wrapText="1"/>
      <protection/>
    </xf>
    <xf numFmtId="180" fontId="8" fillId="4" borderId="20" xfId="0" applyNumberFormat="1" applyFont="1" applyFill="1" applyBorder="1" applyAlignment="1">
      <alignment horizontal="center" vertical="top"/>
    </xf>
    <xf numFmtId="49" fontId="8" fillId="0" borderId="72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180" fontId="33" fillId="4" borderId="26" xfId="0" applyNumberFormat="1" applyFont="1" applyFill="1" applyBorder="1" applyAlignment="1">
      <alignment horizontal="center" vertical="top"/>
    </xf>
    <xf numFmtId="180" fontId="33" fillId="4" borderId="6" xfId="0" applyNumberFormat="1" applyFont="1" applyFill="1" applyBorder="1" applyAlignment="1">
      <alignment horizontal="center" vertical="top"/>
    </xf>
    <xf numFmtId="180" fontId="33" fillId="4" borderId="7" xfId="0" applyNumberFormat="1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vertical="top" wrapText="1"/>
    </xf>
    <xf numFmtId="180" fontId="11" fillId="0" borderId="30" xfId="0" applyNumberFormat="1" applyFont="1" applyFill="1" applyBorder="1" applyAlignment="1">
      <alignment horizontal="center" vertical="top"/>
    </xf>
    <xf numFmtId="180" fontId="11" fillId="0" borderId="28" xfId="0" applyNumberFormat="1" applyFont="1" applyFill="1" applyBorder="1" applyAlignment="1">
      <alignment horizontal="center" vertical="top"/>
    </xf>
    <xf numFmtId="180" fontId="11" fillId="0" borderId="75" xfId="0" applyNumberFormat="1" applyFont="1" applyFill="1" applyBorder="1" applyAlignment="1">
      <alignment horizontal="center" vertical="top"/>
    </xf>
    <xf numFmtId="180" fontId="11" fillId="4" borderId="1" xfId="0" applyNumberFormat="1" applyFont="1" applyFill="1" applyBorder="1" applyAlignment="1">
      <alignment horizontal="center" vertical="top"/>
    </xf>
    <xf numFmtId="180" fontId="11" fillId="4" borderId="28" xfId="0" applyNumberFormat="1" applyFont="1" applyFill="1" applyBorder="1" applyAlignment="1">
      <alignment horizontal="center" vertical="top"/>
    </xf>
    <xf numFmtId="180" fontId="11" fillId="4" borderId="29" xfId="0" applyNumberFormat="1" applyFont="1" applyFill="1" applyBorder="1" applyAlignment="1">
      <alignment horizontal="center" vertical="top"/>
    </xf>
    <xf numFmtId="180" fontId="12" fillId="4" borderId="22" xfId="0" applyNumberFormat="1" applyFont="1" applyFill="1" applyBorder="1" applyAlignment="1">
      <alignment horizontal="center" vertical="top"/>
    </xf>
    <xf numFmtId="180" fontId="12" fillId="4" borderId="12" xfId="0" applyNumberFormat="1" applyFont="1" applyFill="1" applyBorder="1" applyAlignment="1">
      <alignment horizontal="center" vertical="top"/>
    </xf>
    <xf numFmtId="180" fontId="12" fillId="4" borderId="31" xfId="0" applyNumberFormat="1" applyFont="1" applyFill="1" applyBorder="1" applyAlignment="1">
      <alignment horizontal="center" vertical="top"/>
    </xf>
    <xf numFmtId="180" fontId="4" fillId="4" borderId="1" xfId="0" applyNumberFormat="1" applyFont="1" applyFill="1" applyBorder="1" applyAlignment="1">
      <alignment horizontal="center" vertical="top"/>
    </xf>
    <xf numFmtId="180" fontId="4" fillId="4" borderId="28" xfId="0" applyNumberFormat="1" applyFont="1" applyFill="1" applyBorder="1" applyAlignment="1">
      <alignment horizontal="center" vertical="top"/>
    </xf>
    <xf numFmtId="180" fontId="4" fillId="0" borderId="61" xfId="0" applyNumberFormat="1" applyFont="1" applyFill="1" applyBorder="1" applyAlignment="1">
      <alignment horizontal="center" vertical="top"/>
    </xf>
    <xf numFmtId="180" fontId="4" fillId="0" borderId="36" xfId="0" applyNumberFormat="1" applyFont="1" applyFill="1" applyBorder="1" applyAlignment="1">
      <alignment horizontal="center" vertical="top"/>
    </xf>
    <xf numFmtId="180" fontId="8" fillId="0" borderId="80" xfId="0" applyNumberFormat="1" applyFont="1" applyBorder="1" applyAlignment="1">
      <alignment horizontal="center" vertical="top"/>
    </xf>
    <xf numFmtId="180" fontId="8" fillId="0" borderId="44" xfId="0" applyNumberFormat="1" applyFont="1" applyBorder="1" applyAlignment="1">
      <alignment horizontal="center" vertical="top"/>
    </xf>
    <xf numFmtId="180" fontId="8" fillId="0" borderId="81" xfId="0" applyNumberFormat="1" applyFont="1" applyBorder="1" applyAlignment="1">
      <alignment horizontal="center" vertical="top"/>
    </xf>
    <xf numFmtId="180" fontId="8" fillId="4" borderId="73" xfId="0" applyNumberFormat="1" applyFont="1" applyFill="1" applyBorder="1" applyAlignment="1">
      <alignment horizontal="center" vertical="top"/>
    </xf>
    <xf numFmtId="180" fontId="8" fillId="4" borderId="81" xfId="0" applyNumberFormat="1" applyFont="1" applyFill="1" applyBorder="1" applyAlignment="1">
      <alignment horizontal="center" vertical="top"/>
    </xf>
    <xf numFmtId="180" fontId="8" fillId="4" borderId="51" xfId="0" applyNumberFormat="1" applyFont="1" applyFill="1" applyBorder="1" applyAlignment="1">
      <alignment horizontal="center" vertical="top"/>
    </xf>
    <xf numFmtId="49" fontId="8" fillId="0" borderId="73" xfId="0" applyNumberFormat="1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center" vertical="top"/>
    </xf>
    <xf numFmtId="0" fontId="8" fillId="0" borderId="57" xfId="0" applyFont="1" applyFill="1" applyBorder="1" applyAlignment="1">
      <alignment horizontal="center" vertical="top"/>
    </xf>
    <xf numFmtId="180" fontId="4" fillId="0" borderId="26" xfId="0" applyNumberFormat="1" applyFont="1" applyFill="1" applyBorder="1" applyAlignment="1">
      <alignment horizontal="center" vertical="top"/>
    </xf>
    <xf numFmtId="180" fontId="4" fillId="4" borderId="6" xfId="0" applyNumberFormat="1" applyFont="1" applyFill="1" applyBorder="1" applyAlignment="1">
      <alignment horizontal="center" vertical="top"/>
    </xf>
    <xf numFmtId="180" fontId="4" fillId="4" borderId="7" xfId="0" applyNumberFormat="1" applyFont="1" applyFill="1" applyBorder="1" applyAlignment="1">
      <alignment horizontal="center" vertical="top"/>
    </xf>
    <xf numFmtId="180" fontId="4" fillId="0" borderId="66" xfId="0" applyNumberFormat="1" applyFont="1" applyFill="1" applyBorder="1" applyAlignment="1">
      <alignment horizontal="center" vertical="top" wrapText="1"/>
    </xf>
    <xf numFmtId="180" fontId="4" fillId="0" borderId="5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5" fillId="2" borderId="4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0" fontId="35" fillId="0" borderId="4" xfId="0" applyFont="1" applyFill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vertical="top" wrapText="1"/>
    </xf>
    <xf numFmtId="0" fontId="8" fillId="0" borderId="65" xfId="0" applyFont="1" applyFill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49" fontId="5" fillId="0" borderId="43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0" fillId="0" borderId="38" xfId="0" applyNumberFormat="1" applyFont="1" applyFill="1" applyBorder="1" applyAlignment="1">
      <alignment horizontal="center" vertical="top"/>
    </xf>
    <xf numFmtId="49" fontId="8" fillId="0" borderId="56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 vertical="top"/>
    </xf>
    <xf numFmtId="49" fontId="5" fillId="0" borderId="28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left" vertical="top"/>
    </xf>
    <xf numFmtId="0" fontId="12" fillId="0" borderId="64" xfId="0" applyFont="1" applyBorder="1" applyAlignment="1">
      <alignment horizontal="center" vertical="center" textRotation="90" wrapText="1"/>
    </xf>
    <xf numFmtId="180" fontId="6" fillId="0" borderId="32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49" fontId="8" fillId="0" borderId="55" xfId="0" applyNumberFormat="1" applyFont="1" applyFill="1" applyBorder="1" applyAlignment="1">
      <alignment horizontal="center" vertical="top"/>
    </xf>
    <xf numFmtId="49" fontId="10" fillId="0" borderId="69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vertical="top"/>
    </xf>
    <xf numFmtId="49" fontId="5" fillId="0" borderId="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6" fillId="0" borderId="43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/>
    </xf>
    <xf numFmtId="180" fontId="6" fillId="0" borderId="37" xfId="0" applyNumberFormat="1" applyFont="1" applyFill="1" applyBorder="1" applyAlignment="1">
      <alignment horizontal="center" vertical="top" wrapText="1"/>
    </xf>
    <xf numFmtId="49" fontId="5" fillId="3" borderId="82" xfId="0" applyNumberFormat="1" applyFont="1" applyFill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3" borderId="81" xfId="0" applyNumberFormat="1" applyFont="1" applyFill="1" applyBorder="1" applyAlignment="1">
      <alignment horizontal="center" vertical="top"/>
    </xf>
    <xf numFmtId="0" fontId="8" fillId="0" borderId="61" xfId="0" applyFont="1" applyFill="1" applyBorder="1" applyAlignment="1">
      <alignment horizontal="center" vertical="top"/>
    </xf>
    <xf numFmtId="49" fontId="5" fillId="2" borderId="37" xfId="0" applyNumberFormat="1" applyFont="1" applyFill="1" applyBorder="1" applyAlignment="1">
      <alignment horizontal="center" vertical="top"/>
    </xf>
    <xf numFmtId="49" fontId="5" fillId="2" borderId="32" xfId="0" applyNumberFormat="1" applyFont="1" applyFill="1" applyBorder="1" applyAlignment="1">
      <alignment horizontal="center" vertical="top"/>
    </xf>
    <xf numFmtId="0" fontId="8" fillId="0" borderId="76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80" fontId="4" fillId="0" borderId="71" xfId="0" applyNumberFormat="1" applyFont="1" applyBorder="1" applyAlignment="1">
      <alignment horizontal="center" vertical="top" wrapText="1"/>
    </xf>
    <xf numFmtId="180" fontId="4" fillId="0" borderId="69" xfId="0" applyNumberFormat="1" applyFont="1" applyBorder="1" applyAlignment="1">
      <alignment horizontal="center" vertical="top" wrapText="1"/>
    </xf>
    <xf numFmtId="180" fontId="4" fillId="0" borderId="66" xfId="0" applyNumberFormat="1" applyFont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8" fillId="0" borderId="81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82" xfId="0" applyFont="1" applyFill="1" applyBorder="1" applyAlignment="1">
      <alignment horizontal="left" vertical="top" wrapText="1"/>
    </xf>
    <xf numFmtId="49" fontId="6" fillId="0" borderId="81" xfId="0" applyNumberFormat="1" applyFont="1" applyFill="1" applyBorder="1" applyAlignment="1">
      <alignment horizontal="left" vertical="top" wrapText="1"/>
    </xf>
    <xf numFmtId="49" fontId="6" fillId="0" borderId="82" xfId="0" applyNumberFormat="1" applyFont="1" applyFill="1" applyBorder="1" applyAlignment="1">
      <alignment horizontal="left" vertical="top" wrapText="1"/>
    </xf>
    <xf numFmtId="49" fontId="5" fillId="0" borderId="81" xfId="0" applyNumberFormat="1" applyFont="1" applyBorder="1" applyAlignment="1">
      <alignment horizontal="center" vertical="top"/>
    </xf>
    <xf numFmtId="49" fontId="5" fillId="0" borderId="82" xfId="0" applyNumberFormat="1" applyFont="1" applyBorder="1" applyAlignment="1">
      <alignment horizontal="center" vertical="top"/>
    </xf>
    <xf numFmtId="0" fontId="8" fillId="0" borderId="70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49" fontId="5" fillId="2" borderId="22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49" fontId="5" fillId="2" borderId="37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/>
    </xf>
    <xf numFmtId="49" fontId="5" fillId="2" borderId="22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2" borderId="83" xfId="0" applyNumberFormat="1" applyFont="1" applyFill="1" applyBorder="1" applyAlignment="1">
      <alignment horizontal="center" vertical="top"/>
    </xf>
    <xf numFmtId="49" fontId="5" fillId="2" borderId="84" xfId="0" applyNumberFormat="1" applyFont="1" applyFill="1" applyBorder="1" applyAlignment="1">
      <alignment horizontal="center" vertical="top"/>
    </xf>
    <xf numFmtId="49" fontId="5" fillId="2" borderId="85" xfId="0" applyNumberFormat="1" applyFont="1" applyFill="1" applyBorder="1" applyAlignment="1">
      <alignment horizontal="center" vertical="top"/>
    </xf>
    <xf numFmtId="49" fontId="5" fillId="3" borderId="44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49" fontId="5" fillId="2" borderId="21" xfId="0" applyNumberFormat="1" applyFont="1" applyFill="1" applyBorder="1" applyAlignment="1">
      <alignment horizontal="center" vertical="top" wrapText="1"/>
    </xf>
    <xf numFmtId="49" fontId="5" fillId="2" borderId="64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70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49" fontId="8" fillId="0" borderId="64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6" fillId="0" borderId="79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65" xfId="0" applyNumberFormat="1" applyFont="1" applyFill="1" applyBorder="1" applyAlignment="1">
      <alignment horizontal="left" vertical="top" wrapText="1"/>
    </xf>
    <xf numFmtId="49" fontId="10" fillId="0" borderId="41" xfId="0" applyNumberFormat="1" applyFont="1" applyFill="1" applyBorder="1" applyAlignment="1">
      <alignment horizontal="center" vertical="top"/>
    </xf>
    <xf numFmtId="49" fontId="10" fillId="0" borderId="61" xfId="0" applyNumberFormat="1" applyFont="1" applyFill="1" applyBorder="1" applyAlignment="1">
      <alignment horizontal="center" vertical="top"/>
    </xf>
    <xf numFmtId="49" fontId="10" fillId="0" borderId="66" xfId="0" applyNumberFormat="1" applyFont="1" applyFill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left" vertical="top" wrapText="1"/>
    </xf>
    <xf numFmtId="49" fontId="10" fillId="0" borderId="46" xfId="0" applyNumberFormat="1" applyFont="1" applyFill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180" fontId="6" fillId="0" borderId="64" xfId="0" applyNumberFormat="1" applyFont="1" applyFill="1" applyBorder="1" applyAlignment="1">
      <alignment horizontal="center" vertical="center" textRotation="90" wrapText="1"/>
    </xf>
    <xf numFmtId="180" fontId="6" fillId="0" borderId="4" xfId="0" applyNumberFormat="1" applyFont="1" applyFill="1" applyBorder="1" applyAlignment="1">
      <alignment horizontal="center" vertical="center" textRotation="90" wrapText="1"/>
    </xf>
    <xf numFmtId="180" fontId="6" fillId="0" borderId="32" xfId="0" applyNumberFormat="1" applyFont="1" applyFill="1" applyBorder="1" applyAlignment="1">
      <alignment horizontal="center" vertical="center" textRotation="90" wrapText="1"/>
    </xf>
    <xf numFmtId="0" fontId="5" fillId="0" borderId="10" xfId="20" applyFont="1" applyFill="1" applyBorder="1" applyAlignment="1">
      <alignment vertical="top" wrapText="1"/>
      <protection/>
    </xf>
    <xf numFmtId="0" fontId="0" fillId="0" borderId="65" xfId="0" applyFill="1" applyBorder="1" applyAlignment="1">
      <alignment vertical="top" wrapText="1"/>
    </xf>
    <xf numFmtId="0" fontId="5" fillId="0" borderId="51" xfId="20" applyFont="1" applyFill="1" applyBorder="1" applyAlignment="1">
      <alignment vertical="top" wrapText="1"/>
      <protection/>
    </xf>
    <xf numFmtId="0" fontId="0" fillId="0" borderId="29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/>
    </xf>
    <xf numFmtId="49" fontId="5" fillId="5" borderId="44" xfId="0" applyNumberFormat="1" applyFont="1" applyFill="1" applyBorder="1" applyAlignment="1">
      <alignment vertical="top"/>
    </xf>
    <xf numFmtId="49" fontId="5" fillId="5" borderId="2" xfId="0" applyNumberFormat="1" applyFont="1" applyFill="1" applyBorder="1" applyAlignment="1">
      <alignment vertical="top"/>
    </xf>
    <xf numFmtId="49" fontId="5" fillId="5" borderId="33" xfId="0" applyNumberFormat="1" applyFont="1" applyFill="1" applyBorder="1" applyAlignment="1">
      <alignment vertical="top"/>
    </xf>
    <xf numFmtId="49" fontId="5" fillId="3" borderId="44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49" fontId="8" fillId="0" borderId="56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8" fillId="0" borderId="40" xfId="0" applyNumberFormat="1" applyFont="1" applyFill="1" applyBorder="1" applyAlignment="1">
      <alignment horizontal="center" vertical="top"/>
    </xf>
    <xf numFmtId="0" fontId="0" fillId="0" borderId="32" xfId="0" applyBorder="1" applyAlignment="1">
      <alignment vertical="top" wrapText="1"/>
    </xf>
    <xf numFmtId="49" fontId="8" fillId="0" borderId="60" xfId="0" applyNumberFormat="1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vertical="top" wrapText="1"/>
    </xf>
    <xf numFmtId="49" fontId="8" fillId="0" borderId="72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/>
    </xf>
    <xf numFmtId="180" fontId="4" fillId="0" borderId="0" xfId="0" applyNumberFormat="1" applyFont="1" applyBorder="1" applyAlignment="1">
      <alignment horizontal="center" vertical="top" wrapText="1"/>
    </xf>
    <xf numFmtId="180" fontId="4" fillId="0" borderId="0" xfId="0" applyNumberFormat="1" applyFont="1" applyBorder="1" applyAlignment="1">
      <alignment horizontal="center" vertical="top" wrapText="1"/>
    </xf>
    <xf numFmtId="180" fontId="5" fillId="6" borderId="25" xfId="0" applyNumberFormat="1" applyFont="1" applyFill="1" applyBorder="1" applyAlignment="1">
      <alignment horizontal="center" vertical="top" wrapText="1"/>
    </xf>
    <xf numFmtId="180" fontId="5" fillId="6" borderId="23" xfId="0" applyNumberFormat="1" applyFont="1" applyFill="1" applyBorder="1" applyAlignment="1">
      <alignment horizontal="center" vertical="top" wrapText="1"/>
    </xf>
    <xf numFmtId="180" fontId="5" fillId="6" borderId="31" xfId="0" applyNumberFormat="1" applyFont="1" applyFill="1" applyBorder="1" applyAlignment="1">
      <alignment horizontal="center" vertical="top" wrapText="1"/>
    </xf>
    <xf numFmtId="180" fontId="5" fillId="0" borderId="0" xfId="0" applyNumberFormat="1" applyFont="1" applyFill="1" applyBorder="1" applyAlignment="1">
      <alignment horizontal="center" vertical="top" wrapText="1"/>
    </xf>
    <xf numFmtId="180" fontId="4" fillId="0" borderId="71" xfId="0" applyNumberFormat="1" applyFont="1" applyBorder="1" applyAlignment="1">
      <alignment horizontal="center" vertical="top" wrapText="1"/>
    </xf>
    <xf numFmtId="180" fontId="4" fillId="0" borderId="69" xfId="0" applyNumberFormat="1" applyFont="1" applyBorder="1" applyAlignment="1">
      <alignment horizontal="center" vertical="top" wrapText="1"/>
    </xf>
    <xf numFmtId="180" fontId="4" fillId="0" borderId="66" xfId="0" applyNumberFormat="1" applyFont="1" applyBorder="1" applyAlignment="1">
      <alignment horizontal="center" vertical="top" wrapText="1"/>
    </xf>
    <xf numFmtId="0" fontId="4" fillId="5" borderId="2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5" fillId="6" borderId="6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right" vertical="top" wrapText="1"/>
    </xf>
    <xf numFmtId="0" fontId="5" fillId="6" borderId="42" xfId="0" applyFont="1" applyFill="1" applyBorder="1" applyAlignment="1">
      <alignment horizontal="right" vertical="top" wrapText="1"/>
    </xf>
    <xf numFmtId="0" fontId="6" fillId="0" borderId="7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5" fillId="2" borderId="75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49" fontId="5" fillId="2" borderId="61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center" vertical="top"/>
    </xf>
    <xf numFmtId="49" fontId="5" fillId="2" borderId="22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5" fillId="3" borderId="45" xfId="0" applyNumberFormat="1" applyFont="1" applyFill="1" applyBorder="1" applyAlignment="1">
      <alignment horizontal="right" vertical="top"/>
    </xf>
    <xf numFmtId="49" fontId="5" fillId="3" borderId="46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49" fontId="5" fillId="2" borderId="4" xfId="0" applyNumberFormat="1" applyFont="1" applyFill="1" applyBorder="1" applyAlignment="1">
      <alignment horizontal="center" vertical="top"/>
    </xf>
    <xf numFmtId="0" fontId="8" fillId="0" borderId="79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2" borderId="64" xfId="0" applyNumberFormat="1" applyFont="1" applyFill="1" applyBorder="1" applyAlignment="1">
      <alignment horizontal="center" vertical="top"/>
    </xf>
    <xf numFmtId="49" fontId="5" fillId="3" borderId="35" xfId="0" applyNumberFormat="1" applyFont="1" applyFill="1" applyBorder="1" applyAlignment="1">
      <alignment horizontal="center" vertical="top"/>
    </xf>
    <xf numFmtId="49" fontId="5" fillId="3" borderId="70" xfId="0" applyNumberFormat="1" applyFont="1" applyFill="1" applyBorder="1" applyAlignment="1">
      <alignment horizontal="center" vertical="top"/>
    </xf>
    <xf numFmtId="49" fontId="5" fillId="0" borderId="70" xfId="0" applyNumberFormat="1" applyFont="1" applyBorder="1" applyAlignment="1">
      <alignment horizontal="center" vertical="top"/>
    </xf>
    <xf numFmtId="0" fontId="6" fillId="0" borderId="45" xfId="0" applyFont="1" applyFill="1" applyBorder="1" applyAlignment="1">
      <alignment horizontal="left" vertical="top" wrapText="1"/>
    </xf>
    <xf numFmtId="0" fontId="6" fillId="0" borderId="81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82" xfId="0" applyFont="1" applyFill="1" applyBorder="1" applyAlignment="1">
      <alignment horizontal="left" vertical="top" wrapText="1"/>
    </xf>
    <xf numFmtId="49" fontId="6" fillId="0" borderId="57" xfId="0" applyNumberFormat="1" applyFont="1" applyFill="1" applyBorder="1" applyAlignment="1">
      <alignment horizontal="left" vertical="top" wrapText="1"/>
    </xf>
    <xf numFmtId="49" fontId="6" fillId="0" borderId="42" xfId="0" applyNumberFormat="1" applyFont="1" applyFill="1" applyBorder="1" applyAlignment="1">
      <alignment horizontal="left" vertical="top" wrapText="1"/>
    </xf>
    <xf numFmtId="49" fontId="6" fillId="0" borderId="48" xfId="0" applyNumberFormat="1" applyFont="1" applyFill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29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center" vertical="top"/>
    </xf>
    <xf numFmtId="180" fontId="12" fillId="0" borderId="64" xfId="0" applyNumberFormat="1" applyFont="1" applyFill="1" applyBorder="1" applyAlignment="1">
      <alignment horizontal="center" vertical="center" textRotation="90" wrapText="1"/>
    </xf>
    <xf numFmtId="180" fontId="12" fillId="0" borderId="32" xfId="0" applyNumberFormat="1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0" fontId="0" fillId="0" borderId="4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49" fontId="8" fillId="0" borderId="64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49" fontId="8" fillId="0" borderId="41" xfId="0" applyNumberFormat="1" applyFont="1" applyFill="1" applyBorder="1" applyAlignment="1">
      <alignment horizontal="center" vertical="top"/>
    </xf>
    <xf numFmtId="49" fontId="8" fillId="0" borderId="66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68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49" fontId="8" fillId="0" borderId="27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center" vertical="top"/>
    </xf>
    <xf numFmtId="49" fontId="8" fillId="0" borderId="73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49" fontId="15" fillId="7" borderId="36" xfId="0" applyNumberFormat="1" applyFont="1" applyFill="1" applyBorder="1" applyAlignment="1">
      <alignment horizontal="left" vertical="top" wrapText="1"/>
    </xf>
    <xf numFmtId="49" fontId="15" fillId="7" borderId="38" xfId="0" applyNumberFormat="1" applyFont="1" applyFill="1" applyBorder="1" applyAlignment="1">
      <alignment horizontal="left" vertical="top" wrapText="1"/>
    </xf>
    <xf numFmtId="49" fontId="15" fillId="7" borderId="61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27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0" fontId="8" fillId="0" borderId="81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82" xfId="0" applyFont="1" applyFill="1" applyBorder="1" applyAlignment="1">
      <alignment horizontal="left" vertical="top" wrapText="1"/>
    </xf>
    <xf numFmtId="180" fontId="6" fillId="0" borderId="4" xfId="0" applyNumberFormat="1" applyFont="1" applyFill="1" applyBorder="1" applyAlignment="1">
      <alignment horizontal="center" vertical="top" wrapText="1"/>
    </xf>
    <xf numFmtId="49" fontId="6" fillId="3" borderId="24" xfId="0" applyNumberFormat="1" applyFont="1" applyFill="1" applyBorder="1" applyAlignment="1">
      <alignment horizontal="left" vertical="top"/>
    </xf>
    <xf numFmtId="0" fontId="6" fillId="3" borderId="23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49" fontId="8" fillId="0" borderId="63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79" xfId="0" applyFont="1" applyFill="1" applyBorder="1" applyAlignment="1">
      <alignment horizontal="center" vertical="center" textRotation="90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49" fontId="6" fillId="2" borderId="75" xfId="0" applyNumberFormat="1" applyFont="1" applyFill="1" applyBorder="1" applyAlignment="1">
      <alignment horizontal="left" vertical="top"/>
    </xf>
    <xf numFmtId="49" fontId="6" fillId="2" borderId="38" xfId="0" applyNumberFormat="1" applyFont="1" applyFill="1" applyBorder="1" applyAlignment="1">
      <alignment horizontal="left" vertical="top"/>
    </xf>
    <xf numFmtId="49" fontId="6" fillId="2" borderId="61" xfId="0" applyNumberFormat="1" applyFont="1" applyFill="1" applyBorder="1" applyAlignment="1">
      <alignment horizontal="left" vertical="top"/>
    </xf>
    <xf numFmtId="0" fontId="9" fillId="6" borderId="71" xfId="0" applyFont="1" applyFill="1" applyBorder="1" applyAlignment="1">
      <alignment horizontal="left" vertical="top" wrapText="1"/>
    </xf>
    <xf numFmtId="0" fontId="9" fillId="6" borderId="69" xfId="0" applyFont="1" applyFill="1" applyBorder="1" applyAlignment="1">
      <alignment horizontal="left" vertical="top" wrapText="1"/>
    </xf>
    <xf numFmtId="0" fontId="9" fillId="6" borderId="66" xfId="0" applyFont="1" applyFill="1" applyBorder="1" applyAlignment="1">
      <alignment horizontal="left" vertical="top" wrapText="1"/>
    </xf>
    <xf numFmtId="0" fontId="11" fillId="0" borderId="56" xfId="0" applyNumberFormat="1" applyFont="1" applyBorder="1" applyAlignment="1">
      <alignment horizontal="center" vertical="center" textRotation="90" wrapText="1"/>
    </xf>
    <xf numFmtId="0" fontId="11" fillId="0" borderId="8" xfId="0" applyNumberFormat="1" applyFont="1" applyBorder="1" applyAlignment="1">
      <alignment horizontal="center" vertical="center" textRotation="90" wrapText="1"/>
    </xf>
    <xf numFmtId="0" fontId="11" fillId="0" borderId="40" xfId="0" applyNumberFormat="1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 textRotation="90" wrapText="1"/>
    </xf>
    <xf numFmtId="0" fontId="11" fillId="0" borderId="77" xfId="0" applyFont="1" applyFill="1" applyBorder="1" applyAlignment="1">
      <alignment horizontal="center" vertical="center" textRotation="90" wrapText="1"/>
    </xf>
    <xf numFmtId="0" fontId="11" fillId="0" borderId="82" xfId="0" applyFont="1" applyFill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top" wrapText="1"/>
    </xf>
    <xf numFmtId="49" fontId="8" fillId="0" borderId="65" xfId="0" applyNumberFormat="1" applyFont="1" applyFill="1" applyBorder="1" applyAlignment="1">
      <alignment horizontal="center" vertical="top"/>
    </xf>
    <xf numFmtId="180" fontId="5" fillId="0" borderId="64" xfId="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80" fontId="35" fillId="0" borderId="64" xfId="0" applyNumberFormat="1" applyFont="1" applyFill="1" applyBorder="1" applyAlignment="1">
      <alignment horizontal="center" vertical="center" textRotation="90" wrapText="1"/>
    </xf>
    <xf numFmtId="180" fontId="35" fillId="0" borderId="32" xfId="0" applyNumberFormat="1" applyFont="1" applyFill="1" applyBorder="1" applyAlignment="1">
      <alignment horizontal="center" vertical="center" textRotation="90" wrapText="1"/>
    </xf>
    <xf numFmtId="180" fontId="5" fillId="0" borderId="64" xfId="0" applyNumberFormat="1" applyFont="1" applyFill="1" applyBorder="1" applyAlignment="1">
      <alignment horizontal="center" vertical="top" textRotation="90" wrapText="1"/>
    </xf>
    <xf numFmtId="180" fontId="5" fillId="0" borderId="32" xfId="0" applyNumberFormat="1" applyFont="1" applyFill="1" applyBorder="1" applyAlignment="1">
      <alignment horizontal="center" vertical="top" textRotation="90" wrapText="1"/>
    </xf>
    <xf numFmtId="180" fontId="12" fillId="0" borderId="64" xfId="0" applyNumberFormat="1" applyFont="1" applyFill="1" applyBorder="1" applyAlignment="1">
      <alignment horizontal="center" vertical="top" textRotation="90" wrapText="1"/>
    </xf>
    <xf numFmtId="180" fontId="12" fillId="0" borderId="32" xfId="0" applyNumberFormat="1" applyFont="1" applyFill="1" applyBorder="1" applyAlignment="1">
      <alignment horizontal="center" vertical="top" textRotation="90" wrapText="1"/>
    </xf>
    <xf numFmtId="49" fontId="5" fillId="2" borderId="2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49" fontId="5" fillId="2" borderId="26" xfId="0" applyNumberFormat="1" applyFont="1" applyFill="1" applyBorder="1" applyAlignment="1">
      <alignment horizontal="left" vertical="top"/>
    </xf>
    <xf numFmtId="49" fontId="5" fillId="3" borderId="16" xfId="0" applyNumberFormat="1" applyFont="1" applyFill="1" applyBorder="1" applyAlignment="1">
      <alignment horizontal="left" vertical="top"/>
    </xf>
    <xf numFmtId="49" fontId="5" fillId="3" borderId="28" xfId="0" applyNumberFormat="1" applyFont="1" applyFill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left" vertical="top"/>
    </xf>
    <xf numFmtId="180" fontId="4" fillId="0" borderId="36" xfId="0" applyNumberFormat="1" applyFont="1" applyBorder="1" applyAlignment="1">
      <alignment horizontal="center" vertical="top" wrapText="1"/>
    </xf>
    <xf numFmtId="180" fontId="4" fillId="0" borderId="38" xfId="0" applyNumberFormat="1" applyFont="1" applyBorder="1" applyAlignment="1">
      <alignment horizontal="center" vertical="top" wrapText="1"/>
    </xf>
    <xf numFmtId="180" fontId="4" fillId="0" borderId="61" xfId="0" applyNumberFormat="1" applyFont="1" applyBorder="1" applyAlignment="1">
      <alignment horizontal="center" vertical="top" wrapText="1"/>
    </xf>
    <xf numFmtId="49" fontId="5" fillId="5" borderId="44" xfId="0" applyNumberFormat="1" applyFont="1" applyFill="1" applyBorder="1" applyAlignment="1">
      <alignment horizontal="center" vertical="top"/>
    </xf>
    <xf numFmtId="49" fontId="5" fillId="5" borderId="2" xfId="0" applyNumberFormat="1" applyFont="1" applyFill="1" applyBorder="1" applyAlignment="1">
      <alignment horizontal="center" vertical="top"/>
    </xf>
    <xf numFmtId="49" fontId="5" fillId="5" borderId="33" xfId="0" applyNumberFormat="1" applyFont="1" applyFill="1" applyBorder="1" applyAlignment="1">
      <alignment horizontal="center" vertical="top"/>
    </xf>
    <xf numFmtId="49" fontId="5" fillId="0" borderId="44" xfId="0" applyNumberFormat="1" applyFont="1" applyBorder="1" applyAlignment="1">
      <alignment vertical="top"/>
    </xf>
    <xf numFmtId="49" fontId="5" fillId="0" borderId="33" xfId="0" applyNumberFormat="1" applyFont="1" applyBorder="1" applyAlignment="1">
      <alignment vertical="top"/>
    </xf>
    <xf numFmtId="0" fontId="5" fillId="6" borderId="73" xfId="0" applyFont="1" applyFill="1" applyBorder="1" applyAlignment="1">
      <alignment horizontal="right" vertical="top" wrapText="1"/>
    </xf>
    <xf numFmtId="0" fontId="5" fillId="6" borderId="80" xfId="0" applyFont="1" applyFill="1" applyBorder="1" applyAlignment="1">
      <alignment horizontal="right" vertical="top" wrapText="1"/>
    </xf>
    <xf numFmtId="0" fontId="5" fillId="6" borderId="57" xfId="0" applyFont="1" applyFill="1" applyBorder="1" applyAlignment="1">
      <alignment horizontal="right" vertical="top" wrapText="1"/>
    </xf>
    <xf numFmtId="49" fontId="5" fillId="6" borderId="82" xfId="0" applyNumberFormat="1" applyFont="1" applyFill="1" applyBorder="1" applyAlignment="1">
      <alignment horizontal="right" vertical="top"/>
    </xf>
    <xf numFmtId="49" fontId="5" fillId="6" borderId="39" xfId="0" applyNumberFormat="1" applyFont="1" applyFill="1" applyBorder="1" applyAlignment="1">
      <alignment horizontal="right" vertical="top"/>
    </xf>
    <xf numFmtId="180" fontId="5" fillId="6" borderId="49" xfId="0" applyNumberFormat="1" applyFont="1" applyFill="1" applyBorder="1" applyAlignment="1">
      <alignment horizontal="center" vertical="top" wrapText="1"/>
    </xf>
    <xf numFmtId="180" fontId="5" fillId="6" borderId="46" xfId="0" applyNumberFormat="1" applyFont="1" applyFill="1" applyBorder="1" applyAlignment="1">
      <alignment horizontal="center" vertical="top" wrapText="1"/>
    </xf>
    <xf numFmtId="180" fontId="5" fillId="6" borderId="50" xfId="0" applyNumberFormat="1" applyFont="1" applyFill="1" applyBorder="1" applyAlignment="1">
      <alignment horizontal="center" vertical="top" wrapText="1"/>
    </xf>
    <xf numFmtId="180" fontId="4" fillId="0" borderId="18" xfId="0" applyNumberFormat="1" applyFont="1" applyBorder="1" applyAlignment="1">
      <alignment horizontal="center" vertical="top" wrapText="1"/>
    </xf>
    <xf numFmtId="180" fontId="4" fillId="0" borderId="19" xfId="0" applyNumberFormat="1" applyFont="1" applyBorder="1" applyAlignment="1">
      <alignment horizontal="center" vertical="top" wrapText="1"/>
    </xf>
    <xf numFmtId="180" fontId="4" fillId="0" borderId="41" xfId="0" applyNumberFormat="1" applyFont="1" applyBorder="1" applyAlignment="1">
      <alignment horizontal="center" vertical="top" wrapText="1"/>
    </xf>
    <xf numFmtId="180" fontId="4" fillId="4" borderId="18" xfId="0" applyNumberFormat="1" applyFont="1" applyFill="1" applyBorder="1" applyAlignment="1">
      <alignment horizontal="center" vertical="top" wrapText="1"/>
    </xf>
    <xf numFmtId="180" fontId="4" fillId="4" borderId="19" xfId="0" applyNumberFormat="1" applyFont="1" applyFill="1" applyBorder="1" applyAlignment="1">
      <alignment horizontal="center" vertical="top" wrapText="1"/>
    </xf>
    <xf numFmtId="180" fontId="4" fillId="4" borderId="41" xfId="0" applyNumberFormat="1" applyFont="1" applyFill="1" applyBorder="1" applyAlignment="1">
      <alignment horizontal="center" vertical="top" wrapText="1"/>
    </xf>
    <xf numFmtId="0" fontId="4" fillId="0" borderId="71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180" fontId="6" fillId="4" borderId="47" xfId="0" applyNumberFormat="1" applyFont="1" applyFill="1" applyBorder="1" applyAlignment="1">
      <alignment horizontal="center" vertical="top" wrapText="1"/>
    </xf>
    <xf numFmtId="180" fontId="6" fillId="4" borderId="39" xfId="0" applyNumberFormat="1" applyFont="1" applyFill="1" applyBorder="1" applyAlignment="1">
      <alignment horizontal="center" vertical="top" wrapText="1"/>
    </xf>
    <xf numFmtId="180" fontId="6" fillId="4" borderId="48" xfId="0" applyNumberFormat="1" applyFont="1" applyFill="1" applyBorder="1" applyAlignment="1">
      <alignment horizontal="center" vertical="top" wrapText="1"/>
    </xf>
    <xf numFmtId="0" fontId="5" fillId="4" borderId="47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8" xfId="0" applyFont="1" applyFill="1" applyBorder="1" applyAlignment="1">
      <alignment horizontal="right" vertical="top" wrapText="1"/>
    </xf>
    <xf numFmtId="180" fontId="14" fillId="0" borderId="0" xfId="0" applyNumberFormat="1" applyFont="1" applyFill="1" applyBorder="1" applyAlignment="1">
      <alignment horizontal="center" vertical="top" wrapText="1"/>
    </xf>
    <xf numFmtId="49" fontId="10" fillId="0" borderId="8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39" xfId="0" applyNumberFormat="1" applyFont="1" applyFill="1" applyBorder="1" applyAlignment="1">
      <alignment horizontal="right" vertical="top"/>
    </xf>
    <xf numFmtId="49" fontId="5" fillId="3" borderId="45" xfId="0" applyNumberFormat="1" applyFont="1" applyFill="1" applyBorder="1" applyAlignment="1">
      <alignment horizontal="right" vertical="top"/>
    </xf>
    <xf numFmtId="49" fontId="5" fillId="3" borderId="46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0" fontId="6" fillId="0" borderId="39" xfId="0" applyFont="1" applyBorder="1" applyAlignment="1">
      <alignment horizontal="right" vertical="top" wrapText="1"/>
    </xf>
    <xf numFmtId="0" fontId="4" fillId="5" borderId="37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6" fillId="3" borderId="45" xfId="0" applyFont="1" applyFill="1" applyBorder="1" applyAlignment="1">
      <alignment horizontal="left" vertical="top" wrapText="1"/>
    </xf>
    <xf numFmtId="0" fontId="6" fillId="3" borderId="46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79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65" xfId="0" applyNumberFormat="1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5" fillId="3" borderId="45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0" fontId="0" fillId="0" borderId="46" xfId="0" applyBorder="1" applyAlignment="1">
      <alignment/>
    </xf>
    <xf numFmtId="0" fontId="4" fillId="0" borderId="3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/>
    </xf>
    <xf numFmtId="49" fontId="8" fillId="0" borderId="5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65" xfId="0" applyNumberFormat="1" applyFont="1" applyBorder="1" applyAlignment="1">
      <alignment horizontal="center" vertical="top" wrapText="1"/>
    </xf>
    <xf numFmtId="49" fontId="10" fillId="0" borderId="56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1" fontId="8" fillId="0" borderId="44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70" xfId="0" applyNumberFormat="1" applyFont="1" applyFill="1" applyBorder="1" applyAlignment="1">
      <alignment horizontal="center" vertical="top" wrapText="1"/>
    </xf>
    <xf numFmtId="1" fontId="8" fillId="0" borderId="33" xfId="0" applyNumberFormat="1" applyFont="1" applyFill="1" applyBorder="1" applyAlignment="1">
      <alignment horizontal="center" vertical="top" wrapText="1"/>
    </xf>
    <xf numFmtId="1" fontId="8" fillId="0" borderId="28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0" fontId="8" fillId="0" borderId="57" xfId="0" applyFont="1" applyFill="1" applyBorder="1" applyAlignment="1">
      <alignment horizontal="center" vertical="top"/>
    </xf>
    <xf numFmtId="1" fontId="8" fillId="0" borderId="51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79" xfId="0" applyNumberFormat="1" applyFont="1" applyFill="1" applyBorder="1" applyAlignment="1">
      <alignment horizontal="center" vertical="top" wrapText="1"/>
    </xf>
    <xf numFmtId="1" fontId="8" fillId="0" borderId="65" xfId="0" applyNumberFormat="1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vertical="top" wrapText="1"/>
    </xf>
    <xf numFmtId="0" fontId="4" fillId="0" borderId="50" xfId="0" applyFont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49" fontId="10" fillId="0" borderId="56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65" xfId="0" applyNumberForma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4" fillId="6" borderId="39" xfId="0" applyFont="1" applyFill="1" applyBorder="1" applyAlignment="1">
      <alignment horizontal="center" vertical="top"/>
    </xf>
    <xf numFmtId="0" fontId="4" fillId="6" borderId="48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 horizontal="left" vertical="top" wrapText="1"/>
    </xf>
    <xf numFmtId="0" fontId="8" fillId="0" borderId="6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49" fontId="4" fillId="5" borderId="57" xfId="0" applyNumberFormat="1" applyFont="1" applyFill="1" applyBorder="1" applyAlignment="1">
      <alignment horizontal="center" vertical="top"/>
    </xf>
    <xf numFmtId="49" fontId="4" fillId="5" borderId="42" xfId="0" applyNumberFormat="1" applyFont="1" applyFill="1" applyBorder="1" applyAlignment="1">
      <alignment horizontal="center" vertical="top"/>
    </xf>
    <xf numFmtId="49" fontId="4" fillId="5" borderId="48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12" fillId="5" borderId="37" xfId="0" applyNumberFormat="1" applyFont="1" applyFill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/>
    </xf>
    <xf numFmtId="49" fontId="12" fillId="5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top"/>
    </xf>
    <xf numFmtId="0" fontId="11" fillId="2" borderId="38" xfId="0" applyFont="1" applyFill="1" applyBorder="1" applyAlignment="1">
      <alignment horizontal="center" vertical="top"/>
    </xf>
    <xf numFmtId="0" fontId="11" fillId="2" borderId="61" xfId="0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56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/>
    </xf>
    <xf numFmtId="49" fontId="4" fillId="0" borderId="80" xfId="0" applyNumberFormat="1" applyFont="1" applyFill="1" applyBorder="1" applyAlignment="1">
      <alignment horizontal="left" vertical="top"/>
    </xf>
    <xf numFmtId="0" fontId="0" fillId="0" borderId="80" xfId="0" applyFont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8" fillId="0" borderId="41" xfId="0" applyNumberFormat="1" applyFont="1" applyFill="1" applyBorder="1" applyAlignment="1">
      <alignment horizontal="center" vertical="top" wrapText="1"/>
    </xf>
    <xf numFmtId="49" fontId="8" fillId="0" borderId="42" xfId="0" applyNumberFormat="1" applyFont="1" applyFill="1" applyBorder="1" applyAlignment="1">
      <alignment horizontal="center" vertical="top" wrapText="1"/>
    </xf>
    <xf numFmtId="49" fontId="8" fillId="0" borderId="3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180" fontId="35" fillId="0" borderId="64" xfId="0" applyNumberFormat="1" applyFont="1" applyFill="1" applyBorder="1" applyAlignment="1">
      <alignment horizontal="center" vertical="top" textRotation="90" wrapText="1"/>
    </xf>
    <xf numFmtId="180" fontId="35" fillId="0" borderId="32" xfId="0" applyNumberFormat="1" applyFont="1" applyFill="1" applyBorder="1" applyAlignment="1">
      <alignment horizontal="center" vertical="top" textRotation="90" wrapText="1"/>
    </xf>
    <xf numFmtId="0" fontId="0" fillId="0" borderId="4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4" fillId="0" borderId="4" xfId="0" applyFont="1" applyFill="1" applyBorder="1" applyAlignment="1">
      <alignment horizontal="left" vertical="top" wrapText="1"/>
    </xf>
    <xf numFmtId="49" fontId="4" fillId="5" borderId="73" xfId="0" applyNumberFormat="1" applyFont="1" applyFill="1" applyBorder="1" applyAlignment="1">
      <alignment horizontal="center" vertical="top"/>
    </xf>
    <xf numFmtId="49" fontId="4" fillId="5" borderId="60" xfId="0" applyNumberFormat="1" applyFont="1" applyFill="1" applyBorder="1" applyAlignment="1">
      <alignment horizontal="center" vertical="top"/>
    </xf>
    <xf numFmtId="49" fontId="4" fillId="5" borderId="47" xfId="0" applyNumberFormat="1" applyFont="1" applyFill="1" applyBorder="1" applyAlignment="1">
      <alignment horizontal="center" vertical="top"/>
    </xf>
    <xf numFmtId="190" fontId="4" fillId="0" borderId="60" xfId="0" applyNumberFormat="1" applyFont="1" applyFill="1" applyBorder="1" applyAlignment="1">
      <alignment horizontal="left" vertical="top" wrapText="1"/>
    </xf>
    <xf numFmtId="0" fontId="0" fillId="0" borderId="60" xfId="0" applyBorder="1" applyAlignment="1">
      <alignment vertical="top" wrapText="1"/>
    </xf>
    <xf numFmtId="0" fontId="8" fillId="0" borderId="47" xfId="0" applyFont="1" applyFill="1" applyBorder="1" applyAlignment="1">
      <alignment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180" fontId="4" fillId="0" borderId="64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56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64" xfId="0" applyNumberFormat="1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49" fontId="5" fillId="0" borderId="16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0" fontId="4" fillId="5" borderId="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180" fontId="6" fillId="0" borderId="17" xfId="0" applyNumberFormat="1" applyFont="1" applyFill="1" applyBorder="1" applyAlignment="1">
      <alignment horizontal="left" vertical="top" wrapText="1"/>
    </xf>
    <xf numFmtId="180" fontId="6" fillId="0" borderId="79" xfId="0" applyNumberFormat="1" applyFont="1" applyFill="1" applyBorder="1" applyAlignment="1">
      <alignment horizontal="left" vertical="top" wrapText="1"/>
    </xf>
    <xf numFmtId="180" fontId="6" fillId="0" borderId="14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49" fontId="6" fillId="3" borderId="45" xfId="0" applyNumberFormat="1" applyFont="1" applyFill="1" applyBorder="1" applyAlignment="1">
      <alignment horizontal="right" vertical="top"/>
    </xf>
    <xf numFmtId="49" fontId="6" fillId="3" borderId="46" xfId="0" applyNumberFormat="1" applyFont="1" applyFill="1" applyBorder="1" applyAlignment="1">
      <alignment horizontal="right" vertical="top"/>
    </xf>
    <xf numFmtId="49" fontId="6" fillId="3" borderId="50" xfId="0" applyNumberFormat="1" applyFont="1" applyFill="1" applyBorder="1" applyAlignment="1">
      <alignment horizontal="right" vertical="top"/>
    </xf>
    <xf numFmtId="49" fontId="10" fillId="0" borderId="27" xfId="0" applyNumberFormat="1" applyFont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180" fontId="5" fillId="0" borderId="4" xfId="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2" fillId="5" borderId="37" xfId="0" applyNumberFormat="1" applyFont="1" applyFill="1" applyBorder="1" applyAlignment="1">
      <alignment horizontal="center" vertical="center" textRotation="90" wrapText="1"/>
    </xf>
    <xf numFmtId="49" fontId="12" fillId="5" borderId="4" xfId="0" applyNumberFormat="1" applyFont="1" applyFill="1" applyBorder="1" applyAlignment="1">
      <alignment horizontal="center" vertical="center" textRotation="90" wrapText="1"/>
    </xf>
    <xf numFmtId="49" fontId="12" fillId="5" borderId="32" xfId="0" applyNumberFormat="1" applyFont="1" applyFill="1" applyBorder="1" applyAlignment="1">
      <alignment horizontal="center" vertical="center" textRotation="90" wrapText="1"/>
    </xf>
    <xf numFmtId="49" fontId="6" fillId="3" borderId="2" xfId="0" applyNumberFormat="1" applyFont="1" applyFill="1" applyBorder="1" applyAlignment="1">
      <alignment horizontal="left" vertical="top"/>
    </xf>
    <xf numFmtId="49" fontId="6" fillId="3" borderId="10" xfId="0" applyNumberFormat="1" applyFont="1" applyFill="1" applyBorder="1" applyAlignment="1">
      <alignment horizontal="left" vertical="top"/>
    </xf>
    <xf numFmtId="0" fontId="8" fillId="3" borderId="46" xfId="0" applyFont="1" applyFill="1" applyBorder="1" applyAlignment="1">
      <alignment vertical="top" wrapText="1"/>
    </xf>
    <xf numFmtId="0" fontId="8" fillId="0" borderId="50" xfId="0" applyFont="1" applyBorder="1" applyAlignment="1">
      <alignment vertical="top"/>
    </xf>
    <xf numFmtId="0" fontId="4" fillId="4" borderId="26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180" fontId="5" fillId="4" borderId="71" xfId="0" applyNumberFormat="1" applyFont="1" applyFill="1" applyBorder="1" applyAlignment="1">
      <alignment horizontal="center" vertical="top" wrapText="1"/>
    </xf>
    <xf numFmtId="180" fontId="5" fillId="4" borderId="69" xfId="0" applyNumberFormat="1" applyFont="1" applyFill="1" applyBorder="1" applyAlignment="1">
      <alignment horizontal="center" vertical="top" wrapText="1"/>
    </xf>
    <xf numFmtId="180" fontId="5" fillId="4" borderId="66" xfId="0" applyNumberFormat="1" applyFont="1" applyFill="1" applyBorder="1" applyAlignment="1">
      <alignment horizontal="center" vertical="top" wrapText="1"/>
    </xf>
    <xf numFmtId="49" fontId="8" fillId="0" borderId="81" xfId="0" applyNumberFormat="1" applyFont="1" applyFill="1" applyBorder="1" applyAlignment="1">
      <alignment horizontal="left" vertical="top" wrapText="1"/>
    </xf>
    <xf numFmtId="49" fontId="8" fillId="0" borderId="82" xfId="0" applyNumberFormat="1" applyFont="1" applyFill="1" applyBorder="1" applyAlignment="1">
      <alignment horizontal="left" vertical="top" wrapText="1"/>
    </xf>
    <xf numFmtId="0" fontId="8" fillId="0" borderId="80" xfId="0" applyFont="1" applyBorder="1" applyAlignment="1">
      <alignment horizontal="left" vertical="top" wrapText="1"/>
    </xf>
    <xf numFmtId="0" fontId="0" fillId="0" borderId="80" xfId="0" applyBorder="1" applyAlignment="1">
      <alignment vertical="top" wrapText="1"/>
    </xf>
    <xf numFmtId="0" fontId="13" fillId="0" borderId="0" xfId="0" applyFont="1" applyFill="1" applyAlignment="1">
      <alignment horizont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4" fillId="0" borderId="6" xfId="19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9" fillId="0" borderId="0" xfId="21" applyFont="1" applyBorder="1" applyAlignment="1">
      <alignment horizontal="center" vertical="center"/>
      <protection/>
    </xf>
    <xf numFmtId="0" fontId="24" fillId="0" borderId="70" xfId="19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sam_pried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6"/>
  <sheetViews>
    <sheetView tabSelected="1" view="pageBreakPreview" zoomScaleSheetLayoutView="100" workbookViewId="0" topLeftCell="A190">
      <selection activeCell="V200" sqref="V200:W200"/>
    </sheetView>
  </sheetViews>
  <sheetFormatPr defaultColWidth="9.140625" defaultRowHeight="12.75"/>
  <cols>
    <col min="1" max="1" width="2.7109375" style="388" customWidth="1"/>
    <col min="2" max="3" width="2.421875" style="388" customWidth="1"/>
    <col min="4" max="4" width="25.421875" style="388" customWidth="1"/>
    <col min="5" max="5" width="3.7109375" style="388" customWidth="1"/>
    <col min="6" max="6" width="3.00390625" style="651" customWidth="1"/>
    <col min="7" max="7" width="7.140625" style="388" customWidth="1"/>
    <col min="8" max="8" width="3.421875" style="388" customWidth="1"/>
    <col min="9" max="9" width="6.7109375" style="388" customWidth="1"/>
    <col min="10" max="10" width="6.28125" style="388" customWidth="1"/>
    <col min="11" max="11" width="6.421875" style="388" customWidth="1"/>
    <col min="12" max="12" width="4.28125" style="388" customWidth="1"/>
    <col min="13" max="15" width="6.421875" style="388" customWidth="1"/>
    <col min="16" max="16" width="4.421875" style="388" customWidth="1"/>
    <col min="17" max="19" width="6.421875" style="388" customWidth="1"/>
    <col min="20" max="20" width="4.421875" style="388" customWidth="1"/>
    <col min="21" max="21" width="6.421875" style="388" customWidth="1"/>
    <col min="22" max="22" width="6.8515625" style="388" customWidth="1"/>
    <col min="23" max="23" width="6.421875" style="388" customWidth="1"/>
    <col min="24" max="24" width="23.8515625" style="388" customWidth="1"/>
    <col min="25" max="26" width="4.28125" style="388" customWidth="1"/>
    <col min="27" max="27" width="4.140625" style="388" customWidth="1"/>
    <col min="28" max="16384" width="9.140625" style="388" customWidth="1"/>
  </cols>
  <sheetData>
    <row r="1" spans="1:27" ht="16.5" customHeight="1">
      <c r="A1" s="1159"/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667" t="s">
        <v>12</v>
      </c>
      <c r="Z1" s="666"/>
      <c r="AA1" s="1"/>
    </row>
    <row r="2" spans="1:27" ht="26.25" customHeight="1">
      <c r="A2" s="1160" t="s">
        <v>256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1160"/>
      <c r="Z2" s="1160"/>
      <c r="AA2" s="1160"/>
    </row>
    <row r="3" spans="1:27" ht="15" customHeight="1">
      <c r="A3" s="1160" t="s">
        <v>248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</row>
    <row r="4" spans="1:27" ht="15" customHeight="1" thickBot="1">
      <c r="A4" s="2"/>
      <c r="B4" s="2"/>
      <c r="C4" s="2"/>
      <c r="D4" s="663"/>
      <c r="E4" s="114"/>
      <c r="F4" s="273"/>
      <c r="G4" s="2"/>
      <c r="H4" s="2"/>
      <c r="I4" s="2"/>
      <c r="J4" s="404"/>
      <c r="K4" s="404"/>
      <c r="L4" s="404"/>
      <c r="M4" s="40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 t="s">
        <v>44</v>
      </c>
      <c r="Z4" s="2"/>
      <c r="AA4" s="2"/>
    </row>
    <row r="5" spans="1:27" s="376" customFormat="1" ht="36.75" customHeight="1">
      <c r="A5" s="1161" t="s">
        <v>0</v>
      </c>
      <c r="B5" s="1164" t="s">
        <v>1</v>
      </c>
      <c r="C5" s="1164" t="s">
        <v>2</v>
      </c>
      <c r="D5" s="1167" t="s">
        <v>63</v>
      </c>
      <c r="E5" s="1170" t="s">
        <v>3</v>
      </c>
      <c r="F5" s="1151" t="s">
        <v>239</v>
      </c>
      <c r="G5" s="1207" t="s">
        <v>4</v>
      </c>
      <c r="H5" s="1210" t="s">
        <v>240</v>
      </c>
      <c r="I5" s="1194" t="s">
        <v>5</v>
      </c>
      <c r="J5" s="1091" t="s">
        <v>241</v>
      </c>
      <c r="K5" s="1092"/>
      <c r="L5" s="1092"/>
      <c r="M5" s="1093"/>
      <c r="N5" s="1091" t="s">
        <v>242</v>
      </c>
      <c r="O5" s="1092"/>
      <c r="P5" s="1092"/>
      <c r="Q5" s="1093"/>
      <c r="R5" s="1216" t="s">
        <v>243</v>
      </c>
      <c r="S5" s="1092"/>
      <c r="T5" s="1092"/>
      <c r="U5" s="1217"/>
      <c r="V5" s="1173" t="s">
        <v>244</v>
      </c>
      <c r="W5" s="1173" t="s">
        <v>245</v>
      </c>
      <c r="X5" s="1213" t="s">
        <v>246</v>
      </c>
      <c r="Y5" s="1214"/>
      <c r="Z5" s="1214"/>
      <c r="AA5" s="1215"/>
    </row>
    <row r="6" spans="1:27" s="376" customFormat="1" ht="15" customHeight="1">
      <c r="A6" s="1162"/>
      <c r="B6" s="1165"/>
      <c r="C6" s="1165"/>
      <c r="D6" s="1168"/>
      <c r="E6" s="1171"/>
      <c r="F6" s="1152"/>
      <c r="G6" s="1208"/>
      <c r="H6" s="1211"/>
      <c r="I6" s="1195"/>
      <c r="J6" s="1199" t="s">
        <v>6</v>
      </c>
      <c r="K6" s="1193" t="s">
        <v>7</v>
      </c>
      <c r="L6" s="1193"/>
      <c r="M6" s="1197" t="s">
        <v>225</v>
      </c>
      <c r="N6" s="1199" t="s">
        <v>6</v>
      </c>
      <c r="O6" s="1193" t="s">
        <v>7</v>
      </c>
      <c r="P6" s="1193"/>
      <c r="Q6" s="1197" t="s">
        <v>225</v>
      </c>
      <c r="R6" s="1220" t="s">
        <v>6</v>
      </c>
      <c r="S6" s="1193" t="s">
        <v>7</v>
      </c>
      <c r="T6" s="1193"/>
      <c r="U6" s="1222" t="s">
        <v>225</v>
      </c>
      <c r="V6" s="1174"/>
      <c r="W6" s="1174"/>
      <c r="X6" s="1218" t="s">
        <v>63</v>
      </c>
      <c r="Y6" s="1224" t="s">
        <v>8</v>
      </c>
      <c r="Z6" s="1224"/>
      <c r="AA6" s="1225"/>
    </row>
    <row r="7" spans="1:27" s="376" customFormat="1" ht="88.5" customHeight="1" thickBot="1">
      <c r="A7" s="1163"/>
      <c r="B7" s="1166"/>
      <c r="C7" s="1166"/>
      <c r="D7" s="1169"/>
      <c r="E7" s="1172"/>
      <c r="F7" s="1153"/>
      <c r="G7" s="1209"/>
      <c r="H7" s="1212"/>
      <c r="I7" s="1196"/>
      <c r="J7" s="1200"/>
      <c r="K7" s="400" t="s">
        <v>6</v>
      </c>
      <c r="L7" s="401" t="s">
        <v>226</v>
      </c>
      <c r="M7" s="1198"/>
      <c r="N7" s="1200"/>
      <c r="O7" s="400" t="s">
        <v>6</v>
      </c>
      <c r="P7" s="401" t="s">
        <v>226</v>
      </c>
      <c r="Q7" s="1198"/>
      <c r="R7" s="1221"/>
      <c r="S7" s="400" t="s">
        <v>6</v>
      </c>
      <c r="T7" s="401" t="s">
        <v>226</v>
      </c>
      <c r="U7" s="1223"/>
      <c r="V7" s="1175"/>
      <c r="W7" s="1175"/>
      <c r="X7" s="1219"/>
      <c r="Y7" s="661" t="s">
        <v>89</v>
      </c>
      <c r="Z7" s="661" t="s">
        <v>90</v>
      </c>
      <c r="AA7" s="662" t="s">
        <v>247</v>
      </c>
    </row>
    <row r="8" spans="1:27" ht="15" customHeight="1">
      <c r="A8" s="1176" t="s">
        <v>195</v>
      </c>
      <c r="B8" s="1177"/>
      <c r="C8" s="1177"/>
      <c r="D8" s="1177"/>
      <c r="E8" s="1177"/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7"/>
      <c r="T8" s="1177"/>
      <c r="U8" s="1177"/>
      <c r="V8" s="1177"/>
      <c r="W8" s="1177"/>
      <c r="X8" s="1177"/>
      <c r="Y8" s="1177"/>
      <c r="Z8" s="1177"/>
      <c r="AA8" s="1178"/>
    </row>
    <row r="9" spans="1:27" ht="15.75" customHeight="1">
      <c r="A9" s="1204" t="s">
        <v>43</v>
      </c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205"/>
      <c r="U9" s="1205"/>
      <c r="V9" s="1205"/>
      <c r="W9" s="1205"/>
      <c r="X9" s="1205"/>
      <c r="Y9" s="1205"/>
      <c r="Z9" s="1205"/>
      <c r="AA9" s="1206"/>
    </row>
    <row r="10" spans="1:27" ht="13.5" customHeight="1">
      <c r="A10" s="3" t="s">
        <v>9</v>
      </c>
      <c r="B10" s="1201" t="s">
        <v>49</v>
      </c>
      <c r="C10" s="1202"/>
      <c r="D10" s="1202"/>
      <c r="E10" s="1202"/>
      <c r="F10" s="1202"/>
      <c r="G10" s="1202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02"/>
      <c r="T10" s="1202"/>
      <c r="U10" s="1202"/>
      <c r="V10" s="1202"/>
      <c r="W10" s="1202"/>
      <c r="X10" s="1202"/>
      <c r="Y10" s="1202"/>
      <c r="Z10" s="1202"/>
      <c r="AA10" s="1203"/>
    </row>
    <row r="11" spans="1:27" ht="14.25" customHeight="1" thickBot="1">
      <c r="A11" s="794" t="s">
        <v>9</v>
      </c>
      <c r="B11" s="841" t="s">
        <v>9</v>
      </c>
      <c r="C11" s="1188" t="s">
        <v>64</v>
      </c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90"/>
    </row>
    <row r="12" spans="1:27" ht="20.25" customHeight="1" thickBot="1">
      <c r="A12" s="982" t="s">
        <v>9</v>
      </c>
      <c r="B12" s="1057" t="s">
        <v>9</v>
      </c>
      <c r="C12" s="978" t="s">
        <v>9</v>
      </c>
      <c r="D12" s="1186" t="s">
        <v>193</v>
      </c>
      <c r="E12" s="508" t="s">
        <v>28</v>
      </c>
      <c r="F12" s="1227" t="s">
        <v>14</v>
      </c>
      <c r="G12" s="1183" t="s">
        <v>29</v>
      </c>
      <c r="H12" s="1061" t="s">
        <v>251</v>
      </c>
      <c r="I12" s="460" t="s">
        <v>39</v>
      </c>
      <c r="J12" s="465">
        <f>K12+M12</f>
        <v>272.1</v>
      </c>
      <c r="K12" s="466"/>
      <c r="L12" s="466"/>
      <c r="M12" s="467">
        <v>272.1</v>
      </c>
      <c r="N12" s="795">
        <f>Q12+O12</f>
        <v>200</v>
      </c>
      <c r="O12" s="776"/>
      <c r="P12" s="776"/>
      <c r="Q12" s="461">
        <v>200</v>
      </c>
      <c r="R12" s="462">
        <f>S12+U12</f>
        <v>200</v>
      </c>
      <c r="S12" s="463"/>
      <c r="T12" s="463"/>
      <c r="U12" s="831">
        <v>200</v>
      </c>
      <c r="V12" s="539"/>
      <c r="W12" s="468"/>
      <c r="X12" s="1033" t="s">
        <v>332</v>
      </c>
      <c r="Y12" s="444">
        <v>100</v>
      </c>
      <c r="Z12" s="479"/>
      <c r="AA12" s="500"/>
    </row>
    <row r="13" spans="1:27" ht="20.25" customHeight="1" thickBot="1">
      <c r="A13" s="1128"/>
      <c r="B13" s="1118"/>
      <c r="C13" s="1044"/>
      <c r="D13" s="1226"/>
      <c r="E13" s="1045" t="s">
        <v>298</v>
      </c>
      <c r="F13" s="1191"/>
      <c r="G13" s="1043"/>
      <c r="H13" s="1061"/>
      <c r="I13" s="435" t="s">
        <v>79</v>
      </c>
      <c r="J13" s="476"/>
      <c r="K13" s="447"/>
      <c r="L13" s="447"/>
      <c r="M13" s="448"/>
      <c r="N13" s="446"/>
      <c r="O13" s="447"/>
      <c r="P13" s="447"/>
      <c r="Q13" s="474"/>
      <c r="R13" s="475"/>
      <c r="S13" s="449"/>
      <c r="T13" s="449"/>
      <c r="U13" s="832"/>
      <c r="V13" s="477"/>
      <c r="W13" s="478"/>
      <c r="X13" s="1033"/>
      <c r="Y13" s="479"/>
      <c r="Z13" s="479"/>
      <c r="AA13" s="480"/>
    </row>
    <row r="14" spans="1:27" ht="20.25" customHeight="1" thickBot="1">
      <c r="A14" s="1128"/>
      <c r="B14" s="1118"/>
      <c r="C14" s="1044"/>
      <c r="D14" s="1226"/>
      <c r="E14" s="1046"/>
      <c r="F14" s="1191"/>
      <c r="G14" s="1043"/>
      <c r="H14" s="1061"/>
      <c r="I14" s="472" t="s">
        <v>187</v>
      </c>
      <c r="J14" s="778">
        <f>K14+M14</f>
        <v>634.83</v>
      </c>
      <c r="K14" s="484"/>
      <c r="L14" s="484"/>
      <c r="M14" s="488">
        <v>634.83</v>
      </c>
      <c r="N14" s="483">
        <f>O14+Q14</f>
        <v>288.9</v>
      </c>
      <c r="O14" s="484"/>
      <c r="P14" s="484"/>
      <c r="Q14" s="484">
        <v>288.9</v>
      </c>
      <c r="R14" s="485">
        <f>S14+U14</f>
        <v>288.9</v>
      </c>
      <c r="S14" s="486"/>
      <c r="T14" s="486"/>
      <c r="U14" s="486">
        <v>288.9</v>
      </c>
      <c r="V14" s="781"/>
      <c r="W14" s="481"/>
      <c r="X14" s="489"/>
      <c r="Y14" s="479"/>
      <c r="Z14" s="479"/>
      <c r="AA14" s="480"/>
    </row>
    <row r="15" spans="1:27" ht="20.25" customHeight="1" thickBot="1">
      <c r="A15" s="1128"/>
      <c r="B15" s="1118"/>
      <c r="C15" s="1044"/>
      <c r="D15" s="1226"/>
      <c r="E15" s="1046"/>
      <c r="F15" s="1191"/>
      <c r="G15" s="1043"/>
      <c r="H15" s="1061"/>
      <c r="I15" s="435" t="s">
        <v>23</v>
      </c>
      <c r="J15" s="778">
        <f>K15+M15</f>
        <v>5139.1</v>
      </c>
      <c r="K15" s="484"/>
      <c r="L15" s="484"/>
      <c r="M15" s="488">
        <v>5139.1</v>
      </c>
      <c r="N15" s="483">
        <f>O15+Q15</f>
        <v>2337.1</v>
      </c>
      <c r="O15" s="484"/>
      <c r="P15" s="484"/>
      <c r="Q15" s="484">
        <v>2337.1</v>
      </c>
      <c r="R15" s="485">
        <f>S15+U15</f>
        <v>2337.1</v>
      </c>
      <c r="S15" s="486"/>
      <c r="T15" s="486"/>
      <c r="U15" s="486">
        <v>2337.1</v>
      </c>
      <c r="V15" s="781"/>
      <c r="W15" s="481"/>
      <c r="X15" s="490"/>
      <c r="Y15" s="479"/>
      <c r="Z15" s="479"/>
      <c r="AA15" s="480"/>
    </row>
    <row r="16" spans="1:27" ht="20.25" customHeight="1" thickBot="1">
      <c r="A16" s="1128"/>
      <c r="B16" s="1118"/>
      <c r="C16" s="1044"/>
      <c r="D16" s="1226"/>
      <c r="E16" s="1047"/>
      <c r="F16" s="1191"/>
      <c r="G16" s="1043"/>
      <c r="H16" s="1062"/>
      <c r="I16" s="491" t="s">
        <v>25</v>
      </c>
      <c r="J16" s="492">
        <f>J15+J14+J12</f>
        <v>6046.030000000001</v>
      </c>
      <c r="K16" s="492">
        <f aca="true" t="shared" si="0" ref="K16:U16">K15+K14+K12</f>
        <v>0</v>
      </c>
      <c r="L16" s="492">
        <f t="shared" si="0"/>
        <v>0</v>
      </c>
      <c r="M16" s="492">
        <f t="shared" si="0"/>
        <v>6046.030000000001</v>
      </c>
      <c r="N16" s="492">
        <f t="shared" si="0"/>
        <v>2826</v>
      </c>
      <c r="O16" s="492">
        <f t="shared" si="0"/>
        <v>0</v>
      </c>
      <c r="P16" s="492">
        <f t="shared" si="0"/>
        <v>0</v>
      </c>
      <c r="Q16" s="492">
        <f t="shared" si="0"/>
        <v>2826</v>
      </c>
      <c r="R16" s="492">
        <f t="shared" si="0"/>
        <v>2826</v>
      </c>
      <c r="S16" s="492">
        <f t="shared" si="0"/>
        <v>0</v>
      </c>
      <c r="T16" s="492">
        <f t="shared" si="0"/>
        <v>0</v>
      </c>
      <c r="U16" s="492">
        <f t="shared" si="0"/>
        <v>2826</v>
      </c>
      <c r="V16" s="496"/>
      <c r="W16" s="492"/>
      <c r="X16" s="497"/>
      <c r="Y16" s="498"/>
      <c r="Z16" s="498"/>
      <c r="AA16" s="499"/>
    </row>
    <row r="17" spans="1:27" ht="21" customHeight="1" thickBot="1">
      <c r="A17" s="1128" t="s">
        <v>9</v>
      </c>
      <c r="B17" s="1118" t="s">
        <v>9</v>
      </c>
      <c r="C17" s="1044" t="s">
        <v>10</v>
      </c>
      <c r="D17" s="1121" t="s">
        <v>194</v>
      </c>
      <c r="E17" s="459" t="s">
        <v>28</v>
      </c>
      <c r="F17" s="1191" t="s">
        <v>14</v>
      </c>
      <c r="G17" s="1043" t="s">
        <v>29</v>
      </c>
      <c r="H17" s="1060" t="s">
        <v>251</v>
      </c>
      <c r="I17" s="460" t="s">
        <v>39</v>
      </c>
      <c r="J17" s="465">
        <f>K17+M17</f>
        <v>370.278</v>
      </c>
      <c r="K17" s="466"/>
      <c r="L17" s="466"/>
      <c r="M17" s="467">
        <v>370.278</v>
      </c>
      <c r="N17" s="795">
        <f>O17+Q17</f>
        <v>160</v>
      </c>
      <c r="O17" s="776"/>
      <c r="P17" s="776"/>
      <c r="Q17" s="461">
        <v>160</v>
      </c>
      <c r="R17" s="504">
        <f>S17+U17</f>
        <v>158.6</v>
      </c>
      <c r="S17" s="431"/>
      <c r="T17" s="431"/>
      <c r="U17" s="883">
        <v>158.6</v>
      </c>
      <c r="V17" s="539"/>
      <c r="W17" s="468"/>
      <c r="X17" s="1033" t="s">
        <v>180</v>
      </c>
      <c r="Y17" s="444">
        <v>100</v>
      </c>
      <c r="Z17" s="479"/>
      <c r="AA17" s="500"/>
    </row>
    <row r="18" spans="1:27" ht="21" customHeight="1" thickBot="1">
      <c r="A18" s="1128"/>
      <c r="B18" s="1118"/>
      <c r="C18" s="1044"/>
      <c r="D18" s="1121"/>
      <c r="E18" s="508"/>
      <c r="F18" s="1191"/>
      <c r="G18" s="1043"/>
      <c r="H18" s="1061"/>
      <c r="I18" s="460" t="s">
        <v>13</v>
      </c>
      <c r="J18" s="465"/>
      <c r="K18" s="466"/>
      <c r="L18" s="466"/>
      <c r="M18" s="467"/>
      <c r="N18" s="795"/>
      <c r="O18" s="776"/>
      <c r="P18" s="776"/>
      <c r="Q18" s="461"/>
      <c r="R18" s="462">
        <f>S18</f>
        <v>1.4</v>
      </c>
      <c r="S18" s="463">
        <v>1.4</v>
      </c>
      <c r="T18" s="463"/>
      <c r="U18" s="831"/>
      <c r="V18" s="798"/>
      <c r="W18" s="468"/>
      <c r="X18" s="1033"/>
      <c r="Y18" s="444"/>
      <c r="Z18" s="479"/>
      <c r="AA18" s="500"/>
    </row>
    <row r="19" spans="1:27" ht="24.75" customHeight="1" thickBot="1">
      <c r="A19" s="1128"/>
      <c r="B19" s="1118"/>
      <c r="C19" s="1044"/>
      <c r="D19" s="1121"/>
      <c r="E19" s="1045" t="s">
        <v>298</v>
      </c>
      <c r="F19" s="1191"/>
      <c r="G19" s="1043"/>
      <c r="H19" s="1061"/>
      <c r="I19" s="435" t="s">
        <v>187</v>
      </c>
      <c r="J19" s="476"/>
      <c r="K19" s="447"/>
      <c r="L19" s="447"/>
      <c r="M19" s="448"/>
      <c r="N19" s="446">
        <f>Q19</f>
        <v>218</v>
      </c>
      <c r="O19" s="447"/>
      <c r="P19" s="447"/>
      <c r="Q19" s="474">
        <v>218</v>
      </c>
      <c r="R19" s="475">
        <f>U19</f>
        <v>218</v>
      </c>
      <c r="S19" s="449"/>
      <c r="T19" s="449"/>
      <c r="U19" s="832">
        <v>218</v>
      </c>
      <c r="V19" s="477"/>
      <c r="W19" s="478"/>
      <c r="X19" s="1033"/>
      <c r="Y19" s="479"/>
      <c r="Z19" s="479"/>
      <c r="AA19" s="480"/>
    </row>
    <row r="20" spans="1:27" ht="31.5" customHeight="1" thickBot="1">
      <c r="A20" s="1128"/>
      <c r="B20" s="1118"/>
      <c r="C20" s="1044"/>
      <c r="D20" s="1121"/>
      <c r="E20" s="1046"/>
      <c r="F20" s="1191"/>
      <c r="G20" s="1043"/>
      <c r="H20" s="1061"/>
      <c r="I20" s="435" t="s">
        <v>23</v>
      </c>
      <c r="J20" s="778">
        <f>K20+M20</f>
        <v>2098.241</v>
      </c>
      <c r="K20" s="484"/>
      <c r="L20" s="484"/>
      <c r="M20" s="488">
        <v>2098.241</v>
      </c>
      <c r="N20" s="483">
        <f>Q20+O20</f>
        <v>1765</v>
      </c>
      <c r="O20" s="484"/>
      <c r="P20" s="484"/>
      <c r="Q20" s="484">
        <v>1765</v>
      </c>
      <c r="R20" s="485">
        <f>S20+U20</f>
        <v>1765</v>
      </c>
      <c r="S20" s="486"/>
      <c r="T20" s="486"/>
      <c r="U20" s="486">
        <v>1765</v>
      </c>
      <c r="V20" s="781"/>
      <c r="W20" s="481"/>
      <c r="X20" s="490"/>
      <c r="Y20" s="479"/>
      <c r="Z20" s="479"/>
      <c r="AA20" s="480"/>
    </row>
    <row r="21" spans="1:27" ht="27" customHeight="1" thickBot="1">
      <c r="A21" s="1128"/>
      <c r="B21" s="1118"/>
      <c r="C21" s="1044"/>
      <c r="D21" s="1121"/>
      <c r="E21" s="1047"/>
      <c r="F21" s="1191"/>
      <c r="G21" s="1043"/>
      <c r="H21" s="1062"/>
      <c r="I21" s="491" t="s">
        <v>25</v>
      </c>
      <c r="J21" s="492">
        <f>J20+J17</f>
        <v>2468.5190000000002</v>
      </c>
      <c r="K21" s="493"/>
      <c r="L21" s="493"/>
      <c r="M21" s="494">
        <f>SUM(M17:M20)</f>
        <v>2468.5190000000002</v>
      </c>
      <c r="N21" s="495">
        <f>N17+N19+N20</f>
        <v>2143</v>
      </c>
      <c r="O21" s="515">
        <f>O17+O19+O20</f>
        <v>0</v>
      </c>
      <c r="P21" s="515">
        <f>P17+P19+P20</f>
        <v>0</v>
      </c>
      <c r="Q21" s="495">
        <f>Q17+Q19+Q20</f>
        <v>2143</v>
      </c>
      <c r="R21" s="492">
        <f>SUM(R17:R20)</f>
        <v>2143</v>
      </c>
      <c r="S21" s="515">
        <f>SUM(S17:S20)</f>
        <v>1.4</v>
      </c>
      <c r="T21" s="515">
        <f>SUM(T17:T20)</f>
        <v>0</v>
      </c>
      <c r="U21" s="495">
        <f>SUM(U17:U20)</f>
        <v>2141.6</v>
      </c>
      <c r="V21" s="496"/>
      <c r="W21" s="492"/>
      <c r="X21" s="501"/>
      <c r="Y21" s="479"/>
      <c r="Z21" s="479"/>
      <c r="AA21" s="500"/>
    </row>
    <row r="22" spans="1:27" ht="16.5" customHeight="1" thickBot="1">
      <c r="A22" s="981" t="s">
        <v>9</v>
      </c>
      <c r="B22" s="1056" t="s">
        <v>9</v>
      </c>
      <c r="C22" s="977" t="s">
        <v>11</v>
      </c>
      <c r="D22" s="999" t="s">
        <v>143</v>
      </c>
      <c r="E22" s="459" t="s">
        <v>28</v>
      </c>
      <c r="F22" s="964" t="s">
        <v>14</v>
      </c>
      <c r="G22" s="966" t="s">
        <v>29</v>
      </c>
      <c r="H22" s="968" t="s">
        <v>251</v>
      </c>
      <c r="I22" s="502" t="s">
        <v>79</v>
      </c>
      <c r="J22" s="476">
        <v>700</v>
      </c>
      <c r="K22" s="447"/>
      <c r="L22" s="447"/>
      <c r="M22" s="448">
        <v>700</v>
      </c>
      <c r="N22" s="520">
        <f>Q22+O22</f>
        <v>495.1</v>
      </c>
      <c r="O22" s="473"/>
      <c r="P22" s="473"/>
      <c r="Q22" s="474">
        <v>495.1</v>
      </c>
      <c r="R22" s="475">
        <f>U22</f>
        <v>495.1</v>
      </c>
      <c r="S22" s="449"/>
      <c r="T22" s="449"/>
      <c r="U22" s="450">
        <v>495.1</v>
      </c>
      <c r="V22" s="506"/>
      <c r="W22" s="478"/>
      <c r="X22" s="1143" t="s">
        <v>168</v>
      </c>
      <c r="Y22" s="522">
        <v>100</v>
      </c>
      <c r="Z22" s="469"/>
      <c r="AA22" s="523"/>
    </row>
    <row r="23" spans="1:27" ht="17.25" customHeight="1" thickBot="1">
      <c r="A23" s="982"/>
      <c r="B23" s="1057"/>
      <c r="C23" s="978"/>
      <c r="D23" s="973"/>
      <c r="E23" s="521"/>
      <c r="F23" s="965"/>
      <c r="G23" s="969"/>
      <c r="H23" s="968"/>
      <c r="I23" s="491" t="s">
        <v>25</v>
      </c>
      <c r="J23" s="516">
        <f>SUM(J22)</f>
        <v>700</v>
      </c>
      <c r="K23" s="515"/>
      <c r="L23" s="515"/>
      <c r="M23" s="494">
        <f>SUM(M22)</f>
        <v>700</v>
      </c>
      <c r="N23" s="517">
        <f>SUM(N22:N22)</f>
        <v>495.1</v>
      </c>
      <c r="O23" s="515"/>
      <c r="P23" s="515"/>
      <c r="Q23" s="493">
        <f>SUM(Q22:Q22)</f>
        <v>495.1</v>
      </c>
      <c r="R23" s="516">
        <f>SUM(R22)</f>
        <v>495.1</v>
      </c>
      <c r="S23" s="515"/>
      <c r="T23" s="515"/>
      <c r="U23" s="494">
        <f>SUM(U22)</f>
        <v>495.1</v>
      </c>
      <c r="V23" s="518"/>
      <c r="W23" s="492"/>
      <c r="X23" s="1192"/>
      <c r="Y23" s="524"/>
      <c r="Z23" s="519"/>
      <c r="AA23" s="525"/>
    </row>
    <row r="24" spans="1:27" ht="22.5" customHeight="1" thickBot="1">
      <c r="A24" s="981" t="s">
        <v>9</v>
      </c>
      <c r="B24" s="1056" t="s">
        <v>9</v>
      </c>
      <c r="C24" s="977" t="s">
        <v>14</v>
      </c>
      <c r="D24" s="999" t="s">
        <v>144</v>
      </c>
      <c r="E24" s="459" t="s">
        <v>28</v>
      </c>
      <c r="F24" s="964" t="s">
        <v>14</v>
      </c>
      <c r="G24" s="966" t="s">
        <v>29</v>
      </c>
      <c r="H24" s="968" t="s">
        <v>251</v>
      </c>
      <c r="I24" s="502" t="s">
        <v>79</v>
      </c>
      <c r="J24" s="476">
        <v>0</v>
      </c>
      <c r="K24" s="447"/>
      <c r="L24" s="447"/>
      <c r="M24" s="448">
        <v>0</v>
      </c>
      <c r="N24" s="520">
        <f>Q24+O24</f>
        <v>400</v>
      </c>
      <c r="O24" s="473"/>
      <c r="P24" s="473"/>
      <c r="Q24" s="474">
        <v>400</v>
      </c>
      <c r="R24" s="504">
        <f>S24+U24</f>
        <v>400</v>
      </c>
      <c r="S24" s="431"/>
      <c r="T24" s="431"/>
      <c r="U24" s="432">
        <v>400</v>
      </c>
      <c r="V24" s="780"/>
      <c r="W24" s="539"/>
      <c r="X24" s="1042" t="s">
        <v>181</v>
      </c>
      <c r="Y24" s="340">
        <v>100</v>
      </c>
      <c r="Z24" s="444"/>
      <c r="AA24" s="480"/>
    </row>
    <row r="25" spans="1:27" ht="17.25" customHeight="1" thickBot="1">
      <c r="A25" s="922"/>
      <c r="B25" s="1028"/>
      <c r="C25" s="925"/>
      <c r="D25" s="973"/>
      <c r="E25" s="508"/>
      <c r="F25" s="1129"/>
      <c r="G25" s="955"/>
      <c r="H25" s="968"/>
      <c r="I25" s="509" t="s">
        <v>40</v>
      </c>
      <c r="J25" s="511"/>
      <c r="K25" s="512"/>
      <c r="L25" s="512"/>
      <c r="M25" s="488"/>
      <c r="N25" s="514">
        <f>Q25</f>
        <v>200</v>
      </c>
      <c r="O25" s="779"/>
      <c r="P25" s="779"/>
      <c r="Q25" s="484">
        <v>200</v>
      </c>
      <c r="R25" s="562">
        <f>U25</f>
        <v>200</v>
      </c>
      <c r="S25" s="563"/>
      <c r="T25" s="563"/>
      <c r="U25" s="487">
        <v>200</v>
      </c>
      <c r="V25" s="510"/>
      <c r="W25" s="781"/>
      <c r="X25" s="1042"/>
      <c r="Y25" s="340"/>
      <c r="Z25" s="444"/>
      <c r="AA25" s="480"/>
    </row>
    <row r="26" spans="1:27" ht="15" customHeight="1" thickBot="1">
      <c r="A26" s="982"/>
      <c r="B26" s="1057"/>
      <c r="C26" s="978"/>
      <c r="D26" s="973"/>
      <c r="E26" s="521"/>
      <c r="F26" s="965"/>
      <c r="G26" s="969"/>
      <c r="H26" s="968"/>
      <c r="I26" s="491" t="s">
        <v>25</v>
      </c>
      <c r="J26" s="516">
        <f>SUM(J24)</f>
        <v>0</v>
      </c>
      <c r="K26" s="515"/>
      <c r="L26" s="515"/>
      <c r="M26" s="494">
        <f>SUM(M24)</f>
        <v>0</v>
      </c>
      <c r="N26" s="517">
        <f>SUM(N24:N25)</f>
        <v>600</v>
      </c>
      <c r="O26" s="517">
        <f aca="true" t="shared" si="1" ref="O26:W26">SUM(O24:O25)</f>
        <v>0</v>
      </c>
      <c r="P26" s="517">
        <f t="shared" si="1"/>
        <v>0</v>
      </c>
      <c r="Q26" s="495">
        <f t="shared" si="1"/>
        <v>600</v>
      </c>
      <c r="R26" s="516">
        <f t="shared" si="1"/>
        <v>600</v>
      </c>
      <c r="S26" s="517">
        <f t="shared" si="1"/>
        <v>0</v>
      </c>
      <c r="T26" s="517">
        <f t="shared" si="1"/>
        <v>0</v>
      </c>
      <c r="U26" s="518">
        <f t="shared" si="1"/>
        <v>600</v>
      </c>
      <c r="V26" s="495">
        <f t="shared" si="1"/>
        <v>0</v>
      </c>
      <c r="W26" s="496">
        <f t="shared" si="1"/>
        <v>0</v>
      </c>
      <c r="X26" s="1042"/>
      <c r="Y26" s="340"/>
      <c r="Z26" s="444"/>
      <c r="AA26" s="480"/>
    </row>
    <row r="27" spans="1:27" ht="18.75" customHeight="1">
      <c r="A27" s="929" t="s">
        <v>9</v>
      </c>
      <c r="B27" s="1015" t="s">
        <v>9</v>
      </c>
      <c r="C27" s="935" t="s">
        <v>51</v>
      </c>
      <c r="D27" s="1184" t="s">
        <v>306</v>
      </c>
      <c r="E27" s="975" t="s">
        <v>28</v>
      </c>
      <c r="F27" s="964" t="s">
        <v>14</v>
      </c>
      <c r="G27" s="966" t="s">
        <v>29</v>
      </c>
      <c r="H27" s="1052" t="s">
        <v>251</v>
      </c>
      <c r="I27" s="526" t="s">
        <v>79</v>
      </c>
      <c r="J27" s="505"/>
      <c r="K27" s="429"/>
      <c r="L27" s="429"/>
      <c r="M27" s="430"/>
      <c r="N27" s="528">
        <f>O27+Q27</f>
        <v>1700</v>
      </c>
      <c r="O27" s="429"/>
      <c r="P27" s="429"/>
      <c r="Q27" s="529">
        <v>1700</v>
      </c>
      <c r="R27" s="504">
        <f>S27+U27</f>
        <v>1700</v>
      </c>
      <c r="S27" s="431"/>
      <c r="T27" s="431"/>
      <c r="U27" s="432">
        <v>1700</v>
      </c>
      <c r="V27" s="569">
        <v>1676.8</v>
      </c>
      <c r="W27" s="527"/>
      <c r="X27" s="1032" t="s">
        <v>182</v>
      </c>
      <c r="Y27" s="469">
        <v>50</v>
      </c>
      <c r="Z27" s="470">
        <v>100</v>
      </c>
      <c r="AA27" s="471"/>
    </row>
    <row r="28" spans="1:27" ht="13.5" customHeight="1">
      <c r="A28" s="1115"/>
      <c r="B28" s="1116"/>
      <c r="C28" s="1137"/>
      <c r="D28" s="1185"/>
      <c r="E28" s="1187"/>
      <c r="F28" s="1130"/>
      <c r="G28" s="955"/>
      <c r="H28" s="1061"/>
      <c r="I28" s="509"/>
      <c r="J28" s="483"/>
      <c r="K28" s="484"/>
      <c r="L28" s="484"/>
      <c r="M28" s="488"/>
      <c r="N28" s="483"/>
      <c r="O28" s="484"/>
      <c r="P28" s="484"/>
      <c r="Q28" s="448"/>
      <c r="R28" s="485"/>
      <c r="S28" s="486"/>
      <c r="T28" s="486"/>
      <c r="U28" s="487"/>
      <c r="V28" s="564"/>
      <c r="W28" s="483"/>
      <c r="X28" s="1033"/>
      <c r="Y28" s="479"/>
      <c r="Z28" s="479"/>
      <c r="AA28" s="500"/>
    </row>
    <row r="29" spans="1:27" ht="18.75" customHeight="1" thickBot="1">
      <c r="A29" s="1005"/>
      <c r="B29" s="1017"/>
      <c r="C29" s="937"/>
      <c r="D29" s="1186"/>
      <c r="E29" s="963"/>
      <c r="F29" s="965"/>
      <c r="G29" s="967"/>
      <c r="H29" s="1068"/>
      <c r="I29" s="491" t="s">
        <v>25</v>
      </c>
      <c r="J29" s="495">
        <f>SUM(J27:J28)</f>
        <v>0</v>
      </c>
      <c r="K29" s="493"/>
      <c r="L29" s="493"/>
      <c r="M29" s="494">
        <f>SUM(M27:M28)</f>
        <v>0</v>
      </c>
      <c r="N29" s="495">
        <f>SUM(N27:N28)</f>
        <v>1700</v>
      </c>
      <c r="O29" s="493"/>
      <c r="P29" s="493"/>
      <c r="Q29" s="494">
        <f>SUM(Q27:Q28)</f>
        <v>1700</v>
      </c>
      <c r="R29" s="492">
        <f>SUM(R27:R28)</f>
        <v>1700</v>
      </c>
      <c r="S29" s="493"/>
      <c r="T29" s="493"/>
      <c r="U29" s="494">
        <f>SUM(U27:U28)</f>
        <v>1700</v>
      </c>
      <c r="V29" s="518">
        <f>SUM(V27:V28)</f>
        <v>1676.8</v>
      </c>
      <c r="W29" s="495"/>
      <c r="X29" s="775"/>
      <c r="Y29" s="498"/>
      <c r="Z29" s="519"/>
      <c r="AA29" s="499"/>
    </row>
    <row r="30" spans="1:27" ht="17.25" customHeight="1" thickBot="1">
      <c r="A30" s="1128" t="s">
        <v>9</v>
      </c>
      <c r="B30" s="1118" t="s">
        <v>9</v>
      </c>
      <c r="C30" s="1044" t="s">
        <v>15</v>
      </c>
      <c r="D30" s="1121" t="s">
        <v>84</v>
      </c>
      <c r="E30" s="873" t="s">
        <v>28</v>
      </c>
      <c r="F30" s="1191" t="s">
        <v>14</v>
      </c>
      <c r="G30" s="1043" t="s">
        <v>29</v>
      </c>
      <c r="H30" s="1060" t="s">
        <v>251</v>
      </c>
      <c r="I30" s="534" t="s">
        <v>13</v>
      </c>
      <c r="J30" s="465">
        <v>20</v>
      </c>
      <c r="K30" s="466"/>
      <c r="L30" s="466"/>
      <c r="M30" s="461">
        <v>20</v>
      </c>
      <c r="N30" s="505">
        <f>Q30+O30</f>
        <v>65.1</v>
      </c>
      <c r="O30" s="429">
        <v>4.3</v>
      </c>
      <c r="P30" s="782"/>
      <c r="Q30" s="430">
        <v>60.8</v>
      </c>
      <c r="R30" s="504"/>
      <c r="S30" s="431"/>
      <c r="T30" s="431"/>
      <c r="U30" s="432"/>
      <c r="V30" s="669">
        <v>130.2</v>
      </c>
      <c r="W30" s="536"/>
      <c r="X30" s="1033" t="s">
        <v>236</v>
      </c>
      <c r="Y30" s="444">
        <v>1</v>
      </c>
      <c r="Z30" s="444"/>
      <c r="AA30" s="500"/>
    </row>
    <row r="31" spans="1:27" ht="18.75" customHeight="1" thickBot="1">
      <c r="A31" s="1128"/>
      <c r="B31" s="1118"/>
      <c r="C31" s="1044"/>
      <c r="D31" s="1121"/>
      <c r="E31" s="1228" t="s">
        <v>288</v>
      </c>
      <c r="F31" s="1191"/>
      <c r="G31" s="1043"/>
      <c r="H31" s="1061"/>
      <c r="I31" s="534" t="s">
        <v>23</v>
      </c>
      <c r="J31" s="465"/>
      <c r="K31" s="466"/>
      <c r="L31" s="466"/>
      <c r="M31" s="461"/>
      <c r="N31" s="465">
        <f>Q31</f>
        <v>1381.1</v>
      </c>
      <c r="O31" s="466"/>
      <c r="P31" s="466"/>
      <c r="Q31" s="467">
        <v>1381.1</v>
      </c>
      <c r="R31" s="462">
        <f>U31</f>
        <v>1381.1</v>
      </c>
      <c r="S31" s="463"/>
      <c r="T31" s="463"/>
      <c r="U31" s="464">
        <v>1381.1</v>
      </c>
      <c r="V31" s="669">
        <v>2762.2</v>
      </c>
      <c r="W31" s="536"/>
      <c r="X31" s="1033"/>
      <c r="Y31" s="444"/>
      <c r="Z31" s="479"/>
      <c r="AA31" s="500"/>
    </row>
    <row r="32" spans="1:27" ht="19.5" customHeight="1" thickBot="1">
      <c r="A32" s="1128"/>
      <c r="B32" s="1118"/>
      <c r="C32" s="1044"/>
      <c r="D32" s="1121"/>
      <c r="E32" s="1457"/>
      <c r="F32" s="1191"/>
      <c r="G32" s="1043"/>
      <c r="H32" s="1061"/>
      <c r="I32" s="537" t="s">
        <v>337</v>
      </c>
      <c r="J32" s="476"/>
      <c r="K32" s="447"/>
      <c r="L32" s="447"/>
      <c r="M32" s="474"/>
      <c r="N32" s="476"/>
      <c r="O32" s="447"/>
      <c r="P32" s="447"/>
      <c r="Q32" s="448"/>
      <c r="R32" s="886"/>
      <c r="S32" s="887"/>
      <c r="T32" s="887"/>
      <c r="U32" s="888"/>
      <c r="V32" s="506"/>
      <c r="W32" s="477"/>
      <c r="X32" s="1033" t="s">
        <v>169</v>
      </c>
      <c r="Y32" s="444">
        <v>50</v>
      </c>
      <c r="Z32" s="479">
        <v>100</v>
      </c>
      <c r="AA32" s="480"/>
    </row>
    <row r="33" spans="1:27" ht="16.5" customHeight="1" thickBot="1">
      <c r="A33" s="1128"/>
      <c r="B33" s="1118"/>
      <c r="C33" s="1044"/>
      <c r="D33" s="1121"/>
      <c r="E33" s="1458"/>
      <c r="F33" s="1191"/>
      <c r="G33" s="1043"/>
      <c r="H33" s="1062"/>
      <c r="I33" s="491" t="s">
        <v>25</v>
      </c>
      <c r="J33" s="516">
        <f>J30</f>
        <v>20</v>
      </c>
      <c r="K33" s="493"/>
      <c r="L33" s="493"/>
      <c r="M33" s="493">
        <f>M30</f>
        <v>20</v>
      </c>
      <c r="N33" s="492">
        <f>SUM(N30:N32)</f>
        <v>1446.1999999999998</v>
      </c>
      <c r="O33" s="515">
        <f>SUM(O30:O32)</f>
        <v>4.3</v>
      </c>
      <c r="P33" s="515">
        <f>SUM(P30:P32)</f>
        <v>0</v>
      </c>
      <c r="Q33" s="495">
        <f>SUM(Q30:Q32)</f>
        <v>1441.8999999999999</v>
      </c>
      <c r="R33" s="492">
        <f>SUM(R30:R32)</f>
        <v>1381.1</v>
      </c>
      <c r="S33" s="515"/>
      <c r="T33" s="515"/>
      <c r="U33" s="518">
        <f>U31+U30+U32</f>
        <v>1381.1</v>
      </c>
      <c r="V33" s="518">
        <f>SUM(V30:V32)</f>
        <v>2892.3999999999996</v>
      </c>
      <c r="W33" s="518"/>
      <c r="X33" s="1033"/>
      <c r="Y33" s="444"/>
      <c r="Z33" s="479"/>
      <c r="AA33" s="500"/>
    </row>
    <row r="34" spans="1:27" ht="19.5" customHeight="1">
      <c r="A34" s="922" t="s">
        <v>9</v>
      </c>
      <c r="B34" s="1028" t="s">
        <v>9</v>
      </c>
      <c r="C34" s="977" t="s">
        <v>16</v>
      </c>
      <c r="D34" s="1125" t="s">
        <v>160</v>
      </c>
      <c r="E34" s="459" t="s">
        <v>28</v>
      </c>
      <c r="F34" s="964" t="s">
        <v>14</v>
      </c>
      <c r="G34" s="1179" t="s">
        <v>29</v>
      </c>
      <c r="H34" s="1154" t="s">
        <v>251</v>
      </c>
      <c r="I34" s="526" t="s">
        <v>13</v>
      </c>
      <c r="J34" s="505"/>
      <c r="K34" s="429"/>
      <c r="L34" s="429"/>
      <c r="M34" s="430"/>
      <c r="N34" s="428">
        <f>Q34</f>
        <v>381.5</v>
      </c>
      <c r="O34" s="429"/>
      <c r="P34" s="429"/>
      <c r="Q34" s="529">
        <v>381.5</v>
      </c>
      <c r="R34" s="504"/>
      <c r="S34" s="431"/>
      <c r="T34" s="431"/>
      <c r="U34" s="432"/>
      <c r="V34" s="796"/>
      <c r="W34" s="539"/>
      <c r="X34" s="1032" t="s">
        <v>170</v>
      </c>
      <c r="Y34" s="469">
        <v>50</v>
      </c>
      <c r="Z34" s="469">
        <v>70</v>
      </c>
      <c r="AA34" s="523">
        <v>100</v>
      </c>
    </row>
    <row r="35" spans="1:27" ht="18" customHeight="1">
      <c r="A35" s="922"/>
      <c r="B35" s="1028"/>
      <c r="C35" s="925"/>
      <c r="D35" s="1126"/>
      <c r="E35" s="508"/>
      <c r="F35" s="1130"/>
      <c r="G35" s="1180"/>
      <c r="H35" s="1154"/>
      <c r="I35" s="537" t="s">
        <v>39</v>
      </c>
      <c r="J35" s="465"/>
      <c r="K35" s="466"/>
      <c r="L35" s="466"/>
      <c r="M35" s="467"/>
      <c r="N35" s="535"/>
      <c r="O35" s="466"/>
      <c r="P35" s="466"/>
      <c r="Q35" s="461"/>
      <c r="R35" s="462"/>
      <c r="S35" s="463"/>
      <c r="T35" s="463"/>
      <c r="U35" s="464"/>
      <c r="V35" s="797"/>
      <c r="W35" s="798"/>
      <c r="X35" s="1033"/>
      <c r="Y35" s="444"/>
      <c r="Z35" s="444"/>
      <c r="AA35" s="480"/>
    </row>
    <row r="36" spans="1:27" ht="22.5" customHeight="1">
      <c r="A36" s="922"/>
      <c r="B36" s="1028"/>
      <c r="C36" s="925"/>
      <c r="D36" s="1126"/>
      <c r="E36" s="1456" t="s">
        <v>297</v>
      </c>
      <c r="F36" s="1130"/>
      <c r="G36" s="1180"/>
      <c r="H36" s="1154"/>
      <c r="I36" s="537" t="s">
        <v>79</v>
      </c>
      <c r="J36" s="465">
        <v>1300</v>
      </c>
      <c r="K36" s="466"/>
      <c r="L36" s="466"/>
      <c r="M36" s="467">
        <v>1300</v>
      </c>
      <c r="N36" s="891">
        <f>O36+Q36</f>
        <v>10000</v>
      </c>
      <c r="O36" s="892"/>
      <c r="P36" s="892"/>
      <c r="Q36" s="893">
        <v>10000</v>
      </c>
      <c r="R36" s="894">
        <f>U36</f>
        <v>10000</v>
      </c>
      <c r="S36" s="895"/>
      <c r="T36" s="895"/>
      <c r="U36" s="896">
        <v>10000</v>
      </c>
      <c r="V36" s="797">
        <v>3983</v>
      </c>
      <c r="W36" s="798">
        <v>2837.2</v>
      </c>
      <c r="X36" s="1033"/>
      <c r="Y36" s="444"/>
      <c r="Z36" s="444"/>
      <c r="AA36" s="480"/>
    </row>
    <row r="37" spans="1:27" ht="15.75" customHeight="1">
      <c r="A37" s="922"/>
      <c r="B37" s="1028"/>
      <c r="C37" s="925"/>
      <c r="D37" s="1126"/>
      <c r="E37" s="1229"/>
      <c r="F37" s="1131"/>
      <c r="G37" s="1181"/>
      <c r="H37" s="1155"/>
      <c r="I37" s="502" t="s">
        <v>34</v>
      </c>
      <c r="J37" s="476">
        <f>M37</f>
        <v>2869</v>
      </c>
      <c r="K37" s="447"/>
      <c r="L37" s="447"/>
      <c r="M37" s="448">
        <v>2869</v>
      </c>
      <c r="N37" s="520">
        <f>O37+Q37</f>
        <v>6400</v>
      </c>
      <c r="O37" s="473"/>
      <c r="P37" s="473"/>
      <c r="Q37" s="503">
        <v>6400</v>
      </c>
      <c r="R37" s="475">
        <f>S37+U37</f>
        <v>0</v>
      </c>
      <c r="S37" s="449"/>
      <c r="T37" s="449"/>
      <c r="U37" s="450">
        <v>0</v>
      </c>
      <c r="V37" s="780">
        <v>4000</v>
      </c>
      <c r="W37" s="477">
        <v>4000</v>
      </c>
      <c r="X37" s="1033"/>
      <c r="Y37" s="479"/>
      <c r="Z37" s="479"/>
      <c r="AA37" s="500"/>
    </row>
    <row r="38" spans="1:27" ht="18.75" customHeight="1" thickBot="1">
      <c r="A38" s="982"/>
      <c r="B38" s="1057"/>
      <c r="C38" s="978"/>
      <c r="D38" s="1127"/>
      <c r="E38" s="1230"/>
      <c r="F38" s="965"/>
      <c r="G38" s="1182"/>
      <c r="H38" s="1068"/>
      <c r="I38" s="491" t="s">
        <v>25</v>
      </c>
      <c r="J38" s="516">
        <f>J37+J36</f>
        <v>4169</v>
      </c>
      <c r="K38" s="517"/>
      <c r="L38" s="517"/>
      <c r="M38" s="518">
        <f>SUM(M36:M37)</f>
        <v>4169</v>
      </c>
      <c r="N38" s="16">
        <f>N37+N36+N34+N35</f>
        <v>16781.5</v>
      </c>
      <c r="O38" s="16">
        <f aca="true" t="shared" si="2" ref="O38:U38">O37+O36+O34+O35</f>
        <v>0</v>
      </c>
      <c r="P38" s="16">
        <f t="shared" si="2"/>
        <v>0</v>
      </c>
      <c r="Q38" s="30">
        <f t="shared" si="2"/>
        <v>16781.5</v>
      </c>
      <c r="R38" s="897">
        <f t="shared" si="2"/>
        <v>10000</v>
      </c>
      <c r="S38" s="898">
        <f t="shared" si="2"/>
        <v>0</v>
      </c>
      <c r="T38" s="898">
        <f t="shared" si="2"/>
        <v>0</v>
      </c>
      <c r="U38" s="899">
        <f t="shared" si="2"/>
        <v>10000</v>
      </c>
      <c r="V38" s="495">
        <f>SUM(V34:V37)</f>
        <v>7983</v>
      </c>
      <c r="W38" s="496">
        <f>SUM(W34:W37)</f>
        <v>6837.2</v>
      </c>
      <c r="X38" s="1034"/>
      <c r="Y38" s="498"/>
      <c r="Z38" s="498"/>
      <c r="AA38" s="499"/>
    </row>
    <row r="39" spans="1:27" ht="16.5" customHeight="1" thickBot="1">
      <c r="A39" s="981" t="s">
        <v>9</v>
      </c>
      <c r="B39" s="1056" t="s">
        <v>9</v>
      </c>
      <c r="C39" s="977" t="s">
        <v>17</v>
      </c>
      <c r="D39" s="999" t="s">
        <v>145</v>
      </c>
      <c r="E39" s="541" t="s">
        <v>28</v>
      </c>
      <c r="F39" s="964" t="s">
        <v>14</v>
      </c>
      <c r="G39" s="966" t="s">
        <v>29</v>
      </c>
      <c r="H39" s="968" t="s">
        <v>251</v>
      </c>
      <c r="I39" s="502" t="s">
        <v>40</v>
      </c>
      <c r="J39" s="476">
        <v>110</v>
      </c>
      <c r="K39" s="447"/>
      <c r="L39" s="447"/>
      <c r="M39" s="448">
        <v>110</v>
      </c>
      <c r="N39" s="520">
        <f>Q39+O39</f>
        <v>110</v>
      </c>
      <c r="O39" s="473"/>
      <c r="P39" s="473"/>
      <c r="Q39" s="474">
        <v>110</v>
      </c>
      <c r="R39" s="475">
        <f>U39</f>
        <v>0</v>
      </c>
      <c r="S39" s="449"/>
      <c r="T39" s="449"/>
      <c r="U39" s="450">
        <v>0</v>
      </c>
      <c r="V39" s="506"/>
      <c r="W39" s="478"/>
      <c r="X39" s="1042" t="s">
        <v>171</v>
      </c>
      <c r="Y39" s="340"/>
      <c r="Z39" s="340"/>
      <c r="AA39" s="889">
        <v>20</v>
      </c>
    </row>
    <row r="40" spans="1:27" ht="13.5" customHeight="1" thickBot="1">
      <c r="A40" s="922"/>
      <c r="B40" s="1028"/>
      <c r="C40" s="925"/>
      <c r="D40" s="973"/>
      <c r="E40" s="1134" t="s">
        <v>291</v>
      </c>
      <c r="F40" s="1129"/>
      <c r="G40" s="955"/>
      <c r="H40" s="968"/>
      <c r="I40" s="509" t="s">
        <v>13</v>
      </c>
      <c r="J40" s="511"/>
      <c r="K40" s="512"/>
      <c r="L40" s="512"/>
      <c r="M40" s="488"/>
      <c r="N40" s="514"/>
      <c r="O40" s="779"/>
      <c r="P40" s="779"/>
      <c r="Q40" s="484"/>
      <c r="R40" s="562"/>
      <c r="S40" s="563"/>
      <c r="T40" s="563"/>
      <c r="U40" s="487"/>
      <c r="V40" s="565"/>
      <c r="W40" s="481">
        <v>1500</v>
      </c>
      <c r="X40" s="1042"/>
      <c r="Y40" s="340"/>
      <c r="Z40" s="340"/>
      <c r="AA40" s="889"/>
    </row>
    <row r="41" spans="1:27" ht="15" customHeight="1" thickBot="1">
      <c r="A41" s="922"/>
      <c r="B41" s="1028"/>
      <c r="C41" s="925"/>
      <c r="D41" s="973"/>
      <c r="E41" s="1135"/>
      <c r="F41" s="1129"/>
      <c r="G41" s="955"/>
      <c r="H41" s="968"/>
      <c r="I41" s="509" t="s">
        <v>79</v>
      </c>
      <c r="J41" s="511"/>
      <c r="K41" s="512"/>
      <c r="L41" s="512"/>
      <c r="M41" s="488"/>
      <c r="N41" s="514">
        <f>Q41</f>
        <v>30</v>
      </c>
      <c r="O41" s="779"/>
      <c r="P41" s="779"/>
      <c r="Q41" s="484">
        <v>30</v>
      </c>
      <c r="R41" s="562">
        <f>U41</f>
        <v>30</v>
      </c>
      <c r="S41" s="563"/>
      <c r="T41" s="563"/>
      <c r="U41" s="487">
        <v>30</v>
      </c>
      <c r="V41" s="565">
        <v>200</v>
      </c>
      <c r="W41" s="481">
        <v>1500</v>
      </c>
      <c r="X41" s="1042"/>
      <c r="Y41" s="340"/>
      <c r="Z41" s="340"/>
      <c r="AA41" s="889"/>
    </row>
    <row r="42" spans="1:27" ht="16.5" customHeight="1" thickBot="1">
      <c r="A42" s="982"/>
      <c r="B42" s="1057"/>
      <c r="C42" s="978"/>
      <c r="D42" s="973"/>
      <c r="E42" s="1136"/>
      <c r="F42" s="965"/>
      <c r="G42" s="969"/>
      <c r="H42" s="968"/>
      <c r="I42" s="491" t="s">
        <v>25</v>
      </c>
      <c r="J42" s="516">
        <f>SUM(J39)</f>
        <v>110</v>
      </c>
      <c r="K42" s="515"/>
      <c r="L42" s="515"/>
      <c r="M42" s="494">
        <f>SUM(M39)</f>
        <v>110</v>
      </c>
      <c r="N42" s="517">
        <f>SUM(N39:N41)</f>
        <v>140</v>
      </c>
      <c r="O42" s="515"/>
      <c r="P42" s="515"/>
      <c r="Q42" s="493">
        <f>SUM(Q39:Q41)</f>
        <v>140</v>
      </c>
      <c r="R42" s="492">
        <f>R41+R39</f>
        <v>30</v>
      </c>
      <c r="S42" s="515">
        <f>S41+S39</f>
        <v>0</v>
      </c>
      <c r="T42" s="515">
        <f>T41+T39</f>
        <v>0</v>
      </c>
      <c r="U42" s="517">
        <f>U41+U39</f>
        <v>30</v>
      </c>
      <c r="V42" s="518">
        <f>SUM(V39:V41)</f>
        <v>200</v>
      </c>
      <c r="W42" s="518">
        <f>SUM(W39:W41)</f>
        <v>3000</v>
      </c>
      <c r="X42" s="1042"/>
      <c r="Y42" s="340"/>
      <c r="Z42" s="340"/>
      <c r="AA42" s="889"/>
    </row>
    <row r="43" spans="1:27" ht="16.5" customHeight="1" thickBot="1">
      <c r="A43" s="981" t="s">
        <v>9</v>
      </c>
      <c r="B43" s="1056" t="s">
        <v>9</v>
      </c>
      <c r="C43" s="1001" t="s">
        <v>54</v>
      </c>
      <c r="D43" s="999" t="s">
        <v>150</v>
      </c>
      <c r="E43" s="541" t="s">
        <v>28</v>
      </c>
      <c r="F43" s="964" t="s">
        <v>14</v>
      </c>
      <c r="G43" s="966" t="s">
        <v>29</v>
      </c>
      <c r="H43" s="968" t="s">
        <v>251</v>
      </c>
      <c r="I43" s="534" t="s">
        <v>79</v>
      </c>
      <c r="J43" s="476">
        <v>0</v>
      </c>
      <c r="K43" s="447"/>
      <c r="L43" s="447"/>
      <c r="M43" s="448">
        <v>0</v>
      </c>
      <c r="N43" s="520">
        <f>Q43+O43</f>
        <v>50</v>
      </c>
      <c r="O43" s="473"/>
      <c r="P43" s="473"/>
      <c r="Q43" s="474">
        <v>50</v>
      </c>
      <c r="R43" s="475">
        <f>S43+U43</f>
        <v>50</v>
      </c>
      <c r="S43" s="449"/>
      <c r="T43" s="449"/>
      <c r="U43" s="450">
        <v>50</v>
      </c>
      <c r="V43" s="558">
        <v>200</v>
      </c>
      <c r="W43" s="543">
        <v>3000</v>
      </c>
      <c r="X43" s="658" t="s">
        <v>339</v>
      </c>
      <c r="Y43" s="522"/>
      <c r="Z43" s="522">
        <v>1</v>
      </c>
      <c r="AA43" s="523"/>
    </row>
    <row r="44" spans="1:27" ht="15" customHeight="1" thickBot="1">
      <c r="A44" s="922"/>
      <c r="B44" s="1028"/>
      <c r="C44" s="948"/>
      <c r="D44" s="973"/>
      <c r="E44" s="1132" t="s">
        <v>295</v>
      </c>
      <c r="F44" s="1131"/>
      <c r="G44" s="969"/>
      <c r="H44" s="968"/>
      <c r="I44" s="502"/>
      <c r="J44" s="476"/>
      <c r="K44" s="447"/>
      <c r="L44" s="447"/>
      <c r="M44" s="448"/>
      <c r="N44" s="446"/>
      <c r="O44" s="473"/>
      <c r="P44" s="473"/>
      <c r="Q44" s="503"/>
      <c r="R44" s="475"/>
      <c r="S44" s="449"/>
      <c r="T44" s="449"/>
      <c r="U44" s="450"/>
      <c r="V44" s="558"/>
      <c r="W44" s="543"/>
      <c r="X44" s="1143" t="s">
        <v>172</v>
      </c>
      <c r="Y44" s="469"/>
      <c r="Z44" s="469"/>
      <c r="AA44" s="523">
        <v>100</v>
      </c>
    </row>
    <row r="45" spans="1:27" ht="22.5" customHeight="1" thickBot="1">
      <c r="A45" s="982"/>
      <c r="B45" s="1057"/>
      <c r="C45" s="1002"/>
      <c r="D45" s="1000"/>
      <c r="E45" s="1133"/>
      <c r="F45" s="965"/>
      <c r="G45" s="967"/>
      <c r="H45" s="968"/>
      <c r="I45" s="491" t="s">
        <v>25</v>
      </c>
      <c r="J45" s="516">
        <f>SUM(J43:J44)</f>
        <v>0</v>
      </c>
      <c r="K45" s="495"/>
      <c r="L45" s="493"/>
      <c r="M45" s="494">
        <f>SUM(M43:M44)</f>
        <v>0</v>
      </c>
      <c r="N45" s="495">
        <f>SUM(N43:N44)</f>
        <v>50</v>
      </c>
      <c r="O45" s="493"/>
      <c r="P45" s="493"/>
      <c r="Q45" s="493">
        <f>SUM(Q43:Q44)</f>
        <v>50</v>
      </c>
      <c r="R45" s="516">
        <f>SUM(R43:R44)</f>
        <v>50</v>
      </c>
      <c r="S45" s="495"/>
      <c r="T45" s="493"/>
      <c r="U45" s="494">
        <f>SUM(U43:U44)</f>
        <v>50</v>
      </c>
      <c r="V45" s="518">
        <f>SUM(V43:V44)</f>
        <v>200</v>
      </c>
      <c r="W45" s="492">
        <f>W43+W44</f>
        <v>3000</v>
      </c>
      <c r="X45" s="1144"/>
      <c r="Y45" s="519"/>
      <c r="Z45" s="519"/>
      <c r="AA45" s="525"/>
    </row>
    <row r="46" spans="1:27" ht="18.75" customHeight="1" thickBot="1">
      <c r="A46" s="981" t="s">
        <v>9</v>
      </c>
      <c r="B46" s="1056" t="s">
        <v>9</v>
      </c>
      <c r="C46" s="1001" t="s">
        <v>18</v>
      </c>
      <c r="D46" s="999" t="s">
        <v>35</v>
      </c>
      <c r="E46" s="697" t="s">
        <v>28</v>
      </c>
      <c r="F46" s="964" t="s">
        <v>14</v>
      </c>
      <c r="G46" s="966" t="s">
        <v>29</v>
      </c>
      <c r="H46" s="968" t="s">
        <v>251</v>
      </c>
      <c r="I46" s="460" t="s">
        <v>13</v>
      </c>
      <c r="J46" s="476">
        <v>20</v>
      </c>
      <c r="K46" s="447"/>
      <c r="L46" s="447"/>
      <c r="M46" s="448">
        <v>20</v>
      </c>
      <c r="N46" s="520">
        <f>Q46+O46</f>
        <v>786.5</v>
      </c>
      <c r="O46" s="473">
        <v>4.15</v>
      </c>
      <c r="P46" s="473"/>
      <c r="Q46" s="503">
        <v>782.35</v>
      </c>
      <c r="R46" s="504"/>
      <c r="S46" s="431"/>
      <c r="T46" s="431"/>
      <c r="U46" s="432"/>
      <c r="V46" s="558"/>
      <c r="W46" s="543"/>
      <c r="X46" s="1032" t="s">
        <v>236</v>
      </c>
      <c r="Y46" s="469">
        <v>1</v>
      </c>
      <c r="Z46" s="469"/>
      <c r="AA46" s="523"/>
    </row>
    <row r="47" spans="1:27" ht="16.5" customHeight="1" thickBot="1">
      <c r="A47" s="922"/>
      <c r="B47" s="1028"/>
      <c r="C47" s="948"/>
      <c r="D47" s="973"/>
      <c r="E47" s="1228" t="s">
        <v>296</v>
      </c>
      <c r="F47" s="1130"/>
      <c r="G47" s="955"/>
      <c r="H47" s="968"/>
      <c r="I47" s="460" t="s">
        <v>23</v>
      </c>
      <c r="J47" s="476"/>
      <c r="K47" s="447"/>
      <c r="L47" s="447"/>
      <c r="M47" s="448"/>
      <c r="N47" s="520">
        <f>Q47</f>
        <v>2762.8</v>
      </c>
      <c r="O47" s="473"/>
      <c r="P47" s="473"/>
      <c r="Q47" s="503">
        <v>2762.8</v>
      </c>
      <c r="R47" s="475">
        <f>U47</f>
        <v>2762.8</v>
      </c>
      <c r="S47" s="449"/>
      <c r="T47" s="449"/>
      <c r="U47" s="450">
        <v>2762.8</v>
      </c>
      <c r="V47" s="558">
        <v>5525.6</v>
      </c>
      <c r="W47" s="543"/>
      <c r="X47" s="1141"/>
      <c r="Y47" s="444"/>
      <c r="Z47" s="444"/>
      <c r="AA47" s="480"/>
    </row>
    <row r="48" spans="1:27" ht="15" customHeight="1" thickBot="1">
      <c r="A48" s="922"/>
      <c r="B48" s="1028"/>
      <c r="C48" s="948"/>
      <c r="D48" s="973"/>
      <c r="E48" s="1229"/>
      <c r="F48" s="1131"/>
      <c r="G48" s="969"/>
      <c r="H48" s="968"/>
      <c r="I48" s="502" t="s">
        <v>39</v>
      </c>
      <c r="J48" s="476"/>
      <c r="K48" s="447"/>
      <c r="L48" s="447"/>
      <c r="M48" s="448"/>
      <c r="N48" s="446"/>
      <c r="O48" s="473"/>
      <c r="P48" s="473"/>
      <c r="Q48" s="503"/>
      <c r="R48" s="475">
        <f>U48</f>
        <v>0</v>
      </c>
      <c r="S48" s="449"/>
      <c r="T48" s="449"/>
      <c r="U48" s="450">
        <v>0</v>
      </c>
      <c r="V48" s="558">
        <v>1572.9</v>
      </c>
      <c r="W48" s="543"/>
      <c r="X48" s="1033" t="s">
        <v>176</v>
      </c>
      <c r="Y48" s="444">
        <v>50</v>
      </c>
      <c r="Z48" s="444">
        <v>100</v>
      </c>
      <c r="AA48" s="480"/>
    </row>
    <row r="49" spans="1:27" ht="16.5" customHeight="1" thickBot="1">
      <c r="A49" s="982"/>
      <c r="B49" s="1057"/>
      <c r="C49" s="1002"/>
      <c r="D49" s="1000"/>
      <c r="E49" s="1230"/>
      <c r="F49" s="965"/>
      <c r="G49" s="967"/>
      <c r="H49" s="968"/>
      <c r="I49" s="491" t="s">
        <v>25</v>
      </c>
      <c r="J49" s="516">
        <f>SUM(J46:J48)</f>
        <v>20</v>
      </c>
      <c r="K49" s="495"/>
      <c r="L49" s="493"/>
      <c r="M49" s="494">
        <f aca="true" t="shared" si="3" ref="M49:R49">SUM(M46:M48)</f>
        <v>20</v>
      </c>
      <c r="N49" s="495">
        <f t="shared" si="3"/>
        <v>3549.3</v>
      </c>
      <c r="O49" s="515">
        <f t="shared" si="3"/>
        <v>4.15</v>
      </c>
      <c r="P49" s="515">
        <f t="shared" si="3"/>
        <v>0</v>
      </c>
      <c r="Q49" s="495">
        <f t="shared" si="3"/>
        <v>3545.15</v>
      </c>
      <c r="R49" s="516">
        <f t="shared" si="3"/>
        <v>2762.8</v>
      </c>
      <c r="S49" s="495"/>
      <c r="T49" s="493"/>
      <c r="U49" s="494">
        <f>SUM(U46:U48)</f>
        <v>2762.8</v>
      </c>
      <c r="V49" s="518">
        <f>SUM(V46:V48)</f>
        <v>7098.5</v>
      </c>
      <c r="W49" s="492">
        <f>W46+W48</f>
        <v>0</v>
      </c>
      <c r="X49" s="1140"/>
      <c r="Y49" s="519"/>
      <c r="Z49" s="519"/>
      <c r="AA49" s="525"/>
    </row>
    <row r="50" spans="1:27" ht="15.75" customHeight="1" thickBot="1">
      <c r="A50" s="981" t="s">
        <v>9</v>
      </c>
      <c r="B50" s="1056" t="s">
        <v>9</v>
      </c>
      <c r="C50" s="1001" t="s">
        <v>75</v>
      </c>
      <c r="D50" s="999" t="s">
        <v>147</v>
      </c>
      <c r="E50" s="541" t="s">
        <v>28</v>
      </c>
      <c r="F50" s="964" t="s">
        <v>14</v>
      </c>
      <c r="G50" s="966" t="s">
        <v>29</v>
      </c>
      <c r="H50" s="968" t="s">
        <v>251</v>
      </c>
      <c r="I50" s="460" t="s">
        <v>13</v>
      </c>
      <c r="J50" s="505"/>
      <c r="K50" s="429"/>
      <c r="L50" s="429"/>
      <c r="M50" s="430"/>
      <c r="N50" s="567"/>
      <c r="O50" s="566"/>
      <c r="P50" s="566"/>
      <c r="Q50" s="568"/>
      <c r="R50" s="504"/>
      <c r="S50" s="431"/>
      <c r="T50" s="431"/>
      <c r="U50" s="432"/>
      <c r="V50" s="569"/>
      <c r="W50" s="530"/>
      <c r="X50" s="1032" t="s">
        <v>339</v>
      </c>
      <c r="Y50" s="469"/>
      <c r="Z50" s="469">
        <v>1</v>
      </c>
      <c r="AA50" s="523"/>
    </row>
    <row r="51" spans="1:27" ht="15.75" customHeight="1" thickBot="1">
      <c r="A51" s="922"/>
      <c r="B51" s="1028"/>
      <c r="C51" s="948"/>
      <c r="D51" s="973"/>
      <c r="E51" s="1408" t="s">
        <v>295</v>
      </c>
      <c r="F51" s="1131"/>
      <c r="G51" s="969"/>
      <c r="H51" s="968"/>
      <c r="I51" s="534" t="s">
        <v>79</v>
      </c>
      <c r="J51" s="476"/>
      <c r="K51" s="447"/>
      <c r="L51" s="447"/>
      <c r="M51" s="448"/>
      <c r="N51" s="446">
        <f>Q51</f>
        <v>50</v>
      </c>
      <c r="O51" s="473"/>
      <c r="P51" s="473"/>
      <c r="Q51" s="503">
        <v>50</v>
      </c>
      <c r="R51" s="475">
        <f>U51</f>
        <v>50</v>
      </c>
      <c r="S51" s="449"/>
      <c r="T51" s="449"/>
      <c r="U51" s="450">
        <v>50</v>
      </c>
      <c r="V51" s="558">
        <v>250</v>
      </c>
      <c r="W51" s="542">
        <v>2000</v>
      </c>
      <c r="X51" s="1142"/>
      <c r="Y51" s="626"/>
      <c r="Z51" s="444"/>
      <c r="AA51" s="480"/>
    </row>
    <row r="52" spans="1:27" ht="18.75" customHeight="1" thickBot="1">
      <c r="A52" s="982"/>
      <c r="B52" s="1057"/>
      <c r="C52" s="1002"/>
      <c r="D52" s="1000"/>
      <c r="E52" s="1409"/>
      <c r="F52" s="965"/>
      <c r="G52" s="967"/>
      <c r="H52" s="968"/>
      <c r="I52" s="491" t="s">
        <v>25</v>
      </c>
      <c r="J52" s="516"/>
      <c r="K52" s="495"/>
      <c r="L52" s="493"/>
      <c r="M52" s="494"/>
      <c r="N52" s="495">
        <f>N51</f>
        <v>50</v>
      </c>
      <c r="O52" s="515">
        <f aca="true" t="shared" si="4" ref="O52:U52">O51</f>
        <v>0</v>
      </c>
      <c r="P52" s="515">
        <f t="shared" si="4"/>
        <v>0</v>
      </c>
      <c r="Q52" s="493">
        <f t="shared" si="4"/>
        <v>50</v>
      </c>
      <c r="R52" s="516">
        <f t="shared" si="4"/>
        <v>50</v>
      </c>
      <c r="S52" s="515">
        <f t="shared" si="4"/>
        <v>0</v>
      </c>
      <c r="T52" s="515">
        <f t="shared" si="4"/>
        <v>0</v>
      </c>
      <c r="U52" s="518">
        <f t="shared" si="4"/>
        <v>50</v>
      </c>
      <c r="V52" s="518">
        <f>SUM(V50:V51)</f>
        <v>250</v>
      </c>
      <c r="W52" s="496">
        <f>W50+W51</f>
        <v>2000</v>
      </c>
      <c r="X52" s="627" t="s">
        <v>178</v>
      </c>
      <c r="Y52" s="519"/>
      <c r="Z52" s="519"/>
      <c r="AA52" s="525">
        <v>20</v>
      </c>
    </row>
    <row r="53" spans="1:27" ht="21.75" customHeight="1" thickBot="1">
      <c r="A53" s="1128" t="s">
        <v>9</v>
      </c>
      <c r="B53" s="1118" t="s">
        <v>9</v>
      </c>
      <c r="C53" s="1044" t="s">
        <v>19</v>
      </c>
      <c r="D53" s="1050" t="s">
        <v>271</v>
      </c>
      <c r="E53" s="459" t="s">
        <v>28</v>
      </c>
      <c r="F53" s="1191" t="s">
        <v>14</v>
      </c>
      <c r="G53" s="1043" t="s">
        <v>29</v>
      </c>
      <c r="H53" s="1060" t="s">
        <v>251</v>
      </c>
      <c r="I53" s="460" t="s">
        <v>13</v>
      </c>
      <c r="J53" s="465"/>
      <c r="K53" s="466"/>
      <c r="L53" s="466"/>
      <c r="M53" s="467"/>
      <c r="N53" s="795"/>
      <c r="O53" s="776"/>
      <c r="P53" s="776"/>
      <c r="Q53" s="777"/>
      <c r="R53" s="462"/>
      <c r="S53" s="463"/>
      <c r="T53" s="463"/>
      <c r="U53" s="464"/>
      <c r="V53" s="540"/>
      <c r="W53" s="468">
        <v>414.3</v>
      </c>
      <c r="X53" s="793"/>
      <c r="Y53" s="469"/>
      <c r="Z53" s="470"/>
      <c r="AA53" s="471"/>
    </row>
    <row r="54" spans="1:27" ht="26.25" customHeight="1" thickBot="1">
      <c r="A54" s="1128"/>
      <c r="B54" s="1118"/>
      <c r="C54" s="1044"/>
      <c r="D54" s="1051"/>
      <c r="E54" s="508"/>
      <c r="F54" s="1191"/>
      <c r="G54" s="1043"/>
      <c r="H54" s="1061"/>
      <c r="I54" s="807" t="s">
        <v>23</v>
      </c>
      <c r="J54" s="810"/>
      <c r="K54" s="437"/>
      <c r="L54" s="437"/>
      <c r="M54" s="438"/>
      <c r="N54" s="811">
        <f>Q54</f>
        <v>932.2</v>
      </c>
      <c r="O54" s="812"/>
      <c r="P54" s="812"/>
      <c r="Q54" s="801">
        <v>932.2</v>
      </c>
      <c r="R54" s="670"/>
      <c r="S54" s="440"/>
      <c r="T54" s="440"/>
      <c r="U54" s="441"/>
      <c r="V54" s="805">
        <v>932.3</v>
      </c>
      <c r="W54" s="806">
        <v>2278.8</v>
      </c>
      <c r="X54" s="792"/>
      <c r="Y54" s="444"/>
      <c r="Z54" s="479"/>
      <c r="AA54" s="500"/>
    </row>
    <row r="55" spans="1:27" ht="15" customHeight="1" thickBot="1">
      <c r="A55" s="1128"/>
      <c r="B55" s="1118"/>
      <c r="C55" s="1044"/>
      <c r="D55" s="838" t="s">
        <v>267</v>
      </c>
      <c r="E55" s="1045" t="s">
        <v>294</v>
      </c>
      <c r="F55" s="1191"/>
      <c r="G55" s="1043"/>
      <c r="H55" s="1061"/>
      <c r="I55" s="809"/>
      <c r="J55" s="511"/>
      <c r="K55" s="512"/>
      <c r="L55" s="512"/>
      <c r="M55" s="488"/>
      <c r="N55" s="436"/>
      <c r="O55" s="512"/>
      <c r="P55" s="512"/>
      <c r="Q55" s="484"/>
      <c r="R55" s="562"/>
      <c r="S55" s="563"/>
      <c r="T55" s="563"/>
      <c r="U55" s="487"/>
      <c r="V55" s="565"/>
      <c r="W55" s="781"/>
      <c r="X55" s="792" t="s">
        <v>196</v>
      </c>
      <c r="Y55" s="479"/>
      <c r="Z55" s="479">
        <v>1</v>
      </c>
      <c r="AA55" s="480"/>
    </row>
    <row r="56" spans="1:27" ht="23.25" customHeight="1" thickBot="1">
      <c r="A56" s="1128"/>
      <c r="B56" s="1118"/>
      <c r="C56" s="1044"/>
      <c r="D56" s="838" t="s">
        <v>268</v>
      </c>
      <c r="E56" s="1046"/>
      <c r="F56" s="1191"/>
      <c r="G56" s="1043"/>
      <c r="H56" s="1061"/>
      <c r="I56" s="807"/>
      <c r="J56" s="800"/>
      <c r="K56" s="801"/>
      <c r="L56" s="801"/>
      <c r="M56" s="438"/>
      <c r="N56" s="802"/>
      <c r="O56" s="801"/>
      <c r="P56" s="801"/>
      <c r="Q56" s="801"/>
      <c r="R56" s="803"/>
      <c r="S56" s="804"/>
      <c r="T56" s="804"/>
      <c r="U56" s="441"/>
      <c r="V56" s="805"/>
      <c r="W56" s="808"/>
      <c r="X56" s="792" t="s">
        <v>196</v>
      </c>
      <c r="Y56" s="479"/>
      <c r="Z56" s="479">
        <v>1</v>
      </c>
      <c r="AA56" s="480"/>
    </row>
    <row r="57" spans="1:27" ht="35.25" customHeight="1" thickBot="1">
      <c r="A57" s="1128"/>
      <c r="B57" s="1118"/>
      <c r="C57" s="1044"/>
      <c r="D57" s="1048" t="s">
        <v>270</v>
      </c>
      <c r="E57" s="1046"/>
      <c r="F57" s="1191"/>
      <c r="G57" s="1043"/>
      <c r="H57" s="1061"/>
      <c r="I57" s="534"/>
      <c r="J57" s="800"/>
      <c r="K57" s="801"/>
      <c r="L57" s="801"/>
      <c r="M57" s="438"/>
      <c r="N57" s="802"/>
      <c r="O57" s="801"/>
      <c r="P57" s="801"/>
      <c r="Q57" s="801"/>
      <c r="R57" s="803"/>
      <c r="S57" s="804"/>
      <c r="T57" s="804"/>
      <c r="U57" s="441"/>
      <c r="V57" s="805"/>
      <c r="W57" s="806"/>
      <c r="X57" s="1033" t="s">
        <v>269</v>
      </c>
      <c r="Y57" s="479"/>
      <c r="Z57" s="479">
        <v>1</v>
      </c>
      <c r="AA57" s="480"/>
    </row>
    <row r="58" spans="1:27" ht="24" customHeight="1" thickBot="1">
      <c r="A58" s="1128"/>
      <c r="B58" s="1118"/>
      <c r="C58" s="1044"/>
      <c r="D58" s="1049"/>
      <c r="E58" s="1047"/>
      <c r="F58" s="1191"/>
      <c r="G58" s="1043"/>
      <c r="H58" s="1062"/>
      <c r="I58" s="491" t="s">
        <v>25</v>
      </c>
      <c r="J58" s="492"/>
      <c r="K58" s="493"/>
      <c r="L58" s="493"/>
      <c r="M58" s="494"/>
      <c r="N58" s="495">
        <f>SUM(N53:N57)</f>
        <v>932.2</v>
      </c>
      <c r="O58" s="493"/>
      <c r="P58" s="493"/>
      <c r="Q58" s="493">
        <f>SUM(Q53:Q57)</f>
        <v>932.2</v>
      </c>
      <c r="R58" s="492">
        <f>SUM(R53:R57)</f>
        <v>0</v>
      </c>
      <c r="S58" s="493"/>
      <c r="T58" s="493"/>
      <c r="U58" s="494">
        <f>SUM(U53:U57)</f>
        <v>0</v>
      </c>
      <c r="V58" s="518">
        <f>V54+V53</f>
        <v>932.3</v>
      </c>
      <c r="W58" s="518">
        <f>W54+W53</f>
        <v>2693.1000000000004</v>
      </c>
      <c r="X58" s="1063"/>
      <c r="Y58" s="531"/>
      <c r="Z58" s="531"/>
      <c r="AA58" s="533"/>
    </row>
    <row r="59" spans="1:27" ht="17.25" customHeight="1" thickBot="1">
      <c r="A59" s="981" t="s">
        <v>9</v>
      </c>
      <c r="B59" s="979" t="s">
        <v>9</v>
      </c>
      <c r="C59" s="977" t="s">
        <v>74</v>
      </c>
      <c r="D59" s="1472" t="s">
        <v>342</v>
      </c>
      <c r="E59" s="975"/>
      <c r="F59" s="964" t="s">
        <v>14</v>
      </c>
      <c r="G59" s="966" t="s">
        <v>29</v>
      </c>
      <c r="H59" s="968" t="s">
        <v>251</v>
      </c>
      <c r="I59" s="427" t="s">
        <v>79</v>
      </c>
      <c r="J59" s="505"/>
      <c r="K59" s="429"/>
      <c r="L59" s="429"/>
      <c r="M59" s="430"/>
      <c r="N59" s="904">
        <f>Q59</f>
        <v>250</v>
      </c>
      <c r="O59" s="905"/>
      <c r="P59" s="906"/>
      <c r="Q59" s="906">
        <v>250</v>
      </c>
      <c r="R59" s="907">
        <v>250</v>
      </c>
      <c r="S59" s="908"/>
      <c r="T59" s="908"/>
      <c r="U59" s="909">
        <v>250</v>
      </c>
      <c r="V59" s="24">
        <v>2000</v>
      </c>
      <c r="W59" s="28">
        <v>4000</v>
      </c>
      <c r="X59" s="910" t="s">
        <v>200</v>
      </c>
      <c r="Y59" s="911">
        <v>1</v>
      </c>
      <c r="Z59" s="911"/>
      <c r="AA59" s="912"/>
    </row>
    <row r="60" spans="1:27" ht="15" customHeight="1" thickBot="1">
      <c r="A60" s="982"/>
      <c r="B60" s="976"/>
      <c r="C60" s="978"/>
      <c r="D60" s="1473"/>
      <c r="E60" s="963"/>
      <c r="F60" s="965"/>
      <c r="G60" s="967"/>
      <c r="H60" s="968"/>
      <c r="I60" s="491" t="s">
        <v>25</v>
      </c>
      <c r="J60" s="516"/>
      <c r="K60" s="495"/>
      <c r="L60" s="493"/>
      <c r="M60" s="494"/>
      <c r="N60" s="495">
        <f>N59</f>
        <v>250</v>
      </c>
      <c r="O60" s="515"/>
      <c r="P60" s="493"/>
      <c r="Q60" s="494">
        <f>Q59</f>
        <v>250</v>
      </c>
      <c r="R60" s="492">
        <f>R59</f>
        <v>250</v>
      </c>
      <c r="S60" s="493"/>
      <c r="T60" s="493"/>
      <c r="U60" s="494">
        <f>U59</f>
        <v>250</v>
      </c>
      <c r="V60" s="495">
        <f>V59</f>
        <v>2000</v>
      </c>
      <c r="W60" s="496">
        <f>W59</f>
        <v>4000</v>
      </c>
      <c r="X60" s="890" t="s">
        <v>340</v>
      </c>
      <c r="Y60" s="519"/>
      <c r="Z60" s="519">
        <v>30</v>
      </c>
      <c r="AA60" s="525">
        <v>70</v>
      </c>
    </row>
    <row r="61" spans="1:27" ht="18" customHeight="1" thickBot="1">
      <c r="A61" s="981" t="s">
        <v>9</v>
      </c>
      <c r="B61" s="979" t="s">
        <v>9</v>
      </c>
      <c r="C61" s="977" t="s">
        <v>20</v>
      </c>
      <c r="D61" s="999" t="s">
        <v>301</v>
      </c>
      <c r="E61" s="975" t="s">
        <v>28</v>
      </c>
      <c r="F61" s="964" t="s">
        <v>14</v>
      </c>
      <c r="G61" s="966" t="s">
        <v>29</v>
      </c>
      <c r="H61" s="968" t="s">
        <v>251</v>
      </c>
      <c r="I61" s="534" t="s">
        <v>13</v>
      </c>
      <c r="J61" s="476"/>
      <c r="K61" s="447"/>
      <c r="L61" s="447"/>
      <c r="M61" s="448"/>
      <c r="N61" s="520">
        <f>Q61</f>
        <v>300</v>
      </c>
      <c r="O61" s="473"/>
      <c r="P61" s="473"/>
      <c r="Q61" s="503">
        <v>300</v>
      </c>
      <c r="R61" s="504"/>
      <c r="S61" s="431"/>
      <c r="T61" s="431"/>
      <c r="U61" s="432"/>
      <c r="V61" s="558">
        <v>300</v>
      </c>
      <c r="W61" s="543"/>
      <c r="X61" s="1066" t="s">
        <v>200</v>
      </c>
      <c r="Y61" s="1003"/>
      <c r="Z61" s="1003">
        <v>1</v>
      </c>
      <c r="AA61" s="983"/>
    </row>
    <row r="62" spans="1:27" ht="20.25" customHeight="1" thickBot="1">
      <c r="A62" s="982"/>
      <c r="B62" s="976"/>
      <c r="C62" s="978"/>
      <c r="D62" s="1000"/>
      <c r="E62" s="963"/>
      <c r="F62" s="965"/>
      <c r="G62" s="967"/>
      <c r="H62" s="968"/>
      <c r="I62" s="491" t="s">
        <v>25</v>
      </c>
      <c r="J62" s="516"/>
      <c r="K62" s="495"/>
      <c r="L62" s="493"/>
      <c r="M62" s="494"/>
      <c r="N62" s="495">
        <f>N61</f>
        <v>300</v>
      </c>
      <c r="O62" s="515"/>
      <c r="P62" s="493"/>
      <c r="Q62" s="494">
        <f>Q61</f>
        <v>300</v>
      </c>
      <c r="R62" s="492"/>
      <c r="S62" s="493"/>
      <c r="T62" s="493"/>
      <c r="U62" s="494"/>
      <c r="V62" s="495">
        <f>V61</f>
        <v>300</v>
      </c>
      <c r="W62" s="492"/>
      <c r="X62" s="1067"/>
      <c r="Y62" s="1004"/>
      <c r="Z62" s="1004"/>
      <c r="AA62" s="980"/>
    </row>
    <row r="63" spans="1:27" ht="17.25" customHeight="1" thickBot="1">
      <c r="A63" s="981" t="s">
        <v>9</v>
      </c>
      <c r="B63" s="1056" t="s">
        <v>9</v>
      </c>
      <c r="C63" s="977" t="s">
        <v>21</v>
      </c>
      <c r="D63" s="1035" t="s">
        <v>307</v>
      </c>
      <c r="E63" s="975" t="s">
        <v>28</v>
      </c>
      <c r="F63" s="964" t="s">
        <v>14</v>
      </c>
      <c r="G63" s="1038" t="s">
        <v>29</v>
      </c>
      <c r="H63" s="968" t="s">
        <v>251</v>
      </c>
      <c r="I63" s="502" t="s">
        <v>13</v>
      </c>
      <c r="J63" s="476"/>
      <c r="K63" s="447"/>
      <c r="L63" s="447"/>
      <c r="M63" s="448"/>
      <c r="N63" s="520"/>
      <c r="O63" s="473"/>
      <c r="P63" s="473"/>
      <c r="Q63" s="503"/>
      <c r="R63" s="475"/>
      <c r="S63" s="449"/>
      <c r="T63" s="449"/>
      <c r="U63" s="450"/>
      <c r="V63" s="506">
        <v>122.7</v>
      </c>
      <c r="W63" s="478"/>
      <c r="X63" s="884" t="s">
        <v>334</v>
      </c>
      <c r="Y63" s="522"/>
      <c r="Z63" s="469">
        <v>100</v>
      </c>
      <c r="AA63" s="445"/>
    </row>
    <row r="64" spans="1:27" ht="15.75" customHeight="1" thickBot="1">
      <c r="A64" s="922"/>
      <c r="B64" s="1028"/>
      <c r="C64" s="925"/>
      <c r="D64" s="1036"/>
      <c r="E64" s="1187"/>
      <c r="F64" s="1130"/>
      <c r="G64" s="1039"/>
      <c r="H64" s="968"/>
      <c r="I64" s="502" t="s">
        <v>23</v>
      </c>
      <c r="J64" s="476"/>
      <c r="K64" s="447"/>
      <c r="L64" s="447"/>
      <c r="M64" s="448"/>
      <c r="N64" s="520"/>
      <c r="O64" s="473"/>
      <c r="P64" s="473"/>
      <c r="Q64" s="503"/>
      <c r="R64" s="475"/>
      <c r="S64" s="449"/>
      <c r="T64" s="449"/>
      <c r="U64" s="450"/>
      <c r="V64" s="506">
        <v>2318.2</v>
      </c>
      <c r="W64" s="478"/>
      <c r="X64" s="984" t="s">
        <v>335</v>
      </c>
      <c r="Y64" s="340"/>
      <c r="Z64" s="444">
        <v>100</v>
      </c>
      <c r="AA64" s="445"/>
    </row>
    <row r="65" spans="1:27" ht="16.5" customHeight="1" thickBot="1">
      <c r="A65" s="922"/>
      <c r="B65" s="1028"/>
      <c r="C65" s="925"/>
      <c r="D65" s="1036"/>
      <c r="E65" s="1187"/>
      <c r="F65" s="1131"/>
      <c r="G65" s="1040"/>
      <c r="H65" s="968"/>
      <c r="I65" s="502" t="s">
        <v>187</v>
      </c>
      <c r="J65" s="476"/>
      <c r="K65" s="447"/>
      <c r="L65" s="447"/>
      <c r="M65" s="448"/>
      <c r="N65" s="520"/>
      <c r="O65" s="473"/>
      <c r="P65" s="473"/>
      <c r="Q65" s="503"/>
      <c r="R65" s="475"/>
      <c r="S65" s="449"/>
      <c r="T65" s="449"/>
      <c r="U65" s="450"/>
      <c r="V65" s="506">
        <v>286.4</v>
      </c>
      <c r="W65" s="478"/>
      <c r="X65" s="985"/>
      <c r="Y65" s="444"/>
      <c r="Z65" s="479"/>
      <c r="AA65" s="559"/>
    </row>
    <row r="66" spans="1:27" ht="26.25" customHeight="1" thickBot="1">
      <c r="A66" s="982"/>
      <c r="B66" s="1057"/>
      <c r="C66" s="978"/>
      <c r="D66" s="1037"/>
      <c r="E66" s="963"/>
      <c r="F66" s="965"/>
      <c r="G66" s="1041"/>
      <c r="H66" s="968"/>
      <c r="I66" s="491" t="s">
        <v>25</v>
      </c>
      <c r="J66" s="516"/>
      <c r="K66" s="493"/>
      <c r="L66" s="493"/>
      <c r="M66" s="494"/>
      <c r="N66" s="517"/>
      <c r="O66" s="515"/>
      <c r="P66" s="515"/>
      <c r="Q66" s="493"/>
      <c r="R66" s="516"/>
      <c r="S66" s="493"/>
      <c r="T66" s="493"/>
      <c r="U66" s="494"/>
      <c r="V66" s="495">
        <f>SUM(V63:V65)</f>
        <v>2727.2999999999997</v>
      </c>
      <c r="W66" s="492">
        <f>SUM(W63:W65)</f>
        <v>0</v>
      </c>
      <c r="X66" s="885" t="s">
        <v>336</v>
      </c>
      <c r="Y66" s="519"/>
      <c r="Z66" s="498">
        <v>100</v>
      </c>
      <c r="AA66" s="560"/>
    </row>
    <row r="67" spans="1:27" ht="33" customHeight="1" thickBot="1">
      <c r="A67" s="981" t="s">
        <v>9</v>
      </c>
      <c r="B67" s="1056" t="s">
        <v>9</v>
      </c>
      <c r="C67" s="977" t="s">
        <v>22</v>
      </c>
      <c r="D67" s="999" t="s">
        <v>232</v>
      </c>
      <c r="E67" s="459" t="s">
        <v>28</v>
      </c>
      <c r="F67" s="964" t="s">
        <v>14</v>
      </c>
      <c r="G67" s="966" t="s">
        <v>29</v>
      </c>
      <c r="H67" s="968" t="s">
        <v>251</v>
      </c>
      <c r="I67" s="502" t="s">
        <v>79</v>
      </c>
      <c r="J67" s="476"/>
      <c r="K67" s="447"/>
      <c r="L67" s="447"/>
      <c r="M67" s="448"/>
      <c r="N67" s="520"/>
      <c r="O67" s="473"/>
      <c r="P67" s="473"/>
      <c r="Q67" s="503"/>
      <c r="R67" s="475"/>
      <c r="S67" s="449"/>
      <c r="T67" s="449"/>
      <c r="U67" s="450"/>
      <c r="V67" s="506">
        <v>350</v>
      </c>
      <c r="W67" s="478"/>
      <c r="X67" s="1042" t="s">
        <v>181</v>
      </c>
      <c r="Y67" s="340"/>
      <c r="Z67" s="444">
        <v>100</v>
      </c>
      <c r="AA67" s="480"/>
    </row>
    <row r="68" spans="1:27" ht="21.75" customHeight="1" thickBot="1">
      <c r="A68" s="982"/>
      <c r="B68" s="1057"/>
      <c r="C68" s="978"/>
      <c r="D68" s="973"/>
      <c r="E68" s="521"/>
      <c r="F68" s="965"/>
      <c r="G68" s="969"/>
      <c r="H68" s="968"/>
      <c r="I68" s="491" t="s">
        <v>25</v>
      </c>
      <c r="J68" s="516"/>
      <c r="K68" s="515"/>
      <c r="L68" s="515"/>
      <c r="M68" s="494"/>
      <c r="N68" s="517"/>
      <c r="O68" s="515"/>
      <c r="P68" s="515"/>
      <c r="Q68" s="493"/>
      <c r="R68" s="516"/>
      <c r="S68" s="515"/>
      <c r="T68" s="515"/>
      <c r="U68" s="494"/>
      <c r="V68" s="518">
        <f>V67</f>
        <v>350</v>
      </c>
      <c r="W68" s="492"/>
      <c r="X68" s="1042"/>
      <c r="Y68" s="340"/>
      <c r="Z68" s="444"/>
      <c r="AA68" s="480"/>
    </row>
    <row r="69" spans="1:27" ht="15" customHeight="1">
      <c r="A69" s="929" t="s">
        <v>9</v>
      </c>
      <c r="B69" s="1015" t="s">
        <v>9</v>
      </c>
      <c r="C69" s="935" t="s">
        <v>32</v>
      </c>
      <c r="D69" s="1122" t="s">
        <v>308</v>
      </c>
      <c r="E69" s="541" t="s">
        <v>28</v>
      </c>
      <c r="F69" s="964" t="s">
        <v>14</v>
      </c>
      <c r="G69" s="966" t="s">
        <v>29</v>
      </c>
      <c r="H69" s="1052" t="s">
        <v>251</v>
      </c>
      <c r="I69" s="526" t="s">
        <v>13</v>
      </c>
      <c r="J69" s="505"/>
      <c r="K69" s="429"/>
      <c r="L69" s="429"/>
      <c r="M69" s="430"/>
      <c r="N69" s="528"/>
      <c r="O69" s="429"/>
      <c r="P69" s="429"/>
      <c r="Q69" s="529"/>
      <c r="R69" s="504"/>
      <c r="S69" s="431"/>
      <c r="T69" s="431"/>
      <c r="U69" s="432"/>
      <c r="V69" s="569">
        <v>3000</v>
      </c>
      <c r="W69" s="527">
        <v>3000</v>
      </c>
      <c r="X69" s="1064" t="s">
        <v>173</v>
      </c>
      <c r="Y69" s="1149"/>
      <c r="Z69" s="1149">
        <v>50</v>
      </c>
      <c r="AA69" s="1138">
        <v>100</v>
      </c>
    </row>
    <row r="70" spans="1:27" ht="17.25" customHeight="1">
      <c r="A70" s="1014"/>
      <c r="B70" s="1016"/>
      <c r="C70" s="936"/>
      <c r="D70" s="1123"/>
      <c r="E70" s="1231" t="s">
        <v>293</v>
      </c>
      <c r="F70" s="1131"/>
      <c r="G70" s="969"/>
      <c r="H70" s="1155"/>
      <c r="I70" s="537" t="s">
        <v>79</v>
      </c>
      <c r="J70" s="551"/>
      <c r="K70" s="547"/>
      <c r="L70" s="547"/>
      <c r="M70" s="545"/>
      <c r="N70" s="546"/>
      <c r="O70" s="447"/>
      <c r="P70" s="547"/>
      <c r="Q70" s="474"/>
      <c r="R70" s="548"/>
      <c r="S70" s="549"/>
      <c r="T70" s="549"/>
      <c r="U70" s="550"/>
      <c r="V70" s="558">
        <v>3600</v>
      </c>
      <c r="W70" s="543">
        <v>2952.2</v>
      </c>
      <c r="X70" s="1065"/>
      <c r="Y70" s="1149"/>
      <c r="Z70" s="1149"/>
      <c r="AA70" s="1138"/>
    </row>
    <row r="71" spans="1:27" ht="18" customHeight="1" thickBot="1">
      <c r="A71" s="1005"/>
      <c r="B71" s="1017"/>
      <c r="C71" s="937"/>
      <c r="D71" s="1123"/>
      <c r="E71" s="1232"/>
      <c r="F71" s="965"/>
      <c r="G71" s="967"/>
      <c r="H71" s="1068"/>
      <c r="I71" s="491" t="s">
        <v>25</v>
      </c>
      <c r="J71" s="492"/>
      <c r="K71" s="515"/>
      <c r="L71" s="517"/>
      <c r="M71" s="518"/>
      <c r="N71" s="517"/>
      <c r="O71" s="517"/>
      <c r="P71" s="495"/>
      <c r="Q71" s="493"/>
      <c r="R71" s="492"/>
      <c r="S71" s="515"/>
      <c r="T71" s="517"/>
      <c r="U71" s="518"/>
      <c r="V71" s="518">
        <f>SUM(V69:V70)</f>
        <v>6600</v>
      </c>
      <c r="W71" s="518">
        <f>SUM(W69:W70)</f>
        <v>5952.2</v>
      </c>
      <c r="X71" s="1065"/>
      <c r="Y71" s="1149"/>
      <c r="Z71" s="1149"/>
      <c r="AA71" s="1138"/>
    </row>
    <row r="72" spans="1:27" ht="15" customHeight="1" thickBot="1">
      <c r="A72" s="981" t="s">
        <v>9</v>
      </c>
      <c r="B72" s="1056" t="s">
        <v>9</v>
      </c>
      <c r="C72" s="1001" t="s">
        <v>76</v>
      </c>
      <c r="D72" s="999" t="s">
        <v>26</v>
      </c>
      <c r="E72" s="541" t="s">
        <v>28</v>
      </c>
      <c r="F72" s="964" t="s">
        <v>14</v>
      </c>
      <c r="G72" s="966" t="s">
        <v>29</v>
      </c>
      <c r="H72" s="968" t="s">
        <v>251</v>
      </c>
      <c r="I72" s="502" t="s">
        <v>13</v>
      </c>
      <c r="J72" s="553"/>
      <c r="K72" s="554"/>
      <c r="L72" s="554"/>
      <c r="M72" s="555"/>
      <c r="N72" s="520"/>
      <c r="O72" s="473"/>
      <c r="P72" s="473"/>
      <c r="Q72" s="503"/>
      <c r="R72" s="552"/>
      <c r="S72" s="549"/>
      <c r="T72" s="549"/>
      <c r="U72" s="671"/>
      <c r="V72" s="538"/>
      <c r="W72" s="556"/>
      <c r="X72" s="1042" t="s">
        <v>175</v>
      </c>
      <c r="Y72" s="444"/>
      <c r="Z72" s="444">
        <v>100</v>
      </c>
      <c r="AA72" s="480"/>
    </row>
    <row r="73" spans="1:27" ht="18" customHeight="1" thickBot="1">
      <c r="A73" s="922"/>
      <c r="B73" s="1028"/>
      <c r="C73" s="948"/>
      <c r="D73" s="973"/>
      <c r="E73" s="1231" t="s">
        <v>289</v>
      </c>
      <c r="F73" s="1131"/>
      <c r="G73" s="969"/>
      <c r="H73" s="968"/>
      <c r="I73" s="534" t="s">
        <v>79</v>
      </c>
      <c r="J73" s="551"/>
      <c r="K73" s="544"/>
      <c r="L73" s="544"/>
      <c r="M73" s="545"/>
      <c r="N73" s="520"/>
      <c r="O73" s="473"/>
      <c r="P73" s="473"/>
      <c r="Q73" s="503"/>
      <c r="R73" s="548"/>
      <c r="S73" s="557"/>
      <c r="T73" s="557"/>
      <c r="U73" s="550"/>
      <c r="V73" s="558">
        <v>1139.4</v>
      </c>
      <c r="W73" s="478"/>
      <c r="X73" s="1042"/>
      <c r="Y73" s="479"/>
      <c r="Z73" s="479"/>
      <c r="AA73" s="500"/>
    </row>
    <row r="74" spans="1:27" ht="16.5" customHeight="1" thickBot="1">
      <c r="A74" s="982"/>
      <c r="B74" s="1057"/>
      <c r="C74" s="1002"/>
      <c r="D74" s="1000"/>
      <c r="E74" s="1232"/>
      <c r="F74" s="965"/>
      <c r="G74" s="967"/>
      <c r="H74" s="1052"/>
      <c r="I74" s="491" t="s">
        <v>25</v>
      </c>
      <c r="J74" s="516"/>
      <c r="K74" s="495"/>
      <c r="L74" s="515"/>
      <c r="M74" s="494"/>
      <c r="N74" s="495"/>
      <c r="O74" s="515"/>
      <c r="P74" s="515"/>
      <c r="Q74" s="493"/>
      <c r="R74" s="516"/>
      <c r="S74" s="495"/>
      <c r="T74" s="515"/>
      <c r="U74" s="494"/>
      <c r="V74" s="518">
        <f>V73</f>
        <v>1139.4</v>
      </c>
      <c r="W74" s="492"/>
      <c r="X74" s="1042"/>
      <c r="Y74" s="479"/>
      <c r="Z74" s="479"/>
      <c r="AA74" s="500"/>
    </row>
    <row r="75" spans="1:27" ht="15" customHeight="1" thickBot="1">
      <c r="A75" s="981" t="s">
        <v>9</v>
      </c>
      <c r="B75" s="1056" t="s">
        <v>9</v>
      </c>
      <c r="C75" s="977" t="s">
        <v>77</v>
      </c>
      <c r="D75" s="1035" t="s">
        <v>233</v>
      </c>
      <c r="E75" s="459" t="s">
        <v>28</v>
      </c>
      <c r="F75" s="1145" t="s">
        <v>14</v>
      </c>
      <c r="G75" s="966" t="s">
        <v>29</v>
      </c>
      <c r="H75" s="968" t="s">
        <v>251</v>
      </c>
      <c r="I75" s="502" t="s">
        <v>13</v>
      </c>
      <c r="J75" s="476"/>
      <c r="K75" s="447"/>
      <c r="L75" s="447"/>
      <c r="M75" s="448"/>
      <c r="N75" s="520"/>
      <c r="O75" s="473"/>
      <c r="P75" s="473"/>
      <c r="Q75" s="503"/>
      <c r="R75" s="504"/>
      <c r="S75" s="431"/>
      <c r="T75" s="431"/>
      <c r="U75" s="432"/>
      <c r="V75" s="506"/>
      <c r="W75" s="478"/>
      <c r="X75" s="1066" t="s">
        <v>196</v>
      </c>
      <c r="Y75" s="522"/>
      <c r="Z75" s="469"/>
      <c r="AA75" s="507">
        <v>1</v>
      </c>
    </row>
    <row r="76" spans="1:27" ht="21" customHeight="1" thickBot="1">
      <c r="A76" s="922"/>
      <c r="B76" s="1028"/>
      <c r="C76" s="925"/>
      <c r="D76" s="1036"/>
      <c r="E76" s="1235" t="s">
        <v>292</v>
      </c>
      <c r="F76" s="1146"/>
      <c r="G76" s="969"/>
      <c r="H76" s="968"/>
      <c r="I76" s="502" t="s">
        <v>79</v>
      </c>
      <c r="J76" s="476"/>
      <c r="K76" s="447"/>
      <c r="L76" s="447"/>
      <c r="M76" s="448"/>
      <c r="N76" s="520"/>
      <c r="O76" s="473"/>
      <c r="P76" s="473"/>
      <c r="Q76" s="503"/>
      <c r="R76" s="475"/>
      <c r="S76" s="449"/>
      <c r="T76" s="449"/>
      <c r="U76" s="450"/>
      <c r="V76" s="506">
        <v>100</v>
      </c>
      <c r="W76" s="478">
        <v>100</v>
      </c>
      <c r="X76" s="1065"/>
      <c r="Y76" s="444"/>
      <c r="Z76" s="479"/>
      <c r="AA76" s="559"/>
    </row>
    <row r="77" spans="1:27" ht="17.25" customHeight="1" thickBot="1">
      <c r="A77" s="982"/>
      <c r="B77" s="1057"/>
      <c r="C77" s="978"/>
      <c r="D77" s="1037"/>
      <c r="E77" s="1236"/>
      <c r="F77" s="1147"/>
      <c r="G77" s="967"/>
      <c r="H77" s="968"/>
      <c r="I77" s="491" t="s">
        <v>25</v>
      </c>
      <c r="J77" s="516"/>
      <c r="K77" s="493"/>
      <c r="L77" s="493"/>
      <c r="M77" s="494"/>
      <c r="N77" s="517"/>
      <c r="O77" s="517"/>
      <c r="P77" s="517"/>
      <c r="Q77" s="495"/>
      <c r="R77" s="516"/>
      <c r="S77" s="517"/>
      <c r="T77" s="517"/>
      <c r="U77" s="518"/>
      <c r="V77" s="495">
        <f>SUM(V75:V76)</f>
        <v>100</v>
      </c>
      <c r="W77" s="492">
        <f>SUM(W75:W76)</f>
        <v>100</v>
      </c>
      <c r="X77" s="1067"/>
      <c r="Y77" s="519"/>
      <c r="Z77" s="498"/>
      <c r="AA77" s="560"/>
    </row>
    <row r="78" spans="1:27" ht="12.75" customHeight="1" thickBot="1">
      <c r="A78" s="1115" t="s">
        <v>9</v>
      </c>
      <c r="B78" s="1116" t="s">
        <v>9</v>
      </c>
      <c r="C78" s="1137" t="s">
        <v>78</v>
      </c>
      <c r="D78" s="1123" t="s">
        <v>50</v>
      </c>
      <c r="E78" s="508" t="s">
        <v>28</v>
      </c>
      <c r="F78" s="1130" t="s">
        <v>14</v>
      </c>
      <c r="G78" s="955" t="s">
        <v>29</v>
      </c>
      <c r="H78" s="1062" t="s">
        <v>251</v>
      </c>
      <c r="I78" s="537" t="s">
        <v>79</v>
      </c>
      <c r="J78" s="465"/>
      <c r="K78" s="466"/>
      <c r="L78" s="466"/>
      <c r="M78" s="467"/>
      <c r="N78" s="561"/>
      <c r="O78" s="466"/>
      <c r="P78" s="466"/>
      <c r="Q78" s="461"/>
      <c r="R78" s="504"/>
      <c r="S78" s="431"/>
      <c r="T78" s="431"/>
      <c r="U78" s="432"/>
      <c r="V78" s="669">
        <v>2500</v>
      </c>
      <c r="W78" s="536">
        <v>2500</v>
      </c>
      <c r="X78" s="1066" t="s">
        <v>174</v>
      </c>
      <c r="Y78" s="1003"/>
      <c r="Z78" s="1003">
        <v>10</v>
      </c>
      <c r="AA78" s="983">
        <v>20</v>
      </c>
    </row>
    <row r="79" spans="1:27" ht="12.75" customHeight="1" thickBot="1">
      <c r="A79" s="1115"/>
      <c r="B79" s="1116"/>
      <c r="C79" s="1137"/>
      <c r="D79" s="1123"/>
      <c r="E79" s="508"/>
      <c r="F79" s="1130"/>
      <c r="G79" s="955"/>
      <c r="H79" s="1062"/>
      <c r="I79" s="537" t="s">
        <v>13</v>
      </c>
      <c r="J79" s="465"/>
      <c r="K79" s="466"/>
      <c r="L79" s="466"/>
      <c r="M79" s="467"/>
      <c r="N79" s="561"/>
      <c r="O79" s="466"/>
      <c r="P79" s="466"/>
      <c r="Q79" s="461"/>
      <c r="R79" s="462"/>
      <c r="S79" s="463"/>
      <c r="T79" s="463"/>
      <c r="U79" s="464"/>
      <c r="V79" s="669"/>
      <c r="W79" s="536"/>
      <c r="X79" s="1064"/>
      <c r="Y79" s="1149"/>
      <c r="Z79" s="1149"/>
      <c r="AA79" s="1138"/>
    </row>
    <row r="80" spans="1:27" ht="18" customHeight="1" thickBot="1">
      <c r="A80" s="1014"/>
      <c r="B80" s="1016"/>
      <c r="C80" s="936"/>
      <c r="D80" s="1123"/>
      <c r="E80" s="1233" t="s">
        <v>287</v>
      </c>
      <c r="F80" s="1131"/>
      <c r="G80" s="969"/>
      <c r="H80" s="968"/>
      <c r="I80" s="502" t="s">
        <v>40</v>
      </c>
      <c r="J80" s="476"/>
      <c r="K80" s="447"/>
      <c r="L80" s="447"/>
      <c r="M80" s="448"/>
      <c r="N80" s="546"/>
      <c r="O80" s="447"/>
      <c r="P80" s="447"/>
      <c r="Q80" s="474"/>
      <c r="R80" s="475"/>
      <c r="S80" s="449"/>
      <c r="T80" s="449"/>
      <c r="U80" s="450"/>
      <c r="V80" s="558"/>
      <c r="W80" s="543"/>
      <c r="X80" s="1065"/>
      <c r="Y80" s="1149"/>
      <c r="Z80" s="1149"/>
      <c r="AA80" s="1138"/>
    </row>
    <row r="81" spans="1:27" ht="17.25" customHeight="1" thickBot="1">
      <c r="A81" s="1005"/>
      <c r="B81" s="1017"/>
      <c r="C81" s="937"/>
      <c r="D81" s="1124"/>
      <c r="E81" s="1234"/>
      <c r="F81" s="965"/>
      <c r="G81" s="967"/>
      <c r="H81" s="968"/>
      <c r="I81" s="491" t="s">
        <v>25</v>
      </c>
      <c r="J81" s="492"/>
      <c r="K81" s="515"/>
      <c r="L81" s="495"/>
      <c r="M81" s="494"/>
      <c r="N81" s="495"/>
      <c r="O81" s="515"/>
      <c r="P81" s="515"/>
      <c r="Q81" s="493"/>
      <c r="R81" s="516"/>
      <c r="S81" s="515"/>
      <c r="T81" s="515"/>
      <c r="U81" s="518"/>
      <c r="V81" s="518">
        <f>SUM(V78:V80)</f>
        <v>2500</v>
      </c>
      <c r="W81" s="492">
        <f>W80+W78</f>
        <v>2500</v>
      </c>
      <c r="X81" s="1067"/>
      <c r="Y81" s="1004"/>
      <c r="Z81" s="1004"/>
      <c r="AA81" s="980"/>
    </row>
    <row r="82" spans="1:27" ht="17.25" customHeight="1" thickBot="1">
      <c r="A82" s="981" t="s">
        <v>9</v>
      </c>
      <c r="B82" s="1056" t="s">
        <v>9</v>
      </c>
      <c r="C82" s="1001" t="s">
        <v>92</v>
      </c>
      <c r="D82" s="999" t="s">
        <v>146</v>
      </c>
      <c r="E82" s="541" t="s">
        <v>28</v>
      </c>
      <c r="F82" s="964" t="s">
        <v>14</v>
      </c>
      <c r="G82" s="966" t="s">
        <v>29</v>
      </c>
      <c r="H82" s="968" t="s">
        <v>251</v>
      </c>
      <c r="I82" s="534" t="s">
        <v>79</v>
      </c>
      <c r="J82" s="476"/>
      <c r="K82" s="447"/>
      <c r="L82" s="447"/>
      <c r="M82" s="448"/>
      <c r="N82" s="520"/>
      <c r="O82" s="473"/>
      <c r="P82" s="473"/>
      <c r="Q82" s="503"/>
      <c r="R82" s="475"/>
      <c r="S82" s="449"/>
      <c r="T82" s="449"/>
      <c r="U82" s="450"/>
      <c r="V82" s="558">
        <v>2000</v>
      </c>
      <c r="W82" s="543">
        <v>2000</v>
      </c>
      <c r="X82" s="1066" t="s">
        <v>177</v>
      </c>
      <c r="Y82" s="1003"/>
      <c r="Z82" s="1003"/>
      <c r="AA82" s="983">
        <v>100</v>
      </c>
    </row>
    <row r="83" spans="1:27" ht="16.5" customHeight="1" thickBot="1">
      <c r="A83" s="922"/>
      <c r="B83" s="1028"/>
      <c r="C83" s="948"/>
      <c r="D83" s="973"/>
      <c r="E83" s="1235" t="s">
        <v>291</v>
      </c>
      <c r="F83" s="1131"/>
      <c r="G83" s="969"/>
      <c r="H83" s="968"/>
      <c r="I83" s="502" t="s">
        <v>13</v>
      </c>
      <c r="J83" s="476"/>
      <c r="K83" s="447"/>
      <c r="L83" s="447"/>
      <c r="M83" s="448"/>
      <c r="N83" s="446"/>
      <c r="O83" s="473"/>
      <c r="P83" s="473"/>
      <c r="Q83" s="503"/>
      <c r="R83" s="475"/>
      <c r="S83" s="449"/>
      <c r="T83" s="449"/>
      <c r="U83" s="450"/>
      <c r="V83" s="558">
        <v>3200</v>
      </c>
      <c r="W83" s="543">
        <v>3000</v>
      </c>
      <c r="X83" s="1065"/>
      <c r="Y83" s="1149"/>
      <c r="Z83" s="1149"/>
      <c r="AA83" s="1138"/>
    </row>
    <row r="84" spans="1:27" ht="20.25" customHeight="1" thickBot="1">
      <c r="A84" s="982"/>
      <c r="B84" s="1057"/>
      <c r="C84" s="1002"/>
      <c r="D84" s="1000"/>
      <c r="E84" s="1236"/>
      <c r="F84" s="965"/>
      <c r="G84" s="967"/>
      <c r="H84" s="968"/>
      <c r="I84" s="491" t="s">
        <v>25</v>
      </c>
      <c r="J84" s="516"/>
      <c r="K84" s="495"/>
      <c r="L84" s="493"/>
      <c r="M84" s="494"/>
      <c r="N84" s="495"/>
      <c r="O84" s="493"/>
      <c r="P84" s="493"/>
      <c r="Q84" s="493"/>
      <c r="R84" s="516"/>
      <c r="S84" s="495"/>
      <c r="T84" s="493"/>
      <c r="U84" s="494"/>
      <c r="V84" s="518">
        <f>SUM(V82:V83)</f>
        <v>5200</v>
      </c>
      <c r="W84" s="492">
        <f>W82+W83</f>
        <v>5000</v>
      </c>
      <c r="X84" s="1067"/>
      <c r="Y84" s="1004"/>
      <c r="Z84" s="1004"/>
      <c r="AA84" s="980"/>
    </row>
    <row r="85" spans="1:27" ht="25.5" customHeight="1" thickBot="1">
      <c r="A85" s="981" t="s">
        <v>9</v>
      </c>
      <c r="B85" s="1056" t="s">
        <v>9</v>
      </c>
      <c r="C85" s="1001" t="s">
        <v>154</v>
      </c>
      <c r="D85" s="999" t="s">
        <v>148</v>
      </c>
      <c r="E85" s="541" t="s">
        <v>28</v>
      </c>
      <c r="F85" s="964" t="s">
        <v>14</v>
      </c>
      <c r="G85" s="966" t="s">
        <v>29</v>
      </c>
      <c r="H85" s="968" t="s">
        <v>251</v>
      </c>
      <c r="I85" s="534" t="s">
        <v>79</v>
      </c>
      <c r="J85" s="476"/>
      <c r="K85" s="447"/>
      <c r="L85" s="447"/>
      <c r="M85" s="448"/>
      <c r="N85" s="520"/>
      <c r="O85" s="473"/>
      <c r="P85" s="473"/>
      <c r="Q85" s="503"/>
      <c r="R85" s="475"/>
      <c r="S85" s="449"/>
      <c r="T85" s="449"/>
      <c r="U85" s="450"/>
      <c r="V85" s="558">
        <v>150</v>
      </c>
      <c r="W85" s="543">
        <v>2000</v>
      </c>
      <c r="X85" s="1064" t="s">
        <v>179</v>
      </c>
      <c r="Y85" s="1149"/>
      <c r="Z85" s="1149"/>
      <c r="AA85" s="1138">
        <v>100</v>
      </c>
    </row>
    <row r="86" spans="1:27" ht="22.5" customHeight="1" thickBot="1">
      <c r="A86" s="922"/>
      <c r="B86" s="1028"/>
      <c r="C86" s="948"/>
      <c r="D86" s="973"/>
      <c r="E86" s="1233" t="s">
        <v>290</v>
      </c>
      <c r="F86" s="1131"/>
      <c r="G86" s="969"/>
      <c r="H86" s="968"/>
      <c r="I86" s="502"/>
      <c r="J86" s="476"/>
      <c r="K86" s="447"/>
      <c r="L86" s="447"/>
      <c r="M86" s="448"/>
      <c r="N86" s="446"/>
      <c r="O86" s="473"/>
      <c r="P86" s="473"/>
      <c r="Q86" s="503"/>
      <c r="R86" s="475"/>
      <c r="S86" s="449"/>
      <c r="T86" s="449"/>
      <c r="U86" s="450"/>
      <c r="V86" s="558"/>
      <c r="W86" s="543"/>
      <c r="X86" s="1065"/>
      <c r="Y86" s="1149"/>
      <c r="Z86" s="1149"/>
      <c r="AA86" s="1138"/>
    </row>
    <row r="87" spans="1:27" ht="15.75" customHeight="1" thickBot="1">
      <c r="A87" s="982"/>
      <c r="B87" s="1057"/>
      <c r="C87" s="1002"/>
      <c r="D87" s="1000"/>
      <c r="E87" s="1234"/>
      <c r="F87" s="965"/>
      <c r="G87" s="967"/>
      <c r="H87" s="968"/>
      <c r="I87" s="491" t="s">
        <v>25</v>
      </c>
      <c r="J87" s="516"/>
      <c r="K87" s="495"/>
      <c r="L87" s="493"/>
      <c r="M87" s="494"/>
      <c r="N87" s="495"/>
      <c r="O87" s="493"/>
      <c r="P87" s="493"/>
      <c r="Q87" s="493"/>
      <c r="R87" s="516"/>
      <c r="S87" s="495"/>
      <c r="T87" s="493"/>
      <c r="U87" s="494"/>
      <c r="V87" s="518">
        <f>SUM(V85:V86)</f>
        <v>150</v>
      </c>
      <c r="W87" s="492">
        <f>W85+W86</f>
        <v>2000</v>
      </c>
      <c r="X87" s="1418"/>
      <c r="Y87" s="1150"/>
      <c r="Z87" s="1150"/>
      <c r="AA87" s="1139"/>
    </row>
    <row r="88" spans="1:27" ht="24" customHeight="1" thickBot="1">
      <c r="A88" s="981" t="s">
        <v>9</v>
      </c>
      <c r="B88" s="1056" t="s">
        <v>9</v>
      </c>
      <c r="C88" s="1001" t="s">
        <v>155</v>
      </c>
      <c r="D88" s="999" t="s">
        <v>149</v>
      </c>
      <c r="E88" s="975" t="s">
        <v>28</v>
      </c>
      <c r="F88" s="964" t="s">
        <v>14</v>
      </c>
      <c r="G88" s="966" t="s">
        <v>29</v>
      </c>
      <c r="H88" s="968" t="s">
        <v>251</v>
      </c>
      <c r="I88" s="427" t="s">
        <v>79</v>
      </c>
      <c r="J88" s="505"/>
      <c r="K88" s="429"/>
      <c r="L88" s="429"/>
      <c r="M88" s="430"/>
      <c r="N88" s="567"/>
      <c r="O88" s="566"/>
      <c r="P88" s="566"/>
      <c r="Q88" s="568"/>
      <c r="R88" s="504"/>
      <c r="S88" s="431"/>
      <c r="T88" s="431"/>
      <c r="U88" s="432"/>
      <c r="V88" s="569">
        <v>50</v>
      </c>
      <c r="W88" s="527"/>
      <c r="X88" s="1158" t="s">
        <v>197</v>
      </c>
      <c r="Y88" s="1157"/>
      <c r="Z88" s="1157">
        <v>1</v>
      </c>
      <c r="AA88" s="1323"/>
    </row>
    <row r="89" spans="1:27" ht="18" customHeight="1" thickBot="1">
      <c r="A89" s="982"/>
      <c r="B89" s="1057"/>
      <c r="C89" s="1002"/>
      <c r="D89" s="1000"/>
      <c r="E89" s="963"/>
      <c r="F89" s="965"/>
      <c r="G89" s="967"/>
      <c r="H89" s="968"/>
      <c r="I89" s="491" t="s">
        <v>25</v>
      </c>
      <c r="J89" s="516"/>
      <c r="K89" s="495"/>
      <c r="L89" s="493"/>
      <c r="M89" s="494"/>
      <c r="N89" s="495"/>
      <c r="O89" s="493"/>
      <c r="P89" s="493"/>
      <c r="Q89" s="493"/>
      <c r="R89" s="516"/>
      <c r="S89" s="495"/>
      <c r="T89" s="493"/>
      <c r="U89" s="494"/>
      <c r="V89" s="518">
        <f>SUM(V88:V88)</f>
        <v>50</v>
      </c>
      <c r="W89" s="492"/>
      <c r="X89" s="1065"/>
      <c r="Y89" s="1149"/>
      <c r="Z89" s="1149"/>
      <c r="AA89" s="1138"/>
    </row>
    <row r="90" spans="1:27" ht="15.75" customHeight="1" thickBot="1">
      <c r="A90" s="981" t="s">
        <v>9</v>
      </c>
      <c r="B90" s="1056" t="s">
        <v>9</v>
      </c>
      <c r="C90" s="1001" t="s">
        <v>156</v>
      </c>
      <c r="D90" s="999" t="s">
        <v>151</v>
      </c>
      <c r="E90" s="541" t="s">
        <v>28</v>
      </c>
      <c r="F90" s="964" t="s">
        <v>14</v>
      </c>
      <c r="G90" s="966" t="s">
        <v>29</v>
      </c>
      <c r="H90" s="968" t="s">
        <v>251</v>
      </c>
      <c r="I90" s="534" t="s">
        <v>79</v>
      </c>
      <c r="J90" s="476"/>
      <c r="K90" s="447"/>
      <c r="L90" s="447"/>
      <c r="M90" s="448"/>
      <c r="N90" s="520"/>
      <c r="O90" s="473"/>
      <c r="P90" s="473"/>
      <c r="Q90" s="503"/>
      <c r="R90" s="475"/>
      <c r="S90" s="449"/>
      <c r="T90" s="449"/>
      <c r="U90" s="450"/>
      <c r="V90" s="558"/>
      <c r="W90" s="543">
        <v>400</v>
      </c>
      <c r="X90" s="1066" t="s">
        <v>198</v>
      </c>
      <c r="Y90" s="1003"/>
      <c r="Z90" s="1003"/>
      <c r="AA90" s="983">
        <v>1</v>
      </c>
    </row>
    <row r="91" spans="1:27" ht="15" customHeight="1" thickBot="1">
      <c r="A91" s="922"/>
      <c r="B91" s="1028"/>
      <c r="C91" s="948"/>
      <c r="D91" s="973"/>
      <c r="E91" s="1408" t="s">
        <v>289</v>
      </c>
      <c r="F91" s="1131"/>
      <c r="G91" s="969"/>
      <c r="H91" s="968"/>
      <c r="I91" s="502"/>
      <c r="J91" s="476"/>
      <c r="K91" s="447"/>
      <c r="L91" s="447"/>
      <c r="M91" s="448"/>
      <c r="N91" s="446"/>
      <c r="O91" s="473"/>
      <c r="P91" s="473"/>
      <c r="Q91" s="503"/>
      <c r="R91" s="475"/>
      <c r="S91" s="449"/>
      <c r="T91" s="449"/>
      <c r="U91" s="450"/>
      <c r="V91" s="558"/>
      <c r="W91" s="543"/>
      <c r="X91" s="1065"/>
      <c r="Y91" s="1149"/>
      <c r="Z91" s="1149"/>
      <c r="AA91" s="1138"/>
    </row>
    <row r="92" spans="1:27" ht="20.25" customHeight="1" thickBot="1">
      <c r="A92" s="982"/>
      <c r="B92" s="1057"/>
      <c r="C92" s="1002"/>
      <c r="D92" s="1000"/>
      <c r="E92" s="1409"/>
      <c r="F92" s="965"/>
      <c r="G92" s="967"/>
      <c r="H92" s="968"/>
      <c r="I92" s="491" t="s">
        <v>25</v>
      </c>
      <c r="J92" s="516"/>
      <c r="K92" s="495"/>
      <c r="L92" s="493"/>
      <c r="M92" s="494"/>
      <c r="N92" s="495"/>
      <c r="O92" s="493"/>
      <c r="P92" s="493"/>
      <c r="Q92" s="493"/>
      <c r="R92" s="516"/>
      <c r="S92" s="495"/>
      <c r="T92" s="493"/>
      <c r="U92" s="494"/>
      <c r="V92" s="518">
        <f>SUM(V90:V91)</f>
        <v>0</v>
      </c>
      <c r="W92" s="518">
        <f>SUM(W90:W91)</f>
        <v>400</v>
      </c>
      <c r="X92" s="1067"/>
      <c r="Y92" s="1004"/>
      <c r="Z92" s="1004"/>
      <c r="AA92" s="980"/>
    </row>
    <row r="93" spans="1:27" ht="15" customHeight="1" thickBot="1">
      <c r="A93" s="981" t="s">
        <v>9</v>
      </c>
      <c r="B93" s="1056" t="s">
        <v>9</v>
      </c>
      <c r="C93" s="1001" t="s">
        <v>157</v>
      </c>
      <c r="D93" s="999" t="s">
        <v>152</v>
      </c>
      <c r="E93" s="541" t="s">
        <v>28</v>
      </c>
      <c r="F93" s="964" t="s">
        <v>14</v>
      </c>
      <c r="G93" s="966" t="s">
        <v>29</v>
      </c>
      <c r="H93" s="968" t="s">
        <v>251</v>
      </c>
      <c r="I93" s="534" t="s">
        <v>79</v>
      </c>
      <c r="J93" s="476"/>
      <c r="K93" s="447"/>
      <c r="L93" s="447"/>
      <c r="M93" s="448"/>
      <c r="N93" s="520"/>
      <c r="O93" s="473"/>
      <c r="P93" s="473"/>
      <c r="Q93" s="503"/>
      <c r="R93" s="475"/>
      <c r="S93" s="449"/>
      <c r="T93" s="449"/>
      <c r="U93" s="450"/>
      <c r="V93" s="558"/>
      <c r="W93" s="543">
        <v>400</v>
      </c>
      <c r="X93" s="1064" t="s">
        <v>199</v>
      </c>
      <c r="Y93" s="1149"/>
      <c r="Z93" s="1149"/>
      <c r="AA93" s="1138">
        <v>1</v>
      </c>
    </row>
    <row r="94" spans="1:27" ht="14.25" customHeight="1" thickBot="1">
      <c r="A94" s="922"/>
      <c r="B94" s="1028"/>
      <c r="C94" s="948"/>
      <c r="D94" s="973"/>
      <c r="E94" s="1408" t="s">
        <v>287</v>
      </c>
      <c r="F94" s="1131"/>
      <c r="G94" s="969"/>
      <c r="H94" s="968"/>
      <c r="I94" s="502"/>
      <c r="J94" s="476"/>
      <c r="K94" s="447"/>
      <c r="L94" s="447"/>
      <c r="M94" s="448"/>
      <c r="N94" s="446"/>
      <c r="O94" s="473"/>
      <c r="P94" s="473"/>
      <c r="Q94" s="503"/>
      <c r="R94" s="475"/>
      <c r="S94" s="449"/>
      <c r="T94" s="449"/>
      <c r="U94" s="450"/>
      <c r="V94" s="558"/>
      <c r="W94" s="543"/>
      <c r="X94" s="1065"/>
      <c r="Y94" s="1149"/>
      <c r="Z94" s="1149"/>
      <c r="AA94" s="1138"/>
    </row>
    <row r="95" spans="1:27" ht="20.25" customHeight="1" thickBot="1">
      <c r="A95" s="982"/>
      <c r="B95" s="1057"/>
      <c r="C95" s="1002"/>
      <c r="D95" s="1000"/>
      <c r="E95" s="1409"/>
      <c r="F95" s="965"/>
      <c r="G95" s="967"/>
      <c r="H95" s="968"/>
      <c r="I95" s="491" t="s">
        <v>25</v>
      </c>
      <c r="J95" s="516"/>
      <c r="K95" s="495"/>
      <c r="L95" s="493"/>
      <c r="M95" s="494"/>
      <c r="N95" s="495"/>
      <c r="O95" s="493"/>
      <c r="P95" s="493"/>
      <c r="Q95" s="493"/>
      <c r="R95" s="516"/>
      <c r="S95" s="495"/>
      <c r="T95" s="493"/>
      <c r="U95" s="494"/>
      <c r="V95" s="518">
        <f>SUM(V93:V94)</f>
        <v>0</v>
      </c>
      <c r="W95" s="492">
        <f>W93</f>
        <v>400</v>
      </c>
      <c r="X95" s="1065"/>
      <c r="Y95" s="1149"/>
      <c r="Z95" s="1149"/>
      <c r="AA95" s="1138"/>
    </row>
    <row r="96" spans="1:27" ht="18" customHeight="1" thickBot="1">
      <c r="A96" s="981" t="s">
        <v>9</v>
      </c>
      <c r="B96" s="1056" t="s">
        <v>9</v>
      </c>
      <c r="C96" s="1001" t="s">
        <v>158</v>
      </c>
      <c r="D96" s="999" t="s">
        <v>153</v>
      </c>
      <c r="E96" s="975" t="s">
        <v>28</v>
      </c>
      <c r="F96" s="964" t="s">
        <v>14</v>
      </c>
      <c r="G96" s="966" t="s">
        <v>29</v>
      </c>
      <c r="H96" s="968" t="s">
        <v>251</v>
      </c>
      <c r="I96" s="534" t="s">
        <v>79</v>
      </c>
      <c r="J96" s="476"/>
      <c r="K96" s="447"/>
      <c r="L96" s="447"/>
      <c r="M96" s="448"/>
      <c r="N96" s="520"/>
      <c r="O96" s="473"/>
      <c r="P96" s="473"/>
      <c r="Q96" s="503"/>
      <c r="R96" s="475"/>
      <c r="S96" s="449"/>
      <c r="T96" s="449"/>
      <c r="U96" s="450"/>
      <c r="V96" s="558"/>
      <c r="W96" s="543">
        <v>400</v>
      </c>
      <c r="X96" s="1066" t="s">
        <v>200</v>
      </c>
      <c r="Y96" s="1003"/>
      <c r="Z96" s="1003"/>
      <c r="AA96" s="983">
        <v>1</v>
      </c>
    </row>
    <row r="97" spans="1:27" ht="19.5" customHeight="1" thickBot="1">
      <c r="A97" s="982"/>
      <c r="B97" s="1057"/>
      <c r="C97" s="1002"/>
      <c r="D97" s="1000"/>
      <c r="E97" s="963"/>
      <c r="F97" s="965"/>
      <c r="G97" s="967"/>
      <c r="H97" s="968"/>
      <c r="I97" s="491" t="s">
        <v>25</v>
      </c>
      <c r="J97" s="516"/>
      <c r="K97" s="495"/>
      <c r="L97" s="493"/>
      <c r="M97" s="494"/>
      <c r="N97" s="495"/>
      <c r="O97" s="493"/>
      <c r="P97" s="493"/>
      <c r="Q97" s="493"/>
      <c r="R97" s="516"/>
      <c r="S97" s="495"/>
      <c r="T97" s="493"/>
      <c r="U97" s="494"/>
      <c r="V97" s="518">
        <f>SUM(V96:V96)</f>
        <v>0</v>
      </c>
      <c r="W97" s="492">
        <f>W96</f>
        <v>400</v>
      </c>
      <c r="X97" s="1067"/>
      <c r="Y97" s="1004"/>
      <c r="Z97" s="1004"/>
      <c r="AA97" s="980"/>
    </row>
    <row r="98" spans="1:27" ht="26.25" customHeight="1" thickBot="1">
      <c r="A98" s="981" t="s">
        <v>9</v>
      </c>
      <c r="B98" s="1056" t="s">
        <v>9</v>
      </c>
      <c r="C98" s="1001" t="s">
        <v>272</v>
      </c>
      <c r="D98" s="999" t="s">
        <v>343</v>
      </c>
      <c r="E98" s="541" t="s">
        <v>28</v>
      </c>
      <c r="F98" s="964" t="s">
        <v>14</v>
      </c>
      <c r="G98" s="966" t="s">
        <v>29</v>
      </c>
      <c r="H98" s="968" t="s">
        <v>251</v>
      </c>
      <c r="I98" s="534" t="s">
        <v>79</v>
      </c>
      <c r="J98" s="476"/>
      <c r="K98" s="447"/>
      <c r="L98" s="447"/>
      <c r="M98" s="448"/>
      <c r="N98" s="520"/>
      <c r="O98" s="473"/>
      <c r="P98" s="473"/>
      <c r="Q98" s="503"/>
      <c r="R98" s="475"/>
      <c r="S98" s="449"/>
      <c r="T98" s="449"/>
      <c r="U98" s="450"/>
      <c r="V98" s="558">
        <v>10</v>
      </c>
      <c r="W98" s="543"/>
      <c r="X98" s="1066" t="s">
        <v>196</v>
      </c>
      <c r="Y98" s="1003"/>
      <c r="Z98" s="1003"/>
      <c r="AA98" s="983">
        <v>1</v>
      </c>
    </row>
    <row r="99" spans="1:27" ht="27" customHeight="1" thickBot="1">
      <c r="A99" s="922"/>
      <c r="B99" s="1028"/>
      <c r="C99" s="948"/>
      <c r="D99" s="973"/>
      <c r="E99" s="1233" t="s">
        <v>287</v>
      </c>
      <c r="F99" s="1131"/>
      <c r="G99" s="969"/>
      <c r="H99" s="968"/>
      <c r="I99" s="502"/>
      <c r="J99" s="476"/>
      <c r="K99" s="447"/>
      <c r="L99" s="447"/>
      <c r="M99" s="448"/>
      <c r="N99" s="446"/>
      <c r="O99" s="473"/>
      <c r="P99" s="473"/>
      <c r="Q99" s="503"/>
      <c r="R99" s="475"/>
      <c r="S99" s="449"/>
      <c r="T99" s="449"/>
      <c r="U99" s="450"/>
      <c r="V99" s="558"/>
      <c r="W99" s="543"/>
      <c r="X99" s="1065"/>
      <c r="Y99" s="1149"/>
      <c r="Z99" s="1149"/>
      <c r="AA99" s="1138"/>
    </row>
    <row r="100" spans="1:27" ht="24.75" customHeight="1" thickBot="1">
      <c r="A100" s="982"/>
      <c r="B100" s="1057"/>
      <c r="C100" s="1002"/>
      <c r="D100" s="1000"/>
      <c r="E100" s="1234"/>
      <c r="F100" s="965"/>
      <c r="G100" s="967"/>
      <c r="H100" s="968"/>
      <c r="I100" s="491" t="s">
        <v>25</v>
      </c>
      <c r="J100" s="516"/>
      <c r="K100" s="495"/>
      <c r="L100" s="493"/>
      <c r="M100" s="494"/>
      <c r="N100" s="495"/>
      <c r="O100" s="493"/>
      <c r="P100" s="493"/>
      <c r="Q100" s="493"/>
      <c r="R100" s="516"/>
      <c r="S100" s="495"/>
      <c r="T100" s="493"/>
      <c r="U100" s="494"/>
      <c r="V100" s="518">
        <f>SUM(V98:V99)</f>
        <v>10</v>
      </c>
      <c r="W100" s="492">
        <f>W98</f>
        <v>0</v>
      </c>
      <c r="X100" s="1067"/>
      <c r="Y100" s="1004"/>
      <c r="Z100" s="1004"/>
      <c r="AA100" s="980"/>
    </row>
    <row r="101" spans="1:27" ht="17.25" customHeight="1">
      <c r="A101" s="929" t="s">
        <v>9</v>
      </c>
      <c r="B101" s="1015" t="s">
        <v>9</v>
      </c>
      <c r="C101" s="1450" t="s">
        <v>300</v>
      </c>
      <c r="D101" s="953" t="s">
        <v>71</v>
      </c>
      <c r="E101" s="426" t="s">
        <v>28</v>
      </c>
      <c r="F101" s="1401" t="s">
        <v>14</v>
      </c>
      <c r="G101" s="623"/>
      <c r="H101" s="1320" t="s">
        <v>251</v>
      </c>
      <c r="I101" s="427" t="s">
        <v>13</v>
      </c>
      <c r="J101" s="428"/>
      <c r="K101" s="429"/>
      <c r="L101" s="429"/>
      <c r="M101" s="430"/>
      <c r="N101" s="428">
        <f>O101</f>
        <v>15.2</v>
      </c>
      <c r="O101" s="429">
        <v>15.2</v>
      </c>
      <c r="P101" s="429"/>
      <c r="Q101" s="430"/>
      <c r="R101" s="504">
        <f>S101</f>
        <v>15.2</v>
      </c>
      <c r="S101" s="431">
        <v>15.2</v>
      </c>
      <c r="T101" s="431"/>
      <c r="U101" s="432"/>
      <c r="V101" s="433"/>
      <c r="W101" s="434"/>
      <c r="X101" s="1156" t="s">
        <v>302</v>
      </c>
      <c r="Y101" s="1149"/>
      <c r="Z101" s="1149"/>
      <c r="AA101" s="1148"/>
    </row>
    <row r="102" spans="1:27" ht="17.25" customHeight="1">
      <c r="A102" s="922"/>
      <c r="B102" s="1028"/>
      <c r="C102" s="1451"/>
      <c r="D102" s="954"/>
      <c r="E102" s="1398" t="s">
        <v>286</v>
      </c>
      <c r="F102" s="1402"/>
      <c r="G102" s="624"/>
      <c r="H102" s="1321"/>
      <c r="I102" s="435" t="s">
        <v>23</v>
      </c>
      <c r="J102" s="439">
        <f>K102+M102</f>
        <v>660.1</v>
      </c>
      <c r="K102" s="437"/>
      <c r="L102" s="437"/>
      <c r="M102" s="438">
        <v>660.1</v>
      </c>
      <c r="N102" s="439"/>
      <c r="O102" s="437"/>
      <c r="P102" s="437"/>
      <c r="Q102" s="438"/>
      <c r="R102" s="670"/>
      <c r="S102" s="440"/>
      <c r="T102" s="440"/>
      <c r="U102" s="441"/>
      <c r="V102" s="442"/>
      <c r="W102" s="443"/>
      <c r="X102" s="1156"/>
      <c r="Y102" s="1149"/>
      <c r="Z102" s="1149"/>
      <c r="AA102" s="1148"/>
    </row>
    <row r="103" spans="1:27" ht="17.25" customHeight="1">
      <c r="A103" s="922"/>
      <c r="B103" s="1028"/>
      <c r="C103" s="1451"/>
      <c r="D103" s="954"/>
      <c r="E103" s="1399"/>
      <c r="F103" s="1402"/>
      <c r="G103" s="624"/>
      <c r="H103" s="1321"/>
      <c r="I103" s="435" t="s">
        <v>34</v>
      </c>
      <c r="J103" s="446">
        <v>1131</v>
      </c>
      <c r="K103" s="447"/>
      <c r="L103" s="447"/>
      <c r="M103" s="448">
        <v>1131</v>
      </c>
      <c r="N103" s="446"/>
      <c r="O103" s="447"/>
      <c r="P103" s="447"/>
      <c r="Q103" s="448"/>
      <c r="R103" s="475"/>
      <c r="S103" s="449"/>
      <c r="T103" s="449"/>
      <c r="U103" s="450"/>
      <c r="V103" s="451"/>
      <c r="W103" s="452"/>
      <c r="X103" s="1156"/>
      <c r="Y103" s="1149"/>
      <c r="Z103" s="1149"/>
      <c r="AA103" s="1148"/>
    </row>
    <row r="104" spans="1:27" ht="16.5" customHeight="1" thickBot="1">
      <c r="A104" s="1005"/>
      <c r="B104" s="1017"/>
      <c r="C104" s="1452"/>
      <c r="D104" s="947"/>
      <c r="E104" s="1400"/>
      <c r="F104" s="1403"/>
      <c r="G104" s="625"/>
      <c r="H104" s="1322"/>
      <c r="I104" s="453" t="s">
        <v>25</v>
      </c>
      <c r="J104" s="457">
        <f>J103+J102</f>
        <v>1791.1</v>
      </c>
      <c r="K104" s="454"/>
      <c r="L104" s="454"/>
      <c r="M104" s="456">
        <f>SUM(M101:M103)</f>
        <v>1791.1</v>
      </c>
      <c r="N104" s="454">
        <f>N101</f>
        <v>15.2</v>
      </c>
      <c r="O104" s="455">
        <f>O101</f>
        <v>15.2</v>
      </c>
      <c r="P104" s="455"/>
      <c r="Q104" s="456"/>
      <c r="R104" s="457">
        <f>R101</f>
        <v>15.2</v>
      </c>
      <c r="S104" s="454">
        <f>S101</f>
        <v>15.2</v>
      </c>
      <c r="T104" s="454"/>
      <c r="U104" s="456"/>
      <c r="V104" s="668"/>
      <c r="W104" s="458"/>
      <c r="X104" s="1156"/>
      <c r="Y104" s="1149"/>
      <c r="Z104" s="1149"/>
      <c r="AA104" s="1148"/>
    </row>
    <row r="105" spans="1:27" ht="15.75" customHeight="1">
      <c r="A105" s="1237" t="s">
        <v>9</v>
      </c>
      <c r="B105" s="1240" t="s">
        <v>9</v>
      </c>
      <c r="C105" s="959" t="s">
        <v>341</v>
      </c>
      <c r="D105" s="999" t="s">
        <v>41</v>
      </c>
      <c r="E105" s="459" t="s">
        <v>28</v>
      </c>
      <c r="F105" s="964" t="s">
        <v>14</v>
      </c>
      <c r="G105" s="966" t="s">
        <v>29</v>
      </c>
      <c r="H105" s="1052" t="s">
        <v>251</v>
      </c>
      <c r="I105" s="502" t="s">
        <v>40</v>
      </c>
      <c r="J105" s="505"/>
      <c r="K105" s="429"/>
      <c r="L105" s="429"/>
      <c r="M105" s="430"/>
      <c r="N105" s="476"/>
      <c r="O105" s="447"/>
      <c r="P105" s="447"/>
      <c r="Q105" s="474"/>
      <c r="R105" s="504"/>
      <c r="S105" s="431"/>
      <c r="T105" s="431"/>
      <c r="U105" s="432"/>
      <c r="V105" s="506"/>
      <c r="W105" s="478"/>
      <c r="X105" s="1156"/>
      <c r="Y105" s="1149"/>
      <c r="Z105" s="1307"/>
      <c r="AA105" s="1148"/>
    </row>
    <row r="106" spans="1:27" ht="12.75" customHeight="1">
      <c r="A106" s="1238"/>
      <c r="B106" s="1241"/>
      <c r="C106" s="960"/>
      <c r="D106" s="973"/>
      <c r="E106" s="1046" t="s">
        <v>285</v>
      </c>
      <c r="F106" s="1130"/>
      <c r="G106" s="955"/>
      <c r="H106" s="1154"/>
      <c r="I106" s="509" t="s">
        <v>39</v>
      </c>
      <c r="J106" s="465"/>
      <c r="K106" s="466"/>
      <c r="L106" s="466"/>
      <c r="M106" s="467"/>
      <c r="N106" s="511"/>
      <c r="O106" s="436"/>
      <c r="P106" s="483"/>
      <c r="Q106" s="484"/>
      <c r="R106" s="462"/>
      <c r="S106" s="463"/>
      <c r="T106" s="463"/>
      <c r="U106" s="464"/>
      <c r="V106" s="506"/>
      <c r="W106" s="478"/>
      <c r="X106" s="1156"/>
      <c r="Y106" s="1149"/>
      <c r="Z106" s="1307"/>
      <c r="AA106" s="1148"/>
    </row>
    <row r="107" spans="1:27" ht="13.5" customHeight="1">
      <c r="A107" s="1239"/>
      <c r="B107" s="1242"/>
      <c r="C107" s="961"/>
      <c r="D107" s="973"/>
      <c r="E107" s="1410"/>
      <c r="F107" s="1131"/>
      <c r="G107" s="969"/>
      <c r="H107" s="1155"/>
      <c r="I107" s="826" t="s">
        <v>79</v>
      </c>
      <c r="J107" s="476">
        <v>89.5</v>
      </c>
      <c r="K107" s="447"/>
      <c r="L107" s="447"/>
      <c r="M107" s="448">
        <v>89.5</v>
      </c>
      <c r="N107" s="513"/>
      <c r="O107" s="514"/>
      <c r="P107" s="510"/>
      <c r="Q107" s="482"/>
      <c r="R107" s="475"/>
      <c r="S107" s="449"/>
      <c r="T107" s="449"/>
      <c r="U107" s="450"/>
      <c r="V107" s="506"/>
      <c r="W107" s="478"/>
      <c r="X107" s="1156"/>
      <c r="Y107" s="1149"/>
      <c r="Z107" s="1307"/>
      <c r="AA107" s="1148"/>
    </row>
    <row r="108" spans="1:27" ht="15.75" customHeight="1" thickBot="1">
      <c r="A108" s="1239"/>
      <c r="B108" s="1242"/>
      <c r="C108" s="961"/>
      <c r="D108" s="973"/>
      <c r="E108" s="1411"/>
      <c r="F108" s="1131"/>
      <c r="G108" s="969"/>
      <c r="H108" s="1155"/>
      <c r="I108" s="491" t="s">
        <v>25</v>
      </c>
      <c r="J108" s="516">
        <f>SUM(J107)</f>
        <v>89.5</v>
      </c>
      <c r="K108" s="515"/>
      <c r="L108" s="515"/>
      <c r="M108" s="494">
        <f>SUM(M107)</f>
        <v>89.5</v>
      </c>
      <c r="N108" s="516"/>
      <c r="O108" s="517"/>
      <c r="P108" s="495"/>
      <c r="Q108" s="493"/>
      <c r="R108" s="516"/>
      <c r="S108" s="515"/>
      <c r="T108" s="515"/>
      <c r="U108" s="494"/>
      <c r="V108" s="518"/>
      <c r="W108" s="492"/>
      <c r="X108" s="1156"/>
      <c r="Y108" s="1149"/>
      <c r="Z108" s="1307"/>
      <c r="AA108" s="1148"/>
    </row>
    <row r="109" spans="1:27" ht="14.25" customHeight="1">
      <c r="A109" s="929" t="s">
        <v>9</v>
      </c>
      <c r="B109" s="1015" t="s">
        <v>9</v>
      </c>
      <c r="C109" s="935" t="s">
        <v>250</v>
      </c>
      <c r="D109" s="1122" t="s">
        <v>42</v>
      </c>
      <c r="E109" s="459" t="s">
        <v>28</v>
      </c>
      <c r="F109" s="964" t="s">
        <v>14</v>
      </c>
      <c r="G109" s="966" t="s">
        <v>29</v>
      </c>
      <c r="H109" s="1052" t="s">
        <v>251</v>
      </c>
      <c r="I109" s="571" t="s">
        <v>79</v>
      </c>
      <c r="J109" s="799">
        <f>M109</f>
        <v>674.3</v>
      </c>
      <c r="K109" s="106"/>
      <c r="L109" s="106"/>
      <c r="M109" s="107">
        <v>674.3</v>
      </c>
      <c r="N109" s="592"/>
      <c r="O109" s="177"/>
      <c r="P109" s="177"/>
      <c r="Q109" s="593"/>
      <c r="R109" s="594"/>
      <c r="S109" s="595"/>
      <c r="T109" s="595"/>
      <c r="U109" s="672"/>
      <c r="V109" s="590"/>
      <c r="W109" s="596"/>
      <c r="X109" s="359"/>
      <c r="Y109" s="479"/>
      <c r="Z109" s="570"/>
      <c r="AA109" s="559"/>
    </row>
    <row r="110" spans="1:27" ht="13.5" customHeight="1">
      <c r="A110" s="922"/>
      <c r="B110" s="1028"/>
      <c r="C110" s="925"/>
      <c r="D110" s="1123"/>
      <c r="E110" s="508"/>
      <c r="F110" s="1129"/>
      <c r="G110" s="974"/>
      <c r="H110" s="1061"/>
      <c r="I110" s="572" t="s">
        <v>34</v>
      </c>
      <c r="J110" s="602"/>
      <c r="K110" s="603"/>
      <c r="L110" s="604"/>
      <c r="M110" s="605"/>
      <c r="N110" s="598"/>
      <c r="O110" s="597"/>
      <c r="P110" s="597"/>
      <c r="Q110" s="598"/>
      <c r="R110" s="599"/>
      <c r="S110" s="600"/>
      <c r="T110" s="601"/>
      <c r="U110" s="673"/>
      <c r="V110" s="606"/>
      <c r="W110" s="602"/>
      <c r="X110" s="1058"/>
      <c r="Y110" s="444"/>
      <c r="Z110" s="479"/>
      <c r="AA110" s="500"/>
    </row>
    <row r="111" spans="1:27" ht="13.5" customHeight="1" thickBot="1">
      <c r="A111" s="1005"/>
      <c r="B111" s="1017"/>
      <c r="C111" s="937"/>
      <c r="D111" s="1124"/>
      <c r="E111" s="521"/>
      <c r="F111" s="965"/>
      <c r="G111" s="967"/>
      <c r="H111" s="1068"/>
      <c r="I111" s="573" t="s">
        <v>25</v>
      </c>
      <c r="J111" s="111">
        <f>SUM(J109:J110)</f>
        <v>674.3</v>
      </c>
      <c r="K111" s="108"/>
      <c r="L111" s="110"/>
      <c r="M111" s="109">
        <f>SUM(M109:M110)</f>
        <v>674.3</v>
      </c>
      <c r="N111" s="110"/>
      <c r="O111" s="108"/>
      <c r="P111" s="108"/>
      <c r="Q111" s="110"/>
      <c r="R111" s="111"/>
      <c r="S111" s="108"/>
      <c r="T111" s="110"/>
      <c r="U111" s="109"/>
      <c r="V111" s="591"/>
      <c r="W111" s="111"/>
      <c r="X111" s="1059"/>
      <c r="Y111" s="532"/>
      <c r="Z111" s="531"/>
      <c r="AA111" s="533"/>
    </row>
    <row r="112" spans="1:27" ht="15.75" customHeight="1" thickBot="1">
      <c r="A112" s="229" t="s">
        <v>9</v>
      </c>
      <c r="B112" s="54" t="s">
        <v>9</v>
      </c>
      <c r="C112" s="1446" t="s">
        <v>24</v>
      </c>
      <c r="D112" s="1447"/>
      <c r="E112" s="1447"/>
      <c r="F112" s="1447"/>
      <c r="G112" s="1447"/>
      <c r="H112" s="1447"/>
      <c r="I112" s="1448"/>
      <c r="J112" s="607">
        <f aca="true" t="shared" si="5" ref="J112:W112">J111+J108+J104+J97+J95+J92+J89+J87+J84+J81+J77+J74+J71+J68+J66+J58+J52+J49+J45+J42+J38+J33+J29+J26+J23+J21+J16+J62+J60</f>
        <v>16088.449</v>
      </c>
      <c r="K112" s="607">
        <f t="shared" si="5"/>
        <v>0</v>
      </c>
      <c r="L112" s="607">
        <f t="shared" si="5"/>
        <v>0</v>
      </c>
      <c r="M112" s="607">
        <f t="shared" si="5"/>
        <v>16088.449</v>
      </c>
      <c r="N112" s="607">
        <f t="shared" si="5"/>
        <v>31278.5</v>
      </c>
      <c r="O112" s="607">
        <f t="shared" si="5"/>
        <v>23.650000000000002</v>
      </c>
      <c r="P112" s="607">
        <f t="shared" si="5"/>
        <v>0</v>
      </c>
      <c r="Q112" s="607">
        <f t="shared" si="5"/>
        <v>31254.85</v>
      </c>
      <c r="R112" s="607">
        <f t="shared" si="5"/>
        <v>22303.199999999997</v>
      </c>
      <c r="S112" s="607">
        <f t="shared" si="5"/>
        <v>16.599999999999998</v>
      </c>
      <c r="T112" s="607">
        <f t="shared" si="5"/>
        <v>0</v>
      </c>
      <c r="U112" s="607">
        <f t="shared" si="5"/>
        <v>22286.6</v>
      </c>
      <c r="V112" s="607">
        <f t="shared" si="5"/>
        <v>42349.700000000004</v>
      </c>
      <c r="W112" s="607">
        <f t="shared" si="5"/>
        <v>38282.5</v>
      </c>
      <c r="X112" s="574"/>
      <c r="Y112" s="575"/>
      <c r="Z112" s="1464"/>
      <c r="AA112" s="1465"/>
    </row>
    <row r="113" spans="1:27" ht="14.25" customHeight="1" thickBot="1">
      <c r="A113" s="231" t="s">
        <v>9</v>
      </c>
      <c r="B113" s="139" t="s">
        <v>10</v>
      </c>
      <c r="C113" s="1462" t="s">
        <v>70</v>
      </c>
      <c r="D113" s="1462"/>
      <c r="E113" s="1462"/>
      <c r="F113" s="1462"/>
      <c r="G113" s="1462"/>
      <c r="H113" s="1462"/>
      <c r="I113" s="1462"/>
      <c r="J113" s="1462"/>
      <c r="K113" s="1462"/>
      <c r="L113" s="1462"/>
      <c r="M113" s="1462"/>
      <c r="N113" s="1462"/>
      <c r="O113" s="1462"/>
      <c r="P113" s="1462"/>
      <c r="Q113" s="1462"/>
      <c r="R113" s="1462"/>
      <c r="S113" s="1462"/>
      <c r="T113" s="1462"/>
      <c r="U113" s="1462"/>
      <c r="V113" s="1462"/>
      <c r="W113" s="1462"/>
      <c r="X113" s="1462"/>
      <c r="Y113" s="1462"/>
      <c r="Z113" s="1462"/>
      <c r="AA113" s="1463"/>
    </row>
    <row r="114" spans="1:27" ht="15" customHeight="1">
      <c r="A114" s="1025" t="s">
        <v>9</v>
      </c>
      <c r="B114" s="1029" t="s">
        <v>10</v>
      </c>
      <c r="C114" s="1438" t="s">
        <v>9</v>
      </c>
      <c r="D114" s="1441" t="s">
        <v>266</v>
      </c>
      <c r="E114" s="576" t="s">
        <v>28</v>
      </c>
      <c r="F114" s="1287" t="s">
        <v>14</v>
      </c>
      <c r="G114" s="938" t="s">
        <v>29</v>
      </c>
      <c r="H114" s="956" t="s">
        <v>251</v>
      </c>
      <c r="I114" s="577" t="s">
        <v>23</v>
      </c>
      <c r="J114" s="783">
        <f>M114</f>
        <v>5000</v>
      </c>
      <c r="K114" s="188"/>
      <c r="L114" s="188"/>
      <c r="M114" s="185">
        <v>5000</v>
      </c>
      <c r="N114" s="187">
        <f>O114+Q114</f>
        <v>5834.9</v>
      </c>
      <c r="O114" s="188"/>
      <c r="P114" s="188"/>
      <c r="Q114" s="185">
        <v>5834.9</v>
      </c>
      <c r="R114" s="674">
        <f>S114+U114</f>
        <v>5834.9</v>
      </c>
      <c r="S114" s="189"/>
      <c r="T114" s="189"/>
      <c r="U114" s="675">
        <v>5834.9</v>
      </c>
      <c r="V114" s="402">
        <v>4119.1</v>
      </c>
      <c r="W114" s="184"/>
      <c r="X114" s="1319" t="s">
        <v>161</v>
      </c>
      <c r="Y114" s="785">
        <v>50</v>
      </c>
      <c r="Z114" s="785">
        <v>100</v>
      </c>
      <c r="AA114" s="787"/>
    </row>
    <row r="115" spans="1:27" ht="14.25" customHeight="1">
      <c r="A115" s="1026"/>
      <c r="B115" s="1030"/>
      <c r="C115" s="1439"/>
      <c r="D115" s="1442"/>
      <c r="E115" s="950" t="s">
        <v>284</v>
      </c>
      <c r="F115" s="1288"/>
      <c r="G115" s="1290"/>
      <c r="H115" s="957"/>
      <c r="I115" s="578" t="s">
        <v>40</v>
      </c>
      <c r="J115" s="784">
        <f>M115</f>
        <v>122.5</v>
      </c>
      <c r="K115" s="191"/>
      <c r="L115" s="191"/>
      <c r="M115" s="192">
        <v>122.5</v>
      </c>
      <c r="N115" s="190"/>
      <c r="O115" s="191"/>
      <c r="P115" s="191"/>
      <c r="Q115" s="192"/>
      <c r="R115" s="676"/>
      <c r="S115" s="193"/>
      <c r="T115" s="193"/>
      <c r="U115" s="677"/>
      <c r="V115" s="403"/>
      <c r="W115" s="194"/>
      <c r="X115" s="1299"/>
      <c r="Y115" s="786"/>
      <c r="Z115" s="786"/>
      <c r="AA115" s="788"/>
    </row>
    <row r="116" spans="1:27" ht="25.5" customHeight="1" thickBot="1">
      <c r="A116" s="1027"/>
      <c r="B116" s="1031"/>
      <c r="C116" s="1440"/>
      <c r="D116" s="1443"/>
      <c r="E116" s="952"/>
      <c r="F116" s="1289"/>
      <c r="G116" s="924"/>
      <c r="H116" s="958"/>
      <c r="I116" s="579" t="s">
        <v>25</v>
      </c>
      <c r="J116" s="416">
        <f>SUM(J114:J115)</f>
        <v>5122.5</v>
      </c>
      <c r="K116" s="140"/>
      <c r="L116" s="140"/>
      <c r="M116" s="154">
        <f>SUM(M114:M115)</f>
        <v>5122.5</v>
      </c>
      <c r="N116" s="152">
        <f>SUM(N114:N115)</f>
        <v>5834.9</v>
      </c>
      <c r="O116" s="140"/>
      <c r="P116" s="140"/>
      <c r="Q116" s="154">
        <f>SUM(Q114:Q115)</f>
        <v>5834.9</v>
      </c>
      <c r="R116" s="416">
        <f>SUM(R114:R115)</f>
        <v>5834.9</v>
      </c>
      <c r="S116" s="140"/>
      <c r="T116" s="140"/>
      <c r="U116" s="154">
        <f>SUM(U114:U115)</f>
        <v>5834.9</v>
      </c>
      <c r="V116" s="154">
        <f>SUM(V114:V115)</f>
        <v>4119.1</v>
      </c>
      <c r="W116" s="159"/>
      <c r="X116" s="791" t="s">
        <v>162</v>
      </c>
      <c r="Y116" s="790">
        <v>50</v>
      </c>
      <c r="Z116" s="790">
        <v>100</v>
      </c>
      <c r="AA116" s="789"/>
    </row>
    <row r="117" spans="1:27" ht="13.5" customHeight="1">
      <c r="A117" s="1007" t="s">
        <v>9</v>
      </c>
      <c r="B117" s="1021" t="s">
        <v>10</v>
      </c>
      <c r="C117" s="1246" t="s">
        <v>10</v>
      </c>
      <c r="D117" s="1441" t="s">
        <v>218</v>
      </c>
      <c r="E117" s="576" t="s">
        <v>28</v>
      </c>
      <c r="F117" s="1308" t="s">
        <v>14</v>
      </c>
      <c r="G117" s="1449" t="s">
        <v>29</v>
      </c>
      <c r="H117" s="956" t="s">
        <v>251</v>
      </c>
      <c r="I117" s="587" t="s">
        <v>23</v>
      </c>
      <c r="J117" s="608"/>
      <c r="K117" s="609"/>
      <c r="L117" s="609"/>
      <c r="M117" s="610"/>
      <c r="N117" s="419"/>
      <c r="O117" s="161"/>
      <c r="P117" s="161"/>
      <c r="Q117" s="163"/>
      <c r="R117" s="246"/>
      <c r="S117" s="162"/>
      <c r="T117" s="162"/>
      <c r="U117" s="680"/>
      <c r="V117" s="186">
        <v>1600</v>
      </c>
      <c r="W117" s="157">
        <v>1500</v>
      </c>
      <c r="X117" s="1419" t="s">
        <v>231</v>
      </c>
      <c r="Y117" s="1315"/>
      <c r="Z117" s="1315">
        <v>50</v>
      </c>
      <c r="AA117" s="1326">
        <v>100</v>
      </c>
    </row>
    <row r="118" spans="1:27" ht="12" customHeight="1">
      <c r="A118" s="1008"/>
      <c r="B118" s="1022"/>
      <c r="C118" s="1247"/>
      <c r="D118" s="1444"/>
      <c r="E118" s="950" t="s">
        <v>284</v>
      </c>
      <c r="F118" s="1309"/>
      <c r="G118" s="923"/>
      <c r="H118" s="957"/>
      <c r="I118" s="435" t="s">
        <v>187</v>
      </c>
      <c r="J118" s="611"/>
      <c r="K118" s="612"/>
      <c r="L118" s="612"/>
      <c r="M118" s="613"/>
      <c r="N118" s="422"/>
      <c r="O118" s="423"/>
      <c r="P118" s="423"/>
      <c r="Q118" s="424"/>
      <c r="R118" s="681"/>
      <c r="S118" s="425"/>
      <c r="T118" s="425"/>
      <c r="U118" s="682"/>
      <c r="V118" s="410"/>
      <c r="W118" s="331"/>
      <c r="X118" s="1318"/>
      <c r="Y118" s="1314"/>
      <c r="Z118" s="1314"/>
      <c r="AA118" s="1325"/>
    </row>
    <row r="119" spans="1:27" ht="12" customHeight="1">
      <c r="A119" s="1008"/>
      <c r="B119" s="1022"/>
      <c r="C119" s="1247"/>
      <c r="D119" s="1445"/>
      <c r="E119" s="951"/>
      <c r="F119" s="1309"/>
      <c r="G119" s="923"/>
      <c r="H119" s="957"/>
      <c r="I119" s="584" t="s">
        <v>40</v>
      </c>
      <c r="J119" s="614"/>
      <c r="K119" s="615"/>
      <c r="L119" s="615"/>
      <c r="M119" s="616"/>
      <c r="N119" s="327"/>
      <c r="O119" s="208"/>
      <c r="P119" s="208"/>
      <c r="Q119" s="271"/>
      <c r="R119" s="198"/>
      <c r="S119" s="197"/>
      <c r="T119" s="197"/>
      <c r="U119" s="679"/>
      <c r="V119" s="420">
        <v>5300</v>
      </c>
      <c r="W119" s="421">
        <v>5200</v>
      </c>
      <c r="X119" s="1318"/>
      <c r="Y119" s="1314"/>
      <c r="Z119" s="1314"/>
      <c r="AA119" s="1325"/>
    </row>
    <row r="120" spans="1:27" ht="14.25" customHeight="1" thickBot="1">
      <c r="A120" s="1009"/>
      <c r="B120" s="1023"/>
      <c r="C120" s="1248"/>
      <c r="D120" s="1443"/>
      <c r="E120" s="952"/>
      <c r="F120" s="1310"/>
      <c r="G120" s="924"/>
      <c r="H120" s="958"/>
      <c r="I120" s="581" t="s">
        <v>25</v>
      </c>
      <c r="J120" s="617"/>
      <c r="K120" s="618"/>
      <c r="L120" s="618"/>
      <c r="M120" s="619"/>
      <c r="N120" s="328"/>
      <c r="O120" s="329"/>
      <c r="P120" s="329"/>
      <c r="Q120" s="330"/>
      <c r="R120" s="683"/>
      <c r="S120" s="329"/>
      <c r="T120" s="329"/>
      <c r="U120" s="330"/>
      <c r="V120" s="399">
        <f>SUM(V117:V119)</f>
        <v>6900</v>
      </c>
      <c r="W120" s="160">
        <f>SUM(W117:W119)</f>
        <v>6700</v>
      </c>
      <c r="X120" s="1420"/>
      <c r="Y120" s="1317"/>
      <c r="Z120" s="1317"/>
      <c r="AA120" s="1328"/>
    </row>
    <row r="121" spans="1:27" ht="12.75" customHeight="1">
      <c r="A121" s="232" t="s">
        <v>9</v>
      </c>
      <c r="B121" s="144" t="s">
        <v>10</v>
      </c>
      <c r="C121" s="868" t="s">
        <v>11</v>
      </c>
      <c r="D121" s="1291" t="s">
        <v>219</v>
      </c>
      <c r="E121" s="576" t="s">
        <v>28</v>
      </c>
      <c r="F121" s="582" t="s">
        <v>14</v>
      </c>
      <c r="G121" s="148" t="s">
        <v>29</v>
      </c>
      <c r="H121" s="956" t="s">
        <v>251</v>
      </c>
      <c r="I121" s="587" t="s">
        <v>23</v>
      </c>
      <c r="J121" s="620"/>
      <c r="K121" s="621"/>
      <c r="L121" s="621"/>
      <c r="M121" s="622"/>
      <c r="N121" s="247"/>
      <c r="O121" s="161"/>
      <c r="P121" s="161"/>
      <c r="Q121" s="163"/>
      <c r="R121" s="684"/>
      <c r="S121" s="147"/>
      <c r="T121" s="147"/>
      <c r="U121" s="685"/>
      <c r="V121" s="186">
        <v>2083.4</v>
      </c>
      <c r="W121" s="157">
        <v>2083.4</v>
      </c>
      <c r="X121" s="1419" t="s">
        <v>163</v>
      </c>
      <c r="Y121" s="1315"/>
      <c r="Z121" s="1315">
        <v>50</v>
      </c>
      <c r="AA121" s="1326">
        <v>100</v>
      </c>
    </row>
    <row r="122" spans="1:27" ht="18.75" customHeight="1">
      <c r="A122" s="233"/>
      <c r="B122" s="145"/>
      <c r="C122" s="869"/>
      <c r="D122" s="1367"/>
      <c r="E122" s="962" t="s">
        <v>284</v>
      </c>
      <c r="F122" s="583"/>
      <c r="G122" s="149"/>
      <c r="H122" s="957"/>
      <c r="I122" s="588"/>
      <c r="J122" s="614"/>
      <c r="K122" s="615"/>
      <c r="L122" s="615"/>
      <c r="M122" s="616"/>
      <c r="N122" s="281"/>
      <c r="O122" s="279"/>
      <c r="P122" s="279"/>
      <c r="Q122" s="280"/>
      <c r="R122" s="686"/>
      <c r="S122" s="282"/>
      <c r="T122" s="282"/>
      <c r="U122" s="687"/>
      <c r="V122" s="411"/>
      <c r="W122" s="158"/>
      <c r="X122" s="1318"/>
      <c r="Y122" s="1314"/>
      <c r="Z122" s="1314"/>
      <c r="AA122" s="1325"/>
    </row>
    <row r="123" spans="1:27" ht="17.25" customHeight="1" thickBot="1">
      <c r="A123" s="234"/>
      <c r="B123" s="146"/>
      <c r="C123" s="870"/>
      <c r="D123" s="1293"/>
      <c r="E123" s="949"/>
      <c r="F123" s="586"/>
      <c r="G123" s="150"/>
      <c r="H123" s="958"/>
      <c r="I123" s="589" t="s">
        <v>25</v>
      </c>
      <c r="J123" s="617"/>
      <c r="K123" s="618"/>
      <c r="L123" s="618"/>
      <c r="M123" s="619"/>
      <c r="N123" s="276"/>
      <c r="O123" s="277"/>
      <c r="P123" s="277"/>
      <c r="Q123" s="278"/>
      <c r="R123" s="688"/>
      <c r="S123" s="275"/>
      <c r="T123" s="275"/>
      <c r="U123" s="689"/>
      <c r="V123" s="408">
        <f>SUM(V121:V122)</f>
        <v>2083.4</v>
      </c>
      <c r="W123" s="156">
        <f>W121</f>
        <v>2083.4</v>
      </c>
      <c r="X123" s="1421"/>
      <c r="Y123" s="1316"/>
      <c r="Z123" s="1316"/>
      <c r="AA123" s="1327"/>
    </row>
    <row r="124" spans="1:27" ht="12" customHeight="1">
      <c r="A124" s="1007" t="s">
        <v>9</v>
      </c>
      <c r="B124" s="1021" t="s">
        <v>10</v>
      </c>
      <c r="C124" s="1453" t="s">
        <v>14</v>
      </c>
      <c r="D124" s="1291" t="s">
        <v>72</v>
      </c>
      <c r="E124" s="576" t="s">
        <v>28</v>
      </c>
      <c r="F124" s="1308" t="s">
        <v>14</v>
      </c>
      <c r="G124" s="1311" t="s">
        <v>29</v>
      </c>
      <c r="H124" s="956" t="s">
        <v>251</v>
      </c>
      <c r="I124" s="580" t="s">
        <v>23</v>
      </c>
      <c r="J124" s="620"/>
      <c r="K124" s="621"/>
      <c r="L124" s="621"/>
      <c r="M124" s="622"/>
      <c r="N124" s="247"/>
      <c r="O124" s="161"/>
      <c r="P124" s="161"/>
      <c r="Q124" s="163"/>
      <c r="R124" s="246"/>
      <c r="S124" s="162"/>
      <c r="T124" s="162"/>
      <c r="U124" s="680"/>
      <c r="V124" s="186">
        <v>1867</v>
      </c>
      <c r="W124" s="157">
        <v>1867</v>
      </c>
      <c r="X124" s="1319" t="s">
        <v>164</v>
      </c>
      <c r="Y124" s="1313"/>
      <c r="Z124" s="1313">
        <v>50</v>
      </c>
      <c r="AA124" s="1324">
        <v>100</v>
      </c>
    </row>
    <row r="125" spans="1:27" ht="18" customHeight="1">
      <c r="A125" s="1008"/>
      <c r="B125" s="1022"/>
      <c r="C125" s="1454"/>
      <c r="D125" s="1292"/>
      <c r="E125" s="950" t="s">
        <v>284</v>
      </c>
      <c r="F125" s="1309"/>
      <c r="G125" s="923"/>
      <c r="H125" s="957"/>
      <c r="I125" s="585"/>
      <c r="J125" s="608"/>
      <c r="K125" s="609"/>
      <c r="L125" s="609"/>
      <c r="M125" s="610"/>
      <c r="N125" s="327"/>
      <c r="O125" s="208"/>
      <c r="P125" s="208"/>
      <c r="Q125" s="271"/>
      <c r="R125" s="198"/>
      <c r="S125" s="197"/>
      <c r="T125" s="197"/>
      <c r="U125" s="679"/>
      <c r="V125" s="409"/>
      <c r="W125" s="418"/>
      <c r="X125" s="1318"/>
      <c r="Y125" s="1314"/>
      <c r="Z125" s="1314"/>
      <c r="AA125" s="1325"/>
    </row>
    <row r="126" spans="1:27" ht="18" customHeight="1" thickBot="1">
      <c r="A126" s="1009"/>
      <c r="B126" s="1023"/>
      <c r="C126" s="1455"/>
      <c r="D126" s="1293"/>
      <c r="E126" s="952"/>
      <c r="F126" s="1310"/>
      <c r="G126" s="1312"/>
      <c r="H126" s="958"/>
      <c r="I126" s="579" t="s">
        <v>25</v>
      </c>
      <c r="J126" s="617"/>
      <c r="K126" s="618"/>
      <c r="L126" s="618"/>
      <c r="M126" s="619"/>
      <c r="N126" s="151"/>
      <c r="O126" s="141"/>
      <c r="P126" s="141"/>
      <c r="Q126" s="153"/>
      <c r="R126" s="416"/>
      <c r="S126" s="140"/>
      <c r="T126" s="140"/>
      <c r="U126" s="154"/>
      <c r="V126" s="408">
        <f>SUM(V124:V124)</f>
        <v>1867</v>
      </c>
      <c r="W126" s="156">
        <f>W124</f>
        <v>1867</v>
      </c>
      <c r="X126" s="1318"/>
      <c r="Y126" s="1314"/>
      <c r="Z126" s="1314"/>
      <c r="AA126" s="1325"/>
    </row>
    <row r="127" spans="1:27" ht="13.5" customHeight="1">
      <c r="A127" s="1025" t="s">
        <v>9</v>
      </c>
      <c r="B127" s="1029" t="s">
        <v>10</v>
      </c>
      <c r="C127" s="1438" t="s">
        <v>51</v>
      </c>
      <c r="D127" s="1441" t="s">
        <v>217</v>
      </c>
      <c r="E127" s="576" t="s">
        <v>28</v>
      </c>
      <c r="F127" s="1287" t="s">
        <v>14</v>
      </c>
      <c r="G127" s="938" t="s">
        <v>29</v>
      </c>
      <c r="H127" s="956" t="s">
        <v>251</v>
      </c>
      <c r="I127" s="577" t="s">
        <v>23</v>
      </c>
      <c r="J127" s="783">
        <f>K127+M127</f>
        <v>4278</v>
      </c>
      <c r="K127" s="188"/>
      <c r="L127" s="188"/>
      <c r="M127" s="185">
        <v>4278</v>
      </c>
      <c r="N127" s="187"/>
      <c r="O127" s="188"/>
      <c r="P127" s="188"/>
      <c r="Q127" s="185"/>
      <c r="R127" s="674"/>
      <c r="S127" s="189"/>
      <c r="T127" s="189"/>
      <c r="U127" s="675"/>
      <c r="V127" s="402"/>
      <c r="W127" s="184"/>
      <c r="X127" s="1318"/>
      <c r="Y127" s="1314"/>
      <c r="Z127" s="1314"/>
      <c r="AA127" s="1325"/>
    </row>
    <row r="128" spans="1:27" ht="16.5" customHeight="1">
      <c r="A128" s="1026"/>
      <c r="B128" s="1030"/>
      <c r="C128" s="1439"/>
      <c r="D128" s="1442"/>
      <c r="E128" s="962" t="s">
        <v>284</v>
      </c>
      <c r="F128" s="1288"/>
      <c r="G128" s="1290"/>
      <c r="H128" s="957"/>
      <c r="I128" s="578" t="s">
        <v>40</v>
      </c>
      <c r="J128" s="784">
        <f>K128+M128</f>
        <v>41</v>
      </c>
      <c r="K128" s="191"/>
      <c r="L128" s="191"/>
      <c r="M128" s="192">
        <v>41</v>
      </c>
      <c r="N128" s="190"/>
      <c r="O128" s="191"/>
      <c r="P128" s="191"/>
      <c r="Q128" s="192"/>
      <c r="R128" s="676"/>
      <c r="S128" s="193"/>
      <c r="T128" s="193"/>
      <c r="U128" s="677"/>
      <c r="V128" s="403"/>
      <c r="W128" s="194"/>
      <c r="X128" s="1318"/>
      <c r="Y128" s="1314"/>
      <c r="Z128" s="1314"/>
      <c r="AA128" s="1325"/>
    </row>
    <row r="129" spans="1:27" ht="21" customHeight="1" thickBot="1">
      <c r="A129" s="1027"/>
      <c r="B129" s="1031"/>
      <c r="C129" s="1440"/>
      <c r="D129" s="1443"/>
      <c r="E129" s="949"/>
      <c r="F129" s="1289"/>
      <c r="G129" s="1290"/>
      <c r="H129" s="958"/>
      <c r="I129" s="579" t="s">
        <v>25</v>
      </c>
      <c r="J129" s="416">
        <f>SUM(J127:J128)</f>
        <v>4319</v>
      </c>
      <c r="K129" s="140"/>
      <c r="L129" s="140"/>
      <c r="M129" s="154">
        <f>SUM(M127:M128)</f>
        <v>4319</v>
      </c>
      <c r="N129" s="152">
        <f>SUM(N127:N128)</f>
        <v>0</v>
      </c>
      <c r="O129" s="140"/>
      <c r="P129" s="140"/>
      <c r="Q129" s="154">
        <f>SUM(Q127:Q128)</f>
        <v>0</v>
      </c>
      <c r="R129" s="416">
        <f>SUM(R127:R128)</f>
        <v>0</v>
      </c>
      <c r="S129" s="140"/>
      <c r="T129" s="140"/>
      <c r="U129" s="154">
        <f>SUM(U127:U128)</f>
        <v>0</v>
      </c>
      <c r="V129" s="408"/>
      <c r="W129" s="159"/>
      <c r="X129" s="1318"/>
      <c r="Y129" s="1314"/>
      <c r="Z129" s="1314"/>
      <c r="AA129" s="1325"/>
    </row>
    <row r="130" spans="1:27" ht="15.75" customHeight="1" thickBot="1">
      <c r="A130" s="229" t="s">
        <v>9</v>
      </c>
      <c r="B130" s="54" t="s">
        <v>10</v>
      </c>
      <c r="C130" s="1279" t="s">
        <v>24</v>
      </c>
      <c r="D130" s="1280"/>
      <c r="E130" s="1280"/>
      <c r="F130" s="1280"/>
      <c r="G130" s="1280"/>
      <c r="H130" s="1280"/>
      <c r="I130" s="1281"/>
      <c r="J130" s="230">
        <f>J129+J126+J123+J120+J116</f>
        <v>9441.5</v>
      </c>
      <c r="K130" s="230">
        <f aca="true" t="shared" si="6" ref="K130:W130">K129+K126+K123+K120+K116</f>
        <v>0</v>
      </c>
      <c r="L130" s="230">
        <f t="shared" si="6"/>
        <v>0</v>
      </c>
      <c r="M130" s="230">
        <f t="shared" si="6"/>
        <v>9441.5</v>
      </c>
      <c r="N130" s="230">
        <f>N129+N126+N123+N120+N116</f>
        <v>5834.9</v>
      </c>
      <c r="O130" s="230">
        <f t="shared" si="6"/>
        <v>0</v>
      </c>
      <c r="P130" s="230">
        <f t="shared" si="6"/>
        <v>0</v>
      </c>
      <c r="Q130" s="230">
        <f t="shared" si="6"/>
        <v>5834.9</v>
      </c>
      <c r="R130" s="230">
        <f t="shared" si="6"/>
        <v>5834.9</v>
      </c>
      <c r="S130" s="230">
        <f t="shared" si="6"/>
        <v>0</v>
      </c>
      <c r="T130" s="230">
        <f t="shared" si="6"/>
        <v>0</v>
      </c>
      <c r="U130" s="230">
        <f t="shared" si="6"/>
        <v>5834.9</v>
      </c>
      <c r="V130" s="230">
        <f t="shared" si="6"/>
        <v>14969.5</v>
      </c>
      <c r="W130" s="230">
        <f t="shared" si="6"/>
        <v>10650.4</v>
      </c>
      <c r="X130" s="85"/>
      <c r="Y130" s="86"/>
      <c r="Z130" s="1329"/>
      <c r="AA130" s="1330"/>
    </row>
    <row r="131" spans="1:27" ht="15.75" customHeight="1" thickBot="1">
      <c r="A131" s="53" t="s">
        <v>9</v>
      </c>
      <c r="B131" s="54" t="s">
        <v>11</v>
      </c>
      <c r="C131" s="1285" t="s">
        <v>234</v>
      </c>
      <c r="D131" s="1286"/>
      <c r="E131" s="1286"/>
      <c r="F131" s="1286"/>
      <c r="G131" s="1286"/>
      <c r="H131" s="1286"/>
      <c r="I131" s="1286"/>
      <c r="J131" s="1286"/>
      <c r="K131" s="1286"/>
      <c r="L131" s="1286"/>
      <c r="M131" s="1286"/>
      <c r="N131" s="1286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8"/>
    </row>
    <row r="132" spans="1:27" ht="15" customHeight="1">
      <c r="A132" s="929" t="s">
        <v>9</v>
      </c>
      <c r="B132" s="1015" t="s">
        <v>11</v>
      </c>
      <c r="C132" s="970" t="s">
        <v>9</v>
      </c>
      <c r="D132" s="996" t="s">
        <v>53</v>
      </c>
      <c r="E132" s="115"/>
      <c r="F132" s="257" t="s">
        <v>14</v>
      </c>
      <c r="G132" s="241" t="s">
        <v>29</v>
      </c>
      <c r="H132" s="930" t="s">
        <v>251</v>
      </c>
      <c r="I132" s="65" t="s">
        <v>13</v>
      </c>
      <c r="J132" s="118">
        <f>K132</f>
        <v>180.3</v>
      </c>
      <c r="K132" s="20">
        <v>180.3</v>
      </c>
      <c r="L132" s="20"/>
      <c r="M132" s="21"/>
      <c r="N132" s="37">
        <f>O132</f>
        <v>198.8</v>
      </c>
      <c r="O132" s="35">
        <v>198.8</v>
      </c>
      <c r="P132" s="35"/>
      <c r="Q132" s="36"/>
      <c r="R132" s="26">
        <f>S132+U132</f>
        <v>198.8</v>
      </c>
      <c r="S132" s="27">
        <v>198.8</v>
      </c>
      <c r="T132" s="27"/>
      <c r="U132" s="690"/>
      <c r="V132" s="71">
        <v>198.8</v>
      </c>
      <c r="W132" s="60">
        <v>198.8</v>
      </c>
      <c r="X132" s="1283" t="s">
        <v>331</v>
      </c>
      <c r="Y132" s="283">
        <v>630</v>
      </c>
      <c r="Z132" s="89">
        <v>630</v>
      </c>
      <c r="AA132" s="90">
        <v>630</v>
      </c>
    </row>
    <row r="133" spans="1:27" ht="14.25" customHeight="1">
      <c r="A133" s="922"/>
      <c r="B133" s="1028"/>
      <c r="C133" s="971"/>
      <c r="D133" s="997"/>
      <c r="E133" s="256"/>
      <c r="F133" s="258"/>
      <c r="G133" s="239"/>
      <c r="H133" s="931"/>
      <c r="I133" s="207"/>
      <c r="J133" s="180"/>
      <c r="K133" s="13"/>
      <c r="L133" s="13"/>
      <c r="M133" s="14"/>
      <c r="N133" s="12"/>
      <c r="O133" s="13"/>
      <c r="P133" s="13"/>
      <c r="Q133" s="14"/>
      <c r="R133" s="178"/>
      <c r="S133" s="69"/>
      <c r="T133" s="69"/>
      <c r="U133" s="691"/>
      <c r="V133" s="73"/>
      <c r="W133" s="181"/>
      <c r="X133" s="1284"/>
      <c r="Y133" s="182"/>
      <c r="Z133" s="182"/>
      <c r="AA133" s="183"/>
    </row>
    <row r="134" spans="1:27" ht="14.25" customHeight="1" thickBot="1">
      <c r="A134" s="1005"/>
      <c r="B134" s="1017"/>
      <c r="C134" s="972"/>
      <c r="D134" s="998"/>
      <c r="E134" s="238"/>
      <c r="F134" s="259"/>
      <c r="G134" s="260"/>
      <c r="H134" s="932"/>
      <c r="I134" s="15" t="s">
        <v>25</v>
      </c>
      <c r="J134" s="29">
        <f>J133+J132</f>
        <v>180.3</v>
      </c>
      <c r="K134" s="16">
        <f>K133+K132</f>
        <v>180.3</v>
      </c>
      <c r="L134" s="17"/>
      <c r="M134" s="18"/>
      <c r="N134" s="16">
        <f>SUM(N132:N133)</f>
        <v>198.8</v>
      </c>
      <c r="O134" s="17">
        <f>SUM(O132:O133)</f>
        <v>198.8</v>
      </c>
      <c r="P134" s="17"/>
      <c r="Q134" s="18"/>
      <c r="R134" s="29">
        <f>R133+R132</f>
        <v>198.8</v>
      </c>
      <c r="S134" s="16">
        <f>S133+S132</f>
        <v>198.8</v>
      </c>
      <c r="T134" s="17"/>
      <c r="U134" s="18"/>
      <c r="V134" s="49">
        <f>SUM(V132:V132)</f>
        <v>198.8</v>
      </c>
      <c r="W134" s="32">
        <f>SUM(W132:W132)</f>
        <v>198.8</v>
      </c>
      <c r="X134" s="1284"/>
      <c r="Y134" s="41"/>
      <c r="Z134" s="41"/>
      <c r="AA134" s="235"/>
    </row>
    <row r="135" spans="1:27" ht="23.25" customHeight="1">
      <c r="A135" s="6" t="s">
        <v>9</v>
      </c>
      <c r="B135" s="4" t="s">
        <v>11</v>
      </c>
      <c r="C135" s="977" t="s">
        <v>10</v>
      </c>
      <c r="D135" s="996" t="s">
        <v>220</v>
      </c>
      <c r="E135" s="993" t="s">
        <v>282</v>
      </c>
      <c r="F135" s="1337" t="s">
        <v>14</v>
      </c>
      <c r="G135" s="1335" t="s">
        <v>29</v>
      </c>
      <c r="H135" s="652" t="s">
        <v>251</v>
      </c>
      <c r="I135" s="707" t="s">
        <v>13</v>
      </c>
      <c r="J135" s="818">
        <v>1279.6</v>
      </c>
      <c r="K135" s="708">
        <v>1279.6</v>
      </c>
      <c r="L135" s="708"/>
      <c r="M135" s="709"/>
      <c r="N135" s="710">
        <f>O135+Q135</f>
        <v>1401.1</v>
      </c>
      <c r="O135" s="708">
        <v>1401.1</v>
      </c>
      <c r="P135" s="708"/>
      <c r="Q135" s="709"/>
      <c r="R135" s="711">
        <f>S135+U135</f>
        <v>1514.3</v>
      </c>
      <c r="S135" s="712">
        <v>1514.3</v>
      </c>
      <c r="T135" s="712"/>
      <c r="U135" s="713"/>
      <c r="V135" s="714">
        <v>1279.6</v>
      </c>
      <c r="W135" s="380">
        <v>1279.6</v>
      </c>
      <c r="X135" s="724" t="s">
        <v>221</v>
      </c>
      <c r="Y135" s="725">
        <v>150</v>
      </c>
      <c r="Z135" s="726" t="s">
        <v>159</v>
      </c>
      <c r="AA135" s="727" t="s">
        <v>159</v>
      </c>
    </row>
    <row r="136" spans="1:27" ht="29.25" customHeight="1">
      <c r="A136" s="6"/>
      <c r="B136" s="4"/>
      <c r="C136" s="925"/>
      <c r="D136" s="997"/>
      <c r="E136" s="994"/>
      <c r="F136" s="1339"/>
      <c r="G136" s="1397"/>
      <c r="H136" s="702"/>
      <c r="I136" s="42" t="s">
        <v>13</v>
      </c>
      <c r="J136" s="205">
        <v>54.9</v>
      </c>
      <c r="K136" s="46">
        <f>27+27.9</f>
        <v>54.9</v>
      </c>
      <c r="L136" s="46"/>
      <c r="M136" s="57"/>
      <c r="N136" s="45">
        <f>O136</f>
        <v>27.9</v>
      </c>
      <c r="O136" s="46">
        <v>27.9</v>
      </c>
      <c r="P136" s="46"/>
      <c r="Q136" s="57"/>
      <c r="R136" s="47"/>
      <c r="S136" s="48"/>
      <c r="T136" s="48"/>
      <c r="U136" s="694"/>
      <c r="V136" s="706"/>
      <c r="W136" s="723"/>
      <c r="X136" s="836" t="s">
        <v>330</v>
      </c>
      <c r="Y136" s="837">
        <v>113</v>
      </c>
      <c r="Z136" s="700"/>
      <c r="AA136" s="701"/>
    </row>
    <row r="137" spans="1:27" ht="25.5" customHeight="1">
      <c r="A137" s="6"/>
      <c r="B137" s="4"/>
      <c r="C137" s="925"/>
      <c r="D137" s="997"/>
      <c r="E137" s="994"/>
      <c r="F137" s="1339"/>
      <c r="G137" s="1397"/>
      <c r="H137" s="655" t="s">
        <v>251</v>
      </c>
      <c r="I137" s="11" t="s">
        <v>13</v>
      </c>
      <c r="J137" s="180"/>
      <c r="K137" s="13"/>
      <c r="L137" s="13"/>
      <c r="M137" s="14"/>
      <c r="N137" s="12">
        <f>O137</f>
        <v>85.3</v>
      </c>
      <c r="O137" s="13">
        <v>85.3</v>
      </c>
      <c r="P137" s="13"/>
      <c r="Q137" s="14"/>
      <c r="R137" s="178"/>
      <c r="S137" s="69"/>
      <c r="T137" s="69"/>
      <c r="U137" s="691"/>
      <c r="V137" s="73">
        <v>10.9</v>
      </c>
      <c r="W137" s="215">
        <v>10.9</v>
      </c>
      <c r="X137" s="657" t="s">
        <v>329</v>
      </c>
      <c r="Y137" s="656">
        <v>300</v>
      </c>
      <c r="Z137" s="249"/>
      <c r="AA137" s="248"/>
    </row>
    <row r="138" spans="1:27" ht="35.25" customHeight="1">
      <c r="A138" s="6"/>
      <c r="B138" s="4"/>
      <c r="C138" s="925"/>
      <c r="D138" s="997"/>
      <c r="E138" s="994"/>
      <c r="F138" s="1339"/>
      <c r="G138" s="1397"/>
      <c r="H138" s="655"/>
      <c r="I138" s="11"/>
      <c r="J138" s="180"/>
      <c r="K138" s="13"/>
      <c r="L138" s="13"/>
      <c r="M138" s="14"/>
      <c r="N138" s="12"/>
      <c r="O138" s="13"/>
      <c r="P138" s="13"/>
      <c r="Q138" s="14"/>
      <c r="R138" s="178"/>
      <c r="S138" s="69"/>
      <c r="T138" s="69"/>
      <c r="U138" s="691"/>
      <c r="V138" s="73"/>
      <c r="W138" s="215"/>
      <c r="X138" s="657" t="s">
        <v>328</v>
      </c>
      <c r="Y138" s="656">
        <v>862</v>
      </c>
      <c r="Z138" s="249" t="s">
        <v>249</v>
      </c>
      <c r="AA138" s="248" t="s">
        <v>249</v>
      </c>
    </row>
    <row r="139" spans="1:27" ht="25.5" customHeight="1" thickBot="1">
      <c r="A139" s="50"/>
      <c r="B139" s="51"/>
      <c r="C139" s="978"/>
      <c r="D139" s="998"/>
      <c r="E139" s="995"/>
      <c r="F139" s="1338"/>
      <c r="G139" s="1336"/>
      <c r="H139" s="653"/>
      <c r="I139" s="15" t="s">
        <v>25</v>
      </c>
      <c r="J139" s="33">
        <f>J137+J136+J135</f>
        <v>1334.5</v>
      </c>
      <c r="K139" s="17">
        <f aca="true" t="shared" si="7" ref="K139:W139">K137+K136+K135</f>
        <v>1334.5</v>
      </c>
      <c r="L139" s="17">
        <f t="shared" si="7"/>
        <v>0</v>
      </c>
      <c r="M139" s="16">
        <f t="shared" si="7"/>
        <v>0</v>
      </c>
      <c r="N139" s="33">
        <f>N137+N136+N135</f>
        <v>1514.3</v>
      </c>
      <c r="O139" s="17">
        <f t="shared" si="7"/>
        <v>1514.3</v>
      </c>
      <c r="P139" s="17">
        <f t="shared" si="7"/>
        <v>0</v>
      </c>
      <c r="Q139" s="16">
        <f t="shared" si="7"/>
        <v>0</v>
      </c>
      <c r="R139" s="33">
        <f t="shared" si="7"/>
        <v>1514.3</v>
      </c>
      <c r="S139" s="17">
        <f t="shared" si="7"/>
        <v>1514.3</v>
      </c>
      <c r="T139" s="17">
        <f t="shared" si="7"/>
        <v>0</v>
      </c>
      <c r="U139" s="16">
        <f t="shared" si="7"/>
        <v>0</v>
      </c>
      <c r="V139" s="29">
        <f t="shared" si="7"/>
        <v>1290.5</v>
      </c>
      <c r="W139" s="33">
        <f t="shared" si="7"/>
        <v>1290.5</v>
      </c>
      <c r="X139" s="660" t="s">
        <v>252</v>
      </c>
      <c r="Y139" s="703">
        <v>155</v>
      </c>
      <c r="Z139" s="704" t="s">
        <v>250</v>
      </c>
      <c r="AA139" s="705" t="s">
        <v>250</v>
      </c>
    </row>
    <row r="140" spans="1:27" s="389" customFormat="1" ht="24.75" customHeight="1">
      <c r="A140" s="1018" t="s">
        <v>9</v>
      </c>
      <c r="B140" s="1012" t="s">
        <v>11</v>
      </c>
      <c r="C140" s="1349" t="s">
        <v>11</v>
      </c>
      <c r="D140" s="1345" t="s">
        <v>183</v>
      </c>
      <c r="E140" s="1347"/>
      <c r="F140" s="722">
        <v>10</v>
      </c>
      <c r="G140" s="148" t="s">
        <v>29</v>
      </c>
      <c r="H140" s="1387" t="s">
        <v>251</v>
      </c>
      <c r="I140" s="361" t="s">
        <v>13</v>
      </c>
      <c r="J140" s="817">
        <f>K140</f>
        <v>15214</v>
      </c>
      <c r="K140" s="142">
        <v>15214</v>
      </c>
      <c r="L140" s="142"/>
      <c r="M140" s="155"/>
      <c r="N140" s="199">
        <f>O140</f>
        <v>15359.3</v>
      </c>
      <c r="O140" s="200">
        <v>15359.3</v>
      </c>
      <c r="P140" s="142"/>
      <c r="Q140" s="362"/>
      <c r="R140" s="201">
        <f>S140</f>
        <v>15495.7</v>
      </c>
      <c r="S140" s="384">
        <v>15495.7</v>
      </c>
      <c r="T140" s="143"/>
      <c r="U140" s="678"/>
      <c r="V140" s="363">
        <v>15359.3</v>
      </c>
      <c r="W140" s="363">
        <v>15359.3</v>
      </c>
      <c r="X140" s="762" t="s">
        <v>326</v>
      </c>
      <c r="Y140" s="728">
        <v>5051</v>
      </c>
      <c r="Z140" s="728">
        <v>5051</v>
      </c>
      <c r="AA140" s="729">
        <v>5051</v>
      </c>
    </row>
    <row r="141" spans="1:27" s="389" customFormat="1" ht="14.25" customHeight="1">
      <c r="A141" s="1019"/>
      <c r="B141" s="1024"/>
      <c r="C141" s="1350"/>
      <c r="D141" s="997"/>
      <c r="E141" s="1348"/>
      <c r="F141" s="927" t="s">
        <v>54</v>
      </c>
      <c r="G141" s="637"/>
      <c r="H141" s="1388"/>
      <c r="I141" s="361" t="s">
        <v>13</v>
      </c>
      <c r="J141" s="820">
        <f>K141</f>
        <v>40</v>
      </c>
      <c r="K141" s="423">
        <v>40</v>
      </c>
      <c r="L141" s="423"/>
      <c r="M141" s="424"/>
      <c r="N141" s="821">
        <f>O141</f>
        <v>50</v>
      </c>
      <c r="O141" s="822">
        <v>50</v>
      </c>
      <c r="P141" s="423"/>
      <c r="Q141" s="823"/>
      <c r="R141" s="681"/>
      <c r="S141" s="824"/>
      <c r="T141" s="425"/>
      <c r="U141" s="682"/>
      <c r="V141" s="410">
        <v>50</v>
      </c>
      <c r="W141" s="410">
        <v>50</v>
      </c>
      <c r="X141" s="1437" t="s">
        <v>327</v>
      </c>
      <c r="Y141" s="842">
        <v>3000</v>
      </c>
      <c r="Z141" s="842">
        <v>3000</v>
      </c>
      <c r="AA141" s="843">
        <v>3000</v>
      </c>
    </row>
    <row r="142" spans="1:27" ht="15" customHeight="1">
      <c r="A142" s="1019"/>
      <c r="B142" s="1024"/>
      <c r="C142" s="1350"/>
      <c r="D142" s="997"/>
      <c r="E142" s="1135"/>
      <c r="F142" s="1343"/>
      <c r="G142" s="245"/>
      <c r="H142" s="1388"/>
      <c r="I142" s="715" t="s">
        <v>238</v>
      </c>
      <c r="J142" s="819">
        <f>K142</f>
        <v>1431.4</v>
      </c>
      <c r="K142" s="716">
        <v>1431.4</v>
      </c>
      <c r="L142" s="716"/>
      <c r="M142" s="717"/>
      <c r="N142" s="718"/>
      <c r="O142" s="719"/>
      <c r="P142" s="716"/>
      <c r="Q142" s="717"/>
      <c r="R142" s="875">
        <f>S142</f>
        <v>50</v>
      </c>
      <c r="S142" s="876">
        <v>50</v>
      </c>
      <c r="T142" s="876"/>
      <c r="U142" s="720"/>
      <c r="V142" s="721"/>
      <c r="W142" s="721"/>
      <c r="X142" s="1299"/>
      <c r="Y142" s="1333"/>
      <c r="Z142" s="1333"/>
      <c r="AA142" s="1331"/>
    </row>
    <row r="143" spans="1:27" ht="15.75" customHeight="1" thickBot="1">
      <c r="A143" s="1020"/>
      <c r="B143" s="1013"/>
      <c r="C143" s="1351"/>
      <c r="D143" s="1346"/>
      <c r="E143" s="1136"/>
      <c r="F143" s="1344"/>
      <c r="G143" s="263"/>
      <c r="H143" s="1389"/>
      <c r="I143" s="195" t="s">
        <v>25</v>
      </c>
      <c r="J143" s="175">
        <f>SUM(J140:J142)</f>
        <v>16685.4</v>
      </c>
      <c r="K143" s="347">
        <f>SUM(K140:K142)</f>
        <v>16685.4</v>
      </c>
      <c r="L143" s="173"/>
      <c r="M143" s="364"/>
      <c r="N143" s="172">
        <f>SUM(N140:N142)</f>
        <v>15409.3</v>
      </c>
      <c r="O143" s="365">
        <f>SUM(O140:O142)</f>
        <v>15409.3</v>
      </c>
      <c r="P143" s="347"/>
      <c r="Q143" s="174"/>
      <c r="R143" s="175">
        <f>SUM(R140:R142)</f>
        <v>15545.7</v>
      </c>
      <c r="S143" s="31">
        <f>SUM(S140:S142)</f>
        <v>15545.7</v>
      </c>
      <c r="T143" s="173"/>
      <c r="U143" s="364"/>
      <c r="V143" s="364">
        <f>SUM(V140:V142)</f>
        <v>15409.3</v>
      </c>
      <c r="W143" s="364">
        <f>SUM(W140:W142)</f>
        <v>15409.3</v>
      </c>
      <c r="X143" s="1423"/>
      <c r="Y143" s="1334"/>
      <c r="Z143" s="1334"/>
      <c r="AA143" s="1332"/>
    </row>
    <row r="144" spans="1:27" ht="19.5" customHeight="1">
      <c r="A144" s="6" t="s">
        <v>9</v>
      </c>
      <c r="B144" s="4" t="s">
        <v>11</v>
      </c>
      <c r="C144" s="977" t="s">
        <v>14</v>
      </c>
      <c r="D144" s="1359" t="s">
        <v>186</v>
      </c>
      <c r="E144" s="993" t="s">
        <v>283</v>
      </c>
      <c r="F144" s="1337" t="s">
        <v>14</v>
      </c>
      <c r="G144" s="1335" t="s">
        <v>29</v>
      </c>
      <c r="H144" s="930" t="s">
        <v>251</v>
      </c>
      <c r="I144" s="22" t="s">
        <v>13</v>
      </c>
      <c r="J144" s="118">
        <v>0</v>
      </c>
      <c r="K144" s="20">
        <v>0</v>
      </c>
      <c r="L144" s="20"/>
      <c r="M144" s="21"/>
      <c r="N144" s="19">
        <f>O144+Q144</f>
        <v>70</v>
      </c>
      <c r="O144" s="20">
        <v>70</v>
      </c>
      <c r="P144" s="20"/>
      <c r="Q144" s="21"/>
      <c r="R144" s="26">
        <v>66.9</v>
      </c>
      <c r="S144" s="27">
        <v>66.9</v>
      </c>
      <c r="T144" s="27"/>
      <c r="U144" s="690"/>
      <c r="V144" s="24">
        <v>150</v>
      </c>
      <c r="W144" s="28">
        <v>180</v>
      </c>
      <c r="X144" s="1422" t="s">
        <v>273</v>
      </c>
      <c r="Y144" s="730">
        <v>1</v>
      </c>
      <c r="Z144" s="731">
        <v>5</v>
      </c>
      <c r="AA144" s="732">
        <v>7</v>
      </c>
    </row>
    <row r="145" spans="1:27" ht="21.75" customHeight="1" thickBot="1">
      <c r="A145" s="50"/>
      <c r="B145" s="51"/>
      <c r="C145" s="978"/>
      <c r="D145" s="1360"/>
      <c r="E145" s="995"/>
      <c r="F145" s="1338"/>
      <c r="G145" s="1336"/>
      <c r="H145" s="932"/>
      <c r="I145" s="15" t="s">
        <v>25</v>
      </c>
      <c r="J145" s="29">
        <f>J144</f>
        <v>0</v>
      </c>
      <c r="K145" s="17">
        <f>K144</f>
        <v>0</v>
      </c>
      <c r="L145" s="17"/>
      <c r="M145" s="18"/>
      <c r="N145" s="16">
        <f>SUM(N144:N144)</f>
        <v>70</v>
      </c>
      <c r="O145" s="17">
        <f>SUM(O144:O144)</f>
        <v>70</v>
      </c>
      <c r="P145" s="17"/>
      <c r="Q145" s="18"/>
      <c r="R145" s="29">
        <f>R144</f>
        <v>66.9</v>
      </c>
      <c r="S145" s="17">
        <f>S144</f>
        <v>66.9</v>
      </c>
      <c r="T145" s="17"/>
      <c r="U145" s="18"/>
      <c r="V145" s="30">
        <f>V144</f>
        <v>150</v>
      </c>
      <c r="W145" s="32">
        <f>W144</f>
        <v>180</v>
      </c>
      <c r="X145" s="1423"/>
      <c r="Y145" s="733"/>
      <c r="Z145" s="734"/>
      <c r="AA145" s="735"/>
    </row>
    <row r="146" spans="1:27" ht="39.75" customHeight="1">
      <c r="A146" s="981" t="s">
        <v>9</v>
      </c>
      <c r="B146" s="1056" t="s">
        <v>11</v>
      </c>
      <c r="C146" s="977" t="s">
        <v>51</v>
      </c>
      <c r="D146" s="953" t="s">
        <v>264</v>
      </c>
      <c r="E146" s="698" t="s">
        <v>282</v>
      </c>
      <c r="F146" s="1337" t="s">
        <v>14</v>
      </c>
      <c r="G146" s="1335" t="s">
        <v>29</v>
      </c>
      <c r="H146" s="930" t="s">
        <v>251</v>
      </c>
      <c r="I146" s="10" t="s">
        <v>40</v>
      </c>
      <c r="J146" s="639"/>
      <c r="K146" s="640"/>
      <c r="L146" s="640"/>
      <c r="M146" s="641"/>
      <c r="N146" s="52"/>
      <c r="O146" s="35"/>
      <c r="P146" s="35"/>
      <c r="Q146" s="38"/>
      <c r="R146" s="26"/>
      <c r="S146" s="27"/>
      <c r="T146" s="27"/>
      <c r="U146" s="690"/>
      <c r="V146" s="413">
        <v>200</v>
      </c>
      <c r="W146" s="39"/>
      <c r="X146" s="840" t="s">
        <v>274</v>
      </c>
      <c r="Y146" s="844"/>
      <c r="Z146" s="726" t="s">
        <v>265</v>
      </c>
      <c r="AA146" s="845"/>
    </row>
    <row r="147" spans="1:27" ht="16.5" customHeight="1" thickBot="1">
      <c r="A147" s="982"/>
      <c r="B147" s="1057"/>
      <c r="C147" s="978"/>
      <c r="D147" s="947"/>
      <c r="E147" s="237" t="s">
        <v>28</v>
      </c>
      <c r="F147" s="1338"/>
      <c r="G147" s="1336"/>
      <c r="H147" s="932"/>
      <c r="I147" s="236" t="s">
        <v>25</v>
      </c>
      <c r="J147" s="642"/>
      <c r="K147" s="643"/>
      <c r="L147" s="643"/>
      <c r="M147" s="644"/>
      <c r="N147" s="33">
        <f>SUM(N146:N146)</f>
        <v>0</v>
      </c>
      <c r="O147" s="31"/>
      <c r="P147" s="31"/>
      <c r="Q147" s="18">
        <f>SUM(Q146:Q146)</f>
        <v>0</v>
      </c>
      <c r="R147" s="29">
        <f>SUM(R146:R146)</f>
        <v>0</v>
      </c>
      <c r="S147" s="17"/>
      <c r="T147" s="17"/>
      <c r="U147" s="18">
        <f>SUM(U146:U146)</f>
        <v>0</v>
      </c>
      <c r="V147" s="30">
        <f>SUM(V146)</f>
        <v>200</v>
      </c>
      <c r="W147" s="32"/>
      <c r="X147" s="846"/>
      <c r="Y147" s="847"/>
      <c r="Z147" s="700"/>
      <c r="AA147" s="701"/>
    </row>
    <row r="148" spans="1:27" ht="14.25" customHeight="1">
      <c r="A148" s="981" t="s">
        <v>9</v>
      </c>
      <c r="B148" s="1015" t="s">
        <v>11</v>
      </c>
      <c r="C148" s="1053" t="s">
        <v>15</v>
      </c>
      <c r="D148" s="1366" t="s">
        <v>82</v>
      </c>
      <c r="E148" s="1369" t="s">
        <v>28</v>
      </c>
      <c r="F148" s="1363" t="s">
        <v>14</v>
      </c>
      <c r="G148" s="1276" t="s">
        <v>29</v>
      </c>
      <c r="H148" s="1390" t="s">
        <v>251</v>
      </c>
      <c r="I148" s="204" t="s">
        <v>13</v>
      </c>
      <c r="J148" s="639"/>
      <c r="K148" s="640"/>
      <c r="L148" s="640"/>
      <c r="M148" s="641"/>
      <c r="N148" s="45"/>
      <c r="O148" s="46"/>
      <c r="P148" s="733"/>
      <c r="Q148" s="57"/>
      <c r="R148" s="47"/>
      <c r="S148" s="346"/>
      <c r="T148" s="346"/>
      <c r="U148" s="692"/>
      <c r="V148" s="58">
        <v>926.5</v>
      </c>
      <c r="W148" s="28">
        <v>463.2</v>
      </c>
      <c r="X148" s="1361" t="s">
        <v>325</v>
      </c>
      <c r="Y148" s="1341"/>
      <c r="Z148" s="1341">
        <v>6</v>
      </c>
      <c r="AA148" s="1305">
        <v>6</v>
      </c>
    </row>
    <row r="149" spans="1:27" ht="14.25" customHeight="1">
      <c r="A149" s="922"/>
      <c r="B149" s="1028"/>
      <c r="C149" s="1054"/>
      <c r="D149" s="1367"/>
      <c r="E149" s="1370"/>
      <c r="F149" s="1364"/>
      <c r="G149" s="1277"/>
      <c r="H149" s="1391"/>
      <c r="I149" s="813" t="s">
        <v>23</v>
      </c>
      <c r="J149" s="391"/>
      <c r="K149" s="338"/>
      <c r="L149" s="338"/>
      <c r="M149" s="374"/>
      <c r="N149" s="12"/>
      <c r="O149" s="13"/>
      <c r="P149" s="828"/>
      <c r="Q149" s="14"/>
      <c r="R149" s="178"/>
      <c r="S149" s="814"/>
      <c r="T149" s="814"/>
      <c r="U149" s="815"/>
      <c r="V149" s="76">
        <v>5249.9</v>
      </c>
      <c r="W149" s="816">
        <v>2624.9</v>
      </c>
      <c r="X149" s="1361"/>
      <c r="Y149" s="1341"/>
      <c r="Z149" s="1341"/>
      <c r="AA149" s="1305"/>
    </row>
    <row r="150" spans="1:27" ht="14.25" customHeight="1" thickBot="1">
      <c r="A150" s="982"/>
      <c r="B150" s="1017"/>
      <c r="C150" s="1055"/>
      <c r="D150" s="1368"/>
      <c r="E150" s="1371"/>
      <c r="F150" s="1365"/>
      <c r="G150" s="1278"/>
      <c r="H150" s="1392"/>
      <c r="I150" s="211" t="s">
        <v>25</v>
      </c>
      <c r="J150" s="642"/>
      <c r="K150" s="643"/>
      <c r="L150" s="643"/>
      <c r="M150" s="644"/>
      <c r="N150" s="16"/>
      <c r="O150" s="17"/>
      <c r="P150" s="17"/>
      <c r="Q150" s="18"/>
      <c r="R150" s="29"/>
      <c r="S150" s="212"/>
      <c r="T150" s="212"/>
      <c r="U150" s="213"/>
      <c r="V150" s="30">
        <f>V149+V148</f>
        <v>6176.4</v>
      </c>
      <c r="W150" s="32">
        <f>W149+W148</f>
        <v>3088.1</v>
      </c>
      <c r="X150" s="1362"/>
      <c r="Y150" s="1342"/>
      <c r="Z150" s="1342"/>
      <c r="AA150" s="1378"/>
    </row>
    <row r="151" spans="1:27" ht="16.5" customHeight="1">
      <c r="A151" s="981" t="s">
        <v>9</v>
      </c>
      <c r="B151" s="1015" t="s">
        <v>11</v>
      </c>
      <c r="C151" s="1053" t="s">
        <v>16</v>
      </c>
      <c r="D151" s="1094" t="s">
        <v>309</v>
      </c>
      <c r="E151" s="1459" t="s">
        <v>281</v>
      </c>
      <c r="F151" s="1363" t="s">
        <v>14</v>
      </c>
      <c r="G151" s="1276" t="s">
        <v>29</v>
      </c>
      <c r="H151" s="1413" t="s">
        <v>251</v>
      </c>
      <c r="I151" s="5" t="s">
        <v>13</v>
      </c>
      <c r="J151" s="639"/>
      <c r="K151" s="640"/>
      <c r="L151" s="640"/>
      <c r="M151" s="641"/>
      <c r="N151" s="45"/>
      <c r="O151" s="46"/>
      <c r="P151" s="733"/>
      <c r="Q151" s="21"/>
      <c r="R151" s="47"/>
      <c r="S151" s="346"/>
      <c r="T151" s="346"/>
      <c r="U151" s="692"/>
      <c r="V151" s="865">
        <v>7.3</v>
      </c>
      <c r="W151" s="866">
        <v>7.3</v>
      </c>
      <c r="X151" s="1416" t="s">
        <v>324</v>
      </c>
      <c r="Y151" s="839"/>
      <c r="Z151" s="867">
        <v>1</v>
      </c>
      <c r="AA151" s="270"/>
    </row>
    <row r="152" spans="1:27" ht="20.25" customHeight="1">
      <c r="A152" s="922"/>
      <c r="B152" s="1116"/>
      <c r="C152" s="1054"/>
      <c r="D152" s="1395"/>
      <c r="E152" s="1460"/>
      <c r="F152" s="1364"/>
      <c r="G152" s="1277"/>
      <c r="H152" s="1414"/>
      <c r="I152" s="864" t="s">
        <v>23</v>
      </c>
      <c r="J152" s="639"/>
      <c r="K152" s="640"/>
      <c r="L152" s="640"/>
      <c r="M152" s="641"/>
      <c r="N152" s="45"/>
      <c r="O152" s="46"/>
      <c r="P152" s="733"/>
      <c r="Q152" s="57"/>
      <c r="R152" s="47"/>
      <c r="S152" s="346"/>
      <c r="T152" s="346"/>
      <c r="U152" s="692"/>
      <c r="V152" s="865">
        <v>250</v>
      </c>
      <c r="W152" s="866">
        <v>250</v>
      </c>
      <c r="X152" s="1416"/>
      <c r="Y152" s="839"/>
      <c r="Z152" s="867"/>
      <c r="AA152" s="270"/>
    </row>
    <row r="153" spans="1:27" ht="15.75" customHeight="1">
      <c r="A153" s="922"/>
      <c r="B153" s="1016"/>
      <c r="C153" s="1054"/>
      <c r="D153" s="1396"/>
      <c r="E153" s="1460"/>
      <c r="F153" s="1364"/>
      <c r="G153" s="1277"/>
      <c r="H153" s="1414"/>
      <c r="I153" s="7" t="s">
        <v>40</v>
      </c>
      <c r="J153" s="645"/>
      <c r="K153" s="646"/>
      <c r="L153" s="646"/>
      <c r="M153" s="647"/>
      <c r="N153" s="829"/>
      <c r="O153" s="8"/>
      <c r="P153" s="830"/>
      <c r="Q153" s="9"/>
      <c r="R153" s="40"/>
      <c r="S153" s="268"/>
      <c r="T153" s="268"/>
      <c r="U153" s="693"/>
      <c r="V153" s="405">
        <v>36.8</v>
      </c>
      <c r="W153" s="269">
        <v>36.8</v>
      </c>
      <c r="X153" s="1416"/>
      <c r="Y153" s="839"/>
      <c r="Z153" s="375"/>
      <c r="AA153" s="270"/>
    </row>
    <row r="154" spans="1:27" ht="18" customHeight="1" thickBot="1">
      <c r="A154" s="982"/>
      <c r="B154" s="1017"/>
      <c r="C154" s="1055"/>
      <c r="D154" s="1096"/>
      <c r="E154" s="1461"/>
      <c r="F154" s="1365"/>
      <c r="G154" s="1278"/>
      <c r="H154" s="1415"/>
      <c r="I154" s="211" t="s">
        <v>25</v>
      </c>
      <c r="J154" s="642"/>
      <c r="K154" s="643"/>
      <c r="L154" s="643"/>
      <c r="M154" s="644"/>
      <c r="N154" s="29"/>
      <c r="O154" s="17"/>
      <c r="P154" s="17"/>
      <c r="Q154" s="18"/>
      <c r="R154" s="29"/>
      <c r="S154" s="212"/>
      <c r="T154" s="212"/>
      <c r="U154" s="213"/>
      <c r="V154" s="49">
        <f>V153+V152+V151</f>
        <v>294.1</v>
      </c>
      <c r="W154" s="49">
        <f>W153+W152+W151</f>
        <v>294.1</v>
      </c>
      <c r="X154" s="1417"/>
      <c r="Y154" s="839"/>
      <c r="Z154" s="848"/>
      <c r="AA154" s="849"/>
    </row>
    <row r="155" spans="1:27" ht="28.5" customHeight="1">
      <c r="A155" s="1010" t="s">
        <v>9</v>
      </c>
      <c r="B155" s="1012" t="s">
        <v>11</v>
      </c>
      <c r="C155" s="1435" t="s">
        <v>17</v>
      </c>
      <c r="D155" s="945" t="s">
        <v>81</v>
      </c>
      <c r="E155" s="353"/>
      <c r="F155" s="267" t="s">
        <v>9</v>
      </c>
      <c r="G155" s="148" t="s">
        <v>29</v>
      </c>
      <c r="H155" s="1387" t="s">
        <v>251</v>
      </c>
      <c r="I155" s="202" t="s">
        <v>13</v>
      </c>
      <c r="J155" s="817">
        <f>K155+M155</f>
        <v>4.7</v>
      </c>
      <c r="K155" s="142">
        <v>4.7</v>
      </c>
      <c r="L155" s="142"/>
      <c r="M155" s="155"/>
      <c r="N155" s="199"/>
      <c r="O155" s="200"/>
      <c r="P155" s="142"/>
      <c r="Q155" s="155"/>
      <c r="R155" s="201"/>
      <c r="S155" s="143"/>
      <c r="T155" s="143"/>
      <c r="U155" s="678"/>
      <c r="V155" s="412"/>
      <c r="W155" s="394"/>
      <c r="X155" s="1412"/>
      <c r="Y155" s="1340"/>
      <c r="Z155" s="1340"/>
      <c r="AA155" s="1383"/>
    </row>
    <row r="156" spans="1:27" ht="21" customHeight="1" thickBot="1">
      <c r="A156" s="1011"/>
      <c r="B156" s="1013"/>
      <c r="C156" s="1436"/>
      <c r="D156" s="939"/>
      <c r="E156" s="261"/>
      <c r="F156" s="262"/>
      <c r="G156" s="263"/>
      <c r="H156" s="1389"/>
      <c r="I156" s="195" t="s">
        <v>25</v>
      </c>
      <c r="J156" s="172">
        <f>J155</f>
        <v>4.7</v>
      </c>
      <c r="K156" s="173">
        <f>K155</f>
        <v>4.7</v>
      </c>
      <c r="L156" s="173"/>
      <c r="M156" s="174"/>
      <c r="N156" s="172"/>
      <c r="O156" s="173"/>
      <c r="P156" s="173"/>
      <c r="Q156" s="347"/>
      <c r="R156" s="172"/>
      <c r="S156" s="173"/>
      <c r="T156" s="173"/>
      <c r="U156" s="174"/>
      <c r="V156" s="348"/>
      <c r="W156" s="349"/>
      <c r="X156" s="1412"/>
      <c r="Y156" s="1340"/>
      <c r="Z156" s="1340"/>
      <c r="AA156" s="1383"/>
    </row>
    <row r="157" spans="1:27" ht="17.25" customHeight="1" thickBot="1">
      <c r="A157" s="53" t="s">
        <v>9</v>
      </c>
      <c r="B157" s="54" t="s">
        <v>11</v>
      </c>
      <c r="C157" s="1279" t="s">
        <v>24</v>
      </c>
      <c r="D157" s="1280"/>
      <c r="E157" s="1280"/>
      <c r="F157" s="1280"/>
      <c r="G157" s="1280"/>
      <c r="H157" s="1280"/>
      <c r="I157" s="1280"/>
      <c r="J157" s="230">
        <f aca="true" t="shared" si="8" ref="J157:W157">J156+J154+J150+J147+J145+J143+J139+J134</f>
        <v>18204.9</v>
      </c>
      <c r="K157" s="230">
        <f t="shared" si="8"/>
        <v>18204.9</v>
      </c>
      <c r="L157" s="230">
        <f t="shared" si="8"/>
        <v>0</v>
      </c>
      <c r="M157" s="230">
        <f t="shared" si="8"/>
        <v>0</v>
      </c>
      <c r="N157" s="230">
        <f t="shared" si="8"/>
        <v>17192.399999999998</v>
      </c>
      <c r="O157" s="230">
        <f t="shared" si="8"/>
        <v>17192.399999999998</v>
      </c>
      <c r="P157" s="230">
        <f t="shared" si="8"/>
        <v>0</v>
      </c>
      <c r="Q157" s="230">
        <f t="shared" si="8"/>
        <v>0</v>
      </c>
      <c r="R157" s="230">
        <f>R156+R154+R150+R147+R145+R143+R139+R134</f>
        <v>17325.7</v>
      </c>
      <c r="S157" s="230">
        <f t="shared" si="8"/>
        <v>17325.7</v>
      </c>
      <c r="T157" s="230">
        <f t="shared" si="8"/>
        <v>0</v>
      </c>
      <c r="U157" s="230">
        <f t="shared" si="8"/>
        <v>0</v>
      </c>
      <c r="V157" s="230">
        <f t="shared" si="8"/>
        <v>23719.1</v>
      </c>
      <c r="W157" s="230">
        <f t="shared" si="8"/>
        <v>20460.8</v>
      </c>
      <c r="X157" s="1300"/>
      <c r="Y157" s="1301"/>
      <c r="Z157" s="1301"/>
      <c r="AA157" s="1302"/>
    </row>
    <row r="158" spans="1:27" ht="15" customHeight="1" thickBot="1">
      <c r="A158" s="6" t="s">
        <v>9</v>
      </c>
      <c r="B158" s="4" t="s">
        <v>14</v>
      </c>
      <c r="C158" s="1295" t="s">
        <v>38</v>
      </c>
      <c r="D158" s="1296"/>
      <c r="E158" s="1296"/>
      <c r="F158" s="1296"/>
      <c r="G158" s="1296"/>
      <c r="H158" s="1296"/>
      <c r="I158" s="1296"/>
      <c r="J158" s="1296"/>
      <c r="K158" s="1296"/>
      <c r="L158" s="1296"/>
      <c r="M158" s="1297"/>
      <c r="N158" s="1297"/>
      <c r="O158" s="1297"/>
      <c r="P158" s="1297"/>
      <c r="Q158" s="1297"/>
      <c r="R158" s="1297"/>
      <c r="S158" s="63"/>
      <c r="T158" s="63"/>
      <c r="U158" s="63"/>
      <c r="V158" s="63"/>
      <c r="W158" s="63"/>
      <c r="X158" s="372"/>
      <c r="Y158" s="368"/>
      <c r="Z158" s="368"/>
      <c r="AA158" s="373"/>
    </row>
    <row r="159" spans="1:27" ht="21" customHeight="1">
      <c r="A159" s="929" t="s">
        <v>9</v>
      </c>
      <c r="B159" s="1015" t="s">
        <v>14</v>
      </c>
      <c r="C159" s="935" t="s">
        <v>9</v>
      </c>
      <c r="D159" s="945" t="s">
        <v>85</v>
      </c>
      <c r="E159" s="115"/>
      <c r="F159" s="243" t="s">
        <v>14</v>
      </c>
      <c r="G159" s="241" t="s">
        <v>29</v>
      </c>
      <c r="H159" s="1426" t="s">
        <v>251</v>
      </c>
      <c r="I159" s="22" t="s">
        <v>79</v>
      </c>
      <c r="J159" s="118">
        <f>M159</f>
        <v>431.5</v>
      </c>
      <c r="K159" s="20"/>
      <c r="L159" s="20"/>
      <c r="M159" s="21">
        <f>416.5+15</f>
        <v>431.5</v>
      </c>
      <c r="N159" s="118">
        <f>O159+Q159</f>
        <v>1200</v>
      </c>
      <c r="O159" s="20"/>
      <c r="P159" s="20"/>
      <c r="Q159" s="21">
        <v>1200</v>
      </c>
      <c r="R159" s="26">
        <f>S159+U159</f>
        <v>1200</v>
      </c>
      <c r="S159" s="27"/>
      <c r="T159" s="27"/>
      <c r="U159" s="690">
        <v>1200</v>
      </c>
      <c r="V159" s="406">
        <v>1200</v>
      </c>
      <c r="W159" s="34">
        <v>1200</v>
      </c>
      <c r="X159" s="1298" t="s">
        <v>312</v>
      </c>
      <c r="Y159" s="382">
        <v>33.5</v>
      </c>
      <c r="Z159" s="382">
        <v>33.5</v>
      </c>
      <c r="AA159" s="383">
        <v>35.5</v>
      </c>
    </row>
    <row r="160" spans="1:27" ht="15.75" customHeight="1">
      <c r="A160" s="1115"/>
      <c r="B160" s="1116"/>
      <c r="C160" s="1137"/>
      <c r="D160" s="1294"/>
      <c r="E160" s="238"/>
      <c r="F160" s="242"/>
      <c r="G160" s="239"/>
      <c r="H160" s="1427"/>
      <c r="I160" s="42"/>
      <c r="J160" s="205"/>
      <c r="K160" s="46"/>
      <c r="L160" s="46"/>
      <c r="M160" s="57"/>
      <c r="N160" s="205"/>
      <c r="O160" s="46"/>
      <c r="P160" s="46"/>
      <c r="Q160" s="57"/>
      <c r="R160" s="47"/>
      <c r="S160" s="48"/>
      <c r="T160" s="48"/>
      <c r="U160" s="694"/>
      <c r="V160" s="407"/>
      <c r="W160" s="55"/>
      <c r="X160" s="1299"/>
      <c r="Y160" s="41"/>
      <c r="Z160" s="41"/>
      <c r="AA160" s="112"/>
    </row>
    <row r="161" spans="1:27" ht="18.75" customHeight="1" thickBot="1">
      <c r="A161" s="1005"/>
      <c r="B161" s="1017"/>
      <c r="C161" s="937"/>
      <c r="D161" s="939"/>
      <c r="E161" s="240"/>
      <c r="F161" s="244"/>
      <c r="G161" s="255"/>
      <c r="H161" s="1428"/>
      <c r="I161" s="64" t="s">
        <v>25</v>
      </c>
      <c r="J161" s="29">
        <f>SUM(J159:J160)</f>
        <v>431.5</v>
      </c>
      <c r="K161" s="17">
        <f>K159</f>
        <v>0</v>
      </c>
      <c r="L161" s="17"/>
      <c r="M161" s="49">
        <f>SUM(M159:M160)</f>
        <v>431.5</v>
      </c>
      <c r="N161" s="33">
        <f>SUM(N159:N160)</f>
        <v>1200</v>
      </c>
      <c r="O161" s="31"/>
      <c r="P161" s="31"/>
      <c r="Q161" s="18">
        <f>SUM(Q159:Q160)</f>
        <v>1200</v>
      </c>
      <c r="R161" s="29">
        <f>SUM(R159:R160)</f>
        <v>1200</v>
      </c>
      <c r="S161" s="17"/>
      <c r="T161" s="17"/>
      <c r="U161" s="49">
        <f>SUM(U159:U160)</f>
        <v>1200</v>
      </c>
      <c r="V161" s="49">
        <f>SUM(V159:V160)</f>
        <v>1200</v>
      </c>
      <c r="W161" s="31">
        <f>SUM(W159:W160)</f>
        <v>1200</v>
      </c>
      <c r="X161" s="1424" t="s">
        <v>313</v>
      </c>
      <c r="Y161" s="1303">
        <v>31</v>
      </c>
      <c r="Z161" s="1303">
        <v>35</v>
      </c>
      <c r="AA161" s="1305">
        <v>35</v>
      </c>
    </row>
    <row r="162" spans="1:27" ht="21" customHeight="1">
      <c r="A162" s="1115" t="s">
        <v>9</v>
      </c>
      <c r="B162" s="1116" t="s">
        <v>14</v>
      </c>
      <c r="C162" s="1137" t="s">
        <v>10</v>
      </c>
      <c r="D162" s="1294" t="s">
        <v>310</v>
      </c>
      <c r="E162" s="251"/>
      <c r="F162" s="242" t="s">
        <v>14</v>
      </c>
      <c r="G162" s="254" t="s">
        <v>29</v>
      </c>
      <c r="H162" s="930" t="s">
        <v>251</v>
      </c>
      <c r="I162" s="70" t="s">
        <v>79</v>
      </c>
      <c r="J162" s="205">
        <f>K162</f>
        <v>1199.3</v>
      </c>
      <c r="K162" s="46">
        <v>1199.3</v>
      </c>
      <c r="L162" s="46"/>
      <c r="M162" s="57"/>
      <c r="N162" s="45">
        <f>O162+Q162</f>
        <v>1172.7</v>
      </c>
      <c r="O162" s="46">
        <v>1172.7</v>
      </c>
      <c r="P162" s="43" t="s">
        <v>73</v>
      </c>
      <c r="Q162" s="44"/>
      <c r="R162" s="47">
        <f>S162+U162</f>
        <v>1172.7</v>
      </c>
      <c r="S162" s="48">
        <v>1172.7</v>
      </c>
      <c r="T162" s="48"/>
      <c r="U162" s="694"/>
      <c r="V162" s="266">
        <v>1200</v>
      </c>
      <c r="W162" s="371">
        <v>1200</v>
      </c>
      <c r="X162" s="1425"/>
      <c r="Y162" s="1304"/>
      <c r="Z162" s="1304"/>
      <c r="AA162" s="1306"/>
    </row>
    <row r="163" spans="1:27" ht="35.25" customHeight="1">
      <c r="A163" s="1115"/>
      <c r="B163" s="1116"/>
      <c r="C163" s="1137"/>
      <c r="D163" s="1294"/>
      <c r="E163" s="238"/>
      <c r="F163" s="242"/>
      <c r="G163" s="254"/>
      <c r="H163" s="931"/>
      <c r="I163" s="72" t="s">
        <v>13</v>
      </c>
      <c r="J163" s="180">
        <v>180</v>
      </c>
      <c r="K163" s="13">
        <v>180</v>
      </c>
      <c r="L163" s="13"/>
      <c r="M163" s="14"/>
      <c r="N163" s="12">
        <f>O163+Q163</f>
        <v>1460</v>
      </c>
      <c r="O163" s="13">
        <v>1460</v>
      </c>
      <c r="P163" s="67"/>
      <c r="Q163" s="68"/>
      <c r="R163" s="178">
        <f>S163+U163</f>
        <v>150</v>
      </c>
      <c r="S163" s="69">
        <v>150</v>
      </c>
      <c r="T163" s="69"/>
      <c r="U163" s="691"/>
      <c r="V163" s="214">
        <v>1500</v>
      </c>
      <c r="W163" s="742">
        <v>1500</v>
      </c>
      <c r="X163" s="740" t="s">
        <v>314</v>
      </c>
      <c r="Y163" s="41">
        <v>39.2</v>
      </c>
      <c r="Z163" s="41">
        <v>45</v>
      </c>
      <c r="AA163" s="112">
        <v>45</v>
      </c>
    </row>
    <row r="164" spans="1:27" ht="24.75" customHeight="1">
      <c r="A164" s="1014"/>
      <c r="B164" s="1016"/>
      <c r="C164" s="936"/>
      <c r="D164" s="946"/>
      <c r="E164" s="251"/>
      <c r="F164" s="242"/>
      <c r="G164" s="254"/>
      <c r="H164" s="931"/>
      <c r="I164" s="66"/>
      <c r="J164" s="180"/>
      <c r="K164" s="13"/>
      <c r="L164" s="13"/>
      <c r="M164" s="14"/>
      <c r="N164" s="12"/>
      <c r="O164" s="13"/>
      <c r="P164" s="67"/>
      <c r="Q164" s="68"/>
      <c r="R164" s="178"/>
      <c r="S164" s="69"/>
      <c r="T164" s="69"/>
      <c r="U164" s="691"/>
      <c r="V164" s="214"/>
      <c r="W164" s="371"/>
      <c r="X164" s="739" t="s">
        <v>315</v>
      </c>
      <c r="Y164" s="41">
        <v>20</v>
      </c>
      <c r="Z164" s="41">
        <v>20</v>
      </c>
      <c r="AA164" s="112">
        <v>20</v>
      </c>
    </row>
    <row r="165" spans="1:27" ht="24" customHeight="1" thickBot="1">
      <c r="A165" s="1005"/>
      <c r="B165" s="1017"/>
      <c r="C165" s="937"/>
      <c r="D165" s="939"/>
      <c r="E165" s="252"/>
      <c r="F165" s="244"/>
      <c r="G165" s="255"/>
      <c r="H165" s="932"/>
      <c r="I165" s="15" t="s">
        <v>25</v>
      </c>
      <c r="J165" s="29">
        <f>J163+J162</f>
        <v>1379.3</v>
      </c>
      <c r="K165" s="17">
        <f>SUM(K162:K164)</f>
        <v>1379.3</v>
      </c>
      <c r="L165" s="17"/>
      <c r="M165" s="18"/>
      <c r="N165" s="16">
        <f>SUM(N162:N164)</f>
        <v>2632.7</v>
      </c>
      <c r="O165" s="17">
        <f>SUM(O162:O164)</f>
        <v>2632.7</v>
      </c>
      <c r="P165" s="17"/>
      <c r="Q165" s="18"/>
      <c r="R165" s="29">
        <f>SUM(R162:R164)</f>
        <v>1322.7</v>
      </c>
      <c r="S165" s="17">
        <f>SUM(S162:S164)</f>
        <v>1322.7</v>
      </c>
      <c r="T165" s="17"/>
      <c r="U165" s="18"/>
      <c r="V165" s="49">
        <f>V164+V162+V163</f>
        <v>2700</v>
      </c>
      <c r="W165" s="49">
        <f>W164+W162+W163</f>
        <v>2700</v>
      </c>
      <c r="X165" s="741" t="s">
        <v>316</v>
      </c>
      <c r="Y165" s="699">
        <v>140</v>
      </c>
      <c r="Z165" s="699">
        <v>140</v>
      </c>
      <c r="AA165" s="738">
        <v>140</v>
      </c>
    </row>
    <row r="166" spans="1:27" ht="22.5" customHeight="1">
      <c r="A166" s="929" t="s">
        <v>9</v>
      </c>
      <c r="B166" s="1015" t="s">
        <v>14</v>
      </c>
      <c r="C166" s="935" t="s">
        <v>11</v>
      </c>
      <c r="D166" s="945" t="s">
        <v>235</v>
      </c>
      <c r="E166" s="115" t="s">
        <v>279</v>
      </c>
      <c r="F166" s="243" t="s">
        <v>14</v>
      </c>
      <c r="G166" s="253" t="s">
        <v>29</v>
      </c>
      <c r="H166" s="930" t="s">
        <v>251</v>
      </c>
      <c r="I166" s="70" t="s">
        <v>79</v>
      </c>
      <c r="J166" s="118">
        <f>M166</f>
        <v>212</v>
      </c>
      <c r="K166" s="20"/>
      <c r="L166" s="20"/>
      <c r="M166" s="25">
        <f>19+1.9+5.5+4.9+19.8+49.8+4+4.4+56.6+18.1+12.5+15.5</f>
        <v>212</v>
      </c>
      <c r="N166" s="118">
        <f>O166+Q166</f>
        <v>400</v>
      </c>
      <c r="O166" s="20"/>
      <c r="P166" s="20"/>
      <c r="Q166" s="21">
        <v>400</v>
      </c>
      <c r="R166" s="26">
        <f>S166+U166</f>
        <v>400</v>
      </c>
      <c r="S166" s="27"/>
      <c r="T166" s="27"/>
      <c r="U166" s="690">
        <v>400</v>
      </c>
      <c r="V166" s="71">
        <v>200</v>
      </c>
      <c r="W166" s="24">
        <v>200</v>
      </c>
      <c r="X166" s="654" t="s">
        <v>317</v>
      </c>
      <c r="Y166" s="736">
        <v>9</v>
      </c>
      <c r="Z166" s="736">
        <v>7</v>
      </c>
      <c r="AA166" s="737">
        <v>7</v>
      </c>
    </row>
    <row r="167" spans="1:27" ht="15.75" customHeight="1">
      <c r="A167" s="1014"/>
      <c r="B167" s="1016"/>
      <c r="C167" s="936"/>
      <c r="D167" s="946"/>
      <c r="E167" s="238"/>
      <c r="F167" s="242"/>
      <c r="G167" s="254"/>
      <c r="H167" s="931"/>
      <c r="I167" s="72" t="s">
        <v>13</v>
      </c>
      <c r="J167" s="180">
        <f>K167+M167</f>
        <v>50</v>
      </c>
      <c r="K167" s="13">
        <v>50</v>
      </c>
      <c r="L167" s="13"/>
      <c r="M167" s="417"/>
      <c r="N167" s="180">
        <f>O167+Q167</f>
        <v>151.5</v>
      </c>
      <c r="O167" s="13">
        <v>151.5</v>
      </c>
      <c r="P167" s="13"/>
      <c r="Q167" s="14">
        <v>0</v>
      </c>
      <c r="R167" s="178">
        <f>S167+U167</f>
        <v>50</v>
      </c>
      <c r="S167" s="69">
        <v>50</v>
      </c>
      <c r="T167" s="69"/>
      <c r="U167" s="691"/>
      <c r="V167" s="73">
        <v>200</v>
      </c>
      <c r="W167" s="76">
        <v>200</v>
      </c>
      <c r="X167" s="1429" t="s">
        <v>318</v>
      </c>
      <c r="Y167" s="379">
        <v>20</v>
      </c>
      <c r="Z167" s="379">
        <v>20</v>
      </c>
      <c r="AA167" s="659">
        <v>20</v>
      </c>
    </row>
    <row r="168" spans="1:27" ht="18" customHeight="1" thickBot="1">
      <c r="A168" s="1005"/>
      <c r="B168" s="1017"/>
      <c r="C168" s="937"/>
      <c r="D168" s="939"/>
      <c r="E168" s="240"/>
      <c r="F168" s="244"/>
      <c r="G168" s="255"/>
      <c r="H168" s="932"/>
      <c r="I168" s="75" t="s">
        <v>25</v>
      </c>
      <c r="J168" s="33">
        <f>SUM(J166:J167)</f>
        <v>262</v>
      </c>
      <c r="K168" s="17">
        <f>SUM(K166:K167)</f>
        <v>50</v>
      </c>
      <c r="L168" s="17"/>
      <c r="M168" s="31">
        <f>SUM(M166:M167)</f>
        <v>212</v>
      </c>
      <c r="N168" s="33">
        <f>SUM(N166:N167)</f>
        <v>551.5</v>
      </c>
      <c r="O168" s="17">
        <f>SUM(O166:O167)</f>
        <v>151.5</v>
      </c>
      <c r="P168" s="17"/>
      <c r="Q168" s="18">
        <f>SUM(Q166:Q167)</f>
        <v>400</v>
      </c>
      <c r="R168" s="33">
        <f>SUM(R166:R167)</f>
        <v>450</v>
      </c>
      <c r="S168" s="17">
        <f>SUM(S166:S167)</f>
        <v>50</v>
      </c>
      <c r="T168" s="17"/>
      <c r="U168" s="18">
        <f>SUM(U166:U167)</f>
        <v>400</v>
      </c>
      <c r="V168" s="59">
        <f>V167+V166</f>
        <v>400</v>
      </c>
      <c r="W168" s="30">
        <f>W167+W166</f>
        <v>400</v>
      </c>
      <c r="X168" s="1423"/>
      <c r="Y168" s="743"/>
      <c r="Z168" s="743"/>
      <c r="AA168" s="738"/>
    </row>
    <row r="169" spans="1:27" ht="24" customHeight="1">
      <c r="A169" s="929" t="s">
        <v>9</v>
      </c>
      <c r="B169" s="1015" t="s">
        <v>14</v>
      </c>
      <c r="C169" s="935" t="s">
        <v>14</v>
      </c>
      <c r="D169" s="945" t="s">
        <v>311</v>
      </c>
      <c r="E169" s="115" t="s">
        <v>279</v>
      </c>
      <c r="F169" s="243" t="s">
        <v>14</v>
      </c>
      <c r="G169" s="253" t="s">
        <v>29</v>
      </c>
      <c r="H169" s="930" t="s">
        <v>251</v>
      </c>
      <c r="I169" s="70" t="s">
        <v>79</v>
      </c>
      <c r="J169" s="118">
        <v>440</v>
      </c>
      <c r="K169" s="20">
        <v>440</v>
      </c>
      <c r="L169" s="20"/>
      <c r="M169" s="21"/>
      <c r="N169" s="19">
        <f>O169+Q169</f>
        <v>642.7</v>
      </c>
      <c r="O169" s="46">
        <v>642.7</v>
      </c>
      <c r="P169" s="20"/>
      <c r="Q169" s="21"/>
      <c r="R169" s="26">
        <f>S169+U169</f>
        <v>642.7</v>
      </c>
      <c r="S169" s="27">
        <v>642.7</v>
      </c>
      <c r="T169" s="27"/>
      <c r="U169" s="690"/>
      <c r="V169" s="71">
        <v>440</v>
      </c>
      <c r="W169" s="23">
        <v>440</v>
      </c>
      <c r="X169" s="724" t="s">
        <v>319</v>
      </c>
      <c r="Y169" s="747">
        <v>100</v>
      </c>
      <c r="Z169" s="747">
        <v>100</v>
      </c>
      <c r="AA169" s="737">
        <v>100</v>
      </c>
    </row>
    <row r="170" spans="1:27" ht="22.5" customHeight="1">
      <c r="A170" s="1014"/>
      <c r="B170" s="1016"/>
      <c r="C170" s="936"/>
      <c r="D170" s="946"/>
      <c r="E170" s="251"/>
      <c r="F170" s="242"/>
      <c r="G170" s="254"/>
      <c r="H170" s="931"/>
      <c r="I170" s="10" t="s">
        <v>13</v>
      </c>
      <c r="J170" s="913">
        <f>K170+M170</f>
        <v>390.5</v>
      </c>
      <c r="K170" s="8">
        <f>329+24.1</f>
        <v>353.1</v>
      </c>
      <c r="L170" s="8"/>
      <c r="M170" s="9">
        <f>37.3+0.1</f>
        <v>37.4</v>
      </c>
      <c r="N170" s="829">
        <f>O170+Q170</f>
        <v>873.4</v>
      </c>
      <c r="O170" s="8">
        <v>647</v>
      </c>
      <c r="P170" s="8"/>
      <c r="Q170" s="9">
        <v>226.4</v>
      </c>
      <c r="R170" s="40">
        <f>S170+U170</f>
        <v>212.4</v>
      </c>
      <c r="S170" s="914">
        <v>212.4</v>
      </c>
      <c r="T170" s="914"/>
      <c r="U170" s="915">
        <v>0</v>
      </c>
      <c r="V170" s="916">
        <v>1021.4</v>
      </c>
      <c r="W170" s="917">
        <v>1129.4</v>
      </c>
      <c r="X170" s="337" t="s">
        <v>320</v>
      </c>
      <c r="Y170" s="74">
        <v>4.8</v>
      </c>
      <c r="Z170" s="74">
        <v>9</v>
      </c>
      <c r="AA170" s="112">
        <v>9</v>
      </c>
    </row>
    <row r="171" spans="1:27" ht="23.25" customHeight="1">
      <c r="A171" s="1117"/>
      <c r="B171" s="1119"/>
      <c r="C171" s="1120"/>
      <c r="D171" s="1114"/>
      <c r="E171" s="251"/>
      <c r="F171" s="242"/>
      <c r="G171" s="254"/>
      <c r="H171" s="931"/>
      <c r="I171" s="72" t="s">
        <v>13</v>
      </c>
      <c r="J171" s="215"/>
      <c r="K171" s="13"/>
      <c r="L171" s="417"/>
      <c r="M171" s="14"/>
      <c r="N171" s="76">
        <f>Q171+O171</f>
        <v>340.5</v>
      </c>
      <c r="O171" s="13"/>
      <c r="P171" s="13"/>
      <c r="Q171" s="14">
        <v>340.5</v>
      </c>
      <c r="R171" s="696"/>
      <c r="S171" s="69"/>
      <c r="T171" s="78"/>
      <c r="U171" s="691"/>
      <c r="V171" s="73">
        <v>340.5</v>
      </c>
      <c r="W171" s="215"/>
      <c r="X171" s="337" t="s">
        <v>321</v>
      </c>
      <c r="Y171" s="744">
        <v>3</v>
      </c>
      <c r="Z171" s="745">
        <v>4</v>
      </c>
      <c r="AA171" s="746">
        <v>4</v>
      </c>
    </row>
    <row r="172" spans="1:27" ht="23.25" customHeight="1">
      <c r="A172" s="1117"/>
      <c r="B172" s="1119"/>
      <c r="C172" s="1120"/>
      <c r="D172" s="1114"/>
      <c r="E172" s="251"/>
      <c r="F172" s="242"/>
      <c r="G172" s="254"/>
      <c r="H172" s="931"/>
      <c r="I172" s="72"/>
      <c r="J172" s="215"/>
      <c r="K172" s="13"/>
      <c r="L172" s="417"/>
      <c r="M172" s="14"/>
      <c r="N172" s="76"/>
      <c r="O172" s="13"/>
      <c r="P172" s="13"/>
      <c r="Q172" s="14"/>
      <c r="R172" s="696"/>
      <c r="S172" s="69"/>
      <c r="T172" s="78"/>
      <c r="U172" s="691"/>
      <c r="V172" s="73"/>
      <c r="W172" s="215"/>
      <c r="X172" s="337" t="s">
        <v>322</v>
      </c>
      <c r="Y172" s="206">
        <v>65</v>
      </c>
      <c r="Z172" s="74">
        <v>65</v>
      </c>
      <c r="AA172" s="72">
        <v>65</v>
      </c>
    </row>
    <row r="173" spans="1:27" ht="23.25" customHeight="1" thickBot="1">
      <c r="A173" s="1117"/>
      <c r="B173" s="1119"/>
      <c r="C173" s="1120"/>
      <c r="D173" s="1114"/>
      <c r="E173" s="252"/>
      <c r="F173" s="244"/>
      <c r="G173" s="255"/>
      <c r="H173" s="932"/>
      <c r="I173" s="75" t="s">
        <v>25</v>
      </c>
      <c r="J173" s="33">
        <f>SUM(J169:J171)</f>
        <v>830.5</v>
      </c>
      <c r="K173" s="17">
        <f>SUM(K169:K171)</f>
        <v>793.1</v>
      </c>
      <c r="L173" s="17"/>
      <c r="M173" s="18">
        <f>SUM(M169:M171)</f>
        <v>37.4</v>
      </c>
      <c r="N173" s="30">
        <f>SUM(N169:N171)</f>
        <v>1856.6</v>
      </c>
      <c r="O173" s="17">
        <f>SUM(O169:O171)</f>
        <v>1289.7</v>
      </c>
      <c r="P173" s="17"/>
      <c r="Q173" s="18">
        <f>SUM(Q170:Q171)</f>
        <v>566.9</v>
      </c>
      <c r="R173" s="33">
        <f>SUM(R169:R171)</f>
        <v>855.1</v>
      </c>
      <c r="S173" s="17">
        <f>SUM(S169:S171)</f>
        <v>855.1</v>
      </c>
      <c r="T173" s="17"/>
      <c r="U173" s="18">
        <f>SUM(U169:U171)</f>
        <v>0</v>
      </c>
      <c r="V173" s="59">
        <f>V171+V170+V169</f>
        <v>1801.9</v>
      </c>
      <c r="W173" s="59">
        <f>W171+W170+W169</f>
        <v>1569.4</v>
      </c>
      <c r="X173" s="748" t="s">
        <v>137</v>
      </c>
      <c r="Y173" s="749"/>
      <c r="Z173" s="743">
        <v>541</v>
      </c>
      <c r="AA173" s="750"/>
    </row>
    <row r="174" spans="1:27" ht="14.25" customHeight="1">
      <c r="A174" s="929" t="s">
        <v>9</v>
      </c>
      <c r="B174" s="1015" t="s">
        <v>14</v>
      </c>
      <c r="C174" s="935" t="s">
        <v>51</v>
      </c>
      <c r="D174" s="945" t="s">
        <v>52</v>
      </c>
      <c r="E174" s="250"/>
      <c r="F174" s="243" t="s">
        <v>14</v>
      </c>
      <c r="G174" s="253" t="s">
        <v>29</v>
      </c>
      <c r="H174" s="930" t="s">
        <v>251</v>
      </c>
      <c r="I174" s="22" t="s">
        <v>79</v>
      </c>
      <c r="J174" s="23">
        <v>282.2</v>
      </c>
      <c r="K174" s="20">
        <v>282.2</v>
      </c>
      <c r="L174" s="25"/>
      <c r="M174" s="21"/>
      <c r="N174" s="24">
        <f>O174+Q174</f>
        <v>272.6</v>
      </c>
      <c r="O174" s="20">
        <v>272.6</v>
      </c>
      <c r="P174" s="20"/>
      <c r="Q174" s="21"/>
      <c r="R174" s="695">
        <f>S174+U174</f>
        <v>272.6</v>
      </c>
      <c r="S174" s="27">
        <v>272.6</v>
      </c>
      <c r="T174" s="77"/>
      <c r="U174" s="690"/>
      <c r="V174" s="71">
        <v>0</v>
      </c>
      <c r="W174" s="23">
        <v>0</v>
      </c>
      <c r="X174" s="1433" t="s">
        <v>253</v>
      </c>
      <c r="Y174" s="751">
        <v>13</v>
      </c>
      <c r="Z174" s="747">
        <v>13</v>
      </c>
      <c r="AA174" s="752">
        <v>13</v>
      </c>
    </row>
    <row r="175" spans="1:27" ht="13.5" customHeight="1">
      <c r="A175" s="922"/>
      <c r="B175" s="1028"/>
      <c r="C175" s="925"/>
      <c r="D175" s="1006"/>
      <c r="E175" s="238"/>
      <c r="F175" s="242"/>
      <c r="G175" s="254"/>
      <c r="H175" s="931"/>
      <c r="I175" s="11"/>
      <c r="J175" s="215"/>
      <c r="K175" s="13"/>
      <c r="L175" s="417"/>
      <c r="M175" s="14"/>
      <c r="N175" s="76"/>
      <c r="O175" s="13"/>
      <c r="P175" s="13"/>
      <c r="Q175" s="14"/>
      <c r="R175" s="696"/>
      <c r="S175" s="69"/>
      <c r="T175" s="78"/>
      <c r="U175" s="691"/>
      <c r="V175" s="73"/>
      <c r="W175" s="76"/>
      <c r="X175" s="1299"/>
      <c r="Y175" s="1303"/>
      <c r="Z175" s="1379"/>
      <c r="AA175" s="1381"/>
    </row>
    <row r="176" spans="1:27" ht="13.5" customHeight="1" thickBot="1">
      <c r="A176" s="1005"/>
      <c r="B176" s="1017"/>
      <c r="C176" s="937"/>
      <c r="D176" s="939"/>
      <c r="E176" s="252"/>
      <c r="F176" s="244"/>
      <c r="G176" s="255"/>
      <c r="H176" s="932"/>
      <c r="I176" s="15" t="s">
        <v>25</v>
      </c>
      <c r="J176" s="33">
        <f>SUM(J174:J175)</f>
        <v>282.2</v>
      </c>
      <c r="K176" s="17">
        <f>SUM(K174:K175)</f>
        <v>282.2</v>
      </c>
      <c r="L176" s="17"/>
      <c r="M176" s="18">
        <f>SUM(M174:M175)</f>
        <v>0</v>
      </c>
      <c r="N176" s="30">
        <f>SUM(N174:N175)</f>
        <v>272.6</v>
      </c>
      <c r="O176" s="17">
        <f>SUM(O174:O175)</f>
        <v>272.6</v>
      </c>
      <c r="P176" s="17"/>
      <c r="Q176" s="18">
        <f>SUM(Q174:Q175)</f>
        <v>0</v>
      </c>
      <c r="R176" s="33">
        <f>SUM(R174:R175)</f>
        <v>272.6</v>
      </c>
      <c r="S176" s="17">
        <f>SUM(S174:S175)</f>
        <v>272.6</v>
      </c>
      <c r="T176" s="17"/>
      <c r="U176" s="18">
        <f>SUM(U174:U175)</f>
        <v>0</v>
      </c>
      <c r="V176" s="59">
        <f>V174</f>
        <v>0</v>
      </c>
      <c r="W176" s="30">
        <f>W174</f>
        <v>0</v>
      </c>
      <c r="X176" s="1434"/>
      <c r="Y176" s="1355"/>
      <c r="Z176" s="1380"/>
      <c r="AA176" s="1382"/>
    </row>
    <row r="177" spans="1:27" ht="24.75" customHeight="1">
      <c r="A177" s="1097" t="s">
        <v>9</v>
      </c>
      <c r="B177" s="1029" t="s">
        <v>14</v>
      </c>
      <c r="C177" s="942" t="s">
        <v>15</v>
      </c>
      <c r="D177" s="940" t="s">
        <v>83</v>
      </c>
      <c r="E177" s="872" t="s">
        <v>279</v>
      </c>
      <c r="F177" s="926" t="s">
        <v>11</v>
      </c>
      <c r="G177" s="938" t="s">
        <v>29</v>
      </c>
      <c r="H177" s="1101" t="s">
        <v>251</v>
      </c>
      <c r="I177" s="164" t="s">
        <v>13</v>
      </c>
      <c r="J177" s="165">
        <f>K177+M177</f>
        <v>542.9</v>
      </c>
      <c r="K177" s="166">
        <f>521+11+10.9</f>
        <v>542.9</v>
      </c>
      <c r="L177" s="166"/>
      <c r="M177" s="21"/>
      <c r="N177" s="165">
        <f>O177</f>
        <v>521.3</v>
      </c>
      <c r="O177" s="166">
        <f>451.3+70</f>
        <v>521.3</v>
      </c>
      <c r="P177" s="168"/>
      <c r="Q177" s="167"/>
      <c r="R177" s="900">
        <f>S177+U177</f>
        <v>518.7</v>
      </c>
      <c r="S177" s="901">
        <v>518.7</v>
      </c>
      <c r="T177" s="901"/>
      <c r="U177" s="694"/>
      <c r="V177" s="902">
        <v>451.3</v>
      </c>
      <c r="W177" s="903">
        <v>451.3</v>
      </c>
      <c r="X177" s="657" t="s">
        <v>299</v>
      </c>
      <c r="Y177" s="386">
        <v>18</v>
      </c>
      <c r="Z177" s="386">
        <v>18</v>
      </c>
      <c r="AA177" s="387">
        <v>18</v>
      </c>
    </row>
    <row r="178" spans="1:27" ht="18" customHeight="1">
      <c r="A178" s="1113"/>
      <c r="B178" s="1022"/>
      <c r="C178" s="943"/>
      <c r="D178" s="1103"/>
      <c r="E178" s="933" t="s">
        <v>280</v>
      </c>
      <c r="F178" s="927"/>
      <c r="G178" s="923"/>
      <c r="H178" s="931"/>
      <c r="I178" s="753" t="s">
        <v>13</v>
      </c>
      <c r="J178" s="754"/>
      <c r="K178" s="755"/>
      <c r="L178" s="755"/>
      <c r="M178" s="14"/>
      <c r="N178" s="754">
        <f>O178</f>
        <v>17</v>
      </c>
      <c r="O178" s="755">
        <v>17</v>
      </c>
      <c r="P178" s="756"/>
      <c r="Q178" s="757"/>
      <c r="R178" s="758"/>
      <c r="S178" s="759"/>
      <c r="T178" s="759"/>
      <c r="U178" s="691"/>
      <c r="V178" s="760">
        <v>204</v>
      </c>
      <c r="W178" s="761">
        <v>204</v>
      </c>
      <c r="X178" s="1432" t="s">
        <v>323</v>
      </c>
      <c r="Y178" s="386">
        <v>3</v>
      </c>
      <c r="Z178" s="386">
        <v>3</v>
      </c>
      <c r="AA178" s="387">
        <v>3</v>
      </c>
    </row>
    <row r="179" spans="1:27" ht="18.75" customHeight="1" thickBot="1">
      <c r="A179" s="1098"/>
      <c r="B179" s="1031"/>
      <c r="C179" s="944"/>
      <c r="D179" s="941"/>
      <c r="E179" s="934"/>
      <c r="F179" s="928"/>
      <c r="G179" s="924"/>
      <c r="H179" s="1102"/>
      <c r="I179" s="171" t="s">
        <v>25</v>
      </c>
      <c r="J179" s="172">
        <f>SUM(J177:J177)</f>
        <v>542.9</v>
      </c>
      <c r="K179" s="173">
        <f>SUM(K177:K177)</f>
        <v>542.9</v>
      </c>
      <c r="L179" s="173"/>
      <c r="M179" s="18"/>
      <c r="N179" s="172">
        <f>N178+N177</f>
        <v>538.3</v>
      </c>
      <c r="O179" s="173">
        <f>O178+O177</f>
        <v>538.3</v>
      </c>
      <c r="P179" s="173"/>
      <c r="Q179" s="174"/>
      <c r="R179" s="172">
        <f>SUM(R177:R177)</f>
        <v>518.7</v>
      </c>
      <c r="S179" s="173">
        <f>SUM(S177:S177)</f>
        <v>518.7</v>
      </c>
      <c r="T179" s="173"/>
      <c r="U179" s="18"/>
      <c r="V179" s="364">
        <f>V178+V177</f>
        <v>655.3</v>
      </c>
      <c r="W179" s="364">
        <f>W178+W177</f>
        <v>655.3</v>
      </c>
      <c r="X179" s="1431"/>
      <c r="Y179" s="765"/>
      <c r="Z179" s="765"/>
      <c r="AA179" s="766"/>
    </row>
    <row r="180" spans="1:27" ht="16.5" customHeight="1">
      <c r="A180" s="1097" t="s">
        <v>9</v>
      </c>
      <c r="B180" s="1029" t="s">
        <v>14</v>
      </c>
      <c r="C180" s="942" t="s">
        <v>16</v>
      </c>
      <c r="D180" s="940" t="s">
        <v>223</v>
      </c>
      <c r="E180" s="1099"/>
      <c r="F180" s="926" t="s">
        <v>11</v>
      </c>
      <c r="G180" s="938" t="s">
        <v>29</v>
      </c>
      <c r="H180" s="1101" t="s">
        <v>251</v>
      </c>
      <c r="I180" s="164" t="s">
        <v>79</v>
      </c>
      <c r="J180" s="165">
        <v>50</v>
      </c>
      <c r="K180" s="166">
        <v>50</v>
      </c>
      <c r="L180" s="166"/>
      <c r="M180" s="21"/>
      <c r="N180" s="165">
        <f>O180+Q180</f>
        <v>100</v>
      </c>
      <c r="O180" s="166">
        <v>100</v>
      </c>
      <c r="P180" s="168"/>
      <c r="Q180" s="167"/>
      <c r="R180" s="385">
        <f>S180+U180</f>
        <v>100</v>
      </c>
      <c r="S180" s="169">
        <v>100</v>
      </c>
      <c r="T180" s="169"/>
      <c r="U180" s="690"/>
      <c r="V180" s="414">
        <v>100</v>
      </c>
      <c r="W180" s="170">
        <v>100</v>
      </c>
      <c r="X180" s="1430" t="s">
        <v>278</v>
      </c>
      <c r="Y180" s="763">
        <v>100</v>
      </c>
      <c r="Z180" s="763">
        <v>100</v>
      </c>
      <c r="AA180" s="764">
        <v>100</v>
      </c>
    </row>
    <row r="181" spans="1:27" ht="14.25" customHeight="1" thickBot="1">
      <c r="A181" s="1098"/>
      <c r="B181" s="1031"/>
      <c r="C181" s="944"/>
      <c r="D181" s="941"/>
      <c r="E181" s="1100"/>
      <c r="F181" s="928"/>
      <c r="G181" s="924"/>
      <c r="H181" s="1102"/>
      <c r="I181" s="171" t="s">
        <v>25</v>
      </c>
      <c r="J181" s="172">
        <f>SUM(J180:J180)</f>
        <v>50</v>
      </c>
      <c r="K181" s="173">
        <f>SUM(K180:K180)</f>
        <v>50</v>
      </c>
      <c r="L181" s="173"/>
      <c r="M181" s="18"/>
      <c r="N181" s="172">
        <f>N180</f>
        <v>100</v>
      </c>
      <c r="O181" s="173">
        <f>SUM(O180:O180)</f>
        <v>100</v>
      </c>
      <c r="P181" s="173"/>
      <c r="Q181" s="174"/>
      <c r="R181" s="172">
        <f>SUM(R180:R180)</f>
        <v>100</v>
      </c>
      <c r="S181" s="173">
        <f>SUM(S180:S180)</f>
        <v>100</v>
      </c>
      <c r="T181" s="173"/>
      <c r="U181" s="18"/>
      <c r="V181" s="364">
        <f>SUM(V180)</f>
        <v>100</v>
      </c>
      <c r="W181" s="175">
        <f>SUM(W180)</f>
        <v>100</v>
      </c>
      <c r="X181" s="1431"/>
      <c r="Y181" s="765"/>
      <c r="Z181" s="765"/>
      <c r="AA181" s="766"/>
    </row>
    <row r="182" spans="1:27" ht="15" customHeight="1">
      <c r="A182" s="929" t="s">
        <v>9</v>
      </c>
      <c r="B182" s="1015" t="s">
        <v>14</v>
      </c>
      <c r="C182" s="935" t="s">
        <v>17</v>
      </c>
      <c r="D182" s="945" t="s">
        <v>254</v>
      </c>
      <c r="E182" s="250"/>
      <c r="F182" s="243" t="s">
        <v>14</v>
      </c>
      <c r="G182" s="253" t="s">
        <v>29</v>
      </c>
      <c r="H182" s="930" t="s">
        <v>251</v>
      </c>
      <c r="I182" s="70" t="s">
        <v>13</v>
      </c>
      <c r="J182" s="118"/>
      <c r="K182" s="20"/>
      <c r="L182" s="20"/>
      <c r="M182" s="21"/>
      <c r="N182" s="19">
        <f>O182+Q182</f>
        <v>80</v>
      </c>
      <c r="O182" s="20">
        <v>20</v>
      </c>
      <c r="P182" s="20"/>
      <c r="Q182" s="21">
        <v>60</v>
      </c>
      <c r="R182" s="26">
        <f>S182+U182</f>
        <v>0</v>
      </c>
      <c r="S182" s="27"/>
      <c r="T182" s="27"/>
      <c r="U182" s="690">
        <v>0</v>
      </c>
      <c r="V182" s="71"/>
      <c r="W182" s="24"/>
      <c r="X182" s="769" t="s">
        <v>255</v>
      </c>
      <c r="Y182" s="770">
        <v>5</v>
      </c>
      <c r="Z182" s="771">
        <v>5</v>
      </c>
      <c r="AA182" s="772">
        <v>5</v>
      </c>
    </row>
    <row r="183" spans="1:27" ht="14.25" customHeight="1">
      <c r="A183" s="922"/>
      <c r="B183" s="1028"/>
      <c r="C183" s="925"/>
      <c r="D183" s="1006"/>
      <c r="E183" s="251"/>
      <c r="F183" s="242"/>
      <c r="G183" s="254"/>
      <c r="H183" s="931"/>
      <c r="I183" s="72" t="s">
        <v>79</v>
      </c>
      <c r="J183" s="215"/>
      <c r="K183" s="13"/>
      <c r="L183" s="13"/>
      <c r="M183" s="14"/>
      <c r="N183" s="76"/>
      <c r="O183" s="13"/>
      <c r="P183" s="13"/>
      <c r="Q183" s="14"/>
      <c r="R183" s="696"/>
      <c r="S183" s="69"/>
      <c r="T183" s="69"/>
      <c r="U183" s="691"/>
      <c r="V183" s="73">
        <v>80</v>
      </c>
      <c r="W183" s="76">
        <v>80</v>
      </c>
      <c r="X183" s="369"/>
      <c r="Y183" s="338"/>
      <c r="Z183" s="338"/>
      <c r="AA183" s="374"/>
    </row>
    <row r="184" spans="1:27" ht="14.25" customHeight="1" thickBot="1">
      <c r="A184" s="1005"/>
      <c r="B184" s="1017"/>
      <c r="C184" s="937"/>
      <c r="D184" s="939"/>
      <c r="E184" s="252"/>
      <c r="F184" s="244"/>
      <c r="G184" s="255"/>
      <c r="H184" s="932"/>
      <c r="I184" s="75" t="s">
        <v>25</v>
      </c>
      <c r="J184" s="33">
        <f>SUM(J182:J183)</f>
        <v>0</v>
      </c>
      <c r="K184" s="17"/>
      <c r="L184" s="17"/>
      <c r="M184" s="18">
        <f>SUM(M182:M183)</f>
        <v>0</v>
      </c>
      <c r="N184" s="30">
        <f>SUM(N182:N183)</f>
        <v>80</v>
      </c>
      <c r="O184" s="17">
        <f>SUM(O182:O182)</f>
        <v>20</v>
      </c>
      <c r="P184" s="17"/>
      <c r="Q184" s="18">
        <f>SUM(Q182:Q183)</f>
        <v>60</v>
      </c>
      <c r="R184" s="33">
        <f>SUM(R182:R183)</f>
        <v>0</v>
      </c>
      <c r="S184" s="17"/>
      <c r="T184" s="17"/>
      <c r="U184" s="18">
        <f>SUM(U182:U183)</f>
        <v>0</v>
      </c>
      <c r="V184" s="59">
        <f>V183+V182</f>
        <v>80</v>
      </c>
      <c r="W184" s="59">
        <f>W183+W182</f>
        <v>80</v>
      </c>
      <c r="X184" s="639"/>
      <c r="Y184" s="767"/>
      <c r="Z184" s="768"/>
      <c r="AA184" s="641"/>
    </row>
    <row r="185" spans="1:27" ht="15" customHeight="1">
      <c r="A185" s="929" t="s">
        <v>9</v>
      </c>
      <c r="B185" s="1015" t="s">
        <v>14</v>
      </c>
      <c r="C185" s="935" t="s">
        <v>54</v>
      </c>
      <c r="D185" s="945" t="s">
        <v>86</v>
      </c>
      <c r="E185" s="250"/>
      <c r="F185" s="243" t="s">
        <v>14</v>
      </c>
      <c r="G185" s="253" t="s">
        <v>29</v>
      </c>
      <c r="H185" s="930" t="s">
        <v>251</v>
      </c>
      <c r="I185" s="70" t="s">
        <v>79</v>
      </c>
      <c r="J185" s="118">
        <v>60.9</v>
      </c>
      <c r="K185" s="20"/>
      <c r="L185" s="20"/>
      <c r="M185" s="21">
        <v>60.9</v>
      </c>
      <c r="N185" s="19"/>
      <c r="O185" s="20"/>
      <c r="P185" s="20"/>
      <c r="Q185" s="21"/>
      <c r="R185" s="26"/>
      <c r="S185" s="27"/>
      <c r="T185" s="27"/>
      <c r="U185" s="690"/>
      <c r="V185" s="71"/>
      <c r="W185" s="24"/>
      <c r="X185" s="369"/>
      <c r="Y185" s="343"/>
      <c r="Z185" s="338"/>
      <c r="AA185" s="374"/>
    </row>
    <row r="186" spans="1:27" ht="14.25" customHeight="1">
      <c r="A186" s="922"/>
      <c r="B186" s="1028"/>
      <c r="C186" s="925"/>
      <c r="D186" s="1006"/>
      <c r="E186" s="251"/>
      <c r="F186" s="242"/>
      <c r="G186" s="254"/>
      <c r="H186" s="931"/>
      <c r="I186" s="72"/>
      <c r="J186" s="215"/>
      <c r="K186" s="13"/>
      <c r="L186" s="13"/>
      <c r="M186" s="14"/>
      <c r="N186" s="76"/>
      <c r="O186" s="13"/>
      <c r="P186" s="13"/>
      <c r="Q186" s="14"/>
      <c r="R186" s="696"/>
      <c r="S186" s="69"/>
      <c r="T186" s="69"/>
      <c r="U186" s="691"/>
      <c r="V186" s="73"/>
      <c r="W186" s="76"/>
      <c r="X186" s="369"/>
      <c r="Y186" s="338"/>
      <c r="Z186" s="338"/>
      <c r="AA186" s="374"/>
    </row>
    <row r="187" spans="1:27" ht="14.25" customHeight="1" thickBot="1">
      <c r="A187" s="1005"/>
      <c r="B187" s="1017"/>
      <c r="C187" s="937"/>
      <c r="D187" s="939"/>
      <c r="E187" s="252"/>
      <c r="F187" s="244"/>
      <c r="G187" s="255"/>
      <c r="H187" s="932"/>
      <c r="I187" s="75" t="s">
        <v>25</v>
      </c>
      <c r="J187" s="33">
        <f>SUM(J185:J186)</f>
        <v>60.9</v>
      </c>
      <c r="K187" s="17"/>
      <c r="L187" s="17"/>
      <c r="M187" s="18">
        <f>SUM(M185:M186)</f>
        <v>60.9</v>
      </c>
      <c r="N187" s="30">
        <f>SUM(N185:N186)</f>
        <v>0</v>
      </c>
      <c r="O187" s="17">
        <f>SUM(O185:O185)</f>
        <v>0</v>
      </c>
      <c r="P187" s="17"/>
      <c r="Q187" s="18">
        <f>SUM(Q185:Q186)</f>
        <v>0</v>
      </c>
      <c r="R187" s="33">
        <f>SUM(R185:R186)</f>
        <v>0</v>
      </c>
      <c r="S187" s="17"/>
      <c r="T187" s="17"/>
      <c r="U187" s="18">
        <f>SUM(U185:U186)</f>
        <v>0</v>
      </c>
      <c r="V187" s="59"/>
      <c r="W187" s="30"/>
      <c r="X187" s="391"/>
      <c r="Y187" s="390"/>
      <c r="Z187" s="381"/>
      <c r="AA187" s="374"/>
    </row>
    <row r="188" spans="1:27" ht="13.5" customHeight="1" thickBot="1">
      <c r="A188" s="176" t="s">
        <v>9</v>
      </c>
      <c r="B188" s="225" t="s">
        <v>14</v>
      </c>
      <c r="C188" s="1110" t="s">
        <v>24</v>
      </c>
      <c r="D188" s="1111"/>
      <c r="E188" s="1111"/>
      <c r="F188" s="1111"/>
      <c r="G188" s="1111"/>
      <c r="H188" s="1111"/>
      <c r="I188" s="1112"/>
      <c r="J188" s="209">
        <f aca="true" t="shared" si="9" ref="J188:W188">J179+J176+J173+J187+J168+J165+J161+J181+J184</f>
        <v>3839.3</v>
      </c>
      <c r="K188" s="209">
        <f t="shared" si="9"/>
        <v>3097.5</v>
      </c>
      <c r="L188" s="209">
        <f t="shared" si="9"/>
        <v>0</v>
      </c>
      <c r="M188" s="209">
        <f t="shared" si="9"/>
        <v>741.8</v>
      </c>
      <c r="N188" s="209">
        <f t="shared" si="9"/>
        <v>7231.7</v>
      </c>
      <c r="O188" s="209">
        <f t="shared" si="9"/>
        <v>5004.799999999999</v>
      </c>
      <c r="P188" s="209">
        <f t="shared" si="9"/>
        <v>0</v>
      </c>
      <c r="Q188" s="209">
        <f t="shared" si="9"/>
        <v>2226.9</v>
      </c>
      <c r="R188" s="209">
        <f t="shared" si="9"/>
        <v>4719.1</v>
      </c>
      <c r="S188" s="209">
        <f t="shared" si="9"/>
        <v>3119.1000000000004</v>
      </c>
      <c r="T188" s="209">
        <f t="shared" si="9"/>
        <v>0</v>
      </c>
      <c r="U188" s="209">
        <f t="shared" si="9"/>
        <v>1600</v>
      </c>
      <c r="V188" s="209">
        <f t="shared" si="9"/>
        <v>6937.2</v>
      </c>
      <c r="W188" s="209">
        <f t="shared" si="9"/>
        <v>6704.7</v>
      </c>
      <c r="X188" s="226"/>
      <c r="Y188" s="227"/>
      <c r="Z188" s="227"/>
      <c r="AA188" s="228"/>
    </row>
    <row r="189" spans="1:27" ht="14.25" customHeight="1" thickBot="1">
      <c r="A189" s="56" t="s">
        <v>9</v>
      </c>
      <c r="B189" s="79" t="s">
        <v>51</v>
      </c>
      <c r="C189" s="80" t="s">
        <v>33</v>
      </c>
      <c r="D189" s="664"/>
      <c r="E189" s="116"/>
      <c r="F189" s="274"/>
      <c r="G189" s="81"/>
      <c r="H189" s="81"/>
      <c r="I189" s="81"/>
      <c r="J189" s="648"/>
      <c r="K189" s="649"/>
      <c r="L189" s="649"/>
      <c r="M189" s="650"/>
      <c r="N189" s="82"/>
      <c r="O189" s="82"/>
      <c r="P189" s="82"/>
      <c r="Q189" s="82"/>
      <c r="R189" s="82"/>
      <c r="S189" s="82"/>
      <c r="T189" s="82"/>
      <c r="U189" s="82"/>
      <c r="V189" s="81"/>
      <c r="W189" s="81"/>
      <c r="X189" s="83"/>
      <c r="Y189" s="82"/>
      <c r="Z189" s="82"/>
      <c r="AA189" s="84"/>
    </row>
    <row r="190" spans="1:27" ht="18" customHeight="1">
      <c r="A190" s="981" t="s">
        <v>9</v>
      </c>
      <c r="B190" s="1056" t="s">
        <v>51</v>
      </c>
      <c r="C190" s="1249" t="s">
        <v>9</v>
      </c>
      <c r="D190" s="1094" t="s">
        <v>87</v>
      </c>
      <c r="E190" s="250"/>
      <c r="F190" s="243" t="s">
        <v>14</v>
      </c>
      <c r="G190" s="253" t="s">
        <v>29</v>
      </c>
      <c r="H190" s="930" t="s">
        <v>251</v>
      </c>
      <c r="I190" s="61" t="s">
        <v>13</v>
      </c>
      <c r="J190" s="118">
        <f>K190+M190</f>
        <v>65</v>
      </c>
      <c r="K190" s="20"/>
      <c r="L190" s="20"/>
      <c r="M190" s="21">
        <v>65</v>
      </c>
      <c r="N190" s="118">
        <f>Q190</f>
        <v>60</v>
      </c>
      <c r="O190" s="20"/>
      <c r="P190" s="20"/>
      <c r="Q190" s="21">
        <v>60</v>
      </c>
      <c r="R190" s="26">
        <f>S190+U190</f>
        <v>60</v>
      </c>
      <c r="S190" s="27"/>
      <c r="T190" s="27"/>
      <c r="U190" s="690">
        <v>60</v>
      </c>
      <c r="V190" s="406">
        <v>70</v>
      </c>
      <c r="W190" s="39">
        <v>80</v>
      </c>
      <c r="X190" s="1375"/>
      <c r="Y190" s="1354"/>
      <c r="Z190" s="1354"/>
      <c r="AA190" s="1356"/>
    </row>
    <row r="191" spans="1:27" ht="15.75" customHeight="1">
      <c r="A191" s="922"/>
      <c r="B191" s="1028"/>
      <c r="C191" s="971"/>
      <c r="D191" s="1095"/>
      <c r="E191" s="256"/>
      <c r="F191" s="242"/>
      <c r="G191" s="254"/>
      <c r="H191" s="931"/>
      <c r="I191" s="206" t="s">
        <v>79</v>
      </c>
      <c r="J191" s="180">
        <v>0</v>
      </c>
      <c r="K191" s="13"/>
      <c r="L191" s="13"/>
      <c r="M191" s="14">
        <v>0</v>
      </c>
      <c r="N191" s="180"/>
      <c r="O191" s="13"/>
      <c r="P191" s="13"/>
      <c r="Q191" s="14"/>
      <c r="R191" s="178"/>
      <c r="S191" s="69"/>
      <c r="T191" s="69"/>
      <c r="U191" s="691"/>
      <c r="V191" s="415"/>
      <c r="W191" s="179"/>
      <c r="X191" s="1376"/>
      <c r="Y191" s="1303"/>
      <c r="Z191" s="1303"/>
      <c r="AA191" s="1357"/>
    </row>
    <row r="192" spans="1:27" ht="21.75" customHeight="1" thickBot="1">
      <c r="A192" s="982"/>
      <c r="B192" s="1057"/>
      <c r="C192" s="1250"/>
      <c r="D192" s="1096"/>
      <c r="E192" s="252"/>
      <c r="F192" s="244"/>
      <c r="G192" s="255"/>
      <c r="H192" s="932"/>
      <c r="I192" s="62" t="s">
        <v>25</v>
      </c>
      <c r="J192" s="29">
        <f>J191+J190</f>
        <v>65</v>
      </c>
      <c r="K192" s="17"/>
      <c r="L192" s="17"/>
      <c r="M192" s="18">
        <f>M191+M190</f>
        <v>65</v>
      </c>
      <c r="N192" s="29">
        <f>SUM(N190:N191)</f>
        <v>60</v>
      </c>
      <c r="O192" s="17"/>
      <c r="P192" s="17"/>
      <c r="Q192" s="18">
        <f>SUM(Q190:Q191)</f>
        <v>60</v>
      </c>
      <c r="R192" s="29">
        <f>R191+R190</f>
        <v>60</v>
      </c>
      <c r="S192" s="17"/>
      <c r="T192" s="17"/>
      <c r="U192" s="18">
        <f>U191+U190</f>
        <v>60</v>
      </c>
      <c r="V192" s="49">
        <f>SUM(V190)</f>
        <v>70</v>
      </c>
      <c r="W192" s="32">
        <f>SUM(W190)</f>
        <v>80</v>
      </c>
      <c r="X192" s="1377"/>
      <c r="Y192" s="1355"/>
      <c r="Z192" s="1355"/>
      <c r="AA192" s="1358"/>
    </row>
    <row r="193" spans="1:27" ht="12.75" customHeight="1" thickBot="1">
      <c r="A193" s="53" t="s">
        <v>9</v>
      </c>
      <c r="B193" s="871" t="s">
        <v>51</v>
      </c>
      <c r="C193" s="1279" t="s">
        <v>24</v>
      </c>
      <c r="D193" s="1280"/>
      <c r="E193" s="1280"/>
      <c r="F193" s="1280"/>
      <c r="G193" s="1280"/>
      <c r="H193" s="1280"/>
      <c r="I193" s="1281"/>
      <c r="J193" s="834">
        <f>J192</f>
        <v>65</v>
      </c>
      <c r="K193" s="834">
        <f aca="true" t="shared" si="10" ref="K193:W193">K192</f>
        <v>0</v>
      </c>
      <c r="L193" s="834">
        <f t="shared" si="10"/>
        <v>0</v>
      </c>
      <c r="M193" s="834">
        <f t="shared" si="10"/>
        <v>65</v>
      </c>
      <c r="N193" s="834">
        <f t="shared" si="10"/>
        <v>60</v>
      </c>
      <c r="O193" s="834">
        <f t="shared" si="10"/>
        <v>0</v>
      </c>
      <c r="P193" s="834">
        <f t="shared" si="10"/>
        <v>0</v>
      </c>
      <c r="Q193" s="834">
        <f t="shared" si="10"/>
        <v>60</v>
      </c>
      <c r="R193" s="834">
        <f t="shared" si="10"/>
        <v>60</v>
      </c>
      <c r="S193" s="834">
        <f t="shared" si="10"/>
        <v>0</v>
      </c>
      <c r="T193" s="834">
        <f t="shared" si="10"/>
        <v>0</v>
      </c>
      <c r="U193" s="834">
        <f t="shared" si="10"/>
        <v>60</v>
      </c>
      <c r="V193" s="834">
        <f t="shared" si="10"/>
        <v>70</v>
      </c>
      <c r="W193" s="835">
        <f t="shared" si="10"/>
        <v>80</v>
      </c>
      <c r="X193" s="355"/>
      <c r="Y193" s="356"/>
      <c r="Z193" s="356"/>
      <c r="AA193" s="357"/>
    </row>
    <row r="194" spans="1:27" ht="14.25" customHeight="1">
      <c r="A194" s="863" t="s">
        <v>9</v>
      </c>
      <c r="B194" s="1087" t="s">
        <v>27</v>
      </c>
      <c r="C194" s="1088"/>
      <c r="D194" s="1088"/>
      <c r="E194" s="1088"/>
      <c r="F194" s="1088"/>
      <c r="G194" s="1088"/>
      <c r="H194" s="1088"/>
      <c r="I194" s="1089"/>
      <c r="J194" s="354">
        <f aca="true" t="shared" si="11" ref="J194:W194">J193+J188+J157+J130+J112</f>
        <v>47639.149000000005</v>
      </c>
      <c r="K194" s="354">
        <f t="shared" si="11"/>
        <v>21302.4</v>
      </c>
      <c r="L194" s="354">
        <f t="shared" si="11"/>
        <v>0</v>
      </c>
      <c r="M194" s="354">
        <f t="shared" si="11"/>
        <v>26336.749</v>
      </c>
      <c r="N194" s="354">
        <f t="shared" si="11"/>
        <v>61597.5</v>
      </c>
      <c r="O194" s="354">
        <f t="shared" si="11"/>
        <v>22220.85</v>
      </c>
      <c r="P194" s="354">
        <f t="shared" si="11"/>
        <v>0</v>
      </c>
      <c r="Q194" s="354">
        <f t="shared" si="11"/>
        <v>39376.649999999994</v>
      </c>
      <c r="R194" s="354">
        <f t="shared" si="11"/>
        <v>50242.9</v>
      </c>
      <c r="S194" s="354">
        <f>S193+S188+S157+S130+S112</f>
        <v>20461.4</v>
      </c>
      <c r="T194" s="354">
        <f>T193+T188+T157+T130+T112</f>
        <v>0</v>
      </c>
      <c r="U194" s="354">
        <f>U193+U188+U157+U130+U112</f>
        <v>29781.5</v>
      </c>
      <c r="V194" s="354">
        <f t="shared" si="11"/>
        <v>88045.5</v>
      </c>
      <c r="W194" s="354">
        <f t="shared" si="11"/>
        <v>76178.4</v>
      </c>
      <c r="X194" s="1372"/>
      <c r="Y194" s="1373"/>
      <c r="Z194" s="1373"/>
      <c r="AA194" s="1374"/>
    </row>
    <row r="195" spans="1:27" ht="13.5" customHeight="1" thickBot="1">
      <c r="A195" s="210" t="s">
        <v>15</v>
      </c>
      <c r="B195" s="1254" t="s">
        <v>36</v>
      </c>
      <c r="C195" s="1255"/>
      <c r="D195" s="1255"/>
      <c r="E195" s="1255"/>
      <c r="F195" s="1255"/>
      <c r="G195" s="1255"/>
      <c r="H195" s="1255"/>
      <c r="I195" s="1255"/>
      <c r="J195" s="203">
        <f>J194</f>
        <v>47639.149000000005</v>
      </c>
      <c r="K195" s="203">
        <f aca="true" t="shared" si="12" ref="K195:W195">K194</f>
        <v>21302.4</v>
      </c>
      <c r="L195" s="203">
        <f t="shared" si="12"/>
        <v>0</v>
      </c>
      <c r="M195" s="203">
        <f t="shared" si="12"/>
        <v>26336.749</v>
      </c>
      <c r="N195" s="203">
        <f t="shared" si="12"/>
        <v>61597.5</v>
      </c>
      <c r="O195" s="203">
        <f t="shared" si="12"/>
        <v>22220.85</v>
      </c>
      <c r="P195" s="203">
        <f t="shared" si="12"/>
        <v>0</v>
      </c>
      <c r="Q195" s="203">
        <f t="shared" si="12"/>
        <v>39376.649999999994</v>
      </c>
      <c r="R195" s="203">
        <f t="shared" si="12"/>
        <v>50242.9</v>
      </c>
      <c r="S195" s="203">
        <f t="shared" si="12"/>
        <v>20461.4</v>
      </c>
      <c r="T195" s="203">
        <f t="shared" si="12"/>
        <v>0</v>
      </c>
      <c r="U195" s="203">
        <f t="shared" si="12"/>
        <v>29781.5</v>
      </c>
      <c r="V195" s="203">
        <f t="shared" si="12"/>
        <v>88045.5</v>
      </c>
      <c r="W195" s="203">
        <f t="shared" si="12"/>
        <v>76178.4</v>
      </c>
      <c r="X195" s="1352"/>
      <c r="Y195" s="1352"/>
      <c r="Z195" s="1352"/>
      <c r="AA195" s="1353"/>
    </row>
    <row r="196" spans="1:27" s="921" customFormat="1" ht="13.5" customHeight="1">
      <c r="A196" s="1393" t="s">
        <v>344</v>
      </c>
      <c r="B196" s="1394"/>
      <c r="C196" s="1394"/>
      <c r="D196" s="1394"/>
      <c r="E196" s="1394"/>
      <c r="F196" s="1394"/>
      <c r="G196" s="1394"/>
      <c r="H196" s="1394"/>
      <c r="I196" s="1394"/>
      <c r="J196" s="1394"/>
      <c r="K196" s="1394"/>
      <c r="L196" s="1394"/>
      <c r="M196" s="1394"/>
      <c r="N196" s="1394"/>
      <c r="O196" s="1394"/>
      <c r="P196" s="1394"/>
      <c r="Q196" s="1394"/>
      <c r="R196" s="1394"/>
      <c r="S196" s="920"/>
      <c r="T196" s="920"/>
      <c r="U196" s="920"/>
      <c r="V196" s="920"/>
      <c r="W196" s="920"/>
      <c r="X196" s="91"/>
      <c r="Y196" s="91"/>
      <c r="Z196" s="91"/>
      <c r="AA196" s="91"/>
    </row>
    <row r="197" spans="1:27" s="921" customFormat="1" ht="13.5" customHeight="1">
      <c r="A197" s="918"/>
      <c r="B197" s="919"/>
      <c r="C197" s="919"/>
      <c r="D197" s="919"/>
      <c r="E197" s="919"/>
      <c r="F197" s="919"/>
      <c r="G197" s="919"/>
      <c r="H197" s="919"/>
      <c r="I197" s="919"/>
      <c r="J197" s="920"/>
      <c r="K197" s="920"/>
      <c r="L197" s="920"/>
      <c r="M197" s="920"/>
      <c r="N197" s="920"/>
      <c r="O197" s="920"/>
      <c r="P197" s="920"/>
      <c r="Q197" s="920"/>
      <c r="R197" s="920"/>
      <c r="S197" s="920"/>
      <c r="T197" s="920"/>
      <c r="U197" s="920"/>
      <c r="V197" s="920"/>
      <c r="W197" s="920"/>
      <c r="X197" s="91"/>
      <c r="Y197" s="91"/>
      <c r="Z197" s="91"/>
      <c r="AA197" s="91"/>
    </row>
    <row r="198" spans="1:27" ht="14.25" customHeight="1">
      <c r="A198" s="92"/>
      <c r="B198" s="93"/>
      <c r="C198" s="1090" t="s">
        <v>48</v>
      </c>
      <c r="D198" s="1090"/>
      <c r="E198" s="1090"/>
      <c r="F198" s="1090"/>
      <c r="G198" s="1090"/>
      <c r="H198" s="1090"/>
      <c r="I198" s="1090"/>
      <c r="J198" s="1090"/>
      <c r="K198" s="1090"/>
      <c r="L198" s="1090"/>
      <c r="M198" s="1090"/>
      <c r="N198" s="1090"/>
      <c r="O198" s="1090"/>
      <c r="P198" s="1090"/>
      <c r="Q198" s="1090"/>
      <c r="R198" s="1090"/>
      <c r="S198" s="1090"/>
      <c r="T198" s="1090"/>
      <c r="U198" s="1090"/>
      <c r="V198" s="94"/>
      <c r="W198" s="95"/>
      <c r="X198" s="91"/>
      <c r="Y198" s="91"/>
      <c r="Z198" s="91"/>
      <c r="AA198" s="91"/>
    </row>
    <row r="199" spans="1:27" ht="12.75" customHeight="1" thickBot="1">
      <c r="A199" s="96"/>
      <c r="B199" s="96"/>
      <c r="C199" s="97"/>
      <c r="D199" s="665"/>
      <c r="E199" s="117"/>
      <c r="F199" s="273"/>
      <c r="G199" s="99"/>
      <c r="H199" s="98"/>
      <c r="I199" s="100"/>
      <c r="N199" s="827"/>
      <c r="O199" s="101"/>
      <c r="P199" s="102"/>
      <c r="Q199" s="1282" t="s">
        <v>62</v>
      </c>
      <c r="R199" s="1282"/>
      <c r="S199" s="1282"/>
      <c r="T199" s="1282"/>
      <c r="U199" s="1282"/>
      <c r="V199" s="103"/>
      <c r="W199" s="638"/>
      <c r="X199" s="874"/>
      <c r="Y199" s="113"/>
      <c r="Z199" s="113"/>
      <c r="AA199" s="113"/>
    </row>
    <row r="200" spans="1:27" ht="33.75" customHeight="1" thickBot="1">
      <c r="A200" s="1084" t="s">
        <v>37</v>
      </c>
      <c r="B200" s="1085"/>
      <c r="C200" s="1085"/>
      <c r="D200" s="1085"/>
      <c r="E200" s="1085"/>
      <c r="F200" s="1085"/>
      <c r="G200" s="1085"/>
      <c r="H200" s="1085"/>
      <c r="I200" s="1086"/>
      <c r="J200" s="1091" t="s">
        <v>241</v>
      </c>
      <c r="K200" s="1092"/>
      <c r="L200" s="1092"/>
      <c r="M200" s="1093"/>
      <c r="N200" s="1091" t="s">
        <v>242</v>
      </c>
      <c r="O200" s="1092"/>
      <c r="P200" s="1092"/>
      <c r="Q200" s="1093"/>
      <c r="R200" s="1384" t="s">
        <v>243</v>
      </c>
      <c r="S200" s="1385"/>
      <c r="T200" s="1385"/>
      <c r="U200" s="1386"/>
      <c r="V200" s="1404"/>
      <c r="W200" s="1404"/>
      <c r="X200" s="196"/>
      <c r="Y200" s="105"/>
      <c r="Z200" s="105"/>
      <c r="AA200" s="113"/>
    </row>
    <row r="201" spans="1:27" ht="13.5" customHeight="1" thickBot="1">
      <c r="A201" s="1251" t="s">
        <v>45</v>
      </c>
      <c r="B201" s="1252"/>
      <c r="C201" s="1252"/>
      <c r="D201" s="1252"/>
      <c r="E201" s="1252"/>
      <c r="F201" s="1252"/>
      <c r="G201" s="1252"/>
      <c r="H201" s="1252"/>
      <c r="I201" s="1253"/>
      <c r="J201" s="1256">
        <f>J202+J206</f>
        <v>20115.678000000004</v>
      </c>
      <c r="K201" s="1257"/>
      <c r="L201" s="1257"/>
      <c r="M201" s="1258"/>
      <c r="N201" s="1256">
        <f>N202+N206</f>
        <v>22604.4</v>
      </c>
      <c r="O201" s="1257"/>
      <c r="P201" s="1257"/>
      <c r="Q201" s="1258"/>
      <c r="R201" s="1256">
        <f>R202+R206</f>
        <v>18692.000000000004</v>
      </c>
      <c r="S201" s="1257"/>
      <c r="T201" s="1257"/>
      <c r="U201" s="1258"/>
      <c r="V201" s="104"/>
      <c r="W201" s="104"/>
      <c r="X201" s="196"/>
      <c r="Y201" s="105"/>
      <c r="Z201" s="105"/>
      <c r="AA201" s="113"/>
    </row>
    <row r="202" spans="1:27" ht="12.75" customHeight="1">
      <c r="A202" s="1405" t="s">
        <v>257</v>
      </c>
      <c r="B202" s="1406"/>
      <c r="C202" s="1406"/>
      <c r="D202" s="1406"/>
      <c r="E202" s="1406"/>
      <c r="F202" s="1406"/>
      <c r="G202" s="1406"/>
      <c r="H202" s="1406"/>
      <c r="I202" s="1407"/>
      <c r="J202" s="1262">
        <f>J203+J204+J205</f>
        <v>20115.678000000004</v>
      </c>
      <c r="K202" s="1263"/>
      <c r="L202" s="1263"/>
      <c r="M202" s="1264"/>
      <c r="N202" s="1262">
        <f>N203+N204+N205</f>
        <v>22604.4</v>
      </c>
      <c r="O202" s="1263"/>
      <c r="P202" s="1263"/>
      <c r="Q202" s="1264"/>
      <c r="R202" s="1262">
        <f>R203+R204+R205</f>
        <v>18692.000000000004</v>
      </c>
      <c r="S202" s="1263"/>
      <c r="T202" s="1263"/>
      <c r="U202" s="1264"/>
      <c r="V202" s="986"/>
      <c r="W202" s="986"/>
      <c r="X202" s="105"/>
      <c r="Y202" s="105"/>
      <c r="Z202" s="105"/>
      <c r="AA202" s="113"/>
    </row>
    <row r="203" spans="1:27" ht="12.75" customHeight="1">
      <c r="A203" s="1107" t="s">
        <v>65</v>
      </c>
      <c r="B203" s="1108"/>
      <c r="C203" s="1108"/>
      <c r="D203" s="1108"/>
      <c r="E203" s="1108"/>
      <c r="F203" s="1108"/>
      <c r="G203" s="1108"/>
      <c r="H203" s="1108"/>
      <c r="I203" s="1109"/>
      <c r="J203" s="1243">
        <f>SUMIF(I12:I193,"SB",J12:J193)</f>
        <v>18041.9</v>
      </c>
      <c r="K203" s="1244"/>
      <c r="L203" s="1244"/>
      <c r="M203" s="1245"/>
      <c r="N203" s="1243">
        <f>SUMIF(I12:I193,"SB",N12:N193)</f>
        <v>22244.4</v>
      </c>
      <c r="O203" s="1244"/>
      <c r="P203" s="1244"/>
      <c r="Q203" s="1245"/>
      <c r="R203" s="1243">
        <f>SUMIF(I12:I193,"SB",R12:R193)</f>
        <v>18283.400000000005</v>
      </c>
      <c r="S203" s="1244"/>
      <c r="T203" s="1244"/>
      <c r="U203" s="1245"/>
      <c r="V203" s="986"/>
      <c r="W203" s="986"/>
      <c r="X203" s="196"/>
      <c r="Y203" s="105"/>
      <c r="Z203" s="105"/>
      <c r="AA203" s="113"/>
    </row>
    <row r="204" spans="1:27" ht="12.75" customHeight="1">
      <c r="A204" s="1107" t="s">
        <v>237</v>
      </c>
      <c r="B204" s="1108"/>
      <c r="C204" s="1108"/>
      <c r="D204" s="1108"/>
      <c r="E204" s="1108"/>
      <c r="F204" s="1108"/>
      <c r="G204" s="1108"/>
      <c r="H204" s="1108"/>
      <c r="I204" s="1109"/>
      <c r="J204" s="1243">
        <f>SUMIF(I12:I194,"sb(ta)",J12:J194)</f>
        <v>1431.4</v>
      </c>
      <c r="K204" s="1244"/>
      <c r="L204" s="1244"/>
      <c r="M204" s="1245"/>
      <c r="N204" s="1243">
        <f>SUMIF(I12:I194,"sb(ta)",N12:N194)</f>
        <v>0</v>
      </c>
      <c r="O204" s="1244"/>
      <c r="P204" s="1244"/>
      <c r="Q204" s="1245"/>
      <c r="R204" s="1243">
        <f>SUMIF(I12:I194,"sb(ta)",R12:R194)</f>
        <v>50</v>
      </c>
      <c r="S204" s="1244"/>
      <c r="T204" s="1244"/>
      <c r="U204" s="1245"/>
      <c r="V204" s="986"/>
      <c r="W204" s="986"/>
      <c r="X204" s="105"/>
      <c r="Y204" s="105"/>
      <c r="Z204" s="105"/>
      <c r="AA204" s="113"/>
    </row>
    <row r="205" spans="1:27" ht="14.25" customHeight="1">
      <c r="A205" s="987" t="s">
        <v>68</v>
      </c>
      <c r="B205" s="988"/>
      <c r="C205" s="988"/>
      <c r="D205" s="988"/>
      <c r="E205" s="988"/>
      <c r="F205" s="988"/>
      <c r="G205" s="988"/>
      <c r="H205" s="988"/>
      <c r="I205" s="989"/>
      <c r="J205" s="990">
        <f>SUMIF(I12:I194,"p",J12:J194)</f>
        <v>642.378</v>
      </c>
      <c r="K205" s="991"/>
      <c r="L205" s="991"/>
      <c r="M205" s="992"/>
      <c r="N205" s="990">
        <f>SUMIF(I12:I194,"p",N12:N194)</f>
        <v>360</v>
      </c>
      <c r="O205" s="991"/>
      <c r="P205" s="991"/>
      <c r="Q205" s="992"/>
      <c r="R205" s="990">
        <f>SUMIF(I12:I194,"p",R12:R194)</f>
        <v>358.6</v>
      </c>
      <c r="S205" s="991"/>
      <c r="T205" s="991"/>
      <c r="U205" s="992"/>
      <c r="V205" s="986"/>
      <c r="W205" s="986"/>
      <c r="X205" s="105"/>
      <c r="Y205" s="105"/>
      <c r="Z205" s="105"/>
      <c r="AA205" s="113"/>
    </row>
    <row r="206" spans="1:27" ht="12.75" customHeight="1">
      <c r="A206" s="1466" t="s">
        <v>338</v>
      </c>
      <c r="B206" s="1467"/>
      <c r="C206" s="1467"/>
      <c r="D206" s="1467"/>
      <c r="E206" s="1467"/>
      <c r="F206" s="1467"/>
      <c r="G206" s="1467"/>
      <c r="H206" s="1467"/>
      <c r="I206" s="1468"/>
      <c r="J206" s="1469">
        <v>0</v>
      </c>
      <c r="K206" s="1470"/>
      <c r="L206" s="1470"/>
      <c r="M206" s="1471"/>
      <c r="N206" s="1469">
        <v>0</v>
      </c>
      <c r="O206" s="1470"/>
      <c r="P206" s="1470"/>
      <c r="Q206" s="1471"/>
      <c r="R206" s="1469">
        <f>SUMIF(I12:I194,"pf",R12:R194)</f>
        <v>0</v>
      </c>
      <c r="S206" s="1470"/>
      <c r="T206" s="1470"/>
      <c r="U206" s="1471"/>
      <c r="V206" s="986"/>
      <c r="W206" s="986"/>
      <c r="X206" s="105"/>
      <c r="Y206" s="105"/>
      <c r="Z206" s="105"/>
      <c r="AA206" s="113"/>
    </row>
    <row r="207" spans="1:27" ht="13.5" customHeight="1" thickBot="1">
      <c r="A207" s="1081" t="s">
        <v>46</v>
      </c>
      <c r="B207" s="1082"/>
      <c r="C207" s="1082"/>
      <c r="D207" s="1082"/>
      <c r="E207" s="1082"/>
      <c r="F207" s="1082"/>
      <c r="G207" s="1082"/>
      <c r="H207" s="1082"/>
      <c r="I207" s="1083"/>
      <c r="J207" s="1071">
        <f>J208+J209+J210+J211+J212</f>
        <v>27523.471</v>
      </c>
      <c r="K207" s="1072"/>
      <c r="L207" s="1072"/>
      <c r="M207" s="1073"/>
      <c r="N207" s="1071">
        <f>N208+N209+N210+N211+N212</f>
        <v>38993.1</v>
      </c>
      <c r="O207" s="1072"/>
      <c r="P207" s="1072"/>
      <c r="Q207" s="1073"/>
      <c r="R207" s="1071">
        <f>R208+R209+R210+R211+R212</f>
        <v>31550.899999999998</v>
      </c>
      <c r="S207" s="1072"/>
      <c r="T207" s="1072"/>
      <c r="U207" s="1073"/>
      <c r="V207" s="1074"/>
      <c r="W207" s="1074"/>
      <c r="X207" s="196"/>
      <c r="Y207" s="105"/>
      <c r="Z207" s="105"/>
      <c r="AA207" s="113"/>
    </row>
    <row r="208" spans="1:27" ht="13.5" customHeight="1">
      <c r="A208" s="1104" t="s">
        <v>66</v>
      </c>
      <c r="B208" s="1105"/>
      <c r="C208" s="1105"/>
      <c r="D208" s="1105"/>
      <c r="E208" s="1105"/>
      <c r="F208" s="1105"/>
      <c r="G208" s="1105"/>
      <c r="H208" s="1105"/>
      <c r="I208" s="1106"/>
      <c r="J208" s="1259">
        <f>SUMIF(I12:I195,"ES",J12:J195)</f>
        <v>17175.441</v>
      </c>
      <c r="K208" s="1260"/>
      <c r="L208" s="1260"/>
      <c r="M208" s="1261"/>
      <c r="N208" s="1259">
        <f>SUMIF(I12:I195,"ES",N12:N195)</f>
        <v>15013.1</v>
      </c>
      <c r="O208" s="1260"/>
      <c r="P208" s="1260"/>
      <c r="Q208" s="1261"/>
      <c r="R208" s="1259">
        <f>SUMIF(I12:I195,"ES",R12:R195)</f>
        <v>14080.9</v>
      </c>
      <c r="S208" s="1260"/>
      <c r="T208" s="1260"/>
      <c r="U208" s="1261"/>
      <c r="V208" s="986"/>
      <c r="W208" s="986"/>
      <c r="X208" s="105"/>
      <c r="Y208" s="105"/>
      <c r="Z208" s="105"/>
      <c r="AA208" s="113"/>
    </row>
    <row r="209" spans="1:29" s="376" customFormat="1" ht="13.5" customHeight="1">
      <c r="A209" s="1265" t="s">
        <v>188</v>
      </c>
      <c r="B209" s="1266"/>
      <c r="C209" s="1266"/>
      <c r="D209" s="1266"/>
      <c r="E209" s="1266"/>
      <c r="F209" s="1266"/>
      <c r="G209" s="1266"/>
      <c r="H209" s="1266"/>
      <c r="I209" s="1267"/>
      <c r="J209" s="1075">
        <f>SUMIF(I12:I195,I65,J12:J195)</f>
        <v>634.83</v>
      </c>
      <c r="K209" s="1076"/>
      <c r="L209" s="1076"/>
      <c r="M209" s="1077"/>
      <c r="N209" s="1075">
        <f>SUMIF(I12:I195,I65,N12:N195)</f>
        <v>506.9</v>
      </c>
      <c r="O209" s="1076"/>
      <c r="P209" s="1076"/>
      <c r="Q209" s="1077"/>
      <c r="R209" s="1075">
        <f>SUMIF(I12:I195,I65,R12:R195)</f>
        <v>506.9</v>
      </c>
      <c r="S209" s="1076"/>
      <c r="T209" s="1076"/>
      <c r="U209" s="1077"/>
      <c r="V209" s="1070"/>
      <c r="W209" s="1070"/>
      <c r="X209" s="1070"/>
      <c r="Y209" s="1070"/>
      <c r="Z209" s="1275"/>
      <c r="AA209" s="1275"/>
      <c r="AB209" s="1275"/>
      <c r="AC209" s="1275"/>
    </row>
    <row r="210" spans="1:27" ht="13.5" customHeight="1">
      <c r="A210" s="1078" t="s">
        <v>80</v>
      </c>
      <c r="B210" s="1079"/>
      <c r="C210" s="1079"/>
      <c r="D210" s="1079"/>
      <c r="E210" s="1079"/>
      <c r="F210" s="1079"/>
      <c r="G210" s="1079"/>
      <c r="H210" s="1079"/>
      <c r="I210" s="1080"/>
      <c r="J210" s="990">
        <f>SUMIF(I12:I195,"KPP",J12:J195)</f>
        <v>5439.7</v>
      </c>
      <c r="K210" s="991"/>
      <c r="L210" s="991"/>
      <c r="M210" s="992"/>
      <c r="N210" s="990">
        <f>SUMIF(I12:I195,"KPP",N12:N195)</f>
        <v>16763.1</v>
      </c>
      <c r="O210" s="991"/>
      <c r="P210" s="991"/>
      <c r="Q210" s="992"/>
      <c r="R210" s="990">
        <f>SUMIF(I12:I195,"KPP",R12:R195)</f>
        <v>16763.1</v>
      </c>
      <c r="S210" s="991"/>
      <c r="T210" s="991"/>
      <c r="U210" s="992"/>
      <c r="V210" s="1069"/>
      <c r="W210" s="1069"/>
      <c r="X210" s="1069"/>
      <c r="Y210" s="1069"/>
      <c r="Z210" s="105"/>
      <c r="AA210" s="113"/>
    </row>
    <row r="211" spans="1:27" ht="13.5" customHeight="1">
      <c r="A211" s="1078" t="s">
        <v>67</v>
      </c>
      <c r="B211" s="1079"/>
      <c r="C211" s="1079"/>
      <c r="D211" s="1079"/>
      <c r="E211" s="1079"/>
      <c r="F211" s="1079"/>
      <c r="G211" s="1079"/>
      <c r="H211" s="1079"/>
      <c r="I211" s="1080"/>
      <c r="J211" s="990">
        <f>SUMIF(I12:I195,I103,J12:J195)</f>
        <v>4000</v>
      </c>
      <c r="K211" s="991"/>
      <c r="L211" s="991"/>
      <c r="M211" s="992"/>
      <c r="N211" s="990">
        <f>SUMIF(I12:I195,I103,N12:N195)</f>
        <v>6400</v>
      </c>
      <c r="O211" s="991"/>
      <c r="P211" s="991"/>
      <c r="Q211" s="992"/>
      <c r="R211" s="990">
        <f>SUMIF(I12:I195,I103,R12:R195)</f>
        <v>0</v>
      </c>
      <c r="S211" s="991"/>
      <c r="T211" s="991"/>
      <c r="U211" s="992"/>
      <c r="V211" s="986"/>
      <c r="W211" s="986"/>
      <c r="X211" s="105"/>
      <c r="Y211" s="105"/>
      <c r="Z211" s="105"/>
      <c r="AA211" s="113"/>
    </row>
    <row r="212" spans="1:27" ht="13.5" customHeight="1">
      <c r="A212" s="987" t="s">
        <v>69</v>
      </c>
      <c r="B212" s="988"/>
      <c r="C212" s="988"/>
      <c r="D212" s="988"/>
      <c r="E212" s="988"/>
      <c r="F212" s="988"/>
      <c r="G212" s="988"/>
      <c r="H212" s="988"/>
      <c r="I212" s="989"/>
      <c r="J212" s="990">
        <f>SUMIF(I12:I195,I128,J12:J195)</f>
        <v>273.5</v>
      </c>
      <c r="K212" s="991"/>
      <c r="L212" s="991"/>
      <c r="M212" s="992"/>
      <c r="N212" s="990">
        <f>SUMIF(I12:I195,I128,N12:N195)</f>
        <v>310</v>
      </c>
      <c r="O212" s="991"/>
      <c r="P212" s="991"/>
      <c r="Q212" s="992"/>
      <c r="R212" s="990">
        <f>SUMIF(I12:I191,"kt",R12:R191)</f>
        <v>200</v>
      </c>
      <c r="S212" s="991"/>
      <c r="T212" s="991"/>
      <c r="U212" s="992"/>
      <c r="V212" s="986"/>
      <c r="W212" s="986"/>
      <c r="X212" s="105"/>
      <c r="Y212" s="105"/>
      <c r="Z212" s="105"/>
      <c r="AA212" s="113"/>
    </row>
    <row r="213" spans="1:27" ht="15" customHeight="1" thickBot="1">
      <c r="A213" s="1272" t="s">
        <v>47</v>
      </c>
      <c r="B213" s="1273"/>
      <c r="C213" s="1273"/>
      <c r="D213" s="1273"/>
      <c r="E213" s="1273"/>
      <c r="F213" s="1273"/>
      <c r="G213" s="1273"/>
      <c r="H213" s="1273"/>
      <c r="I213" s="1274"/>
      <c r="J213" s="1269">
        <f>J207+J201</f>
        <v>47639.149000000005</v>
      </c>
      <c r="K213" s="1270"/>
      <c r="L213" s="1270"/>
      <c r="M213" s="1271"/>
      <c r="N213" s="1269">
        <f>N207+N201</f>
        <v>61597.5</v>
      </c>
      <c r="O213" s="1270"/>
      <c r="P213" s="1270"/>
      <c r="Q213" s="1271"/>
      <c r="R213" s="1269">
        <f>R207+R201</f>
        <v>50242.9</v>
      </c>
      <c r="S213" s="1270"/>
      <c r="T213" s="1270"/>
      <c r="U213" s="1271"/>
      <c r="V213" s="1268"/>
      <c r="W213" s="1268"/>
      <c r="X213" s="105"/>
      <c r="Y213" s="105"/>
      <c r="Z213" s="344"/>
      <c r="AA213" s="345"/>
    </row>
    <row r="216" spans="10:17" ht="12.75">
      <c r="J216" s="825"/>
      <c r="K216" s="825"/>
      <c r="O216" s="825"/>
      <c r="Q216" s="825"/>
    </row>
  </sheetData>
  <mergeCells count="614">
    <mergeCell ref="C59:C60"/>
    <mergeCell ref="D59:D60"/>
    <mergeCell ref="E59:E60"/>
    <mergeCell ref="AA98:AA100"/>
    <mergeCell ref="E99:E100"/>
    <mergeCell ref="G98:G100"/>
    <mergeCell ref="H98:H100"/>
    <mergeCell ref="X98:X100"/>
    <mergeCell ref="Y98:Y100"/>
    <mergeCell ref="V206:W206"/>
    <mergeCell ref="A206:I206"/>
    <mergeCell ref="J206:M206"/>
    <mergeCell ref="N206:Q206"/>
    <mergeCell ref="R206:U206"/>
    <mergeCell ref="E36:E38"/>
    <mergeCell ref="E31:E33"/>
    <mergeCell ref="E151:E154"/>
    <mergeCell ref="C113:AA113"/>
    <mergeCell ref="Z112:AA112"/>
    <mergeCell ref="E83:E84"/>
    <mergeCell ref="G90:G92"/>
    <mergeCell ref="G82:G84"/>
    <mergeCell ref="H50:H52"/>
    <mergeCell ref="G59:G60"/>
    <mergeCell ref="C78:C81"/>
    <mergeCell ref="A151:A154"/>
    <mergeCell ref="B151:B154"/>
    <mergeCell ref="C151:C154"/>
    <mergeCell ref="A101:A104"/>
    <mergeCell ref="B101:B104"/>
    <mergeCell ref="C101:C104"/>
    <mergeCell ref="C124:C126"/>
    <mergeCell ref="A109:A111"/>
    <mergeCell ref="B82:B84"/>
    <mergeCell ref="E86:E87"/>
    <mergeCell ref="F85:F87"/>
    <mergeCell ref="E88:E89"/>
    <mergeCell ref="G88:G89"/>
    <mergeCell ref="F88:F89"/>
    <mergeCell ref="AA69:AA71"/>
    <mergeCell ref="E70:E71"/>
    <mergeCell ref="F67:F68"/>
    <mergeCell ref="G67:G68"/>
    <mergeCell ref="H67:H68"/>
    <mergeCell ref="X67:X68"/>
    <mergeCell ref="F69:F71"/>
    <mergeCell ref="Z69:Z71"/>
    <mergeCell ref="Y69:Y71"/>
    <mergeCell ref="G50:G52"/>
    <mergeCell ref="C69:C71"/>
    <mergeCell ref="D69:D71"/>
    <mergeCell ref="E51:E52"/>
    <mergeCell ref="F50:F52"/>
    <mergeCell ref="C67:C68"/>
    <mergeCell ref="E63:E66"/>
    <mergeCell ref="F53:F58"/>
    <mergeCell ref="D67:D68"/>
    <mergeCell ref="F59:F60"/>
    <mergeCell ref="C127:C129"/>
    <mergeCell ref="D127:D129"/>
    <mergeCell ref="H114:H116"/>
    <mergeCell ref="G96:G97"/>
    <mergeCell ref="D117:D120"/>
    <mergeCell ref="F109:F111"/>
    <mergeCell ref="C112:I112"/>
    <mergeCell ref="G117:G120"/>
    <mergeCell ref="D121:D123"/>
    <mergeCell ref="G114:G116"/>
    <mergeCell ref="A114:A116"/>
    <mergeCell ref="B114:B116"/>
    <mergeCell ref="C114:C116"/>
    <mergeCell ref="D114:D116"/>
    <mergeCell ref="X180:X181"/>
    <mergeCell ref="H177:H179"/>
    <mergeCell ref="H90:H92"/>
    <mergeCell ref="H88:H89"/>
    <mergeCell ref="X178:X179"/>
    <mergeCell ref="X174:X176"/>
    <mergeCell ref="C157:I157"/>
    <mergeCell ref="C155:C156"/>
    <mergeCell ref="X141:X143"/>
    <mergeCell ref="C162:C165"/>
    <mergeCell ref="X161:X162"/>
    <mergeCell ref="H159:H161"/>
    <mergeCell ref="X167:X168"/>
    <mergeCell ref="G85:G87"/>
    <mergeCell ref="H166:H168"/>
    <mergeCell ref="H162:H165"/>
    <mergeCell ref="X114:X115"/>
    <mergeCell ref="X96:X97"/>
    <mergeCell ref="X101:X104"/>
    <mergeCell ref="H96:H97"/>
    <mergeCell ref="X32:X33"/>
    <mergeCell ref="H69:H71"/>
    <mergeCell ref="H78:H81"/>
    <mergeCell ref="X151:X154"/>
    <mergeCell ref="X85:X87"/>
    <mergeCell ref="X117:X120"/>
    <mergeCell ref="X121:X123"/>
    <mergeCell ref="X144:X145"/>
    <mergeCell ref="H59:H60"/>
    <mergeCell ref="E94:E95"/>
    <mergeCell ref="F90:F92"/>
    <mergeCell ref="E106:E108"/>
    <mergeCell ref="E91:E92"/>
    <mergeCell ref="F93:F95"/>
    <mergeCell ref="F96:F97"/>
    <mergeCell ref="F98:F100"/>
    <mergeCell ref="F114:F116"/>
    <mergeCell ref="E102:E104"/>
    <mergeCell ref="F101:F104"/>
    <mergeCell ref="V203:W203"/>
    <mergeCell ref="R201:U201"/>
    <mergeCell ref="V200:W200"/>
    <mergeCell ref="F151:F154"/>
    <mergeCell ref="G151:G154"/>
    <mergeCell ref="A202:I202"/>
    <mergeCell ref="J202:M202"/>
    <mergeCell ref="R200:U200"/>
    <mergeCell ref="J200:M200"/>
    <mergeCell ref="H132:H134"/>
    <mergeCell ref="H140:H143"/>
    <mergeCell ref="H148:H150"/>
    <mergeCell ref="H155:H156"/>
    <mergeCell ref="H144:H145"/>
    <mergeCell ref="A196:R196"/>
    <mergeCell ref="D151:D154"/>
    <mergeCell ref="G135:G139"/>
    <mergeCell ref="X194:AA194"/>
    <mergeCell ref="Z190:Z192"/>
    <mergeCell ref="X190:X192"/>
    <mergeCell ref="AA148:AA150"/>
    <mergeCell ref="Z175:Z176"/>
    <mergeCell ref="Y175:Y176"/>
    <mergeCell ref="AA175:AA176"/>
    <mergeCell ref="AA155:AA156"/>
    <mergeCell ref="Z148:Z150"/>
    <mergeCell ref="Y155:Y156"/>
    <mergeCell ref="X195:AA195"/>
    <mergeCell ref="Y190:Y192"/>
    <mergeCell ref="AA190:AA192"/>
    <mergeCell ref="D144:D145"/>
    <mergeCell ref="E144:E145"/>
    <mergeCell ref="D146:D147"/>
    <mergeCell ref="X148:X150"/>
    <mergeCell ref="F148:F150"/>
    <mergeCell ref="D148:D150"/>
    <mergeCell ref="E148:E150"/>
    <mergeCell ref="C144:C145"/>
    <mergeCell ref="F141:F143"/>
    <mergeCell ref="C135:C139"/>
    <mergeCell ref="D140:D143"/>
    <mergeCell ref="E140:E143"/>
    <mergeCell ref="C140:C143"/>
    <mergeCell ref="G144:G145"/>
    <mergeCell ref="F144:F145"/>
    <mergeCell ref="F135:F139"/>
    <mergeCell ref="Z155:Z156"/>
    <mergeCell ref="Y148:Y150"/>
    <mergeCell ref="F146:F147"/>
    <mergeCell ref="G146:G147"/>
    <mergeCell ref="H146:H147"/>
    <mergeCell ref="X155:X156"/>
    <mergeCell ref="H151:H154"/>
    <mergeCell ref="AA127:AA129"/>
    <mergeCell ref="Z130:AA130"/>
    <mergeCell ref="AA142:AA143"/>
    <mergeCell ref="Y142:Y143"/>
    <mergeCell ref="Z142:Z143"/>
    <mergeCell ref="Y127:Y129"/>
    <mergeCell ref="Z127:Z129"/>
    <mergeCell ref="AA124:AA126"/>
    <mergeCell ref="AA121:AA123"/>
    <mergeCell ref="Z117:Z120"/>
    <mergeCell ref="AA117:AA120"/>
    <mergeCell ref="Z124:Z126"/>
    <mergeCell ref="Z121:Z123"/>
    <mergeCell ref="Y85:Y87"/>
    <mergeCell ref="Z93:Z95"/>
    <mergeCell ref="X93:X95"/>
    <mergeCell ref="Y93:Y95"/>
    <mergeCell ref="Y90:Y92"/>
    <mergeCell ref="AA90:AA92"/>
    <mergeCell ref="Z88:Z89"/>
    <mergeCell ref="Z90:Z92"/>
    <mergeCell ref="X90:X92"/>
    <mergeCell ref="AA88:AA89"/>
    <mergeCell ref="Y101:Y104"/>
    <mergeCell ref="Z101:Z104"/>
    <mergeCell ref="AA101:AA104"/>
    <mergeCell ref="H93:H95"/>
    <mergeCell ref="AA93:AA95"/>
    <mergeCell ref="Z96:Z97"/>
    <mergeCell ref="H101:H104"/>
    <mergeCell ref="AA96:AA97"/>
    <mergeCell ref="Y96:Y97"/>
    <mergeCell ref="Z98:Z100"/>
    <mergeCell ref="Z105:Z108"/>
    <mergeCell ref="F117:F120"/>
    <mergeCell ref="G124:G126"/>
    <mergeCell ref="H127:H129"/>
    <mergeCell ref="F124:F126"/>
    <mergeCell ref="Y124:Y126"/>
    <mergeCell ref="Y121:Y123"/>
    <mergeCell ref="Y117:Y120"/>
    <mergeCell ref="X127:X129"/>
    <mergeCell ref="X124:X126"/>
    <mergeCell ref="D155:D156"/>
    <mergeCell ref="D159:D161"/>
    <mergeCell ref="C158:R158"/>
    <mergeCell ref="X159:X160"/>
    <mergeCell ref="X157:AA157"/>
    <mergeCell ref="C159:C161"/>
    <mergeCell ref="Y161:Y162"/>
    <mergeCell ref="AA161:AA162"/>
    <mergeCell ref="Z161:Z162"/>
    <mergeCell ref="D162:D165"/>
    <mergeCell ref="X132:X134"/>
    <mergeCell ref="H121:H123"/>
    <mergeCell ref="E125:E126"/>
    <mergeCell ref="E128:E129"/>
    <mergeCell ref="C131:N131"/>
    <mergeCell ref="F127:F129"/>
    <mergeCell ref="G127:G129"/>
    <mergeCell ref="D124:D126"/>
    <mergeCell ref="C130:I130"/>
    <mergeCell ref="H124:H126"/>
    <mergeCell ref="Z209:AC209"/>
    <mergeCell ref="V202:W202"/>
    <mergeCell ref="V204:W204"/>
    <mergeCell ref="G148:G150"/>
    <mergeCell ref="J201:M201"/>
    <mergeCell ref="J203:M203"/>
    <mergeCell ref="J208:M208"/>
    <mergeCell ref="A204:I204"/>
    <mergeCell ref="C193:I193"/>
    <mergeCell ref="Q199:U199"/>
    <mergeCell ref="D185:D187"/>
    <mergeCell ref="A209:I209"/>
    <mergeCell ref="V213:W213"/>
    <mergeCell ref="V212:W212"/>
    <mergeCell ref="V211:W211"/>
    <mergeCell ref="J213:M213"/>
    <mergeCell ref="N213:Q213"/>
    <mergeCell ref="R213:U213"/>
    <mergeCell ref="A213:I213"/>
    <mergeCell ref="R202:U202"/>
    <mergeCell ref="N211:Q211"/>
    <mergeCell ref="N209:Q209"/>
    <mergeCell ref="R211:U211"/>
    <mergeCell ref="A212:I212"/>
    <mergeCell ref="J212:M212"/>
    <mergeCell ref="N212:Q212"/>
    <mergeCell ref="R212:U212"/>
    <mergeCell ref="N201:Q201"/>
    <mergeCell ref="R203:U203"/>
    <mergeCell ref="R208:U208"/>
    <mergeCell ref="N208:Q208"/>
    <mergeCell ref="N203:Q203"/>
    <mergeCell ref="N202:Q202"/>
    <mergeCell ref="N204:Q204"/>
    <mergeCell ref="R204:U204"/>
    <mergeCell ref="J210:M210"/>
    <mergeCell ref="J211:M211"/>
    <mergeCell ref="J204:M204"/>
    <mergeCell ref="C117:C120"/>
    <mergeCell ref="C190:C192"/>
    <mergeCell ref="A201:I201"/>
    <mergeCell ref="B185:B187"/>
    <mergeCell ref="J209:M209"/>
    <mergeCell ref="J207:M207"/>
    <mergeCell ref="B195:I195"/>
    <mergeCell ref="A96:A97"/>
    <mergeCell ref="B96:B97"/>
    <mergeCell ref="A90:A92"/>
    <mergeCell ref="A105:A108"/>
    <mergeCell ref="B105:B108"/>
    <mergeCell ref="B93:B95"/>
    <mergeCell ref="B90:B92"/>
    <mergeCell ref="A93:A95"/>
    <mergeCell ref="A98:A100"/>
    <mergeCell ref="B98:B100"/>
    <mergeCell ref="C93:C95"/>
    <mergeCell ref="C82:C84"/>
    <mergeCell ref="D88:D89"/>
    <mergeCell ref="C90:C92"/>
    <mergeCell ref="D93:D95"/>
    <mergeCell ref="C88:C89"/>
    <mergeCell ref="D82:D84"/>
    <mergeCell ref="C85:C87"/>
    <mergeCell ref="D85:D87"/>
    <mergeCell ref="E73:E74"/>
    <mergeCell ref="D72:D74"/>
    <mergeCell ref="E80:E81"/>
    <mergeCell ref="D78:D81"/>
    <mergeCell ref="D75:D77"/>
    <mergeCell ref="E76:E77"/>
    <mergeCell ref="E47:E49"/>
    <mergeCell ref="B50:B52"/>
    <mergeCell ref="C50:C52"/>
    <mergeCell ref="D50:D52"/>
    <mergeCell ref="D46:D49"/>
    <mergeCell ref="B88:B89"/>
    <mergeCell ref="B78:B81"/>
    <mergeCell ref="A67:A68"/>
    <mergeCell ref="A43:A45"/>
    <mergeCell ref="B43:B45"/>
    <mergeCell ref="B67:B68"/>
    <mergeCell ref="A85:A87"/>
    <mergeCell ref="A82:A84"/>
    <mergeCell ref="A75:A77"/>
    <mergeCell ref="B46:B49"/>
    <mergeCell ref="A12:A16"/>
    <mergeCell ref="B12:B16"/>
    <mergeCell ref="A17:A21"/>
    <mergeCell ref="B17:B21"/>
    <mergeCell ref="X17:X19"/>
    <mergeCell ref="X24:X26"/>
    <mergeCell ref="E13:E16"/>
    <mergeCell ref="D12:D16"/>
    <mergeCell ref="E19:E21"/>
    <mergeCell ref="H12:H16"/>
    <mergeCell ref="H24:H26"/>
    <mergeCell ref="F12:F16"/>
    <mergeCell ref="G17:G21"/>
    <mergeCell ref="D24:D26"/>
    <mergeCell ref="U6:U7"/>
    <mergeCell ref="Y6:AA6"/>
    <mergeCell ref="D30:D33"/>
    <mergeCell ref="G30:G33"/>
    <mergeCell ref="H22:H23"/>
    <mergeCell ref="F30:F33"/>
    <mergeCell ref="G22:G23"/>
    <mergeCell ref="G24:G26"/>
    <mergeCell ref="F27:F29"/>
    <mergeCell ref="X12:X13"/>
    <mergeCell ref="A9:AA9"/>
    <mergeCell ref="S6:T6"/>
    <mergeCell ref="N6:N7"/>
    <mergeCell ref="K6:L6"/>
    <mergeCell ref="G5:G7"/>
    <mergeCell ref="H5:H7"/>
    <mergeCell ref="X5:AA5"/>
    <mergeCell ref="R5:U5"/>
    <mergeCell ref="X6:X7"/>
    <mergeCell ref="R6:R7"/>
    <mergeCell ref="O6:P6"/>
    <mergeCell ref="G39:G42"/>
    <mergeCell ref="H39:H42"/>
    <mergeCell ref="I5:I7"/>
    <mergeCell ref="N5:Q5"/>
    <mergeCell ref="Q6:Q7"/>
    <mergeCell ref="J6:J7"/>
    <mergeCell ref="M6:M7"/>
    <mergeCell ref="G27:G29"/>
    <mergeCell ref="B10:AA10"/>
    <mergeCell ref="G46:G49"/>
    <mergeCell ref="G43:G45"/>
    <mergeCell ref="H43:H45"/>
    <mergeCell ref="H34:H38"/>
    <mergeCell ref="H46:H49"/>
    <mergeCell ref="H30:H33"/>
    <mergeCell ref="H27:H29"/>
    <mergeCell ref="C11:AA11"/>
    <mergeCell ref="X27:X28"/>
    <mergeCell ref="X30:X31"/>
    <mergeCell ref="F17:F21"/>
    <mergeCell ref="F22:F23"/>
    <mergeCell ref="F24:F26"/>
    <mergeCell ref="H17:H21"/>
    <mergeCell ref="X22:X23"/>
    <mergeCell ref="A8:AA8"/>
    <mergeCell ref="G34:G38"/>
    <mergeCell ref="G12:G16"/>
    <mergeCell ref="C12:C16"/>
    <mergeCell ref="D27:D29"/>
    <mergeCell ref="E27:E29"/>
    <mergeCell ref="C22:C23"/>
    <mergeCell ref="A30:A33"/>
    <mergeCell ref="A22:A23"/>
    <mergeCell ref="A27:A29"/>
    <mergeCell ref="A1:X1"/>
    <mergeCell ref="A2:AA2"/>
    <mergeCell ref="A3:AA3"/>
    <mergeCell ref="A5:A7"/>
    <mergeCell ref="B5:B7"/>
    <mergeCell ref="C5:C7"/>
    <mergeCell ref="D5:D7"/>
    <mergeCell ref="E5:E7"/>
    <mergeCell ref="W5:W7"/>
    <mergeCell ref="V5:V7"/>
    <mergeCell ref="F5:F7"/>
    <mergeCell ref="J5:M5"/>
    <mergeCell ref="Y105:Y108"/>
    <mergeCell ref="D105:D108"/>
    <mergeCell ref="F105:F108"/>
    <mergeCell ref="G105:G108"/>
    <mergeCell ref="H105:H108"/>
    <mergeCell ref="X105:X108"/>
    <mergeCell ref="Y88:Y89"/>
    <mergeCell ref="X88:X89"/>
    <mergeCell ref="B109:B111"/>
    <mergeCell ref="AA105:AA108"/>
    <mergeCell ref="X82:X84"/>
    <mergeCell ref="X78:X81"/>
    <mergeCell ref="Z78:Z81"/>
    <mergeCell ref="AA82:AA84"/>
    <mergeCell ref="Z82:Z84"/>
    <mergeCell ref="Y78:Y81"/>
    <mergeCell ref="Y82:Y84"/>
    <mergeCell ref="Z85:Z87"/>
    <mergeCell ref="F78:F81"/>
    <mergeCell ref="F63:F66"/>
    <mergeCell ref="F72:F74"/>
    <mergeCell ref="F75:F77"/>
    <mergeCell ref="AA78:AA81"/>
    <mergeCell ref="H85:H87"/>
    <mergeCell ref="AA85:AA87"/>
    <mergeCell ref="F43:F45"/>
    <mergeCell ref="X48:X49"/>
    <mergeCell ref="X46:X47"/>
    <mergeCell ref="X50:X51"/>
    <mergeCell ref="X44:X45"/>
    <mergeCell ref="G72:G74"/>
    <mergeCell ref="F82:F84"/>
    <mergeCell ref="F39:F42"/>
    <mergeCell ref="F46:F49"/>
    <mergeCell ref="A24:A26"/>
    <mergeCell ref="E44:E45"/>
    <mergeCell ref="E40:E42"/>
    <mergeCell ref="C27:C29"/>
    <mergeCell ref="D43:D45"/>
    <mergeCell ref="F34:F38"/>
    <mergeCell ref="A46:A49"/>
    <mergeCell ref="A34:A38"/>
    <mergeCell ref="B75:B77"/>
    <mergeCell ref="B72:B74"/>
    <mergeCell ref="A69:A71"/>
    <mergeCell ref="B69:B71"/>
    <mergeCell ref="B53:B58"/>
    <mergeCell ref="A63:A66"/>
    <mergeCell ref="B63:B66"/>
    <mergeCell ref="A53:A58"/>
    <mergeCell ref="A59:A60"/>
    <mergeCell ref="B59:B60"/>
    <mergeCell ref="A39:A42"/>
    <mergeCell ref="B39:B42"/>
    <mergeCell ref="A50:A52"/>
    <mergeCell ref="D34:D38"/>
    <mergeCell ref="B34:B38"/>
    <mergeCell ref="C46:C49"/>
    <mergeCell ref="D39:D42"/>
    <mergeCell ref="C43:C45"/>
    <mergeCell ref="D17:D21"/>
    <mergeCell ref="C109:C111"/>
    <mergeCell ref="C39:C42"/>
    <mergeCell ref="C34:C38"/>
    <mergeCell ref="D22:D23"/>
    <mergeCell ref="C24:C26"/>
    <mergeCell ref="D109:D111"/>
    <mergeCell ref="C75:C77"/>
    <mergeCell ref="C72:C74"/>
    <mergeCell ref="C17:C21"/>
    <mergeCell ref="B180:B181"/>
    <mergeCell ref="C180:C181"/>
    <mergeCell ref="A72:A74"/>
    <mergeCell ref="A78:A81"/>
    <mergeCell ref="A88:A89"/>
    <mergeCell ref="B174:B176"/>
    <mergeCell ref="A162:A165"/>
    <mergeCell ref="B169:B173"/>
    <mergeCell ref="C169:C173"/>
    <mergeCell ref="B85:B87"/>
    <mergeCell ref="B22:B23"/>
    <mergeCell ref="C30:C33"/>
    <mergeCell ref="B27:B29"/>
    <mergeCell ref="B24:B26"/>
    <mergeCell ref="B30:B33"/>
    <mergeCell ref="D169:D173"/>
    <mergeCell ref="A159:A161"/>
    <mergeCell ref="B162:B165"/>
    <mergeCell ref="B159:B161"/>
    <mergeCell ref="A169:A173"/>
    <mergeCell ref="B190:B192"/>
    <mergeCell ref="D177:D179"/>
    <mergeCell ref="A208:I208"/>
    <mergeCell ref="A203:I203"/>
    <mergeCell ref="G180:G181"/>
    <mergeCell ref="C188:I188"/>
    <mergeCell ref="A182:A184"/>
    <mergeCell ref="F180:F181"/>
    <mergeCell ref="B177:B179"/>
    <mergeCell ref="A177:A179"/>
    <mergeCell ref="A180:A181"/>
    <mergeCell ref="H185:H187"/>
    <mergeCell ref="B182:B184"/>
    <mergeCell ref="C182:C184"/>
    <mergeCell ref="D182:D184"/>
    <mergeCell ref="C185:C187"/>
    <mergeCell ref="A185:A187"/>
    <mergeCell ref="E180:E181"/>
    <mergeCell ref="H182:H184"/>
    <mergeCell ref="H180:H181"/>
    <mergeCell ref="A211:I211"/>
    <mergeCell ref="A207:I207"/>
    <mergeCell ref="A190:A192"/>
    <mergeCell ref="A210:I210"/>
    <mergeCell ref="A200:I200"/>
    <mergeCell ref="H190:H192"/>
    <mergeCell ref="B194:I194"/>
    <mergeCell ref="C198:U198"/>
    <mergeCell ref="N200:Q200"/>
    <mergeCell ref="D190:D192"/>
    <mergeCell ref="V210:Y210"/>
    <mergeCell ref="V209:Y209"/>
    <mergeCell ref="R207:U207"/>
    <mergeCell ref="N207:Q207"/>
    <mergeCell ref="V207:W207"/>
    <mergeCell ref="V208:W208"/>
    <mergeCell ref="R209:U209"/>
    <mergeCell ref="N210:Q210"/>
    <mergeCell ref="R210:U210"/>
    <mergeCell ref="X110:X111"/>
    <mergeCell ref="H53:H58"/>
    <mergeCell ref="X57:X58"/>
    <mergeCell ref="H82:H84"/>
    <mergeCell ref="H63:H66"/>
    <mergeCell ref="X69:X71"/>
    <mergeCell ref="X61:X62"/>
    <mergeCell ref="H109:H111"/>
    <mergeCell ref="X75:X77"/>
    <mergeCell ref="X72:X74"/>
    <mergeCell ref="H75:H77"/>
    <mergeCell ref="H72:H74"/>
    <mergeCell ref="A148:A150"/>
    <mergeCell ref="B148:B150"/>
    <mergeCell ref="A146:A147"/>
    <mergeCell ref="C148:C150"/>
    <mergeCell ref="B146:B147"/>
    <mergeCell ref="C146:C147"/>
    <mergeCell ref="A132:A134"/>
    <mergeCell ref="B117:B120"/>
    <mergeCell ref="X34:X38"/>
    <mergeCell ref="C63:C66"/>
    <mergeCell ref="D63:D66"/>
    <mergeCell ref="G63:G66"/>
    <mergeCell ref="X39:X42"/>
    <mergeCell ref="G53:G58"/>
    <mergeCell ref="C53:C58"/>
    <mergeCell ref="E55:E58"/>
    <mergeCell ref="D57:D58"/>
    <mergeCell ref="D53:D54"/>
    <mergeCell ref="B140:B143"/>
    <mergeCell ref="A127:A129"/>
    <mergeCell ref="B132:B134"/>
    <mergeCell ref="B127:B129"/>
    <mergeCell ref="A174:A176"/>
    <mergeCell ref="D174:D176"/>
    <mergeCell ref="A117:A120"/>
    <mergeCell ref="A155:A156"/>
    <mergeCell ref="B155:B156"/>
    <mergeCell ref="A166:A168"/>
    <mergeCell ref="B166:B168"/>
    <mergeCell ref="A140:A143"/>
    <mergeCell ref="B124:B126"/>
    <mergeCell ref="A124:A126"/>
    <mergeCell ref="D180:D181"/>
    <mergeCell ref="C177:C179"/>
    <mergeCell ref="D166:D168"/>
    <mergeCell ref="H169:H173"/>
    <mergeCell ref="E178:E179"/>
    <mergeCell ref="H174:H176"/>
    <mergeCell ref="C166:C168"/>
    <mergeCell ref="G177:G179"/>
    <mergeCell ref="C174:C176"/>
    <mergeCell ref="F177:F179"/>
    <mergeCell ref="C105:C108"/>
    <mergeCell ref="E96:E97"/>
    <mergeCell ref="E122:E123"/>
    <mergeCell ref="E118:E120"/>
    <mergeCell ref="E115:E116"/>
    <mergeCell ref="D101:D104"/>
    <mergeCell ref="C98:C100"/>
    <mergeCell ref="D98:D100"/>
    <mergeCell ref="H61:H62"/>
    <mergeCell ref="G69:G71"/>
    <mergeCell ref="D132:D134"/>
    <mergeCell ref="C132:C134"/>
    <mergeCell ref="D90:D92"/>
    <mergeCell ref="G109:G111"/>
    <mergeCell ref="G75:G77"/>
    <mergeCell ref="G78:G81"/>
    <mergeCell ref="G93:G95"/>
    <mergeCell ref="H117:H120"/>
    <mergeCell ref="Y61:Y62"/>
    <mergeCell ref="Z61:Z62"/>
    <mergeCell ref="AA61:AA62"/>
    <mergeCell ref="A61:A62"/>
    <mergeCell ref="B61:B62"/>
    <mergeCell ref="C61:C62"/>
    <mergeCell ref="D61:D62"/>
    <mergeCell ref="E61:E62"/>
    <mergeCell ref="F61:F62"/>
    <mergeCell ref="G61:G62"/>
    <mergeCell ref="X64:X65"/>
    <mergeCell ref="V205:W205"/>
    <mergeCell ref="A205:I205"/>
    <mergeCell ref="J205:M205"/>
    <mergeCell ref="N205:Q205"/>
    <mergeCell ref="R205:U205"/>
    <mergeCell ref="E135:E139"/>
    <mergeCell ref="D135:D139"/>
    <mergeCell ref="D96:D97"/>
    <mergeCell ref="C96:C97"/>
  </mergeCells>
  <printOptions horizontalCentered="1"/>
  <pageMargins left="0.75" right="0.75" top="0.5905511811023623" bottom="0" header="0" footer="0"/>
  <pageSetup horizontalDpi="600" verticalDpi="600" orientation="landscape" paperSize="9" scale="81" r:id="rId1"/>
  <rowBreaks count="4" manualBreakCount="4">
    <brk id="29" max="26" man="1"/>
    <brk id="116" max="26" man="1"/>
    <brk id="168" max="26" man="1"/>
    <brk id="19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A19" sqref="A19"/>
    </sheetView>
  </sheetViews>
  <sheetFormatPr defaultColWidth="9.140625" defaultRowHeight="12.75"/>
  <cols>
    <col min="1" max="1" width="32.57421875" style="119" customWidth="1"/>
    <col min="2" max="2" width="11.7109375" style="119" customWidth="1"/>
    <col min="3" max="3" width="11.8515625" style="119" customWidth="1"/>
    <col min="4" max="4" width="11.00390625" style="119" customWidth="1"/>
    <col min="5" max="6" width="11.28125" style="119" customWidth="1"/>
    <col min="7" max="16384" width="9.140625" style="119" customWidth="1"/>
  </cols>
  <sheetData>
    <row r="1" ht="18.75" customHeight="1">
      <c r="E1" s="774" t="s">
        <v>263</v>
      </c>
    </row>
    <row r="2" spans="1:6" s="137" customFormat="1" ht="18" customHeight="1">
      <c r="A2" s="1476" t="s">
        <v>91</v>
      </c>
      <c r="B2" s="1476"/>
      <c r="C2" s="1476"/>
      <c r="D2" s="1476"/>
      <c r="E2" s="1476"/>
      <c r="F2" s="1476"/>
    </row>
    <row r="3" s="137" customFormat="1" ht="18" customHeight="1" thickBot="1">
      <c r="F3" s="138" t="s">
        <v>44</v>
      </c>
    </row>
    <row r="4" spans="1:6" ht="14.25" customHeight="1">
      <c r="A4" s="1480" t="s">
        <v>30</v>
      </c>
      <c r="B4" s="1477" t="s">
        <v>258</v>
      </c>
      <c r="C4" s="1480" t="s">
        <v>259</v>
      </c>
      <c r="D4" s="1477" t="s">
        <v>260</v>
      </c>
      <c r="E4" s="1477" t="s">
        <v>88</v>
      </c>
      <c r="F4" s="1477" t="s">
        <v>261</v>
      </c>
    </row>
    <row r="5" spans="1:6" ht="9.75" customHeight="1">
      <c r="A5" s="1481"/>
      <c r="B5" s="1478"/>
      <c r="C5" s="1483"/>
      <c r="D5" s="1478"/>
      <c r="E5" s="1478"/>
      <c r="F5" s="1478"/>
    </row>
    <row r="6" spans="1:6" ht="12.75">
      <c r="A6" s="1481"/>
      <c r="B6" s="1478"/>
      <c r="C6" s="1483"/>
      <c r="D6" s="1478"/>
      <c r="E6" s="1478"/>
      <c r="F6" s="1478"/>
    </row>
    <row r="7" spans="1:6" ht="32.25" customHeight="1" thickBot="1">
      <c r="A7" s="1482"/>
      <c r="B7" s="1479"/>
      <c r="C7" s="1484"/>
      <c r="D7" s="1479"/>
      <c r="E7" s="1479"/>
      <c r="F7" s="1479"/>
    </row>
    <row r="8" spans="1:8" ht="21" customHeight="1">
      <c r="A8" s="629" t="s">
        <v>55</v>
      </c>
      <c r="B8" s="630">
        <f>B9+B11</f>
        <v>47639.149000000005</v>
      </c>
      <c r="C8" s="631">
        <f>C9+C11</f>
        <v>61597.49999999999</v>
      </c>
      <c r="D8" s="630">
        <f>D9+D11</f>
        <v>50242.9</v>
      </c>
      <c r="E8" s="630">
        <f>SUM('1 lentele'!V195)</f>
        <v>88045.5</v>
      </c>
      <c r="F8" s="632">
        <f>SUM('1 lentele'!W195)</f>
        <v>76178.4</v>
      </c>
      <c r="G8" s="121"/>
      <c r="H8" s="120"/>
    </row>
    <row r="9" spans="1:8" ht="17.25" customHeight="1">
      <c r="A9" s="216" t="s">
        <v>56</v>
      </c>
      <c r="B9" s="122">
        <f>SUM('1 lentele'!K195)</f>
        <v>21302.4</v>
      </c>
      <c r="C9" s="123">
        <f>SUM('1 lentele'!O195)</f>
        <v>22220.85</v>
      </c>
      <c r="D9" s="124">
        <f>SUM('1 lentele'!S195)</f>
        <v>20461.4</v>
      </c>
      <c r="E9" s="122">
        <v>0</v>
      </c>
      <c r="F9" s="217">
        <v>0</v>
      </c>
      <c r="G9" s="120"/>
      <c r="H9" s="120"/>
    </row>
    <row r="10" spans="1:8" ht="17.25" customHeight="1">
      <c r="A10" s="218" t="s">
        <v>57</v>
      </c>
      <c r="B10" s="125">
        <v>0</v>
      </c>
      <c r="C10" s="126">
        <v>0</v>
      </c>
      <c r="D10" s="127">
        <v>0</v>
      </c>
      <c r="E10" s="122">
        <v>0</v>
      </c>
      <c r="F10" s="219">
        <v>0</v>
      </c>
      <c r="G10" s="120"/>
      <c r="H10" s="120"/>
    </row>
    <row r="11" spans="1:8" ht="27.75" customHeight="1" thickBot="1">
      <c r="A11" s="633" t="s">
        <v>31</v>
      </c>
      <c r="B11" s="634">
        <f>SUM('1 lentele'!M195)</f>
        <v>26336.749</v>
      </c>
      <c r="C11" s="635">
        <f>SUM('1 lentele'!Q195)</f>
        <v>39376.649999999994</v>
      </c>
      <c r="D11" s="224">
        <f>SUM('1 lentele'!U195)</f>
        <v>29781.5</v>
      </c>
      <c r="E11" s="634">
        <v>0</v>
      </c>
      <c r="F11" s="636">
        <v>0</v>
      </c>
      <c r="G11" s="120"/>
      <c r="H11" s="120"/>
    </row>
    <row r="12" spans="1:6" ht="21.75" customHeight="1" thickBot="1">
      <c r="A12" s="220" t="s">
        <v>58</v>
      </c>
      <c r="B12" s="628">
        <f>B13+B19</f>
        <v>47639.149000000005</v>
      </c>
      <c r="C12" s="628">
        <f>C13+C19</f>
        <v>61597.5</v>
      </c>
      <c r="D12" s="628">
        <f>D13+D19</f>
        <v>50242.9</v>
      </c>
      <c r="E12" s="628">
        <f>E13+E19</f>
        <v>88055.5</v>
      </c>
      <c r="F12" s="628">
        <f>F13+F19</f>
        <v>76178.40000000001</v>
      </c>
    </row>
    <row r="13" spans="1:6" ht="24" customHeight="1" thickBot="1">
      <c r="A13" s="773" t="s">
        <v>59</v>
      </c>
      <c r="B13" s="129">
        <f>B14+B18</f>
        <v>20115.678000000004</v>
      </c>
      <c r="C13" s="129">
        <f>C14+C18</f>
        <v>22604.4</v>
      </c>
      <c r="D13" s="129">
        <f>D14+D18</f>
        <v>18692.000000000004</v>
      </c>
      <c r="E13" s="129">
        <f>E14+E18</f>
        <v>30095.4</v>
      </c>
      <c r="F13" s="129">
        <f>F14+F18</f>
        <v>29028.100000000002</v>
      </c>
    </row>
    <row r="14" spans="1:9" ht="20.25" customHeight="1">
      <c r="A14" s="221" t="s">
        <v>214</v>
      </c>
      <c r="B14" s="130">
        <f>SUM(B15:B17)</f>
        <v>20115.678000000004</v>
      </c>
      <c r="C14" s="130">
        <f>SUM(C15:C17)</f>
        <v>22604.4</v>
      </c>
      <c r="D14" s="131">
        <f>SUM(D15:D17)</f>
        <v>18692.000000000004</v>
      </c>
      <c r="E14" s="130">
        <f>SUM(E15:E17)</f>
        <v>30095.4</v>
      </c>
      <c r="F14" s="130">
        <f>SUM(F15:F17)</f>
        <v>29028.100000000002</v>
      </c>
      <c r="I14" s="833"/>
    </row>
    <row r="15" spans="1:6" ht="27.75" customHeight="1">
      <c r="A15" s="350" t="s">
        <v>215</v>
      </c>
      <c r="B15" s="132">
        <f>SUM('1 lentele'!J203:M203)</f>
        <v>18041.9</v>
      </c>
      <c r="C15" s="132">
        <f>SUM('1 lentele'!N203:Q203)</f>
        <v>22244.4</v>
      </c>
      <c r="D15" s="127">
        <f>SUM('1 lentele'!R203:U203)</f>
        <v>18283.400000000005</v>
      </c>
      <c r="E15" s="132">
        <f>SUMIF('1 lentele'!I12:'1 lentele'!I195,'1 lentele'!I46,'1 lentele'!V195:'1 lentele'!V12)</f>
        <v>28522.5</v>
      </c>
      <c r="F15" s="132">
        <f>SUMIF('1 lentele'!I195:'1 lentele'!I12,'1 lentele'!I34,'1 lentele'!W12:'1 lentele'!W195)</f>
        <v>29028.100000000002</v>
      </c>
    </row>
    <row r="16" spans="1:6" ht="17.25" customHeight="1">
      <c r="A16" s="350" t="s">
        <v>305</v>
      </c>
      <c r="B16" s="132">
        <f>'1 lentele'!J205</f>
        <v>642.378</v>
      </c>
      <c r="C16" s="132">
        <f>'1 lentele'!N205</f>
        <v>360</v>
      </c>
      <c r="D16" s="127">
        <f>'1 lentele'!R205</f>
        <v>358.6</v>
      </c>
      <c r="E16" s="132">
        <f>'1 lentele'!V48</f>
        <v>1572.9</v>
      </c>
      <c r="F16" s="132">
        <f>SUMIF('1 lentele'!I4:'1 lentele'!I187,'1 lentele'!I9,'1 lentele'!W187:'1 lentele'!W4)</f>
        <v>0</v>
      </c>
    </row>
    <row r="17" spans="1:6" ht="39.75" customHeight="1">
      <c r="A17" s="218" t="s">
        <v>262</v>
      </c>
      <c r="B17" s="122">
        <f>'1 lentele'!J204</f>
        <v>1431.4</v>
      </c>
      <c r="C17" s="122">
        <v>0</v>
      </c>
      <c r="D17" s="124">
        <f>'1 lentele'!R204</f>
        <v>50</v>
      </c>
      <c r="E17" s="122">
        <v>0</v>
      </c>
      <c r="F17" s="132">
        <v>0</v>
      </c>
    </row>
    <row r="18" spans="1:6" ht="28.5" customHeight="1" thickBot="1">
      <c r="A18" s="222" t="s">
        <v>60</v>
      </c>
      <c r="B18" s="130">
        <v>0</v>
      </c>
      <c r="C18" s="130">
        <v>0</v>
      </c>
      <c r="D18" s="131">
        <f>'1 lentele'!R206</f>
        <v>0</v>
      </c>
      <c r="E18" s="130">
        <v>0</v>
      </c>
      <c r="F18" s="130">
        <v>0</v>
      </c>
    </row>
    <row r="19" spans="1:6" ht="17.25" customHeight="1" thickBot="1">
      <c r="A19" s="223" t="s">
        <v>61</v>
      </c>
      <c r="B19" s="129">
        <f>SUM(B20:B24)</f>
        <v>27523.471</v>
      </c>
      <c r="C19" s="129">
        <f>SUM(C20:C24)</f>
        <v>38993.1</v>
      </c>
      <c r="D19" s="129">
        <f>SUM(D20:D24)</f>
        <v>31550.899999999998</v>
      </c>
      <c r="E19" s="129">
        <f>SUM(E20:E24)</f>
        <v>57960.100000000006</v>
      </c>
      <c r="F19" s="129">
        <f>SUM(F20:F24)</f>
        <v>47150.3</v>
      </c>
    </row>
    <row r="20" spans="1:6" ht="24" customHeight="1">
      <c r="A20" s="351" t="s">
        <v>201</v>
      </c>
      <c r="B20" s="264">
        <f>SUM('1 lentele'!J208:M208)</f>
        <v>17175.441</v>
      </c>
      <c r="C20" s="264">
        <f>SUM('1 lentele'!N208:Q208)</f>
        <v>15013.1</v>
      </c>
      <c r="D20" s="265">
        <f>SUM('1 lentele'!R208:U208)</f>
        <v>14080.9</v>
      </c>
      <c r="E20" s="264">
        <f>SUMIF('1 lentele'!I12:'1 lentele'!I195,'1 lentele'!I124,'1 lentele'!V195:'1 lentele'!V12)</f>
        <v>26707.700000000004</v>
      </c>
      <c r="F20" s="264">
        <f>SUMIF('1 lentele'!I12:'1 lentele'!I195,'1 lentele'!I124,'1 lentele'!W195:'1 lentele'!W12)</f>
        <v>10604.1</v>
      </c>
    </row>
    <row r="21" spans="1:6" ht="27" customHeight="1">
      <c r="A21" s="377" t="s">
        <v>216</v>
      </c>
      <c r="B21" s="122">
        <f>SUM('1 lentele'!J209:M209)</f>
        <v>634.83</v>
      </c>
      <c r="C21" s="122">
        <f>SUM('1 lentele'!N209:Q209)</f>
        <v>506.9</v>
      </c>
      <c r="D21" s="124">
        <f>SUM('1 lentele'!R209:U209)</f>
        <v>506.9</v>
      </c>
      <c r="E21" s="122">
        <f>SUMIF('1 lentele'!I12:'1 lentele'!I195,'1 lentele'!I118,'1 lentele'!V195:'1 lentele'!V12)</f>
        <v>286.4</v>
      </c>
      <c r="F21" s="122">
        <f>SUMIF('1 lentele'!I12:'1 lentele'!I195,'1 lentele'!I118,'1 lentele'!W195:'1 lentele'!W12)</f>
        <v>0</v>
      </c>
    </row>
    <row r="22" spans="1:6" ht="28.5" customHeight="1">
      <c r="A22" s="378" t="s">
        <v>202</v>
      </c>
      <c r="B22" s="122">
        <f>SUM('1 lentele'!J210:M210)</f>
        <v>5439.7</v>
      </c>
      <c r="C22" s="122">
        <f>SUM('1 lentele'!N210:Q210)</f>
        <v>16763.1</v>
      </c>
      <c r="D22" s="124">
        <f>SUM('1 lentele'!R210:U210)</f>
        <v>16763.1</v>
      </c>
      <c r="E22" s="122">
        <f>SUMIF('1 lentele'!I12:'1 lentele'!I195,'1 lentele'!I174,'1 lentele'!V195:'1 lentele'!V12)</f>
        <v>21429.199999999997</v>
      </c>
      <c r="F22" s="122">
        <f>SUMIF('1 lentele'!I12:'1 lentele'!I195,'1 lentele'!I174,'1 lentele'!W195:'1 lentele'!W12)</f>
        <v>27309.4</v>
      </c>
    </row>
    <row r="23" spans="1:6" ht="26.25" customHeight="1">
      <c r="A23" s="350" t="s">
        <v>189</v>
      </c>
      <c r="B23" s="132">
        <f>SUM('1 lentele'!J211:M211)</f>
        <v>4000</v>
      </c>
      <c r="C23" s="132">
        <f>SUM('1 lentele'!N211:Q211)</f>
        <v>6400</v>
      </c>
      <c r="D23" s="127">
        <f>SUM('1 lentele'!R211:U211)</f>
        <v>0</v>
      </c>
      <c r="E23" s="132">
        <f>SUMIF('1 lentele'!I12:'1 lentele'!I191,'1 lentele'!I110,'1 lentele'!V191:'1 lentele'!V12)</f>
        <v>4000</v>
      </c>
      <c r="F23" s="132">
        <f>SUMIF('1 lentele'!I12:'1 lentele'!I191,'1 lentele'!I110,'1 lentele'!W191:'1 lentele'!W12)</f>
        <v>4000</v>
      </c>
    </row>
    <row r="24" spans="1:6" ht="18" customHeight="1" thickBot="1">
      <c r="A24" s="352" t="s">
        <v>304</v>
      </c>
      <c r="B24" s="133">
        <f>SUM('1 lentele'!J212:M212)</f>
        <v>273.5</v>
      </c>
      <c r="C24" s="133">
        <f>SUM('1 lentele'!N212:Q212)</f>
        <v>310</v>
      </c>
      <c r="D24" s="128">
        <f>SUM('1 lentele'!R212:U212)</f>
        <v>200</v>
      </c>
      <c r="E24" s="133">
        <f>SUMIF('1 lentele'!I12:'1 lentele'!I195,'1 lentele'!I25,'1 lentele'!V195:'1 lentele'!V12)</f>
        <v>5536.8</v>
      </c>
      <c r="F24" s="133">
        <f>SUMIF('1 lentele'!I12:'1 lentele'!I195,'1 lentele'!I25,'1 lentele'!W195:'1 lentele'!W12)</f>
        <v>5236.8</v>
      </c>
    </row>
    <row r="25" spans="1:6" ht="18" customHeight="1">
      <c r="A25" s="1474"/>
      <c r="B25" s="1475"/>
      <c r="C25" s="1475"/>
      <c r="D25" s="1475"/>
      <c r="E25" s="1475"/>
      <c r="F25" s="1475"/>
    </row>
    <row r="26" spans="1:5" ht="9.75" customHeight="1">
      <c r="A26" s="134"/>
      <c r="B26" s="135"/>
      <c r="C26" s="135"/>
      <c r="E26" s="134"/>
    </row>
    <row r="27" ht="12.75">
      <c r="A27" s="134"/>
    </row>
    <row r="28" spans="1:5" ht="12.75">
      <c r="A28" s="134"/>
      <c r="B28" s="134"/>
      <c r="C28" s="135"/>
      <c r="E28" s="134"/>
    </row>
    <row r="29" ht="12.75" customHeight="1">
      <c r="A29" s="134"/>
    </row>
    <row r="30" ht="12.75">
      <c r="A30" s="134"/>
    </row>
    <row r="31" ht="12.75">
      <c r="A31" s="136"/>
    </row>
    <row r="32" spans="1:5" ht="12.75">
      <c r="A32" s="134"/>
      <c r="C32" s="135"/>
      <c r="E32" s="134"/>
    </row>
    <row r="35" ht="12.75">
      <c r="A35" s="134"/>
    </row>
  </sheetData>
  <mergeCells count="8">
    <mergeCell ref="A25:F25"/>
    <mergeCell ref="A2:F2"/>
    <mergeCell ref="F4:F7"/>
    <mergeCell ref="A4:A7"/>
    <mergeCell ref="B4:B7"/>
    <mergeCell ref="C4:C7"/>
    <mergeCell ref="D4:D7"/>
    <mergeCell ref="E4:E7"/>
  </mergeCells>
  <printOptions/>
  <pageMargins left="0.984251968503937" right="0.75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workbookViewId="0" topLeftCell="A25">
      <selection activeCell="B27" sqref="B27"/>
    </sheetView>
  </sheetViews>
  <sheetFormatPr defaultColWidth="9.140625" defaultRowHeight="12.75"/>
  <cols>
    <col min="1" max="1" width="14.28125" style="0" customWidth="1"/>
    <col min="2" max="2" width="71.140625" style="0" customWidth="1"/>
    <col min="3" max="3" width="13.8515625" style="0" customWidth="1"/>
    <col min="4" max="4" width="11.28125" style="0" customWidth="1"/>
    <col min="5" max="5" width="10.28125" style="0" customWidth="1"/>
    <col min="6" max="6" width="10.421875" style="0" customWidth="1"/>
    <col min="7" max="7" width="10.8515625" style="0" customWidth="1"/>
  </cols>
  <sheetData>
    <row r="1" spans="1:7" ht="18.75" customHeight="1">
      <c r="A1" s="284"/>
      <c r="B1" s="284" t="s">
        <v>93</v>
      </c>
      <c r="C1" s="285"/>
      <c r="D1" s="285"/>
      <c r="E1" s="285"/>
      <c r="F1" s="286"/>
      <c r="G1" s="287" t="s">
        <v>94</v>
      </c>
    </row>
    <row r="2" spans="1:7" ht="36" customHeight="1">
      <c r="A2" s="288"/>
      <c r="B2" s="289" t="s">
        <v>109</v>
      </c>
      <c r="C2" s="290" t="s">
        <v>95</v>
      </c>
      <c r="D2" s="291" t="s">
        <v>10</v>
      </c>
      <c r="E2" s="292"/>
      <c r="F2" s="292"/>
      <c r="G2" s="292"/>
    </row>
    <row r="3" spans="1:7" ht="15" customHeight="1">
      <c r="A3" s="288"/>
      <c r="B3" s="293" t="s">
        <v>96</v>
      </c>
      <c r="C3" s="294"/>
      <c r="D3" s="295"/>
      <c r="E3" s="292"/>
      <c r="F3" s="292"/>
      <c r="G3" s="292"/>
    </row>
    <row r="4" spans="1:7" ht="25.5" customHeight="1">
      <c r="A4" s="288"/>
      <c r="B4" s="289" t="s">
        <v>110</v>
      </c>
      <c r="C4" s="290" t="s">
        <v>95</v>
      </c>
      <c r="D4" s="291" t="s">
        <v>15</v>
      </c>
      <c r="E4" s="292"/>
      <c r="F4" s="292"/>
      <c r="G4" s="292"/>
    </row>
    <row r="5" spans="1:7" ht="15.75" customHeight="1">
      <c r="A5" s="296"/>
      <c r="B5" s="293" t="s">
        <v>97</v>
      </c>
      <c r="C5" s="297"/>
      <c r="D5" s="298"/>
      <c r="E5" s="299"/>
      <c r="F5" s="300"/>
      <c r="G5" s="300"/>
    </row>
    <row r="6" spans="1:7" ht="8.25" customHeight="1">
      <c r="A6" s="301"/>
      <c r="B6" s="302"/>
      <c r="C6" s="302"/>
      <c r="D6" s="302"/>
      <c r="E6" s="301"/>
      <c r="F6" s="302"/>
      <c r="G6" s="302"/>
    </row>
    <row r="7" spans="1:7" ht="18.75" customHeight="1">
      <c r="A7" s="1489" t="s">
        <v>113</v>
      </c>
      <c r="B7" s="1485" t="s">
        <v>98</v>
      </c>
      <c r="C7" s="1485" t="s">
        <v>99</v>
      </c>
      <c r="D7" s="1485" t="s">
        <v>100</v>
      </c>
      <c r="E7" s="1485" t="s">
        <v>101</v>
      </c>
      <c r="F7" s="1485" t="s">
        <v>275</v>
      </c>
      <c r="G7" s="1485" t="s">
        <v>276</v>
      </c>
    </row>
    <row r="8" spans="1:7" ht="42.75" customHeight="1">
      <c r="A8" s="1490"/>
      <c r="B8" s="1485"/>
      <c r="C8" s="1486" t="s">
        <v>63</v>
      </c>
      <c r="D8" s="1486" t="s">
        <v>102</v>
      </c>
      <c r="E8" s="1486"/>
      <c r="F8" s="1487"/>
      <c r="G8" s="1487"/>
    </row>
    <row r="9" spans="1:7" ht="12.75">
      <c r="A9" s="341" t="s">
        <v>121</v>
      </c>
      <c r="B9" s="304" t="s">
        <v>103</v>
      </c>
      <c r="C9" s="305"/>
      <c r="D9" s="306"/>
      <c r="E9" s="306"/>
      <c r="F9" s="306"/>
      <c r="G9" s="306"/>
    </row>
    <row r="10" spans="1:7" ht="16.5" customHeight="1">
      <c r="A10" s="307"/>
      <c r="B10" s="308" t="s">
        <v>104</v>
      </c>
      <c r="C10" s="309"/>
      <c r="D10" s="310"/>
      <c r="E10" s="310"/>
      <c r="F10" s="310"/>
      <c r="G10" s="310"/>
    </row>
    <row r="11" spans="1:10" ht="17.25" customHeight="1">
      <c r="A11" s="307"/>
      <c r="B11" s="320" t="s">
        <v>209</v>
      </c>
      <c r="C11" s="309" t="s">
        <v>111</v>
      </c>
      <c r="D11" s="310">
        <v>81</v>
      </c>
      <c r="E11" s="310">
        <v>82</v>
      </c>
      <c r="F11" s="310">
        <v>83</v>
      </c>
      <c r="G11" s="310">
        <v>84</v>
      </c>
      <c r="I11" s="324"/>
      <c r="J11" s="272"/>
    </row>
    <row r="12" spans="1:10" ht="16.5" customHeight="1">
      <c r="A12" s="311"/>
      <c r="B12" s="323" t="s">
        <v>142</v>
      </c>
      <c r="C12" s="309" t="s">
        <v>112</v>
      </c>
      <c r="D12" s="310">
        <v>3.3</v>
      </c>
      <c r="E12" s="310">
        <v>3.4</v>
      </c>
      <c r="F12" s="310">
        <v>3.5</v>
      </c>
      <c r="G12" s="310">
        <v>3.6</v>
      </c>
      <c r="I12" s="324"/>
      <c r="J12" s="272"/>
    </row>
    <row r="13" spans="1:11" ht="15.75" customHeight="1">
      <c r="A13" s="311"/>
      <c r="B13" s="323" t="s">
        <v>210</v>
      </c>
      <c r="C13" s="850" t="s">
        <v>122</v>
      </c>
      <c r="D13" s="852">
        <v>3900</v>
      </c>
      <c r="E13" s="852">
        <v>3900</v>
      </c>
      <c r="F13" s="852">
        <v>3900</v>
      </c>
      <c r="G13" s="852">
        <v>3900</v>
      </c>
      <c r="I13" s="339"/>
      <c r="J13" s="339"/>
      <c r="K13" s="339"/>
    </row>
    <row r="14" spans="1:11" ht="16.5" customHeight="1">
      <c r="A14" s="311"/>
      <c r="B14" s="323" t="s">
        <v>141</v>
      </c>
      <c r="C14" s="851" t="s">
        <v>140</v>
      </c>
      <c r="D14" s="853">
        <v>35700</v>
      </c>
      <c r="E14" s="853">
        <v>35700</v>
      </c>
      <c r="F14" s="853">
        <v>36400</v>
      </c>
      <c r="G14" s="853">
        <v>37000</v>
      </c>
      <c r="I14" s="339"/>
      <c r="J14" s="339"/>
      <c r="K14" s="339"/>
    </row>
    <row r="15" spans="1:11" ht="12.75">
      <c r="A15" s="307"/>
      <c r="B15" s="304" t="s">
        <v>105</v>
      </c>
      <c r="C15" s="305"/>
      <c r="D15" s="310"/>
      <c r="E15" s="310"/>
      <c r="F15" s="310"/>
      <c r="G15" s="310"/>
      <c r="I15" s="324"/>
      <c r="J15" s="325"/>
      <c r="K15" s="326"/>
    </row>
    <row r="16" spans="1:10" ht="12.75">
      <c r="A16" s="307"/>
      <c r="B16" s="308" t="s">
        <v>104</v>
      </c>
      <c r="C16" s="309"/>
      <c r="D16" s="310"/>
      <c r="E16" s="310"/>
      <c r="F16" s="310"/>
      <c r="G16" s="310"/>
      <c r="I16" s="324"/>
      <c r="J16" s="272"/>
    </row>
    <row r="17" spans="1:7" ht="12.75">
      <c r="A17" s="307"/>
      <c r="B17" s="314" t="s">
        <v>106</v>
      </c>
      <c r="C17" s="309"/>
      <c r="D17" s="395"/>
      <c r="E17" s="310"/>
      <c r="F17" s="310"/>
      <c r="G17" s="310"/>
    </row>
    <row r="18" spans="1:7" ht="12.75">
      <c r="A18" s="307"/>
      <c r="B18" s="320" t="s">
        <v>165</v>
      </c>
      <c r="C18" s="321" t="s">
        <v>115</v>
      </c>
      <c r="D18" s="877">
        <v>0</v>
      </c>
      <c r="E18" s="854">
        <v>1713</v>
      </c>
      <c r="F18" s="322">
        <v>7.33</v>
      </c>
      <c r="G18" s="322">
        <v>0</v>
      </c>
    </row>
    <row r="19" spans="1:7" ht="16.5" customHeight="1">
      <c r="A19" s="311"/>
      <c r="B19" s="323" t="s">
        <v>166</v>
      </c>
      <c r="C19" s="321" t="s">
        <v>123</v>
      </c>
      <c r="D19" s="878">
        <v>7551.5</v>
      </c>
      <c r="E19" s="854">
        <v>1251</v>
      </c>
      <c r="F19" s="322">
        <v>7937.33</v>
      </c>
      <c r="G19" s="322">
        <v>9421</v>
      </c>
    </row>
    <row r="20" spans="1:7" ht="16.5" customHeight="1">
      <c r="A20" s="311"/>
      <c r="B20" s="323" t="s">
        <v>167</v>
      </c>
      <c r="C20" s="321" t="s">
        <v>124</v>
      </c>
      <c r="D20" s="878">
        <v>2</v>
      </c>
      <c r="E20" s="854">
        <v>1</v>
      </c>
      <c r="F20" s="322">
        <v>1</v>
      </c>
      <c r="G20" s="322">
        <v>0</v>
      </c>
    </row>
    <row r="21" spans="1:7" ht="15" customHeight="1">
      <c r="A21" s="311"/>
      <c r="B21" s="314" t="s">
        <v>107</v>
      </c>
      <c r="C21" s="309"/>
      <c r="D21" s="395"/>
      <c r="E21" s="310"/>
      <c r="F21" s="310"/>
      <c r="G21" s="310"/>
    </row>
    <row r="22" spans="1:7" ht="15" customHeight="1">
      <c r="A22" s="311"/>
      <c r="B22" s="315" t="s">
        <v>125</v>
      </c>
      <c r="C22" s="309" t="s">
        <v>116</v>
      </c>
      <c r="D22" s="310">
        <v>3951</v>
      </c>
      <c r="E22" s="310">
        <v>768</v>
      </c>
      <c r="F22" s="310">
        <v>1007.5</v>
      </c>
      <c r="G22" s="310">
        <v>1773.5</v>
      </c>
    </row>
    <row r="23" spans="1:7" ht="15.75" customHeight="1">
      <c r="A23" s="313"/>
      <c r="B23" s="314" t="s">
        <v>211</v>
      </c>
      <c r="C23" s="309"/>
      <c r="D23" s="310"/>
      <c r="E23" s="310"/>
      <c r="F23" s="310"/>
      <c r="G23" s="310"/>
    </row>
    <row r="24" spans="1:7" ht="15.75" customHeight="1">
      <c r="A24" s="313"/>
      <c r="B24" s="312" t="s">
        <v>212</v>
      </c>
      <c r="C24" s="309" t="s">
        <v>117</v>
      </c>
      <c r="D24" s="310">
        <v>110</v>
      </c>
      <c r="E24" s="310">
        <v>150</v>
      </c>
      <c r="F24" s="310">
        <v>150</v>
      </c>
      <c r="G24" s="310">
        <v>150</v>
      </c>
    </row>
    <row r="25" spans="1:7" ht="15.75" customHeight="1">
      <c r="A25" s="313"/>
      <c r="B25" s="315" t="s">
        <v>333</v>
      </c>
      <c r="C25" s="309" t="s">
        <v>184</v>
      </c>
      <c r="D25" s="310"/>
      <c r="E25" s="310">
        <v>130</v>
      </c>
      <c r="F25" s="310"/>
      <c r="G25" s="310"/>
    </row>
    <row r="26" spans="1:7" ht="15.75" customHeight="1">
      <c r="A26" s="313"/>
      <c r="B26" s="392" t="s">
        <v>190</v>
      </c>
      <c r="C26" s="309" t="s">
        <v>230</v>
      </c>
      <c r="D26" s="322">
        <v>600</v>
      </c>
      <c r="E26" s="322">
        <v>630</v>
      </c>
      <c r="F26" s="322">
        <v>630</v>
      </c>
      <c r="G26" s="322">
        <v>630</v>
      </c>
    </row>
    <row r="27" spans="1:7" ht="15" customHeight="1">
      <c r="A27" s="358"/>
      <c r="B27" s="879" t="s">
        <v>303</v>
      </c>
      <c r="C27" s="309" t="s">
        <v>118</v>
      </c>
      <c r="D27" s="855"/>
      <c r="E27" s="856">
        <v>1</v>
      </c>
      <c r="F27" s="857">
        <v>5</v>
      </c>
      <c r="G27" s="858">
        <v>7</v>
      </c>
    </row>
    <row r="28" spans="1:7" ht="15" customHeight="1">
      <c r="A28" s="358"/>
      <c r="B28" s="880" t="s">
        <v>191</v>
      </c>
      <c r="C28" s="309" t="s">
        <v>119</v>
      </c>
      <c r="D28" s="859">
        <v>7000</v>
      </c>
      <c r="E28" s="656">
        <v>5051</v>
      </c>
      <c r="F28" s="656">
        <v>5051</v>
      </c>
      <c r="G28" s="656">
        <v>5051</v>
      </c>
    </row>
    <row r="29" spans="1:7" ht="15" customHeight="1">
      <c r="A29" s="358"/>
      <c r="B29" s="881" t="s">
        <v>192</v>
      </c>
      <c r="C29" s="309" t="s">
        <v>185</v>
      </c>
      <c r="D29" s="398">
        <v>1.1</v>
      </c>
      <c r="E29" s="366">
        <v>3</v>
      </c>
      <c r="F29" s="366">
        <v>3</v>
      </c>
      <c r="G29" s="366">
        <v>3</v>
      </c>
    </row>
    <row r="30" spans="1:13" ht="15.75" customHeight="1">
      <c r="A30" s="342"/>
      <c r="B30" s="882" t="s">
        <v>108</v>
      </c>
      <c r="C30" s="303"/>
      <c r="D30" s="360"/>
      <c r="E30" s="360"/>
      <c r="F30" s="360"/>
      <c r="G30" s="360"/>
      <c r="I30" s="367"/>
      <c r="J30" s="367"/>
      <c r="K30" s="367"/>
      <c r="L30" s="367"/>
      <c r="M30" s="272"/>
    </row>
    <row r="31" spans="1:8" ht="15.75" customHeight="1">
      <c r="A31" s="860"/>
      <c r="B31" s="861" t="s">
        <v>203</v>
      </c>
      <c r="C31" s="305" t="s">
        <v>114</v>
      </c>
      <c r="D31" s="862">
        <v>33.5</v>
      </c>
      <c r="E31" s="862">
        <v>35.5</v>
      </c>
      <c r="F31" s="862">
        <v>33.5</v>
      </c>
      <c r="G31" s="862">
        <v>35.5</v>
      </c>
      <c r="H31" s="272"/>
    </row>
    <row r="32" spans="1:7" ht="15.75" customHeight="1">
      <c r="A32" s="313"/>
      <c r="B32" s="315" t="s">
        <v>204</v>
      </c>
      <c r="C32" s="309" t="s">
        <v>120</v>
      </c>
      <c r="D32" s="310">
        <v>38</v>
      </c>
      <c r="E32" s="310">
        <v>39.2</v>
      </c>
      <c r="F32" s="310">
        <v>45</v>
      </c>
      <c r="G32" s="310">
        <v>45</v>
      </c>
    </row>
    <row r="33" spans="1:7" ht="15.75" customHeight="1">
      <c r="A33" s="313"/>
      <c r="B33" s="315" t="s">
        <v>205</v>
      </c>
      <c r="C33" s="309" t="s">
        <v>126</v>
      </c>
      <c r="D33" s="310">
        <v>10</v>
      </c>
      <c r="E33" s="310">
        <v>31</v>
      </c>
      <c r="F33" s="310">
        <v>35</v>
      </c>
      <c r="G33" s="310">
        <v>35</v>
      </c>
    </row>
    <row r="34" spans="1:7" ht="15.75" customHeight="1">
      <c r="A34" s="313"/>
      <c r="B34" s="315" t="s">
        <v>206</v>
      </c>
      <c r="C34" s="309" t="s">
        <v>127</v>
      </c>
      <c r="D34" s="310">
        <v>20</v>
      </c>
      <c r="E34" s="310">
        <v>20</v>
      </c>
      <c r="F34" s="310">
        <v>20</v>
      </c>
      <c r="G34" s="310">
        <v>20</v>
      </c>
    </row>
    <row r="35" spans="1:7" ht="15.75" customHeight="1">
      <c r="A35" s="313"/>
      <c r="B35" s="315" t="s">
        <v>207</v>
      </c>
      <c r="C35" s="309" t="s">
        <v>128</v>
      </c>
      <c r="D35" s="310">
        <v>140</v>
      </c>
      <c r="E35" s="310">
        <v>140</v>
      </c>
      <c r="F35" s="310">
        <v>140</v>
      </c>
      <c r="G35" s="310">
        <v>140</v>
      </c>
    </row>
    <row r="36" spans="1:7" ht="15.75" customHeight="1">
      <c r="A36" s="313"/>
      <c r="B36" s="315" t="s">
        <v>133</v>
      </c>
      <c r="C36" s="309" t="s">
        <v>129</v>
      </c>
      <c r="D36" s="310">
        <v>4.2</v>
      </c>
      <c r="E36" s="310">
        <v>9</v>
      </c>
      <c r="F36" s="310">
        <v>7</v>
      </c>
      <c r="G36" s="310">
        <v>7</v>
      </c>
    </row>
    <row r="37" spans="1:7" ht="15.75" customHeight="1">
      <c r="A37" s="313"/>
      <c r="B37" s="315" t="s">
        <v>213</v>
      </c>
      <c r="C37" s="309" t="s">
        <v>130</v>
      </c>
      <c r="D37" s="310">
        <v>0</v>
      </c>
      <c r="E37" s="310">
        <v>20</v>
      </c>
      <c r="F37" s="310">
        <v>20</v>
      </c>
      <c r="G37" s="310">
        <v>20</v>
      </c>
    </row>
    <row r="38" spans="1:7" ht="15.75" customHeight="1">
      <c r="A38" s="313"/>
      <c r="B38" s="315" t="s">
        <v>208</v>
      </c>
      <c r="C38" s="309" t="s">
        <v>131</v>
      </c>
      <c r="D38" s="310">
        <v>4.8</v>
      </c>
      <c r="E38" s="310">
        <v>4.8</v>
      </c>
      <c r="F38" s="310">
        <v>9</v>
      </c>
      <c r="G38" s="310">
        <v>9</v>
      </c>
    </row>
    <row r="39" spans="1:7" ht="15.75" customHeight="1">
      <c r="A39" s="313"/>
      <c r="B39" s="315" t="s">
        <v>134</v>
      </c>
      <c r="C39" s="309" t="s">
        <v>132</v>
      </c>
      <c r="D39" s="310">
        <v>100</v>
      </c>
      <c r="E39" s="310">
        <v>100</v>
      </c>
      <c r="F39" s="310">
        <v>100</v>
      </c>
      <c r="G39" s="310">
        <v>100</v>
      </c>
    </row>
    <row r="40" spans="1:7" ht="15.75" customHeight="1">
      <c r="A40" s="313"/>
      <c r="B40" s="315" t="s">
        <v>135</v>
      </c>
      <c r="C40" s="309" t="s">
        <v>139</v>
      </c>
      <c r="D40" s="310">
        <v>0</v>
      </c>
      <c r="E40" s="310">
        <v>3</v>
      </c>
      <c r="F40" s="310">
        <v>4</v>
      </c>
      <c r="G40" s="310">
        <v>4</v>
      </c>
    </row>
    <row r="41" spans="1:7" ht="15.75" customHeight="1">
      <c r="A41" s="313"/>
      <c r="B41" s="315" t="s">
        <v>136</v>
      </c>
      <c r="C41" s="309" t="s">
        <v>222</v>
      </c>
      <c r="D41" s="310">
        <v>0</v>
      </c>
      <c r="E41" s="310">
        <v>541</v>
      </c>
      <c r="F41" s="310">
        <v>0</v>
      </c>
      <c r="G41" s="310">
        <v>0</v>
      </c>
    </row>
    <row r="42" spans="1:7" ht="15.75" customHeight="1">
      <c r="A42" s="313"/>
      <c r="B42" s="315" t="s">
        <v>138</v>
      </c>
      <c r="C42" s="309" t="s">
        <v>227</v>
      </c>
      <c r="D42" s="310">
        <v>13</v>
      </c>
      <c r="E42" s="310">
        <v>13</v>
      </c>
      <c r="F42" s="310">
        <v>13</v>
      </c>
      <c r="G42" s="310">
        <v>13</v>
      </c>
    </row>
    <row r="43" spans="1:7" ht="15.75" customHeight="1">
      <c r="A43" s="313"/>
      <c r="B43" s="396" t="s">
        <v>277</v>
      </c>
      <c r="C43" s="309" t="s">
        <v>228</v>
      </c>
      <c r="D43" s="395">
        <v>18</v>
      </c>
      <c r="E43" s="310">
        <v>18</v>
      </c>
      <c r="F43" s="310">
        <v>18</v>
      </c>
      <c r="G43" s="310">
        <v>18</v>
      </c>
    </row>
    <row r="44" spans="1:7" ht="15.75" customHeight="1">
      <c r="A44" s="342"/>
      <c r="B44" s="397" t="s">
        <v>224</v>
      </c>
      <c r="C44" s="303" t="s">
        <v>229</v>
      </c>
      <c r="D44" s="370">
        <v>60</v>
      </c>
      <c r="E44" s="360">
        <v>100</v>
      </c>
      <c r="F44" s="360">
        <v>100</v>
      </c>
      <c r="G44" s="360">
        <v>100</v>
      </c>
    </row>
    <row r="45" spans="1:7" ht="12.75">
      <c r="A45" s="316"/>
      <c r="B45" s="332"/>
      <c r="C45" s="336"/>
      <c r="D45" s="333"/>
      <c r="E45" s="334"/>
      <c r="F45" s="335"/>
      <c r="G45" s="335"/>
    </row>
    <row r="46" spans="1:7" ht="12.75">
      <c r="A46" s="316"/>
      <c r="B46" s="332"/>
      <c r="C46" s="336"/>
      <c r="D46" s="333"/>
      <c r="E46" s="334"/>
      <c r="F46" s="335"/>
      <c r="G46" s="335"/>
    </row>
    <row r="47" spans="1:7" ht="17.25" customHeight="1">
      <c r="A47" s="393"/>
      <c r="B47" s="317"/>
      <c r="C47" s="317"/>
      <c r="D47" s="317"/>
      <c r="E47" s="317"/>
      <c r="F47" s="317"/>
      <c r="G47" s="317"/>
    </row>
    <row r="48" spans="1:7" ht="15.75">
      <c r="A48" s="393"/>
      <c r="B48" s="318"/>
      <c r="C48" s="319"/>
      <c r="D48" s="1488"/>
      <c r="E48" s="1488"/>
      <c r="F48" s="1488"/>
      <c r="G48" s="272"/>
    </row>
  </sheetData>
  <mergeCells count="8">
    <mergeCell ref="A7:A8"/>
    <mergeCell ref="B7:B8"/>
    <mergeCell ref="C7:C8"/>
    <mergeCell ref="D7:D8"/>
    <mergeCell ref="E7:E8"/>
    <mergeCell ref="F7:F8"/>
    <mergeCell ref="G7:G8"/>
    <mergeCell ref="D48:F48"/>
  </mergeCells>
  <printOptions/>
  <pageMargins left="0.75" right="0.75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A.Cepiene</cp:lastModifiedBy>
  <cp:lastPrinted>2011-02-03T07:25:58Z</cp:lastPrinted>
  <dcterms:created xsi:type="dcterms:W3CDTF">2004-04-19T12:01:47Z</dcterms:created>
  <dcterms:modified xsi:type="dcterms:W3CDTF">2011-02-03T07:42:01Z</dcterms:modified>
  <cp:category/>
  <cp:version/>
  <cp:contentType/>
  <cp:contentStatus/>
</cp:coreProperties>
</file>