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1 lentelė" sheetId="1" r:id="rId1"/>
    <sheet name="bendras lėšų poreikis 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<sst xmlns="http://schemas.openxmlformats.org/spreadsheetml/2006/main" count="461" uniqueCount="233">
  <si>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</si>
  <si>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</si>
  <si>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</si>
  <si>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</si>
  <si>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</si>
  <si>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</si>
  <si>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Priemonės vykdytojo kodas</t>
  </si>
  <si>
    <t>Finansavimo šaltinis</t>
  </si>
  <si>
    <t>Iš viso</t>
  </si>
  <si>
    <t>Išlaidoms</t>
  </si>
  <si>
    <t>planas</t>
  </si>
  <si>
    <t>01</t>
  </si>
  <si>
    <t>188710823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</si>
  <si>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</si>
  <si>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</si>
  <si>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</si>
  <si>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</si>
  <si>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</si>
  <si>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</si>
  <si>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Ekonominės klasifikacijos grupės</t>
  </si>
  <si>
    <t>1.2. turtui įsigyti ir finansiniams įsipareigojimams vykdyti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</si>
  <si>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</si>
  <si>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</si>
  <si>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</si>
  <si>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</si>
  <si>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</si>
  <si>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</si>
  <si>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</si>
  <si>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1. IŠ VISO LĖŠŲ POREIKIS:</t>
  </si>
  <si>
    <t>2.2. KITI ŠALTINIAI, IŠ VISO:</t>
  </si>
  <si>
    <t>2.1. SAVIVALDYBĖS  LĖŠOS, IŠ VISO:</t>
  </si>
  <si>
    <t>2. FINANSAVIMO ŠALTINIAI:</t>
  </si>
  <si>
    <t>2.1.2. Savivaldybės privatizavimo fondo lėšos PF</t>
  </si>
  <si>
    <t>1 lentelė</t>
  </si>
  <si>
    <t>Turtui įsigyti ir finansiniams įsipareigojimams vykdyti</t>
  </si>
  <si>
    <t>1.1. išlaidoms, iš jų:</t>
  </si>
  <si>
    <t>1.1.1. darbo užmokesčiui</t>
  </si>
  <si>
    <t>Asignavimai biudžetiniams 2010-iesiems metams</t>
  </si>
  <si>
    <t>2012-ieji metai</t>
  </si>
  <si>
    <t>2011-ieji metai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</si>
  <si>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</si>
  <si>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</si>
  <si>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</si>
  <si>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</si>
  <si>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</si>
  <si>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Sveikatos priežiūros stiprinimo, ugdymo ir profilaktinės veiklos įgyvendinimas  Klaipėdos miesto savivaldybės mokyklose-darželiuose, nevalstybinėse (privačiai įsteigtose) ir profesinėse mokyklose</t>
  </si>
  <si>
    <t>Klaipėdos miesto gyventojų sveikatos priežiūros paslaugų rėmimas</t>
  </si>
  <si>
    <t>ES</t>
  </si>
  <si>
    <t>03</t>
  </si>
  <si>
    <t>04</t>
  </si>
  <si>
    <t>PF</t>
  </si>
  <si>
    <t>LRVB</t>
  </si>
  <si>
    <t>Ugdymo įstaigų, kuriose vykdoma sveikatos priežiūra, skaičius</t>
  </si>
  <si>
    <t>13</t>
  </si>
  <si>
    <t>Psichikos dienos stacionaro (centro) įkūrimas Klaipėdos mieste</t>
  </si>
  <si>
    <t xml:space="preserve">Asignavimai biudžetiniams 2010-iesiems metams
</t>
  </si>
  <si>
    <t>Projektas 2012-iesiems metams</t>
  </si>
  <si>
    <t xml:space="preserve">Programos (Nr. 13)  lėšų 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</si>
  <si>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</si>
  <si>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</si>
  <si>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</si>
  <si>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</si>
  <si>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</si>
  <si>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</si>
  <si>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</si>
  <si>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2010-ųjų metų planas</t>
  </si>
  <si>
    <t>2011-ųjų metų planas</t>
  </si>
  <si>
    <t>2012-ųjų metų planas</t>
  </si>
  <si>
    <t>Rezultato:</t>
  </si>
  <si>
    <t>1-ajam programos tikslui</t>
  </si>
  <si>
    <t>1. Per metus nustatytų ŽIV nešiotojų skaičius</t>
  </si>
  <si>
    <t>13-23</t>
  </si>
  <si>
    <t>13-15</t>
  </si>
  <si>
    <t>3. Sergamumas TBC 100 tūkst. gyventojų</t>
  </si>
  <si>
    <t>2-ajam programos tikslui</t>
  </si>
  <si>
    <t xml:space="preserve">1. Vaikų procentas nuo apsilankiusiųjų ambulatorinėse sveikatos priežiūros įstaigose, kuriems nustatyta:
- skoliozė;
- regos sutrikimai;
- nenormali laikysena
</t>
  </si>
  <si>
    <t xml:space="preserve">                                        8—9                  23-25                         7-9</t>
  </si>
  <si>
    <t>Produkto:</t>
  </si>
  <si>
    <t>1-ajam uždaviniui</t>
  </si>
  <si>
    <t>P-13-01-01-01</t>
  </si>
  <si>
    <t>P-13-01-01-02</t>
  </si>
  <si>
    <t>2-ajam uždaviniui</t>
  </si>
  <si>
    <t>1. Asmenų, kuriems kompensuotas dantų protezavimas, skaičius</t>
  </si>
  <si>
    <t>P-13-02-01-01</t>
  </si>
  <si>
    <t>P-13-02-02-01</t>
  </si>
  <si>
    <t>P-13-02-02-02</t>
  </si>
  <si>
    <t>P-13-02-03-01</t>
  </si>
  <si>
    <t>03.13</t>
  </si>
  <si>
    <t xml:space="preserve">                                        10—12                  27-30                         11-15</t>
  </si>
  <si>
    <t xml:space="preserve">                                       9—10                 25-27                         9-11</t>
  </si>
  <si>
    <t>I</t>
  </si>
  <si>
    <t>Stiprinti ir kryptingai plėtoti visuomenės sveikatinimo veiklą</t>
  </si>
  <si>
    <t>13 Sveikatos apsaugos paslaugų kokybės gerinimo programa</t>
  </si>
  <si>
    <t>Kt</t>
  </si>
  <si>
    <t xml:space="preserve">I  </t>
  </si>
  <si>
    <t>UŽTIKRINTI GYVENTOJAMS AUKŠTĄ ŠVIETIMO, KULTŪROS, SOCIALINIŲ,  SPORTO IR SVEIKATOS APSAUGOS PASLAUGŲ KOKYBĘ IR PRIEINAMUMĄ</t>
  </si>
  <si>
    <t>Įgyvendinamas įstaigos strateginio tikslo kodas, programos kodas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</si>
  <si>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</si>
  <si>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</si>
  <si>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Remti sveikatos priežiūros paslaugas nustatytų kategorijų žmonėms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</si>
  <si>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</si>
  <si>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SVEIKATOS APSAUGOS PASLAUGŲ KOKYBĖS GERINIMO  (Nr. 13)</t>
  </si>
  <si>
    <t>2. Vaikų, kuriems silantuoti dantys, procentas</t>
  </si>
  <si>
    <r>
      <t xml:space="preserve"> </t>
    </r>
    <r>
      <rPr>
        <sz val="10"/>
        <rFont val="Times New Roman"/>
        <family val="1"/>
      </rPr>
      <t>TIKSLŲ,</t>
    </r>
    <r>
      <rPr>
        <sz val="10"/>
        <rFont val="Times New Roman"/>
        <family val="1"/>
      </rPr>
      <t xml:space="preserve"> UŽDAVINIŲ, PRIEMONIŲ, PRIEMONIŲ IŠLAIDŲ IR PRODUKTŲ VERTINIMO KRITERIJŲ SUVESTINĖ</t>
    </r>
  </si>
  <si>
    <t>Užtikrinti visuomenės sveikatos priežiūros paslaugų teikimą</t>
  </si>
  <si>
    <t>Tobulinti ir plėsti sveikatos priežiūros paslaugų sistemą</t>
  </si>
  <si>
    <t xml:space="preserve">E. sveikatos sistemos (elektroninės sveikatos paslaugos) programos parengimas ir įdiegimas savivaldybės sveikatos priežiūros įstaigose </t>
  </si>
  <si>
    <t>VšĮ Klaipėdos medicininės slaugos ligoninės (K. Donelaičio g. 15) vėdinimo sistemos modernizavimas ir teritorijos sutvarkymas</t>
  </si>
  <si>
    <t>1 lentelės tęsinys</t>
  </si>
  <si>
    <t>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</si>
  <si>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</si>
  <si>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</si>
  <si>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</si>
  <si>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 </t>
    </r>
    <r>
      <rPr>
        <sz val="10"/>
        <rFont val="Times New Roman"/>
        <family val="1"/>
      </rPr>
      <t>2010–2013</t>
    </r>
    <r>
      <rPr>
        <sz val="10"/>
        <rFont val="Times New Roman"/>
        <family val="1"/>
      </rPr>
      <t xml:space="preserve"> METŲ KLAIPĖDOS MIESTO SAVIVALDYBĖS 
</t>
    </r>
    <r>
      <rPr>
        <b/>
        <sz val="10"/>
        <rFont val="Times New Roman"/>
        <family val="1"/>
      </rPr>
      <t>SVEIKATOS APSAUGOS PASLAUGŲ KOKYBĖS GERINIMO  PROGRAMOS (NR. 13)</t>
    </r>
    <r>
      <rPr>
        <sz val="10"/>
        <rFont val="Times New Roman"/>
        <family val="1"/>
      </rPr>
      <t xml:space="preserve">
</t>
    </r>
  </si>
  <si>
    <t>Asignavimai 2010-iesiems metams</t>
  </si>
  <si>
    <t>Asignavimų poreikis biudžetiniams 2011-iesiems metams</t>
  </si>
  <si>
    <t>2011-ųjų metų  asignavimų planas</t>
  </si>
  <si>
    <t>2013-ieji metai</t>
  </si>
  <si>
    <t>2012-ųjų metų asignavimų projektas</t>
  </si>
  <si>
    <t>2013-ųjų metų asignavimų projektas</t>
  </si>
  <si>
    <t>Įgyvendinta programa, proc.</t>
  </si>
  <si>
    <t>Sveikatos priežiūros stiprinimo, ugdymo ir profilaktinės veiklos įgyvendinimas  Klaipėdos miesto savivaldybės bendrojo lavinimo mokyklose</t>
  </si>
  <si>
    <t>Bendrojo lavinimo mokyklų, kuriose vykdoma mokinių sveikatos priežiūra, skaičius</t>
  </si>
  <si>
    <t>32</t>
  </si>
  <si>
    <t>BĮ Klaipėdos miesto visuomenės sveikatos biuro veiklos organizavimas</t>
  </si>
  <si>
    <t>SB(SP)</t>
  </si>
  <si>
    <t>90</t>
  </si>
  <si>
    <t>40</t>
  </si>
  <si>
    <t>Didinti sveikatos priežiūros paslaugų spektrą, kokybę ir prieinamumą</t>
  </si>
  <si>
    <t>Asmenų, gavusių rėmimą, skaičius, iš jų:</t>
  </si>
  <si>
    <t>asmenų, kuriems kompensuotas dantų protezavimas, skaičius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</si>
  <si>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</si>
  <si>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</si>
  <si>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</si>
  <si>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t>Apgyvendintų vaikų skaičius</t>
  </si>
  <si>
    <t>Lovadienių skaičius</t>
  </si>
  <si>
    <t>Hospitalizacijų skaičius</t>
  </si>
  <si>
    <t>Parengtas ir išbandytas pagerintas šeimos medicinos sistemos modelis</t>
  </si>
  <si>
    <t>SB(AA)*</t>
  </si>
  <si>
    <t>Savivaldybės biudžetas, iš jo:</t>
  </si>
  <si>
    <t xml:space="preserve">Klaipėdos universitetinės ligoninės dalies pastato Liepojos g. 39 rekonstrukcija </t>
  </si>
  <si>
    <t>05</t>
  </si>
  <si>
    <t>06</t>
  </si>
  <si>
    <t>Įsteigta socialinės globos ir slaugos lovų, sk.</t>
  </si>
  <si>
    <t xml:space="preserve">VšĮ Klaipėdos Greitosios medicinos pagalbos stoties sanitarinio transporto atnaujinimas </t>
  </si>
  <si>
    <t>Įsigyta  sanitarinio transporto, vnt.</t>
  </si>
  <si>
    <t xml:space="preserve">Klaipėdos universitetinės ligoninės šiluminė renovacija (I ir II etapai)  </t>
  </si>
  <si>
    <t>Pastato III aukšto patalpų kapitalinis remontas, pritaikant BĮ Klaipėdos visuomenės sveikatos biurui (Taikos pr. 76)</t>
  </si>
  <si>
    <t>08</t>
  </si>
  <si>
    <t>Atlikta rekonstrukcija, proc.</t>
  </si>
  <si>
    <t xml:space="preserve">Parengtas keleivinio lifto įrengimo techn. projektas </t>
  </si>
  <si>
    <t>P4.3.3.2</t>
  </si>
  <si>
    <t>2011-ųjų asignavimų planas</t>
  </si>
  <si>
    <t>Projektas 2013-iesiems metams</t>
  </si>
  <si>
    <t>1 b formos tęsinys</t>
  </si>
  <si>
    <t>09</t>
  </si>
  <si>
    <t xml:space="preserve"> P4.3.2.3.</t>
  </si>
  <si>
    <t xml:space="preserve"> P4.3.2.1</t>
  </si>
  <si>
    <t>P4.3.1.2</t>
  </si>
  <si>
    <t>P4.3.3.1.</t>
  </si>
  <si>
    <t>I  P4.3.1.5</t>
  </si>
  <si>
    <t>I  P4.3.1.3</t>
  </si>
  <si>
    <t>I  P4.3.1.6</t>
  </si>
  <si>
    <t>P4.3.2.1</t>
  </si>
  <si>
    <t>P4.3.3.3.</t>
  </si>
  <si>
    <t>2013-ųjų metų planas</t>
  </si>
  <si>
    <t>15-25</t>
  </si>
  <si>
    <t>20-30</t>
  </si>
  <si>
    <t>52-55</t>
  </si>
  <si>
    <t>53-56</t>
  </si>
  <si>
    <t xml:space="preserve">                                        10—14                  30-35                         15-20</t>
  </si>
  <si>
    <t>1. Įgyvendinta Visuomenės sveikatos rėmimo specialioji programa, proc</t>
  </si>
  <si>
    <t>2. Ugdymo įstaigų, kuriose vykdoma vaikų sveikatos priežiūra, skaičius</t>
  </si>
  <si>
    <t>3. Bendrojo lavinimo mokyklų, kuriose vykdoma mokinių sveikatos priežiūra, skaičius</t>
  </si>
  <si>
    <t>P-13-01-01-03</t>
  </si>
  <si>
    <t>P-13-01-01-04</t>
  </si>
  <si>
    <t>1. Apgyvendintų vaikų skaičius Kūdikių namuose</t>
  </si>
  <si>
    <t>P-13-02-02-03</t>
  </si>
  <si>
    <t>3-ajam uždaviniui</t>
  </si>
  <si>
    <t>1. Parengtas ir išbandytas pagerintas šeimos medicinos sistemos modelis</t>
  </si>
  <si>
    <t>4-iajam uždaviniui</t>
  </si>
  <si>
    <t>R-13-01-01</t>
  </si>
  <si>
    <t>R-13-01-02</t>
  </si>
  <si>
    <t>R-13-01-03</t>
  </si>
  <si>
    <t>R-13-02-01</t>
  </si>
  <si>
    <t>R-13-02-02</t>
  </si>
  <si>
    <t>P-13-01-01-05</t>
  </si>
  <si>
    <t>2. Apsilankymų Priklausomybės ligų centro ambulatorijoje skaičius</t>
  </si>
  <si>
    <t xml:space="preserve">3. Hospitalizacijų skaičius Priklausomybės ligų centre </t>
  </si>
  <si>
    <t>P-13-02-04-01</t>
  </si>
  <si>
    <t>2011-ųjų metų asignavimų planas</t>
  </si>
  <si>
    <t>P</t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</si>
  <si>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</si>
  <si>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r>
      <t xml:space="preserve">2.1.1.6. paskolos lėšos </t>
    </r>
    <r>
      <rPr>
        <b/>
        <sz val="10"/>
        <rFont val="Times New Roman"/>
        <family val="1"/>
      </rPr>
      <t>P</t>
    </r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</si>
  <si>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</si>
  <si>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savivaldybės aplinkos apsaugos rėmimo specialiosios programos lėšų likutis </t>
    </r>
    <r>
      <rPr>
        <b/>
        <sz val="10"/>
        <rFont val="Times New Roman"/>
        <family val="1"/>
      </rPr>
      <t>SB(AA)**</t>
    </r>
  </si>
  <si>
    <r>
      <t xml:space="preserve"> 2.1.1.4. specialiosios programos lėšos  </t>
    </r>
    <r>
      <rPr>
        <b/>
        <sz val="10"/>
        <rFont val="Times New Roman"/>
        <family val="1"/>
      </rPr>
      <t>SB(SP)</t>
    </r>
  </si>
  <si>
    <r>
      <t xml:space="preserve">2.2.4. privalomojo sveikatos draudimo fondo lėšos </t>
    </r>
    <r>
      <rPr>
        <b/>
        <sz val="10"/>
        <rFont val="Times New Roman"/>
        <family val="1"/>
      </rPr>
      <t>SB (PSDF)</t>
    </r>
  </si>
  <si>
    <t>Atliktas kapitalinis remontas, proc.</t>
  </si>
  <si>
    <t>3. Modernizuota sveikatos įstaigų, skaičius</t>
  </si>
  <si>
    <t>R-13-02-03</t>
  </si>
  <si>
    <t>Projekto „Tiltas į geresnę visuomenės sveikatą“ įgyvendinimas</t>
  </si>
  <si>
    <t>VšĮ Klaipėdos miesto stomatologijos poliklinikos pastato Pievų Tako g. 38 rekonstrukcija</t>
  </si>
  <si>
    <t xml:space="preserve">VšĮ Klaipėdos vaikų ligoninės lifto keitimas (K. Donelaičio g.  9) </t>
  </si>
  <si>
    <t>VšĮ Klaipėdos universitetinės ligoninės korpuso Nr. 4 rekonstrukcija - dalies „A“ antstato statyba Liepojos g. 39</t>
  </si>
  <si>
    <t xml:space="preserve">Surinkti ir išanalizuoti Klaipėdos miesto visuomenės sveikatos programoje patvirtinti rodikliai, proc. </t>
  </si>
  <si>
    <t>Suorganizuota renginių, susitikimų, paskaitų, informacinių pranešimų, sk.</t>
  </si>
  <si>
    <t>Pacientų, gydytų blaivybės motyvacijos įtvirtinimo pagal „12 žingsnių“ programą, skaičius</t>
  </si>
  <si>
    <t>2. Vienam gyventojui vidutiniškai tenkantis apsilankymų skaičius poliklinikose ir ambulatorijose sk./per metus</t>
  </si>
  <si>
    <t xml:space="preserve">4. Surinkti ir išanalizuoti Klaipėdos miesto visuomenės sveikatos programoje patvirtinti rodikliai, proc. </t>
  </si>
  <si>
    <t>5. Suorganizuotų renginių, susitikimų, paskaitų, informacinių pranešimų skaičius</t>
  </si>
  <si>
    <t>Užtikrinti sveikatos įstaigų veiklą</t>
  </si>
  <si>
    <t>1. Modernizuota sveikatos įstaigų pastatų, sk.</t>
  </si>
  <si>
    <t>0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</si>
  <si>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</si>
  <si>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r>
      <t>Parengta E. sveikatos</t>
    </r>
    <r>
      <rPr>
        <sz val="10"/>
        <rFont val="Times New Roman"/>
        <family val="1"/>
      </rPr>
      <t xml:space="preserve"> sistemos (elektroninės sveikatos paslaugos) programa, proc.</t>
    </r>
  </si>
  <si>
    <r>
      <t>Įdiegta E. sveikatos</t>
    </r>
    <r>
      <rPr>
        <sz val="10"/>
        <rFont val="Times New Roman"/>
        <family val="1"/>
      </rPr>
      <t xml:space="preserve"> sistemos (elektroninės sveikatos paslaugos) programa, proc.</t>
    </r>
  </si>
  <si>
    <r>
      <t xml:space="preserve">VšĮ Klaipėdos universitetinės ligoninės centrinio korpuso operacinių </t>
    </r>
    <r>
      <rPr>
        <sz val="10"/>
        <rFont val="Times New Roman"/>
        <family val="1"/>
      </rPr>
      <t>rekonstrukcija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</si>
  <si>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</si>
  <si>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</si>
  <si>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SB(AA)*</t>
    </r>
  </si>
  <si>
    <r>
      <t xml:space="preserve">Specialiosios programos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</si>
  <si>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</si>
  <si>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Paskolos lėšos </t>
    </r>
    <r>
      <rPr>
        <b/>
        <sz val="10"/>
        <rFont val="Times New Roman"/>
        <family val="1"/>
      </rPr>
      <t>P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</si>
  <si>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</si>
  <si>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</si>
  <si>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</si>
  <si>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Privalomojo sveikatos draudimo fondo lėšos </t>
    </r>
    <r>
      <rPr>
        <b/>
        <sz val="10"/>
        <rFont val="Times New Roman"/>
        <family val="1"/>
      </rPr>
      <t>SB(PSDF)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</si>
  <si>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</si>
  <si>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Klaipėdos medicininės slaugos ligoninės rekonstrukcija -išplėtimas</t>
  </si>
  <si>
    <t>Pacientų, gydytų dėl abstinencijos sindromo vėlyvojo periodo simptomų ir potraukio slopinimui, sk.</t>
  </si>
  <si>
    <t>Apsilankymų ambulatorijoje skaičius</t>
  </si>
  <si>
    <t>Atlikta rekonstrukcija, %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</si>
</sst>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Arial"/>
      <family val="0"/>
    </font>
    <font>
      <sz val="9"/>
      <name val="Times New Roman Baltic"/>
      <family val="1"/>
    </font>
    <font>
      <sz val="12"/>
      <name val="Times New Roman Baltic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0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9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164" fontId="3" fillId="4" borderId="8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 wrapText="1"/>
    </xf>
    <xf numFmtId="164" fontId="3" fillId="4" borderId="11" xfId="0" applyNumberFormat="1" applyFont="1" applyFill="1" applyBorder="1" applyAlignment="1">
      <alignment horizontal="center" vertical="top" wrapText="1"/>
    </xf>
    <xf numFmtId="164" fontId="8" fillId="4" borderId="6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8" fillId="4" borderId="6" xfId="0" applyNumberFormat="1" applyFont="1" applyFill="1" applyBorder="1" applyAlignment="1">
      <alignment horizontal="center" vertical="top"/>
    </xf>
    <xf numFmtId="164" fontId="8" fillId="4" borderId="10" xfId="0" applyNumberFormat="1" applyFont="1" applyFill="1" applyBorder="1" applyAlignment="1">
      <alignment horizontal="center" vertical="top" wrapText="1"/>
    </xf>
    <xf numFmtId="164" fontId="8" fillId="5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6" borderId="12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3" fillId="4" borderId="13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164" fontId="8" fillId="4" borderId="15" xfId="0" applyNumberFormat="1" applyFont="1" applyFill="1" applyBorder="1" applyAlignment="1">
      <alignment horizontal="center" vertical="top" wrapText="1"/>
    </xf>
    <xf numFmtId="164" fontId="8" fillId="5" borderId="16" xfId="0" applyNumberFormat="1" applyFont="1" applyFill="1" applyBorder="1" applyAlignment="1">
      <alignment horizontal="center" vertical="top" wrapText="1"/>
    </xf>
    <xf numFmtId="164" fontId="4" fillId="2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64" fontId="8" fillId="0" borderId="19" xfId="0" applyNumberFormat="1" applyFont="1" applyBorder="1" applyAlignment="1">
      <alignment horizontal="center" vertical="top" wrapText="1"/>
    </xf>
    <xf numFmtId="164" fontId="8" fillId="4" borderId="19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64" fontId="8" fillId="4" borderId="13" xfId="0" applyNumberFormat="1" applyFont="1" applyFill="1" applyBorder="1" applyAlignment="1">
      <alignment horizontal="center" vertical="top" wrapText="1"/>
    </xf>
    <xf numFmtId="164" fontId="8" fillId="5" borderId="9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4" borderId="24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2" fillId="6" borderId="25" xfId="0" applyFont="1" applyFill="1" applyBorder="1" applyAlignment="1">
      <alignment vertical="top" wrapText="1"/>
    </xf>
    <xf numFmtId="164" fontId="4" fillId="3" borderId="17" xfId="0" applyNumberFormat="1" applyFont="1" applyFill="1" applyBorder="1" applyAlignment="1">
      <alignment horizontal="center" vertical="top"/>
    </xf>
    <xf numFmtId="164" fontId="4" fillId="2" borderId="26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/>
    </xf>
    <xf numFmtId="164" fontId="4" fillId="2" borderId="12" xfId="0" applyNumberFormat="1" applyFont="1" applyFill="1" applyBorder="1" applyAlignment="1">
      <alignment horizontal="center" vertical="top"/>
    </xf>
    <xf numFmtId="164" fontId="4" fillId="3" borderId="27" xfId="0" applyNumberFormat="1" applyFont="1" applyFill="1" applyBorder="1" applyAlignment="1">
      <alignment horizontal="center" vertical="top"/>
    </xf>
    <xf numFmtId="164" fontId="4" fillId="3" borderId="28" xfId="0" applyNumberFormat="1" applyFont="1" applyFill="1" applyBorder="1" applyAlignment="1">
      <alignment horizontal="center" vertical="top"/>
    </xf>
    <xf numFmtId="164" fontId="4" fillId="3" borderId="27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29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11" fillId="0" borderId="0" xfId="17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17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0" xfId="17" applyFont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0" xfId="17" applyNumberFormat="1" applyFont="1" applyAlignment="1" applyProtection="1">
      <alignment horizontal="center" vertical="top"/>
      <protection/>
    </xf>
    <xf numFmtId="0" fontId="15" fillId="0" borderId="0" xfId="17" applyFont="1">
      <alignment/>
      <protection/>
    </xf>
    <xf numFmtId="0" fontId="16" fillId="0" borderId="34" xfId="17" applyFont="1" applyBorder="1" applyAlignment="1">
      <alignment horizontal="center" vertical="top"/>
      <protection/>
    </xf>
    <xf numFmtId="49" fontId="16" fillId="0" borderId="35" xfId="17" applyNumberFormat="1" applyFont="1" applyBorder="1" applyAlignment="1">
      <alignment horizontal="left"/>
      <protection/>
    </xf>
    <xf numFmtId="0" fontId="16" fillId="0" borderId="35" xfId="17" applyFont="1" applyBorder="1" applyAlignment="1">
      <alignment horizontal="center" vertical="top"/>
      <protection/>
    </xf>
    <xf numFmtId="0" fontId="16" fillId="0" borderId="35" xfId="17" applyFont="1" applyBorder="1" applyAlignment="1">
      <alignment horizontal="left"/>
      <protection/>
    </xf>
    <xf numFmtId="0" fontId="16" fillId="0" borderId="35" xfId="17" applyFont="1" applyFill="1" applyBorder="1" applyAlignment="1">
      <alignment horizontal="center" vertical="top"/>
      <protection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distributed" wrapText="1"/>
    </xf>
    <xf numFmtId="0" fontId="16" fillId="0" borderId="2" xfId="17" applyFont="1" applyBorder="1" applyAlignment="1">
      <alignment horizontal="center" vertical="top"/>
      <protection/>
    </xf>
    <xf numFmtId="0" fontId="16" fillId="0" borderId="35" xfId="17" applyFont="1" applyBorder="1" applyAlignment="1">
      <alignment horizontal="center"/>
      <protection/>
    </xf>
    <xf numFmtId="164" fontId="4" fillId="3" borderId="36" xfId="0" applyNumberFormat="1" applyFont="1" applyFill="1" applyBorder="1" applyAlignment="1">
      <alignment horizontal="center" vertical="top"/>
    </xf>
    <xf numFmtId="164" fontId="4" fillId="2" borderId="36" xfId="0" applyNumberFormat="1" applyFont="1" applyFill="1" applyBorder="1" applyAlignment="1">
      <alignment horizontal="center" vertical="top"/>
    </xf>
    <xf numFmtId="164" fontId="4" fillId="2" borderId="37" xfId="0" applyNumberFormat="1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top" wrapText="1"/>
    </xf>
    <xf numFmtId="0" fontId="16" fillId="0" borderId="0" xfId="17" applyFont="1" applyBorder="1" applyAlignment="1">
      <alignment horizontal="left" vertical="top" wrapText="1"/>
      <protection/>
    </xf>
    <xf numFmtId="0" fontId="1" fillId="0" borderId="0" xfId="0" applyFont="1" applyBorder="1" applyAlignment="1">
      <alignment horizontal="center" vertical="distributed" wrapText="1"/>
    </xf>
    <xf numFmtId="0" fontId="16" fillId="0" borderId="38" xfId="17" applyFont="1" applyBorder="1" applyAlignment="1">
      <alignment horizontal="center" vertical="top"/>
      <protection/>
    </xf>
    <xf numFmtId="0" fontId="16" fillId="0" borderId="0" xfId="17" applyFont="1" applyBorder="1" applyAlignment="1">
      <alignment horizontal="center" vertical="top"/>
      <protection/>
    </xf>
    <xf numFmtId="0" fontId="16" fillId="0" borderId="0" xfId="17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 horizontal="center"/>
    </xf>
    <xf numFmtId="0" fontId="16" fillId="0" borderId="16" xfId="17" applyFont="1" applyBorder="1" applyAlignment="1">
      <alignment horizontal="center" vertical="top"/>
      <protection/>
    </xf>
    <xf numFmtId="0" fontId="17" fillId="0" borderId="0" xfId="17" applyFont="1" applyBorder="1" applyAlignment="1">
      <alignment horizontal="left" vertical="top" wrapText="1"/>
      <protection/>
    </xf>
    <xf numFmtId="0" fontId="18" fillId="0" borderId="0" xfId="17" applyFont="1" applyBorder="1" applyAlignment="1">
      <alignment horizontal="left" vertical="top" wrapText="1"/>
      <protection/>
    </xf>
    <xf numFmtId="164" fontId="4" fillId="6" borderId="26" xfId="0" applyNumberFormat="1" applyFont="1" applyFill="1" applyBorder="1" applyAlignment="1">
      <alignment horizontal="center" vertical="top"/>
    </xf>
    <xf numFmtId="164" fontId="4" fillId="6" borderId="1" xfId="0" applyNumberFormat="1" applyFont="1" applyFill="1" applyBorder="1" applyAlignment="1">
      <alignment horizontal="center" vertical="top"/>
    </xf>
    <xf numFmtId="164" fontId="4" fillId="3" borderId="26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top"/>
    </xf>
    <xf numFmtId="164" fontId="4" fillId="6" borderId="39" xfId="0" applyNumberFormat="1" applyFont="1" applyFill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4" fillId="4" borderId="41" xfId="0" applyNumberFormat="1" applyFont="1" applyFill="1" applyBorder="1" applyAlignment="1">
      <alignment horizontal="center" vertical="top"/>
    </xf>
    <xf numFmtId="164" fontId="4" fillId="4" borderId="42" xfId="0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3" fillId="4" borderId="45" xfId="0" applyNumberFormat="1" applyFont="1" applyFill="1" applyBorder="1" applyAlignment="1">
      <alignment horizontal="center" vertical="top" wrapText="1"/>
    </xf>
    <xf numFmtId="164" fontId="8" fillId="0" borderId="45" xfId="0" applyNumberFormat="1" applyFont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/>
    </xf>
    <xf numFmtId="164" fontId="8" fillId="0" borderId="4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4" fillId="4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21" fillId="0" borderId="34" xfId="17" applyNumberFormat="1" applyFont="1" applyBorder="1" applyAlignment="1">
      <alignment horizontal="center"/>
      <protection/>
    </xf>
    <xf numFmtId="0" fontId="15" fillId="0" borderId="49" xfId="17" applyFont="1" applyBorder="1" applyAlignment="1">
      <alignment horizontal="left" vertical="top" wrapText="1"/>
      <protection/>
    </xf>
    <xf numFmtId="0" fontId="16" fillId="0" borderId="34" xfId="17" applyFont="1" applyFill="1" applyBorder="1" applyAlignment="1">
      <alignment horizontal="center" vertical="top"/>
      <protection/>
    </xf>
    <xf numFmtId="0" fontId="17" fillId="0" borderId="50" xfId="17" applyFont="1" applyBorder="1" applyAlignment="1">
      <alignment horizontal="left" vertical="top" wrapText="1"/>
      <protection/>
    </xf>
    <xf numFmtId="0" fontId="16" fillId="0" borderId="50" xfId="17" applyFont="1" applyBorder="1" applyAlignment="1">
      <alignment horizontal="left" vertical="top" wrapText="1"/>
      <protection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35" xfId="0" applyFont="1" applyFill="1" applyBorder="1" applyAlignment="1">
      <alignment horizontal="center" vertical="distributed" wrapText="1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50" xfId="17" applyFont="1" applyBorder="1" applyAlignment="1">
      <alignment horizontal="left" vertical="top" wrapText="1"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8" fillId="0" borderId="50" xfId="17" applyFont="1" applyBorder="1" applyAlignment="1">
      <alignment horizontal="left" vertical="top" wrapText="1"/>
      <protection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6" fillId="0" borderId="0" xfId="17" applyFont="1" applyBorder="1" applyAlignment="1">
      <alignment horizontal="left" vertical="top" wrapText="1"/>
      <protection/>
    </xf>
    <xf numFmtId="49" fontId="16" fillId="0" borderId="2" xfId="17" applyNumberFormat="1" applyFont="1" applyBorder="1" applyAlignment="1">
      <alignment horizontal="left"/>
      <protection/>
    </xf>
    <xf numFmtId="0" fontId="16" fillId="0" borderId="14" xfId="17" applyFont="1" applyBorder="1" applyAlignment="1">
      <alignment horizontal="left" vertical="top" wrapText="1"/>
      <protection/>
    </xf>
    <xf numFmtId="0" fontId="15" fillId="0" borderId="0" xfId="17" applyFont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50" xfId="17" applyFont="1" applyBorder="1" applyAlignment="1">
      <alignment horizontal="center" vertical="top"/>
      <protection/>
    </xf>
    <xf numFmtId="0" fontId="1" fillId="0" borderId="50" xfId="0" applyFont="1" applyBorder="1" applyAlignment="1">
      <alignment/>
    </xf>
    <xf numFmtId="0" fontId="1" fillId="0" borderId="35" xfId="17" applyFont="1" applyBorder="1" applyAlignment="1">
      <alignment horizontal="center" vertical="top"/>
      <protection/>
    </xf>
    <xf numFmtId="164" fontId="4" fillId="4" borderId="30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164" fontId="4" fillId="4" borderId="33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64" fontId="4" fillId="2" borderId="25" xfId="0" applyNumberFormat="1" applyFont="1" applyFill="1" applyBorder="1" applyAlignment="1">
      <alignment horizontal="center" vertical="top"/>
    </xf>
    <xf numFmtId="164" fontId="4" fillId="6" borderId="25" xfId="0" applyNumberFormat="1" applyFont="1" applyFill="1" applyBorder="1" applyAlignment="1">
      <alignment horizontal="center" vertical="top"/>
    </xf>
    <xf numFmtId="164" fontId="4" fillId="6" borderId="17" xfId="0" applyNumberFormat="1" applyFont="1" applyFill="1" applyBorder="1" applyAlignment="1">
      <alignment horizontal="center" vertical="top"/>
    </xf>
    <xf numFmtId="164" fontId="4" fillId="6" borderId="36" xfId="0" applyNumberFormat="1" applyFont="1" applyFill="1" applyBorder="1" applyAlignment="1">
      <alignment horizontal="center" vertical="top"/>
    </xf>
    <xf numFmtId="164" fontId="4" fillId="3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4" borderId="48" xfId="0" applyNumberFormat="1" applyFont="1" applyFill="1" applyBorder="1" applyAlignment="1">
      <alignment horizontal="center" vertical="top"/>
    </xf>
    <xf numFmtId="0" fontId="16" fillId="0" borderId="16" xfId="17" applyFont="1" applyFill="1" applyBorder="1" applyAlignment="1">
      <alignment horizontal="center" vertical="top"/>
      <protection/>
    </xf>
    <xf numFmtId="0" fontId="16" fillId="0" borderId="2" xfId="17" applyFont="1" applyFill="1" applyBorder="1" applyAlignment="1">
      <alignment horizontal="center" vertical="top"/>
      <protection/>
    </xf>
    <xf numFmtId="0" fontId="16" fillId="0" borderId="52" xfId="17" applyFont="1" applyBorder="1" applyAlignment="1">
      <alignment horizontal="center"/>
      <protection/>
    </xf>
    <xf numFmtId="0" fontId="16" fillId="0" borderId="3" xfId="17" applyFont="1" applyBorder="1" applyAlignment="1">
      <alignment horizontal="left" vertical="top" wrapText="1"/>
      <protection/>
    </xf>
    <xf numFmtId="0" fontId="16" fillId="0" borderId="11" xfId="17" applyFont="1" applyBorder="1" applyAlignment="1">
      <alignment horizontal="center" vertical="top"/>
      <protection/>
    </xf>
    <xf numFmtId="0" fontId="16" fillId="0" borderId="52" xfId="17" applyFont="1" applyBorder="1" applyAlignment="1">
      <alignment horizontal="center" vertical="top"/>
      <protection/>
    </xf>
    <xf numFmtId="0" fontId="16" fillId="0" borderId="52" xfId="17" applyFont="1" applyFill="1" applyBorder="1" applyAlignment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49" fontId="2" fillId="2" borderId="26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64" fontId="1" fillId="4" borderId="56" xfId="0" applyNumberFormat="1" applyFont="1" applyFill="1" applyBorder="1" applyAlignment="1">
      <alignment horizontal="center" vertical="center"/>
    </xf>
    <xf numFmtId="164" fontId="1" fillId="4" borderId="54" xfId="0" applyNumberFormat="1" applyFont="1" applyFill="1" applyBorder="1" applyAlignment="1">
      <alignment horizontal="center" vertical="center"/>
    </xf>
    <xf numFmtId="164" fontId="1" fillId="4" borderId="57" xfId="0" applyNumberFormat="1" applyFont="1" applyFill="1" applyBorder="1" applyAlignment="1">
      <alignment horizontal="center" vertical="center"/>
    </xf>
    <xf numFmtId="164" fontId="1" fillId="5" borderId="58" xfId="0" applyNumberFormat="1" applyFont="1" applyFill="1" applyBorder="1" applyAlignment="1">
      <alignment horizontal="center" vertical="center" wrapText="1"/>
    </xf>
    <xf numFmtId="164" fontId="1" fillId="5" borderId="1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horizontal="center" vertical="top"/>
    </xf>
    <xf numFmtId="49" fontId="2" fillId="3" borderId="60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4" borderId="59" xfId="0" applyNumberFormat="1" applyFont="1" applyFill="1" applyBorder="1" applyAlignment="1">
      <alignment horizontal="center" vertical="center"/>
    </xf>
    <xf numFmtId="164" fontId="1" fillId="4" borderId="35" xfId="0" applyNumberFormat="1" applyFont="1" applyFill="1" applyBorder="1" applyAlignment="1">
      <alignment horizontal="center" vertical="center"/>
    </xf>
    <xf numFmtId="164" fontId="1" fillId="4" borderId="61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62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4" borderId="63" xfId="0" applyNumberFormat="1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center"/>
    </xf>
    <xf numFmtId="164" fontId="1" fillId="4" borderId="6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top"/>
    </xf>
    <xf numFmtId="164" fontId="2" fillId="4" borderId="42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48" xfId="0" applyNumberFormat="1" applyFont="1" applyFill="1" applyBorder="1" applyAlignment="1">
      <alignment horizontal="center" vertical="center"/>
    </xf>
    <xf numFmtId="164" fontId="2" fillId="4" borderId="40" xfId="0" applyNumberFormat="1" applyFont="1" applyFill="1" applyBorder="1" applyAlignment="1">
      <alignment horizontal="center" vertical="center"/>
    </xf>
    <xf numFmtId="164" fontId="2" fillId="4" borderId="65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6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55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1" fillId="4" borderId="67" xfId="0" applyNumberFormat="1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top"/>
    </xf>
    <xf numFmtId="164" fontId="1" fillId="4" borderId="57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57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1" fillId="0" borderId="60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35" xfId="0" applyNumberFormat="1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164" fontId="1" fillId="0" borderId="63" xfId="0" applyNumberFormat="1" applyFont="1" applyFill="1" applyBorder="1" applyAlignment="1">
      <alignment horizontal="center" vertical="top" wrapText="1"/>
    </xf>
    <xf numFmtId="164" fontId="1" fillId="0" borderId="64" xfId="0" applyNumberFormat="1" applyFont="1" applyFill="1" applyBorder="1" applyAlignment="1">
      <alignment horizontal="center" vertical="top"/>
    </xf>
    <xf numFmtId="164" fontId="2" fillId="4" borderId="40" xfId="0" applyNumberFormat="1" applyFont="1" applyFill="1" applyBorder="1" applyAlignment="1">
      <alignment horizontal="center" vertical="top"/>
    </xf>
    <xf numFmtId="164" fontId="2" fillId="4" borderId="42" xfId="0" applyNumberFormat="1" applyFont="1" applyFill="1" applyBorder="1" applyAlignment="1">
      <alignment horizontal="center" vertical="top"/>
    </xf>
    <xf numFmtId="164" fontId="2" fillId="4" borderId="65" xfId="0" applyNumberFormat="1" applyFont="1" applyFill="1" applyBorder="1" applyAlignment="1">
      <alignment horizontal="center" vertical="top"/>
    </xf>
    <xf numFmtId="164" fontId="2" fillId="4" borderId="5" xfId="0" applyNumberFormat="1" applyFont="1" applyFill="1" applyBorder="1" applyAlignment="1">
      <alignment horizontal="center" vertical="top"/>
    </xf>
    <xf numFmtId="164" fontId="2" fillId="4" borderId="40" xfId="0" applyNumberFormat="1" applyFont="1" applyFill="1" applyBorder="1" applyAlignment="1">
      <alignment horizontal="center" vertical="top" wrapText="1"/>
    </xf>
    <xf numFmtId="164" fontId="2" fillId="4" borderId="41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64" fontId="1" fillId="4" borderId="56" xfId="0" applyNumberFormat="1" applyFont="1" applyFill="1" applyBorder="1" applyAlignment="1">
      <alignment horizontal="center" vertical="top"/>
    </xf>
    <xf numFmtId="164" fontId="1" fillId="4" borderId="54" xfId="0" applyNumberFormat="1" applyFont="1" applyFill="1" applyBorder="1" applyAlignment="1">
      <alignment horizontal="center" vertical="top"/>
    </xf>
    <xf numFmtId="164" fontId="2" fillId="0" borderId="54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49" fontId="2" fillId="3" borderId="50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164" fontId="1" fillId="0" borderId="63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0" borderId="64" xfId="0" applyNumberFormat="1" applyFont="1" applyFill="1" applyBorder="1" applyAlignment="1">
      <alignment horizontal="center" vertical="top"/>
    </xf>
    <xf numFmtId="164" fontId="2" fillId="0" borderId="62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2" fillId="4" borderId="64" xfId="0" applyNumberFormat="1" applyFont="1" applyFill="1" applyBorder="1" applyAlignment="1">
      <alignment horizontal="center" vertical="top"/>
    </xf>
    <xf numFmtId="164" fontId="2" fillId="0" borderId="34" xfId="0" applyNumberFormat="1" applyFont="1" applyFill="1" applyBorder="1" applyAlignment="1">
      <alignment horizontal="center" vertical="top"/>
    </xf>
    <xf numFmtId="164" fontId="1" fillId="5" borderId="10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2" fillId="4" borderId="48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164" fontId="2" fillId="4" borderId="15" xfId="0" applyNumberFormat="1" applyFont="1" applyFill="1" applyBorder="1" applyAlignment="1">
      <alignment horizontal="center" vertical="top"/>
    </xf>
    <xf numFmtId="164" fontId="1" fillId="5" borderId="19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164" fontId="1" fillId="0" borderId="70" xfId="0" applyNumberFormat="1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71" xfId="0" applyNumberFormat="1" applyFont="1" applyFill="1" applyBorder="1" applyAlignment="1">
      <alignment horizontal="center" vertical="top"/>
    </xf>
    <xf numFmtId="164" fontId="1" fillId="4" borderId="70" xfId="0" applyNumberFormat="1" applyFont="1" applyFill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71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center" vertical="top"/>
    </xf>
    <xf numFmtId="164" fontId="1" fillId="5" borderId="9" xfId="0" applyNumberFormat="1" applyFont="1" applyFill="1" applyBorder="1" applyAlignment="1">
      <alignment horizontal="center" vertical="top"/>
    </xf>
    <xf numFmtId="164" fontId="1" fillId="0" borderId="72" xfId="0" applyNumberFormat="1" applyFont="1" applyFill="1" applyBorder="1" applyAlignment="1">
      <alignment horizontal="center" vertical="top"/>
    </xf>
    <xf numFmtId="164" fontId="1" fillId="0" borderId="73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164" fontId="2" fillId="3" borderId="27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28" xfId="0" applyNumberFormat="1" applyFont="1" applyFill="1" applyBorder="1" applyAlignment="1">
      <alignment horizontal="center" vertical="top"/>
    </xf>
    <xf numFmtId="164" fontId="2" fillId="3" borderId="12" xfId="0" applyNumberFormat="1" applyFont="1" applyFill="1" applyBorder="1" applyAlignment="1">
      <alignment horizontal="center" vertical="top"/>
    </xf>
    <xf numFmtId="0" fontId="1" fillId="3" borderId="3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vertical="top"/>
    </xf>
    <xf numFmtId="0" fontId="1" fillId="2" borderId="51" xfId="0" applyFont="1" applyFill="1" applyBorder="1" applyAlignment="1">
      <alignment vertical="top"/>
    </xf>
    <xf numFmtId="49" fontId="2" fillId="2" borderId="74" xfId="0" applyNumberFormat="1" applyFont="1" applyFill="1" applyBorder="1" applyAlignment="1">
      <alignment horizontal="center" vertical="top" wrapText="1"/>
    </xf>
    <xf numFmtId="49" fontId="1" fillId="0" borderId="75" xfId="0" applyNumberFormat="1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164" fontId="1" fillId="0" borderId="74" xfId="0" applyNumberFormat="1" applyFont="1" applyFill="1" applyBorder="1" applyAlignment="1">
      <alignment horizontal="center" vertical="top" wrapText="1"/>
    </xf>
    <xf numFmtId="164" fontId="1" fillId="0" borderId="77" xfId="0" applyNumberFormat="1" applyFont="1" applyFill="1" applyBorder="1" applyAlignment="1">
      <alignment horizontal="center" vertical="top" wrapText="1"/>
    </xf>
    <xf numFmtId="164" fontId="1" fillId="0" borderId="78" xfId="0" applyNumberFormat="1" applyFont="1" applyFill="1" applyBorder="1" applyAlignment="1">
      <alignment horizontal="center" vertical="top" wrapText="1"/>
    </xf>
    <xf numFmtId="164" fontId="1" fillId="0" borderId="79" xfId="0" applyNumberFormat="1" applyFont="1" applyFill="1" applyBorder="1" applyAlignment="1">
      <alignment horizontal="center" vertical="top" wrapText="1"/>
    </xf>
    <xf numFmtId="164" fontId="1" fillId="0" borderId="80" xfId="0" applyNumberFormat="1" applyFont="1" applyFill="1" applyBorder="1" applyAlignment="1">
      <alignment horizontal="center" vertical="top" wrapText="1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77" xfId="0" applyNumberFormat="1" applyFont="1" applyFill="1" applyBorder="1" applyAlignment="1">
      <alignment horizontal="center" vertical="top" wrapText="1"/>
    </xf>
    <xf numFmtId="164" fontId="1" fillId="4" borderId="78" xfId="0" applyNumberFormat="1" applyFont="1" applyFill="1" applyBorder="1" applyAlignment="1">
      <alignment horizontal="center" vertical="top" wrapText="1"/>
    </xf>
    <xf numFmtId="164" fontId="1" fillId="5" borderId="75" xfId="0" applyNumberFormat="1" applyFont="1" applyFill="1" applyBorder="1" applyAlignment="1">
      <alignment horizontal="center" vertical="top" wrapText="1"/>
    </xf>
    <xf numFmtId="164" fontId="1" fillId="5" borderId="76" xfId="0" applyNumberFormat="1" applyFont="1" applyFill="1" applyBorder="1" applyAlignment="1">
      <alignment horizontal="center" vertical="top" wrapText="1"/>
    </xf>
    <xf numFmtId="0" fontId="1" fillId="0" borderId="81" xfId="0" applyFont="1" applyFill="1" applyBorder="1" applyAlignment="1">
      <alignment vertical="top" wrapText="1"/>
    </xf>
    <xf numFmtId="0" fontId="2" fillId="4" borderId="82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164" fontId="2" fillId="3" borderId="14" xfId="0" applyNumberFormat="1" applyFont="1" applyFill="1" applyBorder="1" applyAlignment="1">
      <alignment horizontal="center" vertical="top"/>
    </xf>
    <xf numFmtId="164" fontId="2" fillId="3" borderId="29" xfId="0" applyNumberFormat="1" applyFont="1" applyFill="1" applyBorder="1" applyAlignment="1">
      <alignment horizontal="center" vertical="top"/>
    </xf>
    <xf numFmtId="164" fontId="2" fillId="3" borderId="13" xfId="0" applyNumberFormat="1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164" fontId="1" fillId="0" borderId="74" xfId="0" applyNumberFormat="1" applyFont="1" applyBorder="1" applyAlignment="1">
      <alignment horizontal="center" vertical="top"/>
    </xf>
    <xf numFmtId="164" fontId="1" fillId="0" borderId="77" xfId="0" applyNumberFormat="1" applyFont="1" applyBorder="1" applyAlignment="1">
      <alignment horizontal="center" vertical="top"/>
    </xf>
    <xf numFmtId="164" fontId="1" fillId="0" borderId="78" xfId="0" applyNumberFormat="1" applyFont="1" applyBorder="1" applyAlignment="1">
      <alignment horizontal="center" vertical="top"/>
    </xf>
    <xf numFmtId="164" fontId="1" fillId="0" borderId="79" xfId="0" applyNumberFormat="1" applyFont="1" applyBorder="1" applyAlignment="1">
      <alignment horizontal="center" vertical="top"/>
    </xf>
    <xf numFmtId="164" fontId="1" fillId="0" borderId="80" xfId="0" applyNumberFormat="1" applyFont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center"/>
    </xf>
    <xf numFmtId="164" fontId="1" fillId="4" borderId="77" xfId="0" applyNumberFormat="1" applyFont="1" applyFill="1" applyBorder="1" applyAlignment="1">
      <alignment horizontal="center" vertical="center"/>
    </xf>
    <xf numFmtId="164" fontId="1" fillId="4" borderId="78" xfId="0" applyNumberFormat="1" applyFont="1" applyFill="1" applyBorder="1" applyAlignment="1">
      <alignment horizontal="center" vertical="center"/>
    </xf>
    <xf numFmtId="164" fontId="1" fillId="0" borderId="74" xfId="0" applyNumberFormat="1" applyFont="1" applyFill="1" applyBorder="1" applyAlignment="1">
      <alignment horizontal="center" vertical="center"/>
    </xf>
    <xf numFmtId="164" fontId="1" fillId="0" borderId="77" xfId="0" applyNumberFormat="1" applyFont="1" applyFill="1" applyBorder="1" applyAlignment="1">
      <alignment horizontal="center" vertical="center"/>
    </xf>
    <xf numFmtId="164" fontId="1" fillId="0" borderId="80" xfId="0" applyNumberFormat="1" applyFont="1" applyFill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164" fontId="1" fillId="0" borderId="7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63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1" fillId="0" borderId="64" xfId="0" applyNumberFormat="1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0" fontId="1" fillId="4" borderId="64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right" vertical="top" wrapText="1"/>
    </xf>
    <xf numFmtId="164" fontId="2" fillId="4" borderId="66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164" fontId="1" fillId="0" borderId="73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84" xfId="0" applyNumberFormat="1" applyFont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164" fontId="1" fillId="0" borderId="84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70" xfId="0" applyNumberFormat="1" applyFont="1" applyBorder="1" applyAlignment="1">
      <alignment horizontal="center" vertical="top"/>
    </xf>
    <xf numFmtId="164" fontId="1" fillId="0" borderId="30" xfId="0" applyNumberFormat="1" applyFont="1" applyBorder="1" applyAlignment="1">
      <alignment horizontal="center" vertical="top"/>
    </xf>
    <xf numFmtId="164" fontId="1" fillId="0" borderId="71" xfId="0" applyNumberFormat="1" applyFont="1" applyBorder="1" applyAlignment="1">
      <alignment horizontal="center" vertical="top"/>
    </xf>
    <xf numFmtId="164" fontId="1" fillId="0" borderId="33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7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61" xfId="0" applyNumberFormat="1" applyFont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top"/>
    </xf>
    <xf numFmtId="164" fontId="1" fillId="0" borderId="60" xfId="0" applyNumberFormat="1" applyFont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top"/>
    </xf>
    <xf numFmtId="164" fontId="1" fillId="0" borderId="63" xfId="0" applyNumberFormat="1" applyFont="1" applyBorder="1" applyAlignment="1">
      <alignment horizontal="center" vertical="top"/>
    </xf>
    <xf numFmtId="164" fontId="1" fillId="0" borderId="64" xfId="0" applyNumberFormat="1" applyFont="1" applyBorder="1" applyAlignment="1">
      <alignment horizontal="center" vertical="top"/>
    </xf>
    <xf numFmtId="0" fontId="2" fillId="4" borderId="13" xfId="0" applyFont="1" applyFill="1" applyBorder="1" applyAlignment="1">
      <alignment horizontal="right" vertical="top" wrapText="1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top"/>
    </xf>
    <xf numFmtId="164" fontId="1" fillId="0" borderId="75" xfId="0" applyNumberFormat="1" applyFont="1" applyBorder="1" applyAlignment="1">
      <alignment horizontal="center" vertical="top"/>
    </xf>
    <xf numFmtId="164" fontId="1" fillId="0" borderId="83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center"/>
    </xf>
    <xf numFmtId="164" fontId="1" fillId="4" borderId="71" xfId="0" applyNumberFormat="1" applyFont="1" applyFill="1" applyBorder="1" applyAlignment="1">
      <alignment horizontal="center" vertical="center"/>
    </xf>
    <xf numFmtId="164" fontId="1" fillId="0" borderId="7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center"/>
    </xf>
    <xf numFmtId="164" fontId="2" fillId="4" borderId="82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4" borderId="73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4" borderId="68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center"/>
    </xf>
    <xf numFmtId="164" fontId="1" fillId="0" borderId="54" xfId="0" applyNumberFormat="1" applyFont="1" applyFill="1" applyBorder="1" applyAlignment="1">
      <alignment horizontal="center" vertical="center"/>
    </xf>
    <xf numFmtId="164" fontId="1" fillId="4" borderId="69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center" vertical="center" wrapText="1"/>
    </xf>
    <xf numFmtId="49" fontId="1" fillId="0" borderId="75" xfId="0" applyNumberFormat="1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horizontal="center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164" fontId="1" fillId="0" borderId="55" xfId="0" applyNumberFormat="1" applyFont="1" applyFill="1" applyBorder="1" applyAlignment="1">
      <alignment horizontal="center" vertical="top" wrapText="1"/>
    </xf>
    <xf numFmtId="164" fontId="1" fillId="0" borderId="57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4" xfId="0" applyNumberFormat="1" applyFont="1" applyFill="1" applyBorder="1" applyAlignment="1">
      <alignment horizontal="center" vertical="top" wrapText="1"/>
    </xf>
    <xf numFmtId="164" fontId="1" fillId="4" borderId="57" xfId="0" applyNumberFormat="1" applyFont="1" applyFill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164" fontId="1" fillId="0" borderId="84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" fillId="0" borderId="73" xfId="0" applyNumberFormat="1" applyFont="1" applyFill="1" applyBorder="1" applyAlignment="1">
      <alignment horizontal="center" vertical="top" wrapText="1"/>
    </xf>
    <xf numFmtId="164" fontId="1" fillId="4" borderId="67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61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1" fillId="0" borderId="70" xfId="0" applyNumberFormat="1" applyFont="1" applyFill="1" applyBorder="1" applyAlignment="1">
      <alignment horizontal="center" vertical="top" wrapText="1"/>
    </xf>
    <xf numFmtId="164" fontId="1" fillId="0" borderId="71" xfId="0" applyNumberFormat="1" applyFont="1" applyFill="1" applyBorder="1" applyAlignment="1">
      <alignment horizontal="center" vertical="top" wrapText="1"/>
    </xf>
    <xf numFmtId="164" fontId="1" fillId="4" borderId="70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164" fontId="1" fillId="4" borderId="71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center" vertical="top" wrapText="1"/>
    </xf>
    <xf numFmtId="164" fontId="1" fillId="0" borderId="64" xfId="0" applyNumberFormat="1" applyFont="1" applyFill="1" applyBorder="1" applyAlignment="1">
      <alignment horizontal="center" vertical="top" wrapText="1"/>
    </xf>
    <xf numFmtId="164" fontId="1" fillId="4" borderId="63" xfId="0" applyNumberFormat="1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 wrapText="1"/>
    </xf>
    <xf numFmtId="164" fontId="1" fillId="4" borderId="64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wrapText="1"/>
    </xf>
    <xf numFmtId="0" fontId="0" fillId="0" borderId="35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right" vertical="center" wrapText="1"/>
    </xf>
    <xf numFmtId="164" fontId="2" fillId="4" borderId="42" xfId="0" applyNumberFormat="1" applyFont="1" applyFill="1" applyBorder="1" applyAlignment="1">
      <alignment horizontal="center" vertical="top" wrapText="1"/>
    </xf>
    <xf numFmtId="164" fontId="2" fillId="4" borderId="65" xfId="0" applyNumberFormat="1" applyFont="1" applyFill="1" applyBorder="1" applyAlignment="1">
      <alignment horizontal="center" vertical="top" wrapText="1"/>
    </xf>
    <xf numFmtId="164" fontId="2" fillId="4" borderId="66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top" wrapText="1"/>
    </xf>
    <xf numFmtId="164" fontId="2" fillId="4" borderId="66" xfId="0" applyNumberFormat="1" applyFont="1" applyFill="1" applyBorder="1" applyAlignment="1">
      <alignment horizontal="center" vertical="center" wrapText="1"/>
    </xf>
    <xf numFmtId="164" fontId="2" fillId="0" borderId="77" xfId="0" applyNumberFormat="1" applyFont="1" applyBorder="1" applyAlignment="1">
      <alignment horizontal="center" vertical="center" wrapText="1"/>
    </xf>
    <xf numFmtId="164" fontId="1" fillId="5" borderId="20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164" fontId="1" fillId="5" borderId="83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164" fontId="1" fillId="5" borderId="21" xfId="0" applyNumberFormat="1" applyFont="1" applyFill="1" applyBorder="1" applyAlignment="1">
      <alignment horizontal="center" vertical="top" wrapText="1"/>
    </xf>
    <xf numFmtId="164" fontId="1" fillId="5" borderId="70" xfId="0" applyNumberFormat="1" applyFont="1" applyFill="1" applyBorder="1" applyAlignment="1">
      <alignment horizontal="center" vertical="top" wrapText="1"/>
    </xf>
    <xf numFmtId="164" fontId="1" fillId="5" borderId="30" xfId="0" applyNumberFormat="1" applyFont="1" applyFill="1" applyBorder="1" applyAlignment="1">
      <alignment horizontal="center" vertical="top" wrapText="1"/>
    </xf>
    <xf numFmtId="164" fontId="1" fillId="5" borderId="71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1" fillId="5" borderId="52" xfId="0" applyNumberFormat="1" applyFont="1" applyFill="1" applyBorder="1" applyAlignment="1">
      <alignment horizontal="center" vertical="top" wrapText="1"/>
    </xf>
    <xf numFmtId="164" fontId="1" fillId="5" borderId="84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1" fillId="5" borderId="9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 wrapText="1"/>
    </xf>
    <xf numFmtId="164" fontId="1" fillId="5" borderId="59" xfId="0" applyNumberFormat="1" applyFont="1" applyFill="1" applyBorder="1" applyAlignment="1">
      <alignment horizontal="center" vertical="top" wrapText="1"/>
    </xf>
    <xf numFmtId="164" fontId="1" fillId="5" borderId="35" xfId="0" applyNumberFormat="1" applyFont="1" applyFill="1" applyBorder="1" applyAlignment="1">
      <alignment horizontal="center" vertical="top" wrapText="1"/>
    </xf>
    <xf numFmtId="164" fontId="1" fillId="5" borderId="61" xfId="0" applyNumberFormat="1" applyFont="1" applyFill="1" applyBorder="1" applyAlignment="1">
      <alignment horizontal="center" vertical="top" wrapText="1"/>
    </xf>
    <xf numFmtId="164" fontId="1" fillId="5" borderId="50" xfId="0" applyNumberFormat="1" applyFont="1" applyFill="1" applyBorder="1" applyAlignment="1">
      <alignment horizontal="center" vertical="top" wrapText="1"/>
    </xf>
    <xf numFmtId="164" fontId="1" fillId="5" borderId="60" xfId="0" applyNumberFormat="1" applyFont="1" applyFill="1" applyBorder="1" applyAlignment="1">
      <alignment horizontal="center" vertical="top" wrapText="1"/>
    </xf>
    <xf numFmtId="164" fontId="1" fillId="4" borderId="59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61" xfId="0" applyNumberFormat="1" applyFont="1" applyFill="1" applyBorder="1" applyAlignment="1">
      <alignment horizontal="center" vertical="top" wrapText="1"/>
    </xf>
    <xf numFmtId="164" fontId="1" fillId="5" borderId="8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4" borderId="82" xfId="0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center" vertical="top" wrapText="1"/>
    </xf>
    <xf numFmtId="164" fontId="1" fillId="5" borderId="53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1" fillId="5" borderId="18" xfId="0" applyNumberFormat="1" applyFont="1" applyFill="1" applyBorder="1" applyAlignment="1">
      <alignment horizontal="center" vertical="top" wrapText="1"/>
    </xf>
    <xf numFmtId="164" fontId="1" fillId="5" borderId="19" xfId="0" applyNumberFormat="1" applyFont="1" applyFill="1" applyBorder="1" applyAlignment="1">
      <alignment horizontal="center" vertical="top" wrapText="1"/>
    </xf>
    <xf numFmtId="164" fontId="1" fillId="5" borderId="31" xfId="0" applyNumberFormat="1" applyFont="1" applyFill="1" applyBorder="1" applyAlignment="1">
      <alignment horizontal="center" vertical="top" wrapText="1"/>
    </xf>
    <xf numFmtId="49" fontId="2" fillId="2" borderId="59" xfId="0" applyNumberFormat="1" applyFont="1" applyFill="1" applyBorder="1" applyAlignment="1">
      <alignment horizontal="center" vertical="top" wrapText="1"/>
    </xf>
    <xf numFmtId="164" fontId="1" fillId="5" borderId="22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 wrapText="1"/>
    </xf>
    <xf numFmtId="164" fontId="2" fillId="4" borderId="40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41" xfId="0" applyNumberFormat="1" applyFont="1" applyFill="1" applyBorder="1" applyAlignment="1">
      <alignment horizontal="center" vertical="center" wrapText="1"/>
    </xf>
    <xf numFmtId="164" fontId="2" fillId="4" borderId="82" xfId="0" applyNumberFormat="1" applyFont="1" applyFill="1" applyBorder="1" applyAlignment="1">
      <alignment horizontal="center" vertical="top" wrapText="1"/>
    </xf>
    <xf numFmtId="164" fontId="2" fillId="4" borderId="15" xfId="0" applyNumberFormat="1" applyFont="1" applyFill="1" applyBorder="1" applyAlignment="1">
      <alignment horizontal="center" vertical="top" wrapText="1"/>
    </xf>
    <xf numFmtId="49" fontId="2" fillId="3" borderId="77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164" fontId="1" fillId="0" borderId="69" xfId="0" applyNumberFormat="1" applyFont="1" applyFill="1" applyBorder="1" applyAlignment="1">
      <alignment horizontal="center" vertical="top" wrapText="1"/>
    </xf>
    <xf numFmtId="164" fontId="1" fillId="5" borderId="49" xfId="0" applyNumberFormat="1" applyFont="1" applyFill="1" applyBorder="1" applyAlignment="1">
      <alignment horizontal="center" vertical="top" wrapText="1"/>
    </xf>
    <xf numFmtId="164" fontId="1" fillId="5" borderId="34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Fill="1" applyBorder="1" applyAlignment="1">
      <alignment horizontal="center" vertical="top" wrapText="1"/>
    </xf>
    <xf numFmtId="49" fontId="2" fillId="2" borderId="27" xfId="0" applyNumberFormat="1" applyFont="1" applyFill="1" applyBorder="1" applyAlignment="1">
      <alignment horizontal="center" vertical="top" wrapText="1"/>
    </xf>
    <xf numFmtId="164" fontId="2" fillId="4" borderId="48" xfId="0" applyNumberFormat="1" applyFont="1" applyFill="1" applyBorder="1" applyAlignment="1">
      <alignment horizontal="center" vertical="top" wrapText="1"/>
    </xf>
    <xf numFmtId="0" fontId="0" fillId="0" borderId="35" xfId="0" applyFont="1" applyBorder="1" applyAlignment="1">
      <alignment wrapText="1"/>
    </xf>
    <xf numFmtId="0" fontId="0" fillId="0" borderId="61" xfId="0" applyFont="1" applyBorder="1" applyAlignment="1">
      <alignment wrapText="1"/>
    </xf>
    <xf numFmtId="49" fontId="2" fillId="3" borderId="79" xfId="0" applyNumberFormat="1" applyFont="1" applyFill="1" applyBorder="1" applyAlignment="1">
      <alignment horizontal="center" vertical="top"/>
    </xf>
    <xf numFmtId="0" fontId="1" fillId="0" borderId="83" xfId="0" applyFont="1" applyFill="1" applyBorder="1" applyAlignment="1">
      <alignment horizontal="center" vertical="top" wrapText="1"/>
    </xf>
    <xf numFmtId="164" fontId="1" fillId="0" borderId="74" xfId="0" applyNumberFormat="1" applyFont="1" applyFill="1" applyBorder="1" applyAlignment="1">
      <alignment horizontal="center" vertical="top" wrapText="1"/>
    </xf>
    <xf numFmtId="164" fontId="1" fillId="0" borderId="77" xfId="0" applyNumberFormat="1" applyFont="1" applyFill="1" applyBorder="1" applyAlignment="1">
      <alignment horizontal="center" vertical="top" wrapText="1"/>
    </xf>
    <xf numFmtId="164" fontId="2" fillId="0" borderId="77" xfId="0" applyNumberFormat="1" applyFont="1" applyFill="1" applyBorder="1" applyAlignment="1">
      <alignment horizontal="center" vertical="top" wrapText="1"/>
    </xf>
    <xf numFmtId="164" fontId="2" fillId="0" borderId="80" xfId="0" applyNumberFormat="1" applyFont="1" applyFill="1" applyBorder="1" applyAlignment="1">
      <alignment horizontal="center" vertical="top" wrapText="1"/>
    </xf>
    <xf numFmtId="164" fontId="2" fillId="4" borderId="77" xfId="0" applyNumberFormat="1" applyFont="1" applyFill="1" applyBorder="1" applyAlignment="1">
      <alignment horizontal="center" vertical="top" wrapText="1"/>
    </xf>
    <xf numFmtId="164" fontId="2" fillId="4" borderId="78" xfId="0" applyNumberFormat="1" applyFont="1" applyFill="1" applyBorder="1" applyAlignment="1">
      <alignment horizontal="center" vertical="top" wrapText="1"/>
    </xf>
    <xf numFmtId="164" fontId="2" fillId="0" borderId="79" xfId="0" applyNumberFormat="1" applyFont="1" applyFill="1" applyBorder="1" applyAlignment="1">
      <alignment horizontal="center" vertical="top" wrapText="1"/>
    </xf>
    <xf numFmtId="164" fontId="1" fillId="0" borderId="83" xfId="0" applyNumberFormat="1" applyFont="1" applyFill="1" applyBorder="1" applyAlignment="1">
      <alignment horizontal="center" vertical="top" wrapText="1"/>
    </xf>
    <xf numFmtId="164" fontId="2" fillId="0" borderId="83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61" xfId="0" applyNumberFormat="1" applyFont="1" applyBorder="1" applyAlignment="1">
      <alignment horizontal="center" vertical="top" wrapText="1"/>
    </xf>
    <xf numFmtId="49" fontId="2" fillId="3" borderId="14" xfId="0" applyNumberFormat="1" applyFont="1" applyFill="1" applyBorder="1" applyAlignment="1">
      <alignment horizontal="center" vertical="top"/>
    </xf>
    <xf numFmtId="164" fontId="2" fillId="0" borderId="75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right" vertical="top" wrapText="1"/>
    </xf>
    <xf numFmtId="164" fontId="2" fillId="0" borderId="59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164" fontId="2" fillId="0" borderId="60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3" borderId="6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left" vertical="top" wrapText="1"/>
    </xf>
    <xf numFmtId="1" fontId="2" fillId="3" borderId="71" xfId="0" applyNumberFormat="1" applyFont="1" applyFill="1" applyBorder="1" applyAlignment="1">
      <alignment horizontal="left" vertical="top" wrapText="1"/>
    </xf>
    <xf numFmtId="164" fontId="1" fillId="2" borderId="63" xfId="0" applyNumberFormat="1" applyFont="1" applyFill="1" applyBorder="1" applyAlignment="1">
      <alignment vertical="top"/>
    </xf>
    <xf numFmtId="164" fontId="1" fillId="2" borderId="34" xfId="0" applyNumberFormat="1" applyFont="1" applyFill="1" applyBorder="1" applyAlignment="1">
      <alignment vertical="top"/>
    </xf>
    <xf numFmtId="164" fontId="1" fillId="2" borderId="64" xfId="0" applyNumberFormat="1" applyFont="1" applyFill="1" applyBorder="1" applyAlignment="1">
      <alignment vertical="top"/>
    </xf>
    <xf numFmtId="49" fontId="2" fillId="6" borderId="2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 wrapText="1"/>
    </xf>
    <xf numFmtId="164" fontId="27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25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24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59" xfId="0" applyFont="1" applyBorder="1" applyAlignment="1">
      <alignment vertical="top" wrapText="1"/>
    </xf>
    <xf numFmtId="0" fontId="0" fillId="0" borderId="67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1" fillId="0" borderId="59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73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horizontal="center" vertical="top"/>
    </xf>
    <xf numFmtId="49" fontId="1" fillId="0" borderId="52" xfId="0" applyNumberFormat="1" applyFont="1" applyFill="1" applyBorder="1" applyAlignment="1">
      <alignment horizontal="center" vertical="top"/>
    </xf>
    <xf numFmtId="0" fontId="1" fillId="0" borderId="73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wrapText="1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73" xfId="0" applyNumberFormat="1" applyFont="1" applyBorder="1" applyAlignment="1">
      <alignment horizontal="center" vertical="top" wrapText="1"/>
    </xf>
    <xf numFmtId="164" fontId="1" fillId="4" borderId="78" xfId="0" applyNumberFormat="1" applyFont="1" applyFill="1" applyBorder="1" applyAlignment="1">
      <alignment horizontal="center" vertical="top" wrapText="1"/>
    </xf>
    <xf numFmtId="49" fontId="2" fillId="3" borderId="42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top"/>
    </xf>
    <xf numFmtId="49" fontId="2" fillId="3" borderId="49" xfId="0" applyNumberFormat="1" applyFont="1" applyFill="1" applyBorder="1" applyAlignment="1">
      <alignment horizontal="center" vertical="top"/>
    </xf>
    <xf numFmtId="49" fontId="2" fillId="2" borderId="40" xfId="0" applyNumberFormat="1" applyFont="1" applyFill="1" applyBorder="1" applyAlignment="1">
      <alignment horizontal="center" vertical="top" wrapText="1"/>
    </xf>
    <xf numFmtId="49" fontId="2" fillId="3" borderId="53" xfId="0" applyNumberFormat="1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horizontal="center" vertical="top"/>
    </xf>
    <xf numFmtId="49" fontId="2" fillId="2" borderId="67" xfId="0" applyNumberFormat="1" applyFont="1" applyFill="1" applyBorder="1" applyAlignment="1">
      <alignment horizontal="center" vertical="top" wrapText="1"/>
    </xf>
    <xf numFmtId="49" fontId="2" fillId="2" borderId="70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49" fontId="2" fillId="2" borderId="56" xfId="0" applyNumberFormat="1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horizontal="center" vertical="top"/>
    </xf>
    <xf numFmtId="49" fontId="2" fillId="5" borderId="35" xfId="0" applyNumberFormat="1" applyFont="1" applyFill="1" applyBorder="1" applyAlignment="1">
      <alignment horizontal="center" vertical="top"/>
    </xf>
    <xf numFmtId="49" fontId="2" fillId="2" borderId="59" xfId="0" applyNumberFormat="1" applyFont="1" applyFill="1" applyBorder="1" applyAlignment="1">
      <alignment horizontal="center" vertical="top" wrapText="1"/>
    </xf>
    <xf numFmtId="49" fontId="2" fillId="2" borderId="27" xfId="0" applyNumberFormat="1" applyFont="1" applyFill="1" applyBorder="1" applyAlignment="1">
      <alignment horizontal="center" vertical="top" wrapText="1"/>
    </xf>
    <xf numFmtId="49" fontId="2" fillId="3" borderId="35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 wrapText="1"/>
    </xf>
    <xf numFmtId="0" fontId="0" fillId="0" borderId="61" xfId="0" applyFont="1" applyBorder="1" applyAlignment="1">
      <alignment vertical="top"/>
    </xf>
    <xf numFmtId="0" fontId="1" fillId="0" borderId="35" xfId="0" applyFont="1" applyFill="1" applyBorder="1" applyAlignment="1">
      <alignment horizontal="center" vertical="top" wrapText="1"/>
    </xf>
    <xf numFmtId="1" fontId="1" fillId="0" borderId="34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Fill="1" applyBorder="1" applyAlignment="1">
      <alignment horizontal="center" vertical="top" wrapText="1"/>
    </xf>
    <xf numFmtId="1" fontId="1" fillId="0" borderId="52" xfId="0" applyNumberFormat="1" applyFont="1" applyFill="1" applyBorder="1" applyAlignment="1">
      <alignment horizontal="center" vertical="top" wrapText="1"/>
    </xf>
    <xf numFmtId="1" fontId="1" fillId="0" borderId="64" xfId="0" applyNumberFormat="1" applyFont="1" applyFill="1" applyBorder="1" applyAlignment="1">
      <alignment horizontal="center" vertical="top" wrapText="1"/>
    </xf>
    <xf numFmtId="1" fontId="1" fillId="0" borderId="61" xfId="0" applyNumberFormat="1" applyFont="1" applyFill="1" applyBorder="1" applyAlignment="1">
      <alignment horizontal="center" vertical="top" wrapText="1"/>
    </xf>
    <xf numFmtId="1" fontId="1" fillId="0" borderId="73" xfId="0" applyNumberFormat="1" applyFont="1" applyFill="1" applyBorder="1" applyAlignment="1">
      <alignment horizontal="center" vertical="top" wrapText="1"/>
    </xf>
    <xf numFmtId="0" fontId="0" fillId="0" borderId="35" xfId="0" applyFont="1" applyBorder="1" applyAlignment="1">
      <alignment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84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center" textRotation="90" wrapText="1"/>
    </xf>
    <xf numFmtId="164" fontId="2" fillId="0" borderId="35" xfId="0" applyNumberFormat="1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5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64" fontId="1" fillId="0" borderId="59" xfId="0" applyNumberFormat="1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/>
    </xf>
    <xf numFmtId="164" fontId="2" fillId="4" borderId="25" xfId="0" applyNumberFormat="1" applyFont="1" applyFill="1" applyBorder="1" applyAlignment="1">
      <alignment horizontal="center" vertical="top" wrapText="1"/>
    </xf>
    <xf numFmtId="164" fontId="2" fillId="4" borderId="36" xfId="0" applyNumberFormat="1" applyFont="1" applyFill="1" applyBorder="1" applyAlignment="1">
      <alignment horizontal="center" vertical="top" wrapText="1"/>
    </xf>
    <xf numFmtId="164" fontId="2" fillId="4" borderId="51" xfId="0" applyNumberFormat="1" applyFont="1" applyFill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top" wrapText="1"/>
    </xf>
    <xf numFmtId="49" fontId="1" fillId="0" borderId="65" xfId="0" applyNumberFormat="1" applyFont="1" applyBorder="1" applyAlignment="1">
      <alignment horizontal="center" vertical="top" wrapText="1"/>
    </xf>
    <xf numFmtId="49" fontId="2" fillId="6" borderId="39" xfId="0" applyNumberFormat="1" applyFont="1" applyFill="1" applyBorder="1" applyAlignment="1">
      <alignment horizontal="right" vertical="top"/>
    </xf>
    <xf numFmtId="49" fontId="2" fillId="6" borderId="36" xfId="0" applyNumberFormat="1" applyFont="1" applyFill="1" applyBorder="1" applyAlignment="1">
      <alignment horizontal="right" vertical="top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49" fontId="1" fillId="0" borderId="55" xfId="0" applyNumberFormat="1" applyFont="1" applyBorder="1" applyAlignment="1">
      <alignment horizontal="center" vertical="top" wrapText="1"/>
    </xf>
    <xf numFmtId="49" fontId="1" fillId="0" borderId="6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82" xfId="0" applyNumberFormat="1" applyFont="1" applyBorder="1" applyAlignment="1">
      <alignment horizontal="center" vertical="top"/>
    </xf>
    <xf numFmtId="0" fontId="23" fillId="6" borderId="82" xfId="0" applyFont="1" applyFill="1" applyBorder="1" applyAlignment="1">
      <alignment horizontal="left" vertical="top" wrapText="1"/>
    </xf>
    <xf numFmtId="0" fontId="23" fillId="6" borderId="65" xfId="0" applyFont="1" applyFill="1" applyBorder="1" applyAlignment="1">
      <alignment horizontal="left" vertical="top" wrapText="1"/>
    </xf>
    <xf numFmtId="0" fontId="23" fillId="6" borderId="66" xfId="0" applyFont="1" applyFill="1" applyBorder="1" applyAlignment="1">
      <alignment horizontal="left" vertical="top" wrapText="1"/>
    </xf>
    <xf numFmtId="49" fontId="2" fillId="2" borderId="56" xfId="0" applyNumberFormat="1" applyFont="1" applyFill="1" applyBorder="1" applyAlignment="1">
      <alignment horizontal="center" vertical="top"/>
    </xf>
    <xf numFmtId="49" fontId="2" fillId="2" borderId="59" xfId="0" applyNumberFormat="1" applyFont="1" applyFill="1" applyBorder="1" applyAlignment="1">
      <alignment horizontal="center" vertical="top"/>
    </xf>
    <xf numFmtId="49" fontId="2" fillId="2" borderId="40" xfId="0" applyNumberFormat="1" applyFont="1" applyFill="1" applyBorder="1" applyAlignment="1">
      <alignment horizontal="center" vertical="top"/>
    </xf>
    <xf numFmtId="49" fontId="1" fillId="0" borderId="83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63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1" fillId="5" borderId="74" xfId="0" applyFont="1" applyFill="1" applyBorder="1" applyAlignment="1">
      <alignment horizontal="left" vertical="top" wrapText="1"/>
    </xf>
    <xf numFmtId="0" fontId="1" fillId="5" borderId="59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2" fillId="3" borderId="50" xfId="0" applyNumberFormat="1" applyFont="1" applyFill="1" applyBorder="1" applyAlignment="1">
      <alignment horizontal="center" vertical="top"/>
    </xf>
    <xf numFmtId="49" fontId="2" fillId="3" borderId="39" xfId="0" applyNumberFormat="1" applyFont="1" applyFill="1" applyBorder="1" applyAlignment="1">
      <alignment horizontal="left" vertical="top"/>
    </xf>
    <xf numFmtId="49" fontId="2" fillId="3" borderId="36" xfId="0" applyNumberFormat="1" applyFont="1" applyFill="1" applyBorder="1" applyAlignment="1">
      <alignment horizontal="left" vertical="top"/>
    </xf>
    <xf numFmtId="49" fontId="2" fillId="3" borderId="51" xfId="0" applyNumberFormat="1" applyFont="1" applyFill="1" applyBorder="1" applyAlignment="1">
      <alignment horizontal="left" vertical="top"/>
    </xf>
    <xf numFmtId="0" fontId="1" fillId="0" borderId="64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1" fillId="0" borderId="73" xfId="0" applyNumberFormat="1" applyFont="1" applyFill="1" applyBorder="1" applyAlignment="1">
      <alignment horizontal="center" vertical="top"/>
    </xf>
    <xf numFmtId="1" fontId="1" fillId="0" borderId="49" xfId="0" applyNumberFormat="1" applyFont="1" applyFill="1" applyBorder="1" applyAlignment="1">
      <alignment horizontal="center" vertical="top"/>
    </xf>
    <xf numFmtId="1" fontId="1" fillId="0" borderId="50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2" fillId="2" borderId="51" xfId="0" applyFont="1" applyFill="1" applyBorder="1" applyAlignment="1">
      <alignment horizontal="left" vertical="top"/>
    </xf>
    <xf numFmtId="49" fontId="2" fillId="0" borderId="54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1" fillId="0" borderId="55" xfId="0" applyFont="1" applyFill="1" applyBorder="1" applyAlignment="1">
      <alignment vertical="top" wrapText="1"/>
    </xf>
    <xf numFmtId="0" fontId="1" fillId="0" borderId="60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2" fillId="0" borderId="77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164" fontId="1" fillId="0" borderId="63" xfId="0" applyNumberFormat="1" applyFont="1" applyFill="1" applyBorder="1" applyAlignment="1">
      <alignment horizontal="left" vertical="top" wrapText="1"/>
    </xf>
    <xf numFmtId="164" fontId="1" fillId="0" borderId="67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top"/>
    </xf>
    <xf numFmtId="49" fontId="1" fillId="0" borderId="80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2" fillId="0" borderId="77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0" borderId="77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164" fontId="2" fillId="0" borderId="77" xfId="0" applyNumberFormat="1" applyFont="1" applyBorder="1" applyAlignment="1">
      <alignment horizontal="center" vertical="top" wrapText="1"/>
    </xf>
    <xf numFmtId="49" fontId="1" fillId="0" borderId="57" xfId="0" applyNumberFormat="1" applyFont="1" applyBorder="1" applyAlignment="1">
      <alignment horizontal="center" vertical="top" wrapText="1"/>
    </xf>
    <xf numFmtId="49" fontId="1" fillId="0" borderId="61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164" fontId="25" fillId="0" borderId="63" xfId="0" applyNumberFormat="1" applyFont="1" applyFill="1" applyBorder="1" applyAlignment="1">
      <alignment horizontal="left" vertical="top" wrapText="1"/>
    </xf>
    <xf numFmtId="164" fontId="25" fillId="0" borderId="67" xfId="0" applyNumberFormat="1" applyFont="1" applyFill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/>
    </xf>
    <xf numFmtId="164" fontId="2" fillId="0" borderId="77" xfId="0" applyNumberFormat="1" applyFont="1" applyBorder="1" applyAlignment="1">
      <alignment horizontal="center" vertical="top" textRotation="90" wrapText="1"/>
    </xf>
    <xf numFmtId="164" fontId="2" fillId="0" borderId="2" xfId="0" applyNumberFormat="1" applyFont="1" applyBorder="1" applyAlignment="1">
      <alignment horizontal="center" vertical="top" textRotation="90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49" fontId="2" fillId="2" borderId="63" xfId="0" applyNumberFormat="1" applyFont="1" applyFill="1" applyBorder="1" applyAlignment="1">
      <alignment horizontal="center" vertical="top"/>
    </xf>
    <xf numFmtId="49" fontId="2" fillId="3" borderId="55" xfId="0" applyNumberFormat="1" applyFont="1" applyFill="1" applyBorder="1" applyAlignment="1">
      <alignment horizontal="center" vertical="top"/>
    </xf>
    <xf numFmtId="49" fontId="2" fillId="3" borderId="60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1" fillId="0" borderId="80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49" fontId="1" fillId="0" borderId="85" xfId="0" applyNumberFormat="1" applyFont="1" applyBorder="1" applyAlignment="1">
      <alignment horizontal="center" vertical="top" wrapText="1"/>
    </xf>
    <xf numFmtId="49" fontId="1" fillId="0" borderId="86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 wrapText="1"/>
    </xf>
    <xf numFmtId="164" fontId="1" fillId="0" borderId="38" xfId="0" applyNumberFormat="1" applyFont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164" fontId="1" fillId="0" borderId="72" xfId="0" applyNumberFormat="1" applyFont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86" xfId="0" applyNumberFormat="1" applyFont="1" applyFill="1" applyBorder="1" applyAlignment="1">
      <alignment horizontal="center" vertical="top" wrapText="1"/>
    </xf>
    <xf numFmtId="164" fontId="2" fillId="6" borderId="2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6" borderId="51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0" fontId="1" fillId="0" borderId="70" xfId="0" applyFont="1" applyBorder="1" applyAlignment="1">
      <alignment horizontal="left"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right" vertical="top"/>
    </xf>
    <xf numFmtId="0" fontId="1" fillId="0" borderId="67" xfId="0" applyFont="1" applyBorder="1" applyAlignment="1">
      <alignment horizontal="left" vertical="top" wrapText="1"/>
    </xf>
    <xf numFmtId="0" fontId="0" fillId="0" borderId="52" xfId="0" applyFont="1" applyBorder="1" applyAlignment="1">
      <alignment vertical="top" wrapText="1"/>
    </xf>
    <xf numFmtId="0" fontId="0" fillId="0" borderId="84" xfId="0" applyFont="1" applyBorder="1" applyAlignment="1">
      <alignment vertical="top" wrapText="1"/>
    </xf>
    <xf numFmtId="0" fontId="1" fillId="6" borderId="25" xfId="0" applyFont="1" applyFill="1" applyBorder="1" applyAlignment="1">
      <alignment horizontal="center" vertical="top"/>
    </xf>
    <xf numFmtId="0" fontId="1" fillId="6" borderId="36" xfId="0" applyFont="1" applyFill="1" applyBorder="1" applyAlignment="1">
      <alignment horizontal="center" vertical="top"/>
    </xf>
    <xf numFmtId="0" fontId="1" fillId="6" borderId="51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2" borderId="76" xfId="0" applyNumberFormat="1" applyFont="1" applyFill="1" applyBorder="1" applyAlignment="1">
      <alignment horizontal="right" vertical="top"/>
    </xf>
    <xf numFmtId="49" fontId="2" fillId="3" borderId="36" xfId="0" applyNumberFormat="1" applyFont="1" applyFill="1" applyBorder="1" applyAlignment="1">
      <alignment horizontal="right" vertical="top" wrapText="1"/>
    </xf>
    <xf numFmtId="0" fontId="2" fillId="0" borderId="2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" fillId="6" borderId="26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39" xfId="0" applyFont="1" applyFill="1" applyBorder="1" applyAlignment="1">
      <alignment vertical="top" wrapText="1"/>
    </xf>
    <xf numFmtId="164" fontId="1" fillId="0" borderId="20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4" borderId="51" xfId="0" applyFont="1" applyFill="1" applyBorder="1" applyAlignment="1">
      <alignment horizontal="left" vertical="top" wrapText="1"/>
    </xf>
    <xf numFmtId="49" fontId="2" fillId="2" borderId="74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2" fillId="3" borderId="77" xfId="0" applyNumberFormat="1" applyFont="1" applyFill="1" applyBorder="1" applyAlignment="1">
      <alignment horizontal="center" vertical="top"/>
    </xf>
    <xf numFmtId="164" fontId="1" fillId="0" borderId="77" xfId="0" applyNumberFormat="1" applyFont="1" applyFill="1" applyBorder="1" applyAlignment="1">
      <alignment horizontal="left" vertical="top" wrapText="1"/>
    </xf>
    <xf numFmtId="164" fontId="1" fillId="0" borderId="35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2" fillId="0" borderId="35" xfId="0" applyNumberFormat="1" applyFont="1" applyBorder="1" applyAlignment="1">
      <alignment horizontal="center" vertical="top" textRotation="90" wrapText="1"/>
    </xf>
    <xf numFmtId="49" fontId="2" fillId="0" borderId="35" xfId="0" applyNumberFormat="1" applyFont="1" applyFill="1" applyBorder="1" applyAlignment="1">
      <alignment horizontal="center" vertical="top"/>
    </xf>
    <xf numFmtId="49" fontId="2" fillId="3" borderId="33" xfId="0" applyNumberFormat="1" applyFont="1" applyFill="1" applyBorder="1" applyAlignment="1">
      <alignment horizontal="center" vertical="top"/>
    </xf>
    <xf numFmtId="49" fontId="2" fillId="2" borderId="63" xfId="0" applyNumberFormat="1" applyFont="1" applyFill="1" applyBorder="1" applyAlignment="1">
      <alignment horizontal="center" vertical="top" wrapText="1"/>
    </xf>
    <xf numFmtId="49" fontId="2" fillId="5" borderId="54" xfId="0" applyNumberFormat="1" applyFont="1" applyFill="1" applyBorder="1" applyAlignment="1">
      <alignment horizontal="center" vertical="top"/>
    </xf>
    <xf numFmtId="49" fontId="2" fillId="5" borderId="52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164" fontId="2" fillId="0" borderId="77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/>
    </xf>
    <xf numFmtId="49" fontId="2" fillId="2" borderId="56" xfId="0" applyNumberFormat="1" applyFont="1" applyFill="1" applyBorder="1" applyAlignment="1">
      <alignment horizontal="left" vertical="top"/>
    </xf>
    <xf numFmtId="49" fontId="2" fillId="2" borderId="59" xfId="0" applyNumberFormat="1" applyFont="1" applyFill="1" applyBorder="1" applyAlignment="1">
      <alignment horizontal="left" vertical="top"/>
    </xf>
    <xf numFmtId="49" fontId="2" fillId="2" borderId="40" xfId="0" applyNumberFormat="1" applyFont="1" applyFill="1" applyBorder="1" applyAlignment="1">
      <alignment horizontal="left" vertical="top"/>
    </xf>
    <xf numFmtId="49" fontId="2" fillId="3" borderId="54" xfId="0" applyNumberFormat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49" fontId="2" fillId="5" borderId="54" xfId="0" applyNumberFormat="1" applyFont="1" applyFill="1" applyBorder="1" applyAlignment="1">
      <alignment horizontal="left" vertical="top"/>
    </xf>
    <xf numFmtId="49" fontId="2" fillId="5" borderId="35" xfId="0" applyNumberFormat="1" applyFont="1" applyFill="1" applyBorder="1" applyAlignment="1">
      <alignment horizontal="left" vertical="top"/>
    </xf>
    <xf numFmtId="49" fontId="2" fillId="5" borderId="5" xfId="0" applyNumberFormat="1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 wrapText="1"/>
    </xf>
    <xf numFmtId="49" fontId="2" fillId="3" borderId="36" xfId="0" applyNumberFormat="1" applyFont="1" applyFill="1" applyBorder="1" applyAlignment="1">
      <alignment horizontal="left" vertical="top" wrapText="1"/>
    </xf>
    <xf numFmtId="49" fontId="2" fillId="3" borderId="76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left" vertical="top" wrapText="1"/>
    </xf>
    <xf numFmtId="49" fontId="2" fillId="3" borderId="51" xfId="0" applyNumberFormat="1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/>
    </xf>
    <xf numFmtId="49" fontId="2" fillId="5" borderId="77" xfId="0" applyNumberFormat="1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left" vertical="top" wrapText="1"/>
    </xf>
    <xf numFmtId="0" fontId="0" fillId="5" borderId="58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4" fillId="2" borderId="74" xfId="0" applyNumberFormat="1" applyFont="1" applyFill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9" fontId="4" fillId="3" borderId="80" xfId="0" applyNumberFormat="1" applyFont="1" applyFill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9" fontId="4" fillId="0" borderId="7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49" fontId="2" fillId="3" borderId="39" xfId="0" applyNumberFormat="1" applyFont="1" applyFill="1" applyBorder="1" applyAlignment="1">
      <alignment horizontal="right" vertical="top"/>
    </xf>
    <xf numFmtId="49" fontId="2" fillId="3" borderId="36" xfId="0" applyNumberFormat="1" applyFont="1" applyFill="1" applyBorder="1" applyAlignment="1">
      <alignment horizontal="right" vertical="top"/>
    </xf>
    <xf numFmtId="0" fontId="1" fillId="0" borderId="75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49" fontId="1" fillId="0" borderId="75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top" wrapText="1"/>
    </xf>
    <xf numFmtId="164" fontId="2" fillId="0" borderId="77" xfId="0" applyNumberFormat="1" applyFont="1" applyBorder="1" applyAlignment="1">
      <alignment horizontal="left" vertical="top" wrapText="1"/>
    </xf>
    <xf numFmtId="164" fontId="2" fillId="0" borderId="35" xfId="0" applyNumberFormat="1" applyFont="1" applyBorder="1" applyAlignment="1">
      <alignment horizontal="left" vertical="top" wrapText="1"/>
    </xf>
    <xf numFmtId="49" fontId="2" fillId="3" borderId="39" xfId="0" applyNumberFormat="1" applyFont="1" applyFill="1" applyBorder="1" applyAlignment="1">
      <alignment horizontal="right" vertical="top" wrapText="1"/>
    </xf>
    <xf numFmtId="0" fontId="0" fillId="0" borderId="36" xfId="0" applyFont="1" applyBorder="1" applyAlignment="1">
      <alignment horizontal="righ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7" borderId="18" xfId="0" applyNumberFormat="1" applyFont="1" applyFill="1" applyBorder="1" applyAlignment="1">
      <alignment horizontal="left" vertical="top" wrapText="1"/>
    </xf>
    <xf numFmtId="0" fontId="0" fillId="0" borderId="58" xfId="0" applyFont="1" applyBorder="1" applyAlignment="1">
      <alignment/>
    </xf>
    <xf numFmtId="0" fontId="0" fillId="0" borderId="68" xfId="0" applyFont="1" applyBorder="1" applyAlignment="1">
      <alignment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77" xfId="0" applyFont="1" applyFill="1" applyBorder="1" applyAlignment="1">
      <alignment horizontal="left" vertical="top" wrapText="1"/>
    </xf>
    <xf numFmtId="0" fontId="2" fillId="3" borderId="78" xfId="0" applyFont="1" applyFill="1" applyBorder="1" applyAlignment="1">
      <alignment horizontal="left" vertical="top" wrapText="1"/>
    </xf>
    <xf numFmtId="0" fontId="1" fillId="5" borderId="79" xfId="0" applyFont="1" applyFill="1" applyBorder="1" applyAlignment="1">
      <alignment horizontal="center" vertical="top"/>
    </xf>
    <xf numFmtId="0" fontId="1" fillId="5" borderId="50" xfId="0" applyFont="1" applyFill="1" applyBorder="1" applyAlignment="1">
      <alignment horizontal="center" vertical="top"/>
    </xf>
    <xf numFmtId="0" fontId="1" fillId="5" borderId="80" xfId="0" applyFont="1" applyFill="1" applyBorder="1" applyAlignment="1">
      <alignment horizontal="center" vertical="top"/>
    </xf>
    <xf numFmtId="0" fontId="1" fillId="5" borderId="60" xfId="0" applyFont="1" applyFill="1" applyBorder="1" applyAlignment="1">
      <alignment horizontal="center" vertical="top"/>
    </xf>
    <xf numFmtId="0" fontId="1" fillId="5" borderId="78" xfId="0" applyFont="1" applyFill="1" applyBorder="1" applyAlignment="1">
      <alignment horizontal="center" vertical="top"/>
    </xf>
    <xf numFmtId="0" fontId="1" fillId="5" borderId="61" xfId="0" applyFont="1" applyFill="1" applyBorder="1" applyAlignment="1">
      <alignment horizontal="center" vertical="top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75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73" xfId="0" applyFont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vertical="top"/>
    </xf>
    <xf numFmtId="49" fontId="2" fillId="2" borderId="37" xfId="0" applyNumberFormat="1" applyFont="1" applyFill="1" applyBorder="1" applyAlignment="1">
      <alignment horizontal="right" vertical="top"/>
    </xf>
    <xf numFmtId="49" fontId="2" fillId="3" borderId="17" xfId="0" applyNumberFormat="1" applyFont="1" applyFill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right" vertical="top"/>
    </xf>
    <xf numFmtId="49" fontId="2" fillId="3" borderId="37" xfId="0" applyNumberFormat="1" applyFont="1" applyFill="1" applyBorder="1" applyAlignment="1">
      <alignment horizontal="right" vertical="top"/>
    </xf>
    <xf numFmtId="49" fontId="2" fillId="0" borderId="7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left" vertical="top" wrapText="1"/>
    </xf>
    <xf numFmtId="0" fontId="2" fillId="3" borderId="76" xfId="0" applyFont="1" applyFill="1" applyBorder="1" applyAlignment="1">
      <alignment horizontal="left" vertical="top" wrapText="1"/>
    </xf>
    <xf numFmtId="0" fontId="2" fillId="3" borderId="85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" fontId="1" fillId="0" borderId="64" xfId="0" applyNumberFormat="1" applyFont="1" applyFill="1" applyBorder="1" applyAlignment="1">
      <alignment horizontal="center" vertical="top"/>
    </xf>
    <xf numFmtId="1" fontId="1" fillId="0" borderId="61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85" xfId="0" applyNumberFormat="1" applyFont="1" applyBorder="1" applyAlignment="1">
      <alignment horizontal="center" vertical="top"/>
    </xf>
    <xf numFmtId="49" fontId="1" fillId="0" borderId="86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1" fontId="1" fillId="0" borderId="78" xfId="0" applyNumberFormat="1" applyFont="1" applyFill="1" applyBorder="1" applyAlignment="1">
      <alignment horizontal="center" vertical="top" wrapText="1"/>
    </xf>
    <xf numFmtId="0" fontId="1" fillId="0" borderId="74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left" vertical="top"/>
    </xf>
    <xf numFmtId="0" fontId="2" fillId="3" borderId="47" xfId="0" applyFont="1" applyFill="1" applyBorder="1" applyAlignment="1">
      <alignment horizontal="left" vertical="top"/>
    </xf>
    <xf numFmtId="0" fontId="1" fillId="0" borderId="61" xfId="0" applyFont="1" applyFill="1" applyBorder="1" applyAlignment="1">
      <alignment horizontal="center" vertical="top" wrapText="1"/>
    </xf>
    <xf numFmtId="0" fontId="1" fillId="0" borderId="73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5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center" vertical="center" textRotation="90" wrapText="1"/>
    </xf>
    <xf numFmtId="164" fontId="2" fillId="0" borderId="35" xfId="0" applyNumberFormat="1" applyFont="1" applyBorder="1" applyAlignment="1">
      <alignment horizontal="center" vertical="center" textRotation="90" wrapText="1"/>
    </xf>
    <xf numFmtId="164" fontId="2" fillId="0" borderId="2" xfId="0" applyNumberFormat="1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52" xfId="0" applyFont="1" applyFill="1" applyBorder="1" applyAlignment="1">
      <alignment horizontal="center" vertical="top" wrapText="1"/>
    </xf>
    <xf numFmtId="164" fontId="2" fillId="0" borderId="80" xfId="0" applyNumberFormat="1" applyFont="1" applyBorder="1" applyAlignment="1">
      <alignment horizontal="left" vertical="top" wrapText="1"/>
    </xf>
    <xf numFmtId="164" fontId="2" fillId="0" borderId="6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5" borderId="7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8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6" fillId="0" borderId="38" xfId="17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6" fillId="0" borderId="30" xfId="17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20" fillId="0" borderId="34" xfId="17" applyFont="1" applyBorder="1" applyAlignment="1">
      <alignment horizontal="center" vertical="center" wrapText="1"/>
      <protection/>
    </xf>
    <xf numFmtId="0" fontId="19" fillId="0" borderId="52" xfId="0" applyFont="1" applyBorder="1" applyAlignment="1">
      <alignment horizontal="center" vertical="center"/>
    </xf>
    <xf numFmtId="0" fontId="16" fillId="0" borderId="33" xfId="17" applyFont="1" applyBorder="1" applyAlignment="1">
      <alignment horizontal="center" vertical="center" wrapText="1"/>
      <protection/>
    </xf>
    <xf numFmtId="0" fontId="16" fillId="0" borderId="32" xfId="17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/>
    </xf>
    <xf numFmtId="0" fontId="16" fillId="0" borderId="34" xfId="17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center"/>
    </xf>
    <xf numFmtId="164" fontId="4" fillId="4" borderId="65" xfId="0" applyNumberFormat="1" applyFont="1" applyFill="1" applyBorder="1" applyAlignment="1">
      <alignment horizontal="center" vertical="top"/>
    </xf>
    <xf numFmtId="49" fontId="2" fillId="3" borderId="76" xfId="0" applyNumberFormat="1" applyFont="1" applyFill="1" applyBorder="1" applyAlignment="1">
      <alignment horizontal="left" vertical="top"/>
    </xf>
    <xf numFmtId="49" fontId="2" fillId="3" borderId="85" xfId="0" applyNumberFormat="1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21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center"/>
    </xf>
    <xf numFmtId="164" fontId="4" fillId="4" borderId="82" xfId="0" applyNumberFormat="1" applyFont="1" applyFill="1" applyBorder="1" applyAlignment="1">
      <alignment horizontal="center" vertical="top"/>
    </xf>
    <xf numFmtId="0" fontId="1" fillId="0" borderId="70" xfId="0" applyFont="1" applyFill="1" applyBorder="1" applyAlignment="1">
      <alignment horizontal="left" vertical="top" wrapText="1"/>
    </xf>
    <xf numFmtId="0" fontId="1" fillId="0" borderId="71" xfId="0" applyFont="1" applyFill="1" applyBorder="1" applyAlignment="1">
      <alignment horizontal="center" vertical="top"/>
    </xf>
    <xf numFmtId="0" fontId="1" fillId="0" borderId="71" xfId="0" applyFont="1" applyFill="1" applyBorder="1" applyAlignment="1">
      <alignment vertical="top"/>
    </xf>
    <xf numFmtId="0" fontId="0" fillId="0" borderId="27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0" fontId="1" fillId="0" borderId="61" xfId="0" applyNumberFormat="1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Normal_biudz uz 2001 atskaitomybe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83" customWidth="1"/>
    <col min="2" max="3" width="2.57421875" style="183" customWidth="1"/>
    <col min="4" max="4" width="22.28125" style="183" customWidth="1"/>
    <col min="5" max="5" width="4.28125" style="183" customWidth="1"/>
    <col min="6" max="6" width="3.140625" style="183" customWidth="1"/>
    <col min="7" max="7" width="7.00390625" style="184" customWidth="1"/>
    <col min="8" max="8" width="4.00390625" style="183" customWidth="1"/>
    <col min="9" max="9" width="6.57421875" style="182" customWidth="1"/>
    <col min="10" max="10" width="6.421875" style="183" customWidth="1"/>
    <col min="11" max="11" width="6.00390625" style="183" customWidth="1"/>
    <col min="12" max="12" width="5.57421875" style="183" customWidth="1"/>
    <col min="13" max="14" width="6.57421875" style="183" customWidth="1"/>
    <col min="15" max="16" width="5.57421875" style="183" customWidth="1"/>
    <col min="17" max="17" width="6.57421875" style="183" customWidth="1"/>
    <col min="18" max="18" width="6.7109375" style="183" customWidth="1"/>
    <col min="19" max="19" width="5.7109375" style="183" customWidth="1"/>
    <col min="20" max="20" width="5.8515625" style="183" customWidth="1"/>
    <col min="21" max="21" width="6.8515625" style="183" customWidth="1"/>
    <col min="22" max="23" width="5.57421875" style="183" hidden="1" customWidth="1"/>
    <col min="24" max="24" width="2.57421875" style="183" hidden="1" customWidth="1"/>
    <col min="25" max="25" width="6.8515625" style="183" customWidth="1"/>
    <col min="26" max="26" width="6.28125" style="183" customWidth="1"/>
    <col min="27" max="27" width="21.57421875" style="183" customWidth="1"/>
    <col min="28" max="28" width="5.140625" style="600" customWidth="1"/>
    <col min="29" max="30" width="5.140625" style="183" customWidth="1"/>
    <col min="31" max="16384" width="9.140625" style="127" customWidth="1"/>
  </cols>
  <sheetData>
    <row r="1" spans="27:30" ht="13.5" customHeight="1">
      <c r="AA1" s="689" t="s">
        <v>33</v>
      </c>
      <c r="AB1" s="690"/>
      <c r="AC1" s="690"/>
      <c r="AD1" s="690"/>
    </row>
    <row r="2" spans="1:30" ht="26.25" customHeight="1">
      <c r="A2" s="933" t="s">
        <v>113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</row>
    <row r="3" spans="1:30" ht="16.5" customHeight="1">
      <c r="A3" s="708" t="s">
        <v>103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</row>
    <row r="4" spans="1:30" ht="13.5" customHeight="1" thickBot="1">
      <c r="A4" s="1004" t="s">
        <v>0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1004"/>
      <c r="U4" s="1004"/>
      <c r="V4" s="1004"/>
      <c r="W4" s="1004"/>
      <c r="X4" s="1004"/>
      <c r="Y4" s="1004"/>
      <c r="Z4" s="1004"/>
      <c r="AA4" s="1004"/>
      <c r="AB4" s="1004"/>
      <c r="AC4" s="1004"/>
      <c r="AD4" s="1004"/>
    </row>
    <row r="5" spans="1:30" ht="36.75" customHeight="1">
      <c r="A5" s="935" t="s">
        <v>1</v>
      </c>
      <c r="B5" s="938" t="s">
        <v>2</v>
      </c>
      <c r="C5" s="938" t="s">
        <v>3</v>
      </c>
      <c r="D5" s="941" t="s">
        <v>22</v>
      </c>
      <c r="E5" s="944" t="s">
        <v>4</v>
      </c>
      <c r="F5" s="947" t="s">
        <v>214</v>
      </c>
      <c r="G5" s="950" t="s">
        <v>5</v>
      </c>
      <c r="H5" s="930" t="s">
        <v>6</v>
      </c>
      <c r="I5" s="908" t="s">
        <v>7</v>
      </c>
      <c r="J5" s="678" t="s">
        <v>114</v>
      </c>
      <c r="K5" s="679"/>
      <c r="L5" s="679"/>
      <c r="M5" s="680"/>
      <c r="N5" s="678" t="s">
        <v>115</v>
      </c>
      <c r="O5" s="679"/>
      <c r="P5" s="679"/>
      <c r="Q5" s="681"/>
      <c r="R5" s="922" t="s">
        <v>116</v>
      </c>
      <c r="S5" s="679"/>
      <c r="T5" s="679"/>
      <c r="U5" s="680"/>
      <c r="V5" s="678" t="s">
        <v>37</v>
      </c>
      <c r="W5" s="679"/>
      <c r="X5" s="680"/>
      <c r="Y5" s="908" t="s">
        <v>118</v>
      </c>
      <c r="Z5" s="908" t="s">
        <v>119</v>
      </c>
      <c r="AA5" s="911" t="s">
        <v>21</v>
      </c>
      <c r="AB5" s="912"/>
      <c r="AC5" s="912"/>
      <c r="AD5" s="913"/>
    </row>
    <row r="6" spans="1:30" ht="15" customHeight="1">
      <c r="A6" s="936"/>
      <c r="B6" s="939"/>
      <c r="C6" s="939"/>
      <c r="D6" s="942"/>
      <c r="E6" s="945"/>
      <c r="F6" s="948"/>
      <c r="G6" s="951"/>
      <c r="H6" s="931"/>
      <c r="I6" s="909"/>
      <c r="J6" s="920" t="s">
        <v>8</v>
      </c>
      <c r="K6" s="923" t="s">
        <v>9</v>
      </c>
      <c r="L6" s="923"/>
      <c r="M6" s="924" t="s">
        <v>34</v>
      </c>
      <c r="N6" s="920" t="s">
        <v>8</v>
      </c>
      <c r="O6" s="923" t="s">
        <v>9</v>
      </c>
      <c r="P6" s="923"/>
      <c r="Q6" s="926" t="s">
        <v>34</v>
      </c>
      <c r="R6" s="928" t="s">
        <v>8</v>
      </c>
      <c r="S6" s="923" t="s">
        <v>9</v>
      </c>
      <c r="T6" s="923"/>
      <c r="U6" s="924" t="s">
        <v>34</v>
      </c>
      <c r="V6" s="920" t="s">
        <v>8</v>
      </c>
      <c r="W6" s="914" t="s">
        <v>9</v>
      </c>
      <c r="X6" s="915"/>
      <c r="Y6" s="909"/>
      <c r="Z6" s="909"/>
      <c r="AA6" s="916" t="s">
        <v>22</v>
      </c>
      <c r="AB6" s="918" t="s">
        <v>10</v>
      </c>
      <c r="AC6" s="918"/>
      <c r="AD6" s="919"/>
    </row>
    <row r="7" spans="1:30" ht="94.5" customHeight="1" thickBot="1">
      <c r="A7" s="937"/>
      <c r="B7" s="940"/>
      <c r="C7" s="940"/>
      <c r="D7" s="943"/>
      <c r="E7" s="946"/>
      <c r="F7" s="949"/>
      <c r="G7" s="952"/>
      <c r="H7" s="932"/>
      <c r="I7" s="910"/>
      <c r="J7" s="921"/>
      <c r="K7" s="186" t="s">
        <v>8</v>
      </c>
      <c r="L7" s="187" t="s">
        <v>23</v>
      </c>
      <c r="M7" s="925"/>
      <c r="N7" s="921"/>
      <c r="O7" s="185" t="s">
        <v>8</v>
      </c>
      <c r="P7" s="187" t="s">
        <v>23</v>
      </c>
      <c r="Q7" s="927"/>
      <c r="R7" s="929"/>
      <c r="S7" s="185" t="s">
        <v>8</v>
      </c>
      <c r="T7" s="187" t="s">
        <v>23</v>
      </c>
      <c r="U7" s="925"/>
      <c r="V7" s="921"/>
      <c r="W7" s="185" t="s">
        <v>8</v>
      </c>
      <c r="X7" s="188" t="s">
        <v>23</v>
      </c>
      <c r="Y7" s="910"/>
      <c r="Z7" s="910"/>
      <c r="AA7" s="917"/>
      <c r="AB7" s="189" t="s">
        <v>39</v>
      </c>
      <c r="AC7" s="189" t="s">
        <v>38</v>
      </c>
      <c r="AD7" s="190" t="s">
        <v>117</v>
      </c>
    </row>
    <row r="8" spans="1:30" ht="14.25" customHeight="1">
      <c r="A8" s="895" t="s">
        <v>97</v>
      </c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6"/>
      <c r="AB8" s="896"/>
      <c r="AC8" s="896"/>
      <c r="AD8" s="897"/>
    </row>
    <row r="9" spans="1:30" s="191" customFormat="1" ht="14.25" customHeight="1" thickBot="1">
      <c r="A9" s="695" t="s">
        <v>92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7"/>
    </row>
    <row r="10" spans="1:30" ht="14.25" customHeight="1" thickBot="1">
      <c r="A10" s="192" t="s">
        <v>11</v>
      </c>
      <c r="B10" s="724" t="s">
        <v>91</v>
      </c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5"/>
    </row>
    <row r="11" spans="1:30" ht="14.25" customHeight="1" thickBot="1">
      <c r="A11" s="193" t="s">
        <v>11</v>
      </c>
      <c r="B11" s="194" t="s">
        <v>11</v>
      </c>
      <c r="C11" s="898" t="s">
        <v>104</v>
      </c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899"/>
      <c r="AA11" s="900"/>
      <c r="AB11" s="900"/>
      <c r="AC11" s="900"/>
      <c r="AD11" s="901"/>
    </row>
    <row r="12" spans="1:30" ht="14.25" customHeight="1">
      <c r="A12" s="698" t="s">
        <v>11</v>
      </c>
      <c r="B12" s="763" t="s">
        <v>11</v>
      </c>
      <c r="C12" s="726" t="s">
        <v>11</v>
      </c>
      <c r="D12" s="768" t="s">
        <v>40</v>
      </c>
      <c r="E12" s="732" t="s">
        <v>156</v>
      </c>
      <c r="F12" s="771" t="s">
        <v>41</v>
      </c>
      <c r="G12" s="774" t="s">
        <v>12</v>
      </c>
      <c r="H12" s="691" t="s">
        <v>213</v>
      </c>
      <c r="I12" s="195" t="s">
        <v>42</v>
      </c>
      <c r="J12" s="196">
        <f>K12+M12</f>
        <v>40.8</v>
      </c>
      <c r="K12" s="197">
        <v>40.8</v>
      </c>
      <c r="L12" s="197"/>
      <c r="M12" s="198"/>
      <c r="N12" s="199">
        <f>O12+Q12</f>
        <v>100</v>
      </c>
      <c r="O12" s="197">
        <v>100</v>
      </c>
      <c r="P12" s="197"/>
      <c r="Q12" s="200"/>
      <c r="R12" s="201">
        <f>S12</f>
        <v>40.8</v>
      </c>
      <c r="S12" s="202">
        <v>40.8</v>
      </c>
      <c r="T12" s="202"/>
      <c r="U12" s="203"/>
      <c r="V12" s="199"/>
      <c r="W12" s="197"/>
      <c r="X12" s="197"/>
      <c r="Y12" s="204">
        <v>40</v>
      </c>
      <c r="Z12" s="205">
        <v>40</v>
      </c>
      <c r="AA12" s="706" t="s">
        <v>120</v>
      </c>
      <c r="AB12" s="902">
        <v>100</v>
      </c>
      <c r="AC12" s="904">
        <v>100</v>
      </c>
      <c r="AD12" s="906">
        <v>100</v>
      </c>
    </row>
    <row r="13" spans="1:30" ht="14.25" customHeight="1">
      <c r="A13" s="699"/>
      <c r="B13" s="764"/>
      <c r="C13" s="727"/>
      <c r="D13" s="769"/>
      <c r="E13" s="733"/>
      <c r="F13" s="772"/>
      <c r="G13" s="775"/>
      <c r="H13" s="692"/>
      <c r="I13" s="208" t="s">
        <v>43</v>
      </c>
      <c r="J13" s="209">
        <f>K13+M13</f>
        <v>151</v>
      </c>
      <c r="K13" s="209">
        <v>151</v>
      </c>
      <c r="L13" s="210"/>
      <c r="M13" s="211"/>
      <c r="N13" s="212">
        <f>O13+Q13</f>
        <v>140</v>
      </c>
      <c r="O13" s="210">
        <v>140</v>
      </c>
      <c r="P13" s="210"/>
      <c r="Q13" s="213"/>
      <c r="R13" s="214">
        <f>S13</f>
        <v>266</v>
      </c>
      <c r="S13" s="215">
        <v>266</v>
      </c>
      <c r="T13" s="215"/>
      <c r="U13" s="216"/>
      <c r="V13" s="212"/>
      <c r="W13" s="210"/>
      <c r="X13" s="210"/>
      <c r="Y13" s="217">
        <v>300</v>
      </c>
      <c r="Z13" s="218">
        <v>300</v>
      </c>
      <c r="AA13" s="707"/>
      <c r="AB13" s="903"/>
      <c r="AC13" s="905"/>
      <c r="AD13" s="907"/>
    </row>
    <row r="14" spans="1:30" ht="24.75" customHeight="1">
      <c r="A14" s="762"/>
      <c r="B14" s="765"/>
      <c r="C14" s="767"/>
      <c r="D14" s="769"/>
      <c r="E14" s="733"/>
      <c r="F14" s="772"/>
      <c r="G14" s="776"/>
      <c r="H14" s="693"/>
      <c r="I14" s="128" t="s">
        <v>138</v>
      </c>
      <c r="J14" s="220">
        <f>K14+M14</f>
        <v>100</v>
      </c>
      <c r="K14" s="220">
        <v>100</v>
      </c>
      <c r="L14" s="221"/>
      <c r="M14" s="222"/>
      <c r="N14" s="223">
        <f>O14+Q14</f>
        <v>50</v>
      </c>
      <c r="O14" s="221">
        <v>50</v>
      </c>
      <c r="P14" s="221"/>
      <c r="Q14" s="224"/>
      <c r="R14" s="225"/>
      <c r="S14" s="226"/>
      <c r="T14" s="226"/>
      <c r="U14" s="227"/>
      <c r="V14" s="223"/>
      <c r="W14" s="221"/>
      <c r="X14" s="221"/>
      <c r="Y14" s="228">
        <v>100</v>
      </c>
      <c r="Z14" s="229">
        <v>100</v>
      </c>
      <c r="AA14" s="707"/>
      <c r="AB14" s="903"/>
      <c r="AC14" s="905"/>
      <c r="AD14" s="907"/>
    </row>
    <row r="15" spans="1:30" ht="14.25" customHeight="1">
      <c r="A15" s="762"/>
      <c r="B15" s="765"/>
      <c r="C15" s="767"/>
      <c r="D15" s="769"/>
      <c r="E15" s="733"/>
      <c r="F15" s="772"/>
      <c r="G15" s="776"/>
      <c r="H15" s="693"/>
      <c r="I15" s="219" t="s">
        <v>44</v>
      </c>
      <c r="J15" s="220">
        <f>K15+M15</f>
        <v>115</v>
      </c>
      <c r="K15" s="220">
        <v>115</v>
      </c>
      <c r="L15" s="221"/>
      <c r="M15" s="222"/>
      <c r="N15" s="223">
        <f>O15+Q15</f>
        <v>100</v>
      </c>
      <c r="O15" s="221">
        <v>100</v>
      </c>
      <c r="P15" s="221"/>
      <c r="Q15" s="224"/>
      <c r="R15" s="225"/>
      <c r="S15" s="226"/>
      <c r="T15" s="226"/>
      <c r="U15" s="227"/>
      <c r="V15" s="223"/>
      <c r="W15" s="221"/>
      <c r="X15" s="221"/>
      <c r="Y15" s="228">
        <v>100</v>
      </c>
      <c r="Z15" s="229">
        <v>100</v>
      </c>
      <c r="AA15" s="707"/>
      <c r="AB15" s="903"/>
      <c r="AC15" s="905"/>
      <c r="AD15" s="907"/>
    </row>
    <row r="16" spans="1:30" ht="14.25" customHeight="1" thickBot="1">
      <c r="A16" s="700"/>
      <c r="B16" s="766"/>
      <c r="C16" s="728"/>
      <c r="D16" s="770"/>
      <c r="E16" s="734"/>
      <c r="F16" s="773"/>
      <c r="G16" s="777"/>
      <c r="H16" s="694"/>
      <c r="I16" s="230" t="s">
        <v>13</v>
      </c>
      <c r="J16" s="231">
        <f>SUM(J12:J15)</f>
        <v>406.8</v>
      </c>
      <c r="K16" s="231">
        <f>SUM(K12:K15)</f>
        <v>406.8</v>
      </c>
      <c r="L16" s="232"/>
      <c r="M16" s="233"/>
      <c r="N16" s="234">
        <f>SUM(N12:N15)</f>
        <v>390</v>
      </c>
      <c r="O16" s="232">
        <f>SUM(O12:O15)</f>
        <v>390</v>
      </c>
      <c r="P16" s="232"/>
      <c r="Q16" s="235"/>
      <c r="R16" s="234">
        <f>SUM(R12:R15)</f>
        <v>306.8</v>
      </c>
      <c r="S16" s="232">
        <f>SUM(S12:S15)</f>
        <v>306.8</v>
      </c>
      <c r="T16" s="232"/>
      <c r="U16" s="232"/>
      <c r="V16" s="234"/>
      <c r="W16" s="232"/>
      <c r="X16" s="232"/>
      <c r="Y16" s="236">
        <f>SUM(Y12:Y15)</f>
        <v>540</v>
      </c>
      <c r="Z16" s="237">
        <f>Z14+Z13+Z12+Z15</f>
        <v>540</v>
      </c>
      <c r="AA16" s="707"/>
      <c r="AB16" s="903"/>
      <c r="AC16" s="905"/>
      <c r="AD16" s="907"/>
    </row>
    <row r="17" spans="1:30" ht="34.5" customHeight="1">
      <c r="A17" s="206" t="s">
        <v>11</v>
      </c>
      <c r="B17" s="207" t="s">
        <v>11</v>
      </c>
      <c r="C17" s="963" t="s">
        <v>14</v>
      </c>
      <c r="D17" s="768" t="s">
        <v>45</v>
      </c>
      <c r="E17" s="744"/>
      <c r="F17" s="979" t="s">
        <v>41</v>
      </c>
      <c r="G17" s="701" t="s">
        <v>12</v>
      </c>
      <c r="H17" s="701" t="s">
        <v>213</v>
      </c>
      <c r="I17" s="238" t="s">
        <v>42</v>
      </c>
      <c r="J17" s="239">
        <v>6.7</v>
      </c>
      <c r="K17" s="240">
        <v>6.7</v>
      </c>
      <c r="L17" s="240">
        <v>5.2</v>
      </c>
      <c r="M17" s="241"/>
      <c r="N17" s="242">
        <v>6.7</v>
      </c>
      <c r="O17" s="243">
        <v>6.7</v>
      </c>
      <c r="P17" s="243">
        <v>5.2</v>
      </c>
      <c r="Q17" s="244"/>
      <c r="R17" s="245">
        <v>6.7</v>
      </c>
      <c r="S17" s="246">
        <v>6.7</v>
      </c>
      <c r="T17" s="246">
        <v>5.2</v>
      </c>
      <c r="U17" s="247"/>
      <c r="V17" s="248"/>
      <c r="W17" s="240"/>
      <c r="X17" s="240"/>
      <c r="Y17" s="249">
        <v>6</v>
      </c>
      <c r="Z17" s="250">
        <v>6</v>
      </c>
      <c r="AA17" s="703" t="s">
        <v>52</v>
      </c>
      <c r="AB17" s="971">
        <v>16</v>
      </c>
      <c r="AC17" s="640">
        <v>16</v>
      </c>
      <c r="AD17" s="954">
        <v>16</v>
      </c>
    </row>
    <row r="18" spans="1:30" ht="61.5" customHeight="1">
      <c r="A18" s="206"/>
      <c r="B18" s="207"/>
      <c r="C18" s="727"/>
      <c r="D18" s="769"/>
      <c r="E18" s="642"/>
      <c r="F18" s="980"/>
      <c r="G18" s="692"/>
      <c r="H18" s="692"/>
      <c r="I18" s="252" t="s">
        <v>44</v>
      </c>
      <c r="J18" s="253">
        <f>K18+M18</f>
        <v>135.5</v>
      </c>
      <c r="K18" s="254">
        <v>135.5</v>
      </c>
      <c r="L18" s="254">
        <v>103.5</v>
      </c>
      <c r="M18" s="255"/>
      <c r="N18" s="256">
        <f>O18+Q18</f>
        <v>77.3</v>
      </c>
      <c r="O18" s="254">
        <v>77.3</v>
      </c>
      <c r="P18" s="254">
        <v>59</v>
      </c>
      <c r="Q18" s="257"/>
      <c r="R18" s="258"/>
      <c r="S18" s="259"/>
      <c r="T18" s="259"/>
      <c r="U18" s="260"/>
      <c r="V18" s="256"/>
      <c r="W18" s="254"/>
      <c r="X18" s="254"/>
      <c r="Y18" s="261">
        <v>77</v>
      </c>
      <c r="Z18" s="262">
        <v>77</v>
      </c>
      <c r="AA18" s="704"/>
      <c r="AB18" s="972"/>
      <c r="AC18" s="969"/>
      <c r="AD18" s="955"/>
    </row>
    <row r="19" spans="1:30" ht="21.75" customHeight="1" thickBot="1">
      <c r="A19" s="206"/>
      <c r="B19" s="207"/>
      <c r="C19" s="964"/>
      <c r="D19" s="770"/>
      <c r="E19" s="965"/>
      <c r="F19" s="981"/>
      <c r="G19" s="702"/>
      <c r="H19" s="702"/>
      <c r="I19" s="230" t="s">
        <v>13</v>
      </c>
      <c r="J19" s="263">
        <f>SUM(J17:J18)</f>
        <v>142.2</v>
      </c>
      <c r="K19" s="264">
        <f>K17+K18</f>
        <v>142.2</v>
      </c>
      <c r="L19" s="264">
        <f>L17+L18</f>
        <v>108.7</v>
      </c>
      <c r="M19" s="265"/>
      <c r="N19" s="263">
        <f>SUM(N17:N18)</f>
        <v>84</v>
      </c>
      <c r="O19" s="266">
        <f>SUM(O17:O18)</f>
        <v>84</v>
      </c>
      <c r="P19" s="266">
        <f>SUM(P17:P18)</f>
        <v>64.2</v>
      </c>
      <c r="Q19" s="265"/>
      <c r="R19" s="263">
        <f>R17+R18</f>
        <v>6.7</v>
      </c>
      <c r="S19" s="266">
        <f>S17+S18</f>
        <v>6.7</v>
      </c>
      <c r="T19" s="266">
        <f>T17+T18</f>
        <v>5.2</v>
      </c>
      <c r="U19" s="266"/>
      <c r="V19" s="263">
        <f>V17</f>
        <v>0</v>
      </c>
      <c r="W19" s="266">
        <f>W17</f>
        <v>0</v>
      </c>
      <c r="X19" s="266"/>
      <c r="Y19" s="267">
        <f>Y17+Y18</f>
        <v>83</v>
      </c>
      <c r="Z19" s="268">
        <f>Z17+Z18</f>
        <v>83</v>
      </c>
      <c r="AA19" s="705"/>
      <c r="AB19" s="973"/>
      <c r="AC19" s="970"/>
      <c r="AD19" s="956"/>
    </row>
    <row r="20" spans="1:30" ht="36.75" customHeight="1">
      <c r="A20" s="698" t="s">
        <v>11</v>
      </c>
      <c r="B20" s="625" t="s">
        <v>11</v>
      </c>
      <c r="C20" s="726" t="s">
        <v>48</v>
      </c>
      <c r="D20" s="729" t="s">
        <v>121</v>
      </c>
      <c r="E20" s="732"/>
      <c r="F20" s="771" t="s">
        <v>41</v>
      </c>
      <c r="G20" s="701" t="s">
        <v>12</v>
      </c>
      <c r="H20" s="701" t="s">
        <v>213</v>
      </c>
      <c r="I20" s="269" t="s">
        <v>42</v>
      </c>
      <c r="J20" s="248">
        <f>K20+M20</f>
        <v>193.5</v>
      </c>
      <c r="K20" s="240">
        <v>193.5</v>
      </c>
      <c r="L20" s="240">
        <v>147.7</v>
      </c>
      <c r="M20" s="250"/>
      <c r="N20" s="248">
        <f>O20+Q20</f>
        <v>193.5</v>
      </c>
      <c r="O20" s="240">
        <v>193.5</v>
      </c>
      <c r="P20" s="240">
        <v>147.7</v>
      </c>
      <c r="Q20" s="241"/>
      <c r="R20" s="270">
        <f>S20+U20</f>
        <v>193.5</v>
      </c>
      <c r="S20" s="271">
        <v>193.5</v>
      </c>
      <c r="T20" s="271">
        <v>147.7</v>
      </c>
      <c r="U20" s="247"/>
      <c r="V20" s="248">
        <v>0</v>
      </c>
      <c r="W20" s="240">
        <v>0</v>
      </c>
      <c r="X20" s="272"/>
      <c r="Y20" s="273">
        <v>194</v>
      </c>
      <c r="Z20" s="274">
        <v>194</v>
      </c>
      <c r="AA20" s="703" t="s">
        <v>122</v>
      </c>
      <c r="AB20" s="717">
        <v>32</v>
      </c>
      <c r="AC20" s="720" t="s">
        <v>123</v>
      </c>
      <c r="AD20" s="714">
        <v>32</v>
      </c>
    </row>
    <row r="21" spans="1:30" ht="36.75" customHeight="1">
      <c r="A21" s="699"/>
      <c r="B21" s="710"/>
      <c r="C21" s="727"/>
      <c r="D21" s="730"/>
      <c r="E21" s="733"/>
      <c r="F21" s="772"/>
      <c r="G21" s="692"/>
      <c r="H21" s="692"/>
      <c r="I21" s="276" t="s">
        <v>44</v>
      </c>
      <c r="J21" s="277">
        <f>K21+M21</f>
        <v>386.9</v>
      </c>
      <c r="K21" s="278">
        <v>386.9</v>
      </c>
      <c r="L21" s="278">
        <v>295.4</v>
      </c>
      <c r="M21" s="279"/>
      <c r="N21" s="277">
        <f>O21+Q21</f>
        <v>324</v>
      </c>
      <c r="O21" s="278">
        <v>324</v>
      </c>
      <c r="P21" s="278">
        <v>247.3</v>
      </c>
      <c r="Q21" s="280"/>
      <c r="R21" s="281"/>
      <c r="S21" s="282"/>
      <c r="T21" s="283"/>
      <c r="U21" s="284"/>
      <c r="V21" s="277"/>
      <c r="W21" s="285"/>
      <c r="X21" s="285"/>
      <c r="Y21" s="286">
        <v>324</v>
      </c>
      <c r="Z21" s="287">
        <v>324</v>
      </c>
      <c r="AA21" s="704"/>
      <c r="AB21" s="718"/>
      <c r="AC21" s="721"/>
      <c r="AD21" s="715"/>
    </row>
    <row r="22" spans="1:30" ht="18" customHeight="1" thickBot="1">
      <c r="A22" s="700"/>
      <c r="B22" s="620"/>
      <c r="C22" s="728"/>
      <c r="D22" s="731"/>
      <c r="E22" s="734"/>
      <c r="F22" s="773"/>
      <c r="G22" s="702"/>
      <c r="H22" s="702"/>
      <c r="I22" s="230" t="s">
        <v>13</v>
      </c>
      <c r="J22" s="264">
        <f>SUM(J20:J21)</f>
        <v>580.4</v>
      </c>
      <c r="K22" s="264">
        <f>SUM(K20:K21)</f>
        <v>580.4</v>
      </c>
      <c r="L22" s="264">
        <f>SUM(L20:L21)</f>
        <v>443.09999999999997</v>
      </c>
      <c r="M22" s="265"/>
      <c r="N22" s="263">
        <f aca="true" t="shared" si="0" ref="N22:T22">SUM(N20:N21)</f>
        <v>517.5</v>
      </c>
      <c r="O22" s="266">
        <f t="shared" si="0"/>
        <v>517.5</v>
      </c>
      <c r="P22" s="266">
        <f t="shared" si="0"/>
        <v>395</v>
      </c>
      <c r="Q22" s="288"/>
      <c r="R22" s="263">
        <f t="shared" si="0"/>
        <v>193.5</v>
      </c>
      <c r="S22" s="266">
        <f t="shared" si="0"/>
        <v>193.5</v>
      </c>
      <c r="T22" s="266">
        <f t="shared" si="0"/>
        <v>147.7</v>
      </c>
      <c r="U22" s="289"/>
      <c r="V22" s="263" t="e">
        <f>V21+V20+#REF!+#REF!+#REF!</f>
        <v>#REF!</v>
      </c>
      <c r="W22" s="264" t="e">
        <f>W21+W20+#REF!+#REF!+#REF!</f>
        <v>#REF!</v>
      </c>
      <c r="X22" s="264" t="e">
        <f>X21+X20+#REF!+#REF!+#REF!</f>
        <v>#REF!</v>
      </c>
      <c r="Y22" s="290">
        <f>SUM(Y20:Y21)</f>
        <v>518</v>
      </c>
      <c r="Z22" s="290">
        <f>SUM(Z20:Z21)</f>
        <v>518</v>
      </c>
      <c r="AA22" s="705"/>
      <c r="AB22" s="977"/>
      <c r="AC22" s="978"/>
      <c r="AD22" s="716"/>
    </row>
    <row r="23" spans="1:30" ht="65.25" customHeight="1">
      <c r="A23" s="698" t="s">
        <v>11</v>
      </c>
      <c r="B23" s="625" t="s">
        <v>11</v>
      </c>
      <c r="C23" s="726" t="s">
        <v>49</v>
      </c>
      <c r="D23" s="729" t="s">
        <v>124</v>
      </c>
      <c r="E23" s="732" t="s">
        <v>157</v>
      </c>
      <c r="F23" s="771" t="s">
        <v>41</v>
      </c>
      <c r="G23" s="701" t="s">
        <v>12</v>
      </c>
      <c r="H23" s="701" t="s">
        <v>213</v>
      </c>
      <c r="I23" s="269" t="s">
        <v>42</v>
      </c>
      <c r="J23" s="248">
        <f>K23+M23</f>
        <v>210.5</v>
      </c>
      <c r="K23" s="240">
        <v>191.4</v>
      </c>
      <c r="L23" s="240">
        <v>40.7</v>
      </c>
      <c r="M23" s="250">
        <v>19.1</v>
      </c>
      <c r="N23" s="248">
        <f>O23+Q23</f>
        <v>296.70000000000005</v>
      </c>
      <c r="O23" s="240">
        <v>277.6</v>
      </c>
      <c r="P23" s="240">
        <v>139.3</v>
      </c>
      <c r="Q23" s="250">
        <v>19.1</v>
      </c>
      <c r="R23" s="270">
        <f>S23+U23</f>
        <v>296.70000000000005</v>
      </c>
      <c r="S23" s="271">
        <v>277.6</v>
      </c>
      <c r="T23" s="271">
        <v>139.3</v>
      </c>
      <c r="U23" s="247">
        <v>19.1</v>
      </c>
      <c r="V23" s="248">
        <v>0</v>
      </c>
      <c r="W23" s="240">
        <v>0</v>
      </c>
      <c r="X23" s="272"/>
      <c r="Y23" s="291">
        <v>210.5</v>
      </c>
      <c r="Z23" s="274">
        <v>210.5</v>
      </c>
      <c r="AA23" s="609" t="s">
        <v>205</v>
      </c>
      <c r="AB23" s="610">
        <v>90</v>
      </c>
      <c r="AC23" s="611" t="s">
        <v>126</v>
      </c>
      <c r="AD23" s="612">
        <v>90</v>
      </c>
    </row>
    <row r="24" spans="1:30" ht="12.75" customHeight="1">
      <c r="A24" s="699"/>
      <c r="B24" s="710"/>
      <c r="C24" s="727"/>
      <c r="D24" s="730"/>
      <c r="E24" s="733"/>
      <c r="F24" s="772"/>
      <c r="G24" s="692"/>
      <c r="H24" s="692"/>
      <c r="I24" s="292" t="s">
        <v>51</v>
      </c>
      <c r="J24" s="293">
        <f>K24+M24</f>
        <v>421</v>
      </c>
      <c r="K24" s="294">
        <v>421</v>
      </c>
      <c r="L24" s="294">
        <v>122.2</v>
      </c>
      <c r="M24" s="295"/>
      <c r="N24" s="293">
        <f>O24+Q24</f>
        <v>223.5</v>
      </c>
      <c r="O24" s="294">
        <v>223.5</v>
      </c>
      <c r="P24" s="294">
        <v>76.4</v>
      </c>
      <c r="Q24" s="295"/>
      <c r="R24" s="296"/>
      <c r="S24" s="297"/>
      <c r="T24" s="298"/>
      <c r="U24" s="299"/>
      <c r="V24" s="293"/>
      <c r="W24" s="294"/>
      <c r="X24" s="300"/>
      <c r="Y24" s="301">
        <v>200</v>
      </c>
      <c r="Z24" s="302">
        <v>200</v>
      </c>
      <c r="AA24" s="703" t="s">
        <v>206</v>
      </c>
      <c r="AB24" s="717">
        <v>40</v>
      </c>
      <c r="AC24" s="720" t="s">
        <v>127</v>
      </c>
      <c r="AD24" s="974">
        <v>40</v>
      </c>
    </row>
    <row r="25" spans="1:30" ht="14.25" customHeight="1">
      <c r="A25" s="699"/>
      <c r="B25" s="710"/>
      <c r="C25" s="727"/>
      <c r="D25" s="730"/>
      <c r="E25" s="733"/>
      <c r="F25" s="772"/>
      <c r="G25" s="692"/>
      <c r="H25" s="692"/>
      <c r="I25" s="292" t="s">
        <v>125</v>
      </c>
      <c r="J25" s="242">
        <v>59</v>
      </c>
      <c r="K25" s="243">
        <v>20</v>
      </c>
      <c r="L25" s="243">
        <v>13.3</v>
      </c>
      <c r="M25" s="303">
        <v>39</v>
      </c>
      <c r="N25" s="293"/>
      <c r="O25" s="294"/>
      <c r="P25" s="294"/>
      <c r="Q25" s="295"/>
      <c r="R25" s="296"/>
      <c r="S25" s="297"/>
      <c r="T25" s="298"/>
      <c r="U25" s="299"/>
      <c r="V25" s="293"/>
      <c r="W25" s="294"/>
      <c r="X25" s="300"/>
      <c r="Y25" s="301">
        <v>59</v>
      </c>
      <c r="Z25" s="302">
        <v>59</v>
      </c>
      <c r="AA25" s="704"/>
      <c r="AB25" s="718"/>
      <c r="AC25" s="721"/>
      <c r="AD25" s="975"/>
    </row>
    <row r="26" spans="1:30" ht="12.75" customHeight="1" thickBot="1">
      <c r="A26" s="700"/>
      <c r="B26" s="620"/>
      <c r="C26" s="728"/>
      <c r="D26" s="731"/>
      <c r="E26" s="734"/>
      <c r="F26" s="773"/>
      <c r="G26" s="702"/>
      <c r="H26" s="702"/>
      <c r="I26" s="230" t="s">
        <v>13</v>
      </c>
      <c r="J26" s="264">
        <f>SUM(J23:J25)</f>
        <v>690.5</v>
      </c>
      <c r="K26" s="264">
        <f aca="true" t="shared" si="1" ref="K26:Q26">SUM(K23:K25)</f>
        <v>632.4</v>
      </c>
      <c r="L26" s="264">
        <f>SUM(L23:L25)</f>
        <v>176.20000000000002</v>
      </c>
      <c r="M26" s="265">
        <f t="shared" si="1"/>
        <v>58.1</v>
      </c>
      <c r="N26" s="263">
        <f>SUM(N23:N25)</f>
        <v>520.2</v>
      </c>
      <c r="O26" s="266">
        <f t="shared" si="1"/>
        <v>501.1</v>
      </c>
      <c r="P26" s="266">
        <f>SUM(P23:P25)</f>
        <v>215.70000000000002</v>
      </c>
      <c r="Q26" s="289">
        <f t="shared" si="1"/>
        <v>19.1</v>
      </c>
      <c r="R26" s="288">
        <f aca="true" t="shared" si="2" ref="R26:Z26">SUM(R23:R25)</f>
        <v>296.70000000000005</v>
      </c>
      <c r="S26" s="266">
        <f t="shared" si="2"/>
        <v>277.6</v>
      </c>
      <c r="T26" s="266">
        <f t="shared" si="2"/>
        <v>139.3</v>
      </c>
      <c r="U26" s="365">
        <f t="shared" si="2"/>
        <v>19.1</v>
      </c>
      <c r="V26" s="289">
        <f t="shared" si="2"/>
        <v>0</v>
      </c>
      <c r="W26" s="289">
        <f t="shared" si="2"/>
        <v>0</v>
      </c>
      <c r="X26" s="289">
        <f t="shared" si="2"/>
        <v>0</v>
      </c>
      <c r="Y26" s="290">
        <f t="shared" si="2"/>
        <v>469.5</v>
      </c>
      <c r="Z26" s="290">
        <f t="shared" si="2"/>
        <v>469.5</v>
      </c>
      <c r="AA26" s="957"/>
      <c r="AB26" s="719"/>
      <c r="AC26" s="722"/>
      <c r="AD26" s="976"/>
    </row>
    <row r="27" spans="1:30" ht="14.25" customHeight="1" thickBot="1">
      <c r="A27" s="304" t="s">
        <v>11</v>
      </c>
      <c r="B27" s="194" t="s">
        <v>11</v>
      </c>
      <c r="C27" s="960" t="s">
        <v>15</v>
      </c>
      <c r="D27" s="961"/>
      <c r="E27" s="961"/>
      <c r="F27" s="961"/>
      <c r="G27" s="961"/>
      <c r="H27" s="961"/>
      <c r="I27" s="962"/>
      <c r="J27" s="60">
        <f>+J26+J22+J19+J16</f>
        <v>1819.9</v>
      </c>
      <c r="K27" s="49">
        <f>+K26+K22+K19+K16</f>
        <v>1761.8</v>
      </c>
      <c r="L27" s="49">
        <f>+L26+L22+L19+L16</f>
        <v>728</v>
      </c>
      <c r="M27" s="92">
        <f>+M26+M22+M19+M16</f>
        <v>58.1</v>
      </c>
      <c r="N27" s="53">
        <f>N26+N22+N19+N16</f>
        <v>1511.7</v>
      </c>
      <c r="O27" s="2">
        <f>O26+O22+O19+O16</f>
        <v>1492.6</v>
      </c>
      <c r="P27" s="2">
        <f>P26+P22+P19+P16</f>
        <v>674.9000000000001</v>
      </c>
      <c r="Q27" s="54">
        <f>+Q26</f>
        <v>19.1</v>
      </c>
      <c r="R27" s="49">
        <f>+R26+R22+R19+R16</f>
        <v>803.7</v>
      </c>
      <c r="S27" s="49">
        <f>+S26+S22+S19+S16</f>
        <v>784.6</v>
      </c>
      <c r="T27" s="49">
        <f>+T26+T22+T19+T16</f>
        <v>292.2</v>
      </c>
      <c r="U27" s="92">
        <f>+U26+U22+U19+U16</f>
        <v>19.1</v>
      </c>
      <c r="V27" s="60">
        <f>+V26</f>
        <v>0</v>
      </c>
      <c r="W27" s="49">
        <f>+W26</f>
        <v>0</v>
      </c>
      <c r="X27" s="49">
        <f>+X26</f>
        <v>0</v>
      </c>
      <c r="Y27" s="51">
        <f>+Y26+Y22+Y19+Y16</f>
        <v>1610.5</v>
      </c>
      <c r="Z27" s="51">
        <f>+Z26+Z22+Z19+Z16</f>
        <v>1610.5</v>
      </c>
      <c r="AA27" s="309"/>
      <c r="AB27" s="310"/>
      <c r="AC27" s="310"/>
      <c r="AD27" s="311"/>
    </row>
    <row r="28" spans="1:30" ht="14.25" customHeight="1" thickBot="1">
      <c r="A28" s="304" t="s">
        <v>11</v>
      </c>
      <c r="B28" s="958" t="s">
        <v>16</v>
      </c>
      <c r="C28" s="958"/>
      <c r="D28" s="958"/>
      <c r="E28" s="958"/>
      <c r="F28" s="958"/>
      <c r="G28" s="958"/>
      <c r="H28" s="958"/>
      <c r="I28" s="959"/>
      <c r="J28" s="30">
        <f aca="true" t="shared" si="3" ref="J28:U28">J27</f>
        <v>1819.9</v>
      </c>
      <c r="K28" s="30">
        <f t="shared" si="3"/>
        <v>1761.8</v>
      </c>
      <c r="L28" s="30">
        <f t="shared" si="3"/>
        <v>728</v>
      </c>
      <c r="M28" s="93">
        <f t="shared" si="3"/>
        <v>58.1</v>
      </c>
      <c r="N28" s="50">
        <f t="shared" si="3"/>
        <v>1511.7</v>
      </c>
      <c r="O28" s="1">
        <f t="shared" si="3"/>
        <v>1492.6</v>
      </c>
      <c r="P28" s="1">
        <f t="shared" si="3"/>
        <v>674.9000000000001</v>
      </c>
      <c r="Q28" s="94">
        <f t="shared" si="3"/>
        <v>19.1</v>
      </c>
      <c r="R28" s="30">
        <f t="shared" si="3"/>
        <v>803.7</v>
      </c>
      <c r="S28" s="30">
        <f t="shared" si="3"/>
        <v>784.6</v>
      </c>
      <c r="T28" s="30">
        <f t="shared" si="3"/>
        <v>292.2</v>
      </c>
      <c r="U28" s="93">
        <f t="shared" si="3"/>
        <v>19.1</v>
      </c>
      <c r="V28" s="50" t="e">
        <f>V27+#REF!</f>
        <v>#REF!</v>
      </c>
      <c r="W28" s="30" t="e">
        <f>W27+#REF!</f>
        <v>#REF!</v>
      </c>
      <c r="X28" s="30" t="e">
        <f>X27+#REF!</f>
        <v>#REF!</v>
      </c>
      <c r="Y28" s="52">
        <f>Y27</f>
        <v>1610.5</v>
      </c>
      <c r="Z28" s="52">
        <f>Z27</f>
        <v>1610.5</v>
      </c>
      <c r="AA28" s="312"/>
      <c r="AB28" s="312"/>
      <c r="AC28" s="312"/>
      <c r="AD28" s="313"/>
    </row>
    <row r="29" spans="1:30" ht="14.25" customHeight="1" thickBot="1">
      <c r="A29" s="192" t="s">
        <v>14</v>
      </c>
      <c r="B29" s="723" t="s">
        <v>128</v>
      </c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5"/>
    </row>
    <row r="30" spans="1:30" ht="14.25" customHeight="1" thickBot="1">
      <c r="A30" s="193" t="s">
        <v>14</v>
      </c>
      <c r="B30" s="194" t="s">
        <v>11</v>
      </c>
      <c r="C30" s="966" t="s">
        <v>99</v>
      </c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7"/>
      <c r="AB30" s="967"/>
      <c r="AC30" s="967"/>
      <c r="AD30" s="968"/>
    </row>
    <row r="31" spans="1:30" ht="26.25" customHeight="1">
      <c r="A31" s="873" t="s">
        <v>14</v>
      </c>
      <c r="B31" s="875" t="s">
        <v>11</v>
      </c>
      <c r="C31" s="877" t="s">
        <v>11</v>
      </c>
      <c r="D31" s="768" t="s">
        <v>46</v>
      </c>
      <c r="E31" s="885" t="s">
        <v>158</v>
      </c>
      <c r="F31" s="771" t="s">
        <v>41</v>
      </c>
      <c r="G31" s="881" t="s">
        <v>12</v>
      </c>
      <c r="H31" s="883" t="s">
        <v>213</v>
      </c>
      <c r="I31" s="316" t="s">
        <v>42</v>
      </c>
      <c r="J31" s="317"/>
      <c r="K31" s="318"/>
      <c r="L31" s="318"/>
      <c r="M31" s="319"/>
      <c r="N31" s="320">
        <v>200</v>
      </c>
      <c r="O31" s="318">
        <v>200</v>
      </c>
      <c r="P31" s="318"/>
      <c r="Q31" s="321"/>
      <c r="R31" s="322">
        <v>100</v>
      </c>
      <c r="S31" s="323">
        <v>100</v>
      </c>
      <c r="T31" s="323"/>
      <c r="U31" s="324"/>
      <c r="V31" s="320"/>
      <c r="W31" s="318"/>
      <c r="X31" s="318"/>
      <c r="Y31" s="325">
        <v>300</v>
      </c>
      <c r="Z31" s="326">
        <v>300</v>
      </c>
      <c r="AA31" s="327" t="s">
        <v>129</v>
      </c>
      <c r="AB31" s="120">
        <v>400</v>
      </c>
      <c r="AC31" s="118">
        <v>600</v>
      </c>
      <c r="AD31" s="119">
        <v>600</v>
      </c>
    </row>
    <row r="32" spans="1:30" ht="40.5" customHeight="1" thickBot="1">
      <c r="A32" s="874"/>
      <c r="B32" s="876"/>
      <c r="C32" s="878"/>
      <c r="D32" s="770"/>
      <c r="E32" s="886"/>
      <c r="F32" s="887"/>
      <c r="G32" s="882"/>
      <c r="H32" s="884"/>
      <c r="I32" s="328" t="s">
        <v>13</v>
      </c>
      <c r="J32" s="263"/>
      <c r="K32" s="266"/>
      <c r="L32" s="266"/>
      <c r="M32" s="289"/>
      <c r="N32" s="264">
        <f>N31</f>
        <v>200</v>
      </c>
      <c r="O32" s="266">
        <f>O31</f>
        <v>200</v>
      </c>
      <c r="P32" s="266"/>
      <c r="Q32" s="288"/>
      <c r="R32" s="263">
        <f aca="true" t="shared" si="4" ref="R32:X32">R31</f>
        <v>100</v>
      </c>
      <c r="S32" s="266">
        <f t="shared" si="4"/>
        <v>100</v>
      </c>
      <c r="T32" s="266"/>
      <c r="U32" s="289"/>
      <c r="V32" s="264">
        <f t="shared" si="4"/>
        <v>0</v>
      </c>
      <c r="W32" s="266">
        <f t="shared" si="4"/>
        <v>0</v>
      </c>
      <c r="X32" s="266">
        <f t="shared" si="4"/>
        <v>0</v>
      </c>
      <c r="Y32" s="290">
        <f>+Y31</f>
        <v>300</v>
      </c>
      <c r="Z32" s="290">
        <f>+Z31</f>
        <v>300</v>
      </c>
      <c r="AA32" s="329" t="s">
        <v>130</v>
      </c>
      <c r="AB32" s="330">
        <v>200</v>
      </c>
      <c r="AC32" s="330">
        <v>300</v>
      </c>
      <c r="AD32" s="331">
        <v>300</v>
      </c>
    </row>
    <row r="33" spans="1:30" ht="14.25" customHeight="1" thickBot="1">
      <c r="A33" s="332" t="s">
        <v>14</v>
      </c>
      <c r="B33" s="333" t="s">
        <v>11</v>
      </c>
      <c r="C33" s="879" t="s">
        <v>15</v>
      </c>
      <c r="D33" s="880"/>
      <c r="E33" s="880"/>
      <c r="F33" s="880"/>
      <c r="G33" s="880"/>
      <c r="H33" s="880"/>
      <c r="I33" s="880"/>
      <c r="J33" s="305"/>
      <c r="K33" s="306"/>
      <c r="L33" s="306"/>
      <c r="M33" s="307"/>
      <c r="N33" s="334">
        <f>+N32</f>
        <v>200</v>
      </c>
      <c r="O33" s="306">
        <f>+O32</f>
        <v>200</v>
      </c>
      <c r="P33" s="306"/>
      <c r="Q33" s="335"/>
      <c r="R33" s="305">
        <f>+R32</f>
        <v>100</v>
      </c>
      <c r="S33" s="306">
        <f>+S32</f>
        <v>100</v>
      </c>
      <c r="T33" s="306"/>
      <c r="U33" s="307"/>
      <c r="V33" s="334" t="e">
        <f>#REF!+V32</f>
        <v>#REF!</v>
      </c>
      <c r="W33" s="306" t="e">
        <f>#REF!+W32</f>
        <v>#REF!</v>
      </c>
      <c r="X33" s="306"/>
      <c r="Y33" s="336">
        <f>+Y32</f>
        <v>300</v>
      </c>
      <c r="Z33" s="336">
        <f>+Z32</f>
        <v>300</v>
      </c>
      <c r="AA33" s="337"/>
      <c r="AB33" s="310"/>
      <c r="AC33" s="310"/>
      <c r="AD33" s="311"/>
    </row>
    <row r="34" spans="1:30" ht="14.25" customHeight="1" thickBot="1">
      <c r="A34" s="193" t="s">
        <v>14</v>
      </c>
      <c r="B34" s="194" t="s">
        <v>14</v>
      </c>
      <c r="C34" s="711" t="s">
        <v>211</v>
      </c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712"/>
      <c r="Y34" s="712"/>
      <c r="Z34" s="712"/>
      <c r="AA34" s="1040"/>
      <c r="AB34" s="1040"/>
      <c r="AC34" s="1040"/>
      <c r="AD34" s="1041"/>
    </row>
    <row r="35" spans="1:30" ht="18.75" customHeight="1">
      <c r="A35" s="837" t="s">
        <v>14</v>
      </c>
      <c r="B35" s="840" t="s">
        <v>14</v>
      </c>
      <c r="C35" s="842" t="s">
        <v>11</v>
      </c>
      <c r="D35" s="1001" t="s">
        <v>131</v>
      </c>
      <c r="E35" s="741"/>
      <c r="F35" s="738" t="s">
        <v>41</v>
      </c>
      <c r="G35" s="654" t="s">
        <v>12</v>
      </c>
      <c r="H35" s="774" t="s">
        <v>213</v>
      </c>
      <c r="I35" s="338" t="s">
        <v>51</v>
      </c>
      <c r="J35" s="339">
        <f>K35+M35</f>
        <v>1504</v>
      </c>
      <c r="K35" s="340">
        <v>1504</v>
      </c>
      <c r="L35" s="340">
        <v>963</v>
      </c>
      <c r="M35" s="341"/>
      <c r="N35" s="342"/>
      <c r="O35" s="340"/>
      <c r="P35" s="340"/>
      <c r="Q35" s="343"/>
      <c r="R35" s="344"/>
      <c r="S35" s="345"/>
      <c r="T35" s="345"/>
      <c r="U35" s="346"/>
      <c r="V35" s="347"/>
      <c r="W35" s="348"/>
      <c r="X35" s="349"/>
      <c r="Y35" s="350"/>
      <c r="Z35" s="351"/>
      <c r="AA35" s="850" t="s">
        <v>134</v>
      </c>
      <c r="AB35" s="1036">
        <v>80</v>
      </c>
      <c r="AC35" s="1036">
        <v>80</v>
      </c>
      <c r="AD35" s="1037">
        <v>80</v>
      </c>
    </row>
    <row r="36" spans="1:30" ht="17.25" customHeight="1">
      <c r="A36" s="838"/>
      <c r="B36" s="636"/>
      <c r="C36" s="843"/>
      <c r="D36" s="1002"/>
      <c r="E36" s="742"/>
      <c r="F36" s="739"/>
      <c r="G36" s="737"/>
      <c r="H36" s="775"/>
      <c r="I36" s="352" t="s">
        <v>133</v>
      </c>
      <c r="J36" s="353"/>
      <c r="K36" s="354"/>
      <c r="L36" s="354"/>
      <c r="M36" s="355"/>
      <c r="N36" s="356">
        <f>O36+Q36</f>
        <v>3007</v>
      </c>
      <c r="O36" s="357">
        <v>3007</v>
      </c>
      <c r="P36" s="357">
        <v>1924.6</v>
      </c>
      <c r="Q36" s="358"/>
      <c r="R36" s="281">
        <f>S36+U36</f>
        <v>3007</v>
      </c>
      <c r="S36" s="282">
        <v>3007</v>
      </c>
      <c r="T36" s="282">
        <v>1924.6</v>
      </c>
      <c r="U36" s="359"/>
      <c r="V36" s="360"/>
      <c r="W36" s="361"/>
      <c r="X36" s="362"/>
      <c r="Y36" s="363">
        <v>3554</v>
      </c>
      <c r="Z36" s="1038">
        <v>3554</v>
      </c>
      <c r="AA36" s="1048"/>
      <c r="AB36" s="1042"/>
      <c r="AC36" s="1042"/>
      <c r="AD36" s="1049"/>
    </row>
    <row r="37" spans="1:30" ht="17.25" customHeight="1" thickBot="1">
      <c r="A37" s="839"/>
      <c r="B37" s="841"/>
      <c r="C37" s="844"/>
      <c r="D37" s="1003"/>
      <c r="E37" s="743"/>
      <c r="F37" s="740"/>
      <c r="G37" s="655"/>
      <c r="H37" s="777"/>
      <c r="I37" s="364" t="s">
        <v>13</v>
      </c>
      <c r="J37" s="113">
        <f>J35</f>
        <v>1504</v>
      </c>
      <c r="K37" s="114">
        <f>K35</f>
        <v>1504</v>
      </c>
      <c r="L37" s="114">
        <f>L35</f>
        <v>963</v>
      </c>
      <c r="M37" s="115"/>
      <c r="N37" s="113">
        <f aca="true" t="shared" si="5" ref="N37:T37">SUM(N35:N36)</f>
        <v>3007</v>
      </c>
      <c r="O37" s="114">
        <f t="shared" si="5"/>
        <v>3007</v>
      </c>
      <c r="P37" s="114">
        <f t="shared" si="5"/>
        <v>1924.6</v>
      </c>
      <c r="Q37" s="174"/>
      <c r="R37" s="113">
        <f t="shared" si="5"/>
        <v>3007</v>
      </c>
      <c r="S37" s="114">
        <f t="shared" si="5"/>
        <v>3007</v>
      </c>
      <c r="T37" s="114">
        <f t="shared" si="5"/>
        <v>1924.6</v>
      </c>
      <c r="U37" s="115"/>
      <c r="V37" s="121">
        <f>V35</f>
        <v>0</v>
      </c>
      <c r="W37" s="6">
        <f>W35</f>
        <v>0</v>
      </c>
      <c r="X37" s="129">
        <f>X35</f>
        <v>0</v>
      </c>
      <c r="Y37" s="117">
        <f>SUM(Y35:Y36)</f>
        <v>3554</v>
      </c>
      <c r="Z37" s="1039">
        <f>SUM(Z35:Z36)</f>
        <v>3554</v>
      </c>
      <c r="AA37" s="608" t="s">
        <v>135</v>
      </c>
      <c r="AB37" s="1043">
        <v>28800</v>
      </c>
      <c r="AC37" s="1043">
        <v>28800</v>
      </c>
      <c r="AD37" s="1050">
        <v>28800</v>
      </c>
    </row>
    <row r="38" spans="1:30" ht="27" customHeight="1">
      <c r="A38" s="837" t="s">
        <v>14</v>
      </c>
      <c r="B38" s="840" t="s">
        <v>14</v>
      </c>
      <c r="C38" s="842" t="s">
        <v>14</v>
      </c>
      <c r="D38" s="998" t="s">
        <v>132</v>
      </c>
      <c r="E38" s="741"/>
      <c r="F38" s="738" t="s">
        <v>41</v>
      </c>
      <c r="G38" s="654" t="s">
        <v>12</v>
      </c>
      <c r="H38" s="774" t="s">
        <v>213</v>
      </c>
      <c r="I38" s="366" t="s">
        <v>51</v>
      </c>
      <c r="J38" s="367">
        <f>K38+M38</f>
        <v>1007</v>
      </c>
      <c r="K38" s="368">
        <v>1007</v>
      </c>
      <c r="L38" s="368">
        <v>589</v>
      </c>
      <c r="M38" s="369"/>
      <c r="N38" s="370"/>
      <c r="O38" s="368"/>
      <c r="P38" s="368"/>
      <c r="Q38" s="371"/>
      <c r="R38" s="270"/>
      <c r="S38" s="271"/>
      <c r="T38" s="271"/>
      <c r="U38" s="247"/>
      <c r="V38" s="372"/>
      <c r="W38" s="373"/>
      <c r="X38" s="374"/>
      <c r="Y38" s="375"/>
      <c r="Z38" s="1044"/>
      <c r="AA38" s="608" t="s">
        <v>231</v>
      </c>
      <c r="AB38" s="386">
        <v>9000</v>
      </c>
      <c r="AC38" s="386">
        <v>9000</v>
      </c>
      <c r="AD38" s="387">
        <v>9000</v>
      </c>
    </row>
    <row r="39" spans="1:30" ht="15" customHeight="1">
      <c r="A39" s="838"/>
      <c r="B39" s="636"/>
      <c r="C39" s="843"/>
      <c r="D39" s="999"/>
      <c r="E39" s="742"/>
      <c r="F39" s="739"/>
      <c r="G39" s="737"/>
      <c r="H39" s="775"/>
      <c r="I39" s="376" t="s">
        <v>44</v>
      </c>
      <c r="J39" s="377">
        <f>K39+M39</f>
        <v>130.9</v>
      </c>
      <c r="K39" s="378">
        <v>130.9</v>
      </c>
      <c r="L39" s="378">
        <v>53.3</v>
      </c>
      <c r="M39" s="379"/>
      <c r="N39" s="380">
        <f>O39+Q39</f>
        <v>261</v>
      </c>
      <c r="O39" s="378">
        <v>253</v>
      </c>
      <c r="P39" s="378">
        <v>80</v>
      </c>
      <c r="Q39" s="381">
        <v>8</v>
      </c>
      <c r="R39" s="296"/>
      <c r="S39" s="297"/>
      <c r="T39" s="297"/>
      <c r="U39" s="299"/>
      <c r="V39" s="382"/>
      <c r="W39" s="383"/>
      <c r="X39" s="384"/>
      <c r="Y39" s="385">
        <v>261.9</v>
      </c>
      <c r="Z39" s="1045">
        <v>261.9</v>
      </c>
      <c r="AA39" s="608" t="s">
        <v>136</v>
      </c>
      <c r="AB39" s="386">
        <v>1210</v>
      </c>
      <c r="AC39" s="386">
        <v>1210</v>
      </c>
      <c r="AD39" s="387">
        <v>1210</v>
      </c>
    </row>
    <row r="40" spans="1:30" ht="54.75" customHeight="1">
      <c r="A40" s="838"/>
      <c r="B40" s="636"/>
      <c r="C40" s="843"/>
      <c r="D40" s="999"/>
      <c r="E40" s="742"/>
      <c r="F40" s="739"/>
      <c r="G40" s="737"/>
      <c r="H40" s="775"/>
      <c r="I40" s="388" t="s">
        <v>125</v>
      </c>
      <c r="J40" s="389">
        <f>K40+M40</f>
        <v>50</v>
      </c>
      <c r="K40" s="390">
        <v>50</v>
      </c>
      <c r="L40" s="390">
        <v>30</v>
      </c>
      <c r="M40" s="391"/>
      <c r="N40" s="392">
        <f>O40+Q40</f>
        <v>100</v>
      </c>
      <c r="O40" s="390">
        <v>100</v>
      </c>
      <c r="P40" s="390">
        <v>30</v>
      </c>
      <c r="Q40" s="393"/>
      <c r="R40" s="258">
        <f>S40+U40</f>
        <v>100</v>
      </c>
      <c r="S40" s="259">
        <v>100</v>
      </c>
      <c r="T40" s="259">
        <v>30</v>
      </c>
      <c r="U40" s="260"/>
      <c r="V40" s="394"/>
      <c r="W40" s="395"/>
      <c r="X40" s="396"/>
      <c r="Y40" s="397">
        <v>100</v>
      </c>
      <c r="Z40" s="414">
        <v>100</v>
      </c>
      <c r="AA40" s="608" t="s">
        <v>207</v>
      </c>
      <c r="AB40" s="386">
        <v>70</v>
      </c>
      <c r="AC40" s="386">
        <v>70</v>
      </c>
      <c r="AD40" s="387">
        <v>70</v>
      </c>
    </row>
    <row r="41" spans="1:30" ht="15.75" customHeight="1">
      <c r="A41" s="838"/>
      <c r="B41" s="636"/>
      <c r="C41" s="843"/>
      <c r="D41" s="999"/>
      <c r="E41" s="742"/>
      <c r="F41" s="739"/>
      <c r="G41" s="737"/>
      <c r="H41" s="775"/>
      <c r="I41" s="376" t="s">
        <v>133</v>
      </c>
      <c r="J41" s="398"/>
      <c r="K41" s="357"/>
      <c r="L41" s="357"/>
      <c r="M41" s="399"/>
      <c r="N41" s="356">
        <f>O41+Q41</f>
        <v>2015</v>
      </c>
      <c r="O41" s="357">
        <v>2015</v>
      </c>
      <c r="P41" s="357">
        <v>1307</v>
      </c>
      <c r="Q41" s="358"/>
      <c r="R41" s="281">
        <f>S41+U41</f>
        <v>2015</v>
      </c>
      <c r="S41" s="282">
        <v>2015</v>
      </c>
      <c r="T41" s="282">
        <v>1307</v>
      </c>
      <c r="U41" s="227"/>
      <c r="V41" s="220"/>
      <c r="W41" s="221"/>
      <c r="X41" s="222"/>
      <c r="Y41" s="363">
        <v>2347</v>
      </c>
      <c r="Z41" s="1046">
        <v>2347</v>
      </c>
      <c r="AA41" s="704" t="s">
        <v>230</v>
      </c>
      <c r="AB41" s="861">
        <v>200</v>
      </c>
      <c r="AC41" s="861">
        <v>200</v>
      </c>
      <c r="AD41" s="995">
        <v>200</v>
      </c>
    </row>
    <row r="42" spans="1:30" ht="39" customHeight="1" thickBot="1">
      <c r="A42" s="839"/>
      <c r="B42" s="841"/>
      <c r="C42" s="844"/>
      <c r="D42" s="1000"/>
      <c r="E42" s="743"/>
      <c r="F42" s="740"/>
      <c r="G42" s="655"/>
      <c r="H42" s="777"/>
      <c r="I42" s="400" t="s">
        <v>13</v>
      </c>
      <c r="J42" s="113">
        <f>SUM(J38:J41)</f>
        <v>1187.9</v>
      </c>
      <c r="K42" s="114">
        <f>SUM(K38:K41)</f>
        <v>1187.9</v>
      </c>
      <c r="L42" s="114">
        <f>SUM(L38:L41)</f>
        <v>672.3</v>
      </c>
      <c r="M42" s="115"/>
      <c r="N42" s="113">
        <f>SUM(N38:N41)</f>
        <v>2376</v>
      </c>
      <c r="O42" s="116">
        <f>SUM(O38:O41)</f>
        <v>2368</v>
      </c>
      <c r="P42" s="116">
        <f>SUM(P38:P41)</f>
        <v>1417</v>
      </c>
      <c r="Q42" s="115">
        <f>SUM(Q38:Q41)</f>
        <v>8</v>
      </c>
      <c r="R42" s="113">
        <f aca="true" t="shared" si="6" ref="R42:Z42">SUM(R38:R41)</f>
        <v>2115</v>
      </c>
      <c r="S42" s="114">
        <f t="shared" si="6"/>
        <v>2115</v>
      </c>
      <c r="T42" s="114">
        <f t="shared" si="6"/>
        <v>1337</v>
      </c>
      <c r="U42" s="115"/>
      <c r="V42" s="159">
        <f t="shared" si="6"/>
        <v>0</v>
      </c>
      <c r="W42" s="157">
        <f t="shared" si="6"/>
        <v>0</v>
      </c>
      <c r="X42" s="158">
        <f t="shared" si="6"/>
        <v>0</v>
      </c>
      <c r="Y42" s="117">
        <f t="shared" si="6"/>
        <v>2708.9</v>
      </c>
      <c r="Z42" s="1047">
        <f t="shared" si="6"/>
        <v>2708.9</v>
      </c>
      <c r="AA42" s="1051"/>
      <c r="AB42" s="996"/>
      <c r="AC42" s="996"/>
      <c r="AD42" s="997"/>
    </row>
    <row r="43" spans="1:30" ht="12" customHeight="1" thickBot="1">
      <c r="A43" s="193" t="s">
        <v>14</v>
      </c>
      <c r="B43" s="194" t="s">
        <v>14</v>
      </c>
      <c r="C43" s="890" t="s">
        <v>15</v>
      </c>
      <c r="D43" s="891"/>
      <c r="E43" s="891"/>
      <c r="F43" s="891"/>
      <c r="G43" s="891"/>
      <c r="H43" s="891"/>
      <c r="I43" s="891"/>
      <c r="J43" s="55">
        <f>J42+J37</f>
        <v>2691.9</v>
      </c>
      <c r="K43" s="56">
        <f>K42+K37</f>
        <v>2691.9</v>
      </c>
      <c r="L43" s="56">
        <f>L42+L37</f>
        <v>1635.3</v>
      </c>
      <c r="M43" s="57"/>
      <c r="N43" s="58">
        <f>N42+N37</f>
        <v>5383</v>
      </c>
      <c r="O43" s="56">
        <f aca="true" t="shared" si="7" ref="O43:T43">O42+O37</f>
        <v>5375</v>
      </c>
      <c r="P43" s="56">
        <f t="shared" si="7"/>
        <v>3341.6</v>
      </c>
      <c r="Q43" s="57">
        <f t="shared" si="7"/>
        <v>8</v>
      </c>
      <c r="R43" s="58">
        <f t="shared" si="7"/>
        <v>5122</v>
      </c>
      <c r="S43" s="56">
        <f t="shared" si="7"/>
        <v>5122</v>
      </c>
      <c r="T43" s="56">
        <f t="shared" si="7"/>
        <v>3261.6</v>
      </c>
      <c r="U43" s="59"/>
      <c r="V43" s="58" t="e">
        <f>#REF!+#REF!+V42+V37</f>
        <v>#REF!</v>
      </c>
      <c r="W43" s="56" t="e">
        <f>#REF!+#REF!+W42+W37</f>
        <v>#REF!</v>
      </c>
      <c r="X43" s="56" t="e">
        <f>#REF!+#REF!+X42+X37</f>
        <v>#REF!</v>
      </c>
      <c r="Y43" s="172">
        <f>Y42+Y37</f>
        <v>6262.9</v>
      </c>
      <c r="Z43" s="173">
        <f>Z42+Z37</f>
        <v>6262.9</v>
      </c>
      <c r="AA43" s="988"/>
      <c r="AB43" s="988"/>
      <c r="AC43" s="988"/>
      <c r="AD43" s="989"/>
    </row>
    <row r="44" spans="1:30" ht="14.25" customHeight="1" thickBot="1">
      <c r="A44" s="193" t="s">
        <v>14</v>
      </c>
      <c r="B44" s="194" t="s">
        <v>48</v>
      </c>
      <c r="C44" s="711" t="s">
        <v>105</v>
      </c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3"/>
    </row>
    <row r="45" spans="1:30" ht="18" customHeight="1">
      <c r="A45" s="837" t="s">
        <v>14</v>
      </c>
      <c r="B45" s="840" t="s">
        <v>48</v>
      </c>
      <c r="C45" s="842" t="s">
        <v>11</v>
      </c>
      <c r="D45" s="870" t="s">
        <v>201</v>
      </c>
      <c r="E45" s="741" t="s">
        <v>159</v>
      </c>
      <c r="F45" s="738" t="s">
        <v>41</v>
      </c>
      <c r="G45" s="654" t="s">
        <v>12</v>
      </c>
      <c r="H45" s="774" t="s">
        <v>213</v>
      </c>
      <c r="I45" s="406" t="s">
        <v>47</v>
      </c>
      <c r="J45" s="339"/>
      <c r="K45" s="340"/>
      <c r="L45" s="340"/>
      <c r="M45" s="341"/>
      <c r="N45" s="342">
        <v>110</v>
      </c>
      <c r="O45" s="340">
        <v>110</v>
      </c>
      <c r="P45" s="340"/>
      <c r="Q45" s="343"/>
      <c r="R45" s="344"/>
      <c r="S45" s="345"/>
      <c r="T45" s="345"/>
      <c r="U45" s="346"/>
      <c r="V45" s="347"/>
      <c r="W45" s="348"/>
      <c r="X45" s="349"/>
      <c r="Y45" s="407">
        <v>110</v>
      </c>
      <c r="Z45" s="408"/>
      <c r="AA45" s="850" t="s">
        <v>137</v>
      </c>
      <c r="AB45" s="744">
        <v>1</v>
      </c>
      <c r="AC45" s="744"/>
      <c r="AD45" s="993"/>
    </row>
    <row r="46" spans="1:30" ht="18" customHeight="1">
      <c r="A46" s="838"/>
      <c r="B46" s="636"/>
      <c r="C46" s="843"/>
      <c r="D46" s="871"/>
      <c r="E46" s="742"/>
      <c r="F46" s="739"/>
      <c r="G46" s="737"/>
      <c r="H46" s="775"/>
      <c r="I46" s="409" t="s">
        <v>42</v>
      </c>
      <c r="J46" s="377"/>
      <c r="K46" s="378"/>
      <c r="L46" s="378"/>
      <c r="M46" s="379"/>
      <c r="N46" s="380">
        <v>11</v>
      </c>
      <c r="O46" s="378">
        <v>11</v>
      </c>
      <c r="P46" s="378"/>
      <c r="Q46" s="381"/>
      <c r="R46" s="296">
        <v>11</v>
      </c>
      <c r="S46" s="297">
        <v>11</v>
      </c>
      <c r="T46" s="410"/>
      <c r="U46" s="411"/>
      <c r="V46" s="412"/>
      <c r="W46" s="383"/>
      <c r="X46" s="384"/>
      <c r="Y46" s="385">
        <v>11</v>
      </c>
      <c r="Z46" s="385"/>
      <c r="AA46" s="704"/>
      <c r="AB46" s="642"/>
      <c r="AC46" s="642"/>
      <c r="AD46" s="994"/>
    </row>
    <row r="47" spans="1:30" ht="18" customHeight="1" thickBot="1">
      <c r="A47" s="839"/>
      <c r="B47" s="841"/>
      <c r="C47" s="844"/>
      <c r="D47" s="872"/>
      <c r="E47" s="743"/>
      <c r="F47" s="740"/>
      <c r="G47" s="655"/>
      <c r="H47" s="777"/>
      <c r="I47" s="364" t="s">
        <v>13</v>
      </c>
      <c r="J47" s="263"/>
      <c r="K47" s="266"/>
      <c r="L47" s="266"/>
      <c r="M47" s="289"/>
      <c r="N47" s="263">
        <f>SUM(N45:N46)</f>
        <v>121</v>
      </c>
      <c r="O47" s="266">
        <f>SUM(O45:O46)</f>
        <v>121</v>
      </c>
      <c r="P47" s="266"/>
      <c r="Q47" s="288"/>
      <c r="R47" s="263">
        <f>SUM(R45:R46)</f>
        <v>11</v>
      </c>
      <c r="S47" s="266">
        <f>SUM(S45:S46)</f>
        <v>11</v>
      </c>
      <c r="T47" s="266"/>
      <c r="U47" s="289"/>
      <c r="V47" s="234">
        <f>V45</f>
        <v>0</v>
      </c>
      <c r="W47" s="232">
        <f>W45</f>
        <v>0</v>
      </c>
      <c r="X47" s="233">
        <f>X45</f>
        <v>0</v>
      </c>
      <c r="Y47" s="290">
        <f>SUM(Y45:Y46)</f>
        <v>121</v>
      </c>
      <c r="Z47" s="290"/>
      <c r="AA47" s="851"/>
      <c r="AB47" s="642"/>
      <c r="AC47" s="642"/>
      <c r="AD47" s="994"/>
    </row>
    <row r="48" spans="1:30" ht="39" customHeight="1">
      <c r="A48" s="837" t="s">
        <v>14</v>
      </c>
      <c r="B48" s="840" t="s">
        <v>48</v>
      </c>
      <c r="C48" s="842" t="s">
        <v>14</v>
      </c>
      <c r="D48" s="892" t="s">
        <v>144</v>
      </c>
      <c r="E48" s="741" t="s">
        <v>161</v>
      </c>
      <c r="F48" s="738" t="s">
        <v>41</v>
      </c>
      <c r="G48" s="654" t="s">
        <v>12</v>
      </c>
      <c r="H48" s="774" t="s">
        <v>213</v>
      </c>
      <c r="I48" s="406" t="s">
        <v>42</v>
      </c>
      <c r="J48" s="389"/>
      <c r="K48" s="390"/>
      <c r="L48" s="390"/>
      <c r="M48" s="391"/>
      <c r="N48" s="392"/>
      <c r="O48" s="390"/>
      <c r="P48" s="390"/>
      <c r="Q48" s="391"/>
      <c r="R48" s="214"/>
      <c r="S48" s="215"/>
      <c r="T48" s="215"/>
      <c r="U48" s="216"/>
      <c r="V48" s="394"/>
      <c r="W48" s="395"/>
      <c r="X48" s="395"/>
      <c r="Y48" s="414">
        <v>315</v>
      </c>
      <c r="Z48" s="397">
        <v>315</v>
      </c>
      <c r="AA48" s="703" t="s">
        <v>145</v>
      </c>
      <c r="AB48" s="861"/>
      <c r="AC48" s="861">
        <v>1</v>
      </c>
      <c r="AD48" s="995">
        <v>1</v>
      </c>
    </row>
    <row r="49" spans="1:30" ht="15" customHeight="1" thickBot="1">
      <c r="A49" s="839"/>
      <c r="B49" s="841"/>
      <c r="C49" s="844"/>
      <c r="D49" s="894"/>
      <c r="E49" s="992"/>
      <c r="F49" s="740"/>
      <c r="G49" s="655"/>
      <c r="H49" s="777"/>
      <c r="I49" s="364" t="s">
        <v>13</v>
      </c>
      <c r="J49" s="263"/>
      <c r="K49" s="266"/>
      <c r="L49" s="266"/>
      <c r="M49" s="289"/>
      <c r="N49" s="263"/>
      <c r="O49" s="266"/>
      <c r="P49" s="266"/>
      <c r="Q49" s="289"/>
      <c r="R49" s="234"/>
      <c r="S49" s="232"/>
      <c r="T49" s="232"/>
      <c r="U49" s="415"/>
      <c r="V49" s="231">
        <f>V48</f>
        <v>0</v>
      </c>
      <c r="W49" s="232">
        <f>W48</f>
        <v>0</v>
      </c>
      <c r="X49" s="232">
        <f>X48</f>
        <v>0</v>
      </c>
      <c r="Y49" s="416">
        <f>Y48</f>
        <v>315</v>
      </c>
      <c r="Z49" s="290">
        <f>Z48</f>
        <v>315</v>
      </c>
      <c r="AA49" s="957"/>
      <c r="AB49" s="996"/>
      <c r="AC49" s="996"/>
      <c r="AD49" s="997"/>
    </row>
    <row r="50" spans="1:30" ht="28.5" customHeight="1">
      <c r="A50" s="837" t="s">
        <v>14</v>
      </c>
      <c r="B50" s="840" t="s">
        <v>48</v>
      </c>
      <c r="C50" s="842" t="s">
        <v>48</v>
      </c>
      <c r="D50" s="892" t="s">
        <v>106</v>
      </c>
      <c r="E50" s="741" t="s">
        <v>160</v>
      </c>
      <c r="F50" s="738" t="s">
        <v>41</v>
      </c>
      <c r="G50" s="654" t="s">
        <v>12</v>
      </c>
      <c r="H50" s="774" t="s">
        <v>213</v>
      </c>
      <c r="I50" s="417" t="s">
        <v>47</v>
      </c>
      <c r="J50" s="367">
        <f>K50+M50</f>
        <v>600</v>
      </c>
      <c r="K50" s="368"/>
      <c r="L50" s="368"/>
      <c r="M50" s="369">
        <v>600</v>
      </c>
      <c r="N50" s="370">
        <f>O50+Q50</f>
        <v>600</v>
      </c>
      <c r="O50" s="368"/>
      <c r="P50" s="368"/>
      <c r="Q50" s="369">
        <v>600</v>
      </c>
      <c r="R50" s="245"/>
      <c r="S50" s="246"/>
      <c r="T50" s="246"/>
      <c r="U50" s="418"/>
      <c r="V50" s="419"/>
      <c r="W50" s="373"/>
      <c r="X50" s="373"/>
      <c r="Y50" s="420"/>
      <c r="Z50" s="421"/>
      <c r="AA50" s="852" t="s">
        <v>215</v>
      </c>
      <c r="AB50" s="859">
        <v>100</v>
      </c>
      <c r="AC50" s="859"/>
      <c r="AD50" s="990"/>
    </row>
    <row r="51" spans="1:30" ht="24.75" customHeight="1">
      <c r="A51" s="838"/>
      <c r="B51" s="636"/>
      <c r="C51" s="843"/>
      <c r="D51" s="893"/>
      <c r="E51" s="742"/>
      <c r="F51" s="739"/>
      <c r="G51" s="737"/>
      <c r="H51" s="775"/>
      <c r="I51" s="422" t="s">
        <v>42</v>
      </c>
      <c r="J51" s="398"/>
      <c r="K51" s="357"/>
      <c r="L51" s="357"/>
      <c r="M51" s="399"/>
      <c r="N51" s="356"/>
      <c r="O51" s="357"/>
      <c r="P51" s="357"/>
      <c r="Q51" s="399"/>
      <c r="R51" s="225"/>
      <c r="S51" s="226"/>
      <c r="T51" s="226"/>
      <c r="U51" s="227"/>
      <c r="V51" s="223"/>
      <c r="W51" s="221"/>
      <c r="X51" s="221"/>
      <c r="Y51" s="423"/>
      <c r="Z51" s="424"/>
      <c r="AA51" s="853"/>
      <c r="AB51" s="860"/>
      <c r="AC51" s="860"/>
      <c r="AD51" s="991"/>
    </row>
    <row r="52" spans="1:30" ht="52.5" customHeight="1" thickBot="1">
      <c r="A52" s="839"/>
      <c r="B52" s="841"/>
      <c r="C52" s="844"/>
      <c r="D52" s="894"/>
      <c r="E52" s="743"/>
      <c r="F52" s="740"/>
      <c r="G52" s="655"/>
      <c r="H52" s="777"/>
      <c r="I52" s="364" t="s">
        <v>13</v>
      </c>
      <c r="J52" s="263">
        <f>SUM(J50:J51)</f>
        <v>600</v>
      </c>
      <c r="K52" s="266"/>
      <c r="L52" s="266"/>
      <c r="M52" s="289">
        <f>SUM(M50:M51)</f>
        <v>600</v>
      </c>
      <c r="N52" s="263">
        <f>SUM(N50:N51)</f>
        <v>600</v>
      </c>
      <c r="O52" s="264"/>
      <c r="P52" s="264"/>
      <c r="Q52" s="265">
        <f>SUM(Q50:Q51)</f>
        <v>600</v>
      </c>
      <c r="R52" s="263"/>
      <c r="S52" s="266"/>
      <c r="T52" s="266"/>
      <c r="U52" s="289"/>
      <c r="V52" s="231"/>
      <c r="W52" s="232"/>
      <c r="X52" s="232"/>
      <c r="Y52" s="265"/>
      <c r="Z52" s="290"/>
      <c r="AA52" s="1055" t="s">
        <v>216</v>
      </c>
      <c r="AB52" s="1056"/>
      <c r="AC52" s="1057">
        <v>100</v>
      </c>
      <c r="AD52" s="1058"/>
    </row>
    <row r="53" spans="1:30" ht="17.25" customHeight="1">
      <c r="A53" s="837" t="s">
        <v>14</v>
      </c>
      <c r="B53" s="840" t="s">
        <v>48</v>
      </c>
      <c r="C53" s="842" t="s">
        <v>49</v>
      </c>
      <c r="D53" s="845" t="s">
        <v>54</v>
      </c>
      <c r="E53" s="741" t="s">
        <v>162</v>
      </c>
      <c r="F53" s="738" t="s">
        <v>41</v>
      </c>
      <c r="G53" s="654" t="s">
        <v>12</v>
      </c>
      <c r="H53" s="774" t="s">
        <v>213</v>
      </c>
      <c r="I53" s="417" t="s">
        <v>51</v>
      </c>
      <c r="J53" s="367">
        <f>K53+M53</f>
        <v>274.6</v>
      </c>
      <c r="K53" s="368"/>
      <c r="L53" s="368"/>
      <c r="M53" s="369">
        <v>274.6</v>
      </c>
      <c r="N53" s="370"/>
      <c r="O53" s="368"/>
      <c r="P53" s="368"/>
      <c r="Q53" s="420"/>
      <c r="R53" s="270"/>
      <c r="S53" s="271"/>
      <c r="T53" s="271"/>
      <c r="U53" s="425"/>
      <c r="V53" s="426"/>
      <c r="W53" s="427"/>
      <c r="X53" s="427"/>
      <c r="Y53" s="421"/>
      <c r="Z53" s="375"/>
      <c r="AA53" s="1053"/>
      <c r="AB53" s="642"/>
      <c r="AC53" s="638"/>
      <c r="AD53" s="1054"/>
    </row>
    <row r="54" spans="1:30" ht="17.25" customHeight="1">
      <c r="A54" s="838"/>
      <c r="B54" s="636"/>
      <c r="C54" s="843"/>
      <c r="D54" s="846"/>
      <c r="E54" s="742"/>
      <c r="F54" s="739"/>
      <c r="G54" s="737"/>
      <c r="H54" s="775"/>
      <c r="I54" s="422" t="s">
        <v>47</v>
      </c>
      <c r="J54" s="398">
        <f>K54+M54</f>
        <v>556.2</v>
      </c>
      <c r="K54" s="357"/>
      <c r="L54" s="357"/>
      <c r="M54" s="399">
        <v>556.2</v>
      </c>
      <c r="N54" s="356"/>
      <c r="O54" s="357"/>
      <c r="P54" s="357"/>
      <c r="Q54" s="423"/>
      <c r="R54" s="281"/>
      <c r="S54" s="282"/>
      <c r="T54" s="282"/>
      <c r="U54" s="428"/>
      <c r="V54" s="220"/>
      <c r="W54" s="221"/>
      <c r="X54" s="221"/>
      <c r="Y54" s="424"/>
      <c r="Z54" s="429"/>
      <c r="AA54" s="1008"/>
      <c r="AB54" s="745"/>
      <c r="AC54" s="986"/>
      <c r="AD54" s="984"/>
    </row>
    <row r="55" spans="1:30" ht="15" customHeight="1" thickBot="1">
      <c r="A55" s="839"/>
      <c r="B55" s="841"/>
      <c r="C55" s="844"/>
      <c r="D55" s="847"/>
      <c r="E55" s="743"/>
      <c r="F55" s="740"/>
      <c r="G55" s="655"/>
      <c r="H55" s="777"/>
      <c r="I55" s="364" t="s">
        <v>13</v>
      </c>
      <c r="J55" s="263">
        <f>SUM(J53:J54)</f>
        <v>830.8000000000001</v>
      </c>
      <c r="K55" s="266"/>
      <c r="L55" s="266"/>
      <c r="M55" s="289">
        <f>SUM(M53:M54)</f>
        <v>830.8000000000001</v>
      </c>
      <c r="N55" s="264"/>
      <c r="O55" s="266"/>
      <c r="P55" s="266"/>
      <c r="Q55" s="289"/>
      <c r="R55" s="234"/>
      <c r="S55" s="232"/>
      <c r="T55" s="232"/>
      <c r="U55" s="415"/>
      <c r="V55" s="231"/>
      <c r="W55" s="232"/>
      <c r="X55" s="232"/>
      <c r="Y55" s="416"/>
      <c r="Z55" s="290"/>
      <c r="AA55" s="1009"/>
      <c r="AB55" s="746"/>
      <c r="AC55" s="987"/>
      <c r="AD55" s="985"/>
    </row>
    <row r="56" spans="1:30" ht="12" customHeight="1" thickBot="1">
      <c r="A56" s="193" t="s">
        <v>14</v>
      </c>
      <c r="B56" s="194" t="s">
        <v>48</v>
      </c>
      <c r="C56" s="890" t="s">
        <v>15</v>
      </c>
      <c r="D56" s="891"/>
      <c r="E56" s="891"/>
      <c r="F56" s="891"/>
      <c r="G56" s="891"/>
      <c r="H56" s="891"/>
      <c r="I56" s="891"/>
      <c r="J56" s="401">
        <f aca="true" t="shared" si="8" ref="J56:Z56">J55+J49+J52+J47</f>
        <v>1430.8000000000002</v>
      </c>
      <c r="K56" s="402"/>
      <c r="L56" s="402"/>
      <c r="M56" s="403">
        <f t="shared" si="8"/>
        <v>1430.8000000000002</v>
      </c>
      <c r="N56" s="404">
        <f t="shared" si="8"/>
        <v>721</v>
      </c>
      <c r="O56" s="402">
        <f t="shared" si="8"/>
        <v>121</v>
      </c>
      <c r="P56" s="402"/>
      <c r="Q56" s="403"/>
      <c r="R56" s="404">
        <f t="shared" si="8"/>
        <v>11</v>
      </c>
      <c r="S56" s="402">
        <f t="shared" si="8"/>
        <v>11</v>
      </c>
      <c r="T56" s="402"/>
      <c r="U56" s="405"/>
      <c r="V56" s="404">
        <f t="shared" si="8"/>
        <v>0</v>
      </c>
      <c r="W56" s="402">
        <f t="shared" si="8"/>
        <v>0</v>
      </c>
      <c r="X56" s="402">
        <f t="shared" si="8"/>
        <v>0</v>
      </c>
      <c r="Y56" s="430">
        <f t="shared" si="8"/>
        <v>436</v>
      </c>
      <c r="Z56" s="308">
        <f t="shared" si="8"/>
        <v>315</v>
      </c>
      <c r="AA56" s="988"/>
      <c r="AB56" s="988"/>
      <c r="AC56" s="988"/>
      <c r="AD56" s="989"/>
    </row>
    <row r="57" spans="1:30" ht="14.25" customHeight="1" thickBot="1">
      <c r="A57" s="193" t="s">
        <v>14</v>
      </c>
      <c r="B57" s="194" t="s">
        <v>49</v>
      </c>
      <c r="C57" s="854" t="s">
        <v>98</v>
      </c>
      <c r="D57" s="854"/>
      <c r="E57" s="854"/>
      <c r="F57" s="854"/>
      <c r="G57" s="854"/>
      <c r="H57" s="854"/>
      <c r="I57" s="855"/>
      <c r="J57" s="856"/>
      <c r="K57" s="856"/>
      <c r="L57" s="856"/>
      <c r="M57" s="856"/>
      <c r="N57" s="856"/>
      <c r="O57" s="856"/>
      <c r="P57" s="856"/>
      <c r="Q57" s="856"/>
      <c r="R57" s="856"/>
      <c r="S57" s="856"/>
      <c r="T57" s="856"/>
      <c r="U57" s="856"/>
      <c r="V57" s="856"/>
      <c r="W57" s="856"/>
      <c r="X57" s="856"/>
      <c r="Y57" s="857"/>
      <c r="Z57" s="857"/>
      <c r="AA57" s="854"/>
      <c r="AB57" s="854"/>
      <c r="AC57" s="854"/>
      <c r="AD57" s="858"/>
    </row>
    <row r="58" spans="1:30" ht="12.75" customHeight="1">
      <c r="A58" s="631" t="s">
        <v>14</v>
      </c>
      <c r="B58" s="625" t="s">
        <v>49</v>
      </c>
      <c r="C58" s="621" t="s">
        <v>11</v>
      </c>
      <c r="D58" s="652" t="s">
        <v>147</v>
      </c>
      <c r="E58" s="431" t="s">
        <v>94</v>
      </c>
      <c r="F58" s="686" t="s">
        <v>41</v>
      </c>
      <c r="G58" s="654" t="s">
        <v>12</v>
      </c>
      <c r="H58" s="432" t="s">
        <v>213</v>
      </c>
      <c r="I58" s="433" t="s">
        <v>51</v>
      </c>
      <c r="J58" s="434">
        <f>K58+M58</f>
        <v>154.1</v>
      </c>
      <c r="K58" s="435"/>
      <c r="L58" s="435"/>
      <c r="M58" s="436">
        <v>154.1</v>
      </c>
      <c r="N58" s="249">
        <f>O58+Q58</f>
        <v>154.1</v>
      </c>
      <c r="O58" s="435"/>
      <c r="P58" s="435"/>
      <c r="Q58" s="437">
        <v>154.1</v>
      </c>
      <c r="R58" s="438">
        <f>S58+U58</f>
        <v>154.1</v>
      </c>
      <c r="S58" s="439"/>
      <c r="T58" s="439"/>
      <c r="U58" s="440">
        <v>154.1</v>
      </c>
      <c r="V58" s="434"/>
      <c r="W58" s="435"/>
      <c r="X58" s="435"/>
      <c r="Y58" s="441"/>
      <c r="Z58" s="442"/>
      <c r="AA58" s="983" t="s">
        <v>198</v>
      </c>
      <c r="AB58" s="744">
        <v>100</v>
      </c>
      <c r="AC58" s="744"/>
      <c r="AD58" s="982"/>
    </row>
    <row r="59" spans="1:30" ht="12.75" customHeight="1">
      <c r="A59" s="627"/>
      <c r="B59" s="626"/>
      <c r="C59" s="622"/>
      <c r="D59" s="629"/>
      <c r="E59" s="659" t="s">
        <v>163</v>
      </c>
      <c r="F59" s="656"/>
      <c r="G59" s="664"/>
      <c r="H59" s="443"/>
      <c r="I59" s="444" t="s">
        <v>42</v>
      </c>
      <c r="J59" s="445">
        <f>K59+M59</f>
        <v>15.5</v>
      </c>
      <c r="K59" s="446"/>
      <c r="L59" s="446"/>
      <c r="M59" s="447">
        <v>15.5</v>
      </c>
      <c r="N59" s="448"/>
      <c r="O59" s="446"/>
      <c r="P59" s="446"/>
      <c r="Q59" s="449"/>
      <c r="R59" s="450"/>
      <c r="S59" s="451"/>
      <c r="T59" s="451"/>
      <c r="U59" s="452"/>
      <c r="V59" s="445"/>
      <c r="W59" s="446"/>
      <c r="X59" s="446"/>
      <c r="Y59" s="453"/>
      <c r="Z59" s="454"/>
      <c r="AA59" s="704"/>
      <c r="AB59" s="642"/>
      <c r="AC59" s="642"/>
      <c r="AD59" s="647"/>
    </row>
    <row r="60" spans="1:30" ht="12.75" customHeight="1">
      <c r="A60" s="627"/>
      <c r="B60" s="626"/>
      <c r="C60" s="622"/>
      <c r="D60" s="629"/>
      <c r="E60" s="660"/>
      <c r="F60" s="656"/>
      <c r="G60" s="664"/>
      <c r="H60" s="443"/>
      <c r="I60" s="444" t="s">
        <v>191</v>
      </c>
      <c r="J60" s="445"/>
      <c r="K60" s="446"/>
      <c r="L60" s="446"/>
      <c r="M60" s="447"/>
      <c r="N60" s="448">
        <f>O60+Q60</f>
        <v>190.7</v>
      </c>
      <c r="O60" s="446"/>
      <c r="P60" s="446"/>
      <c r="Q60" s="449">
        <v>190.7</v>
      </c>
      <c r="R60" s="450">
        <f>S60+U60</f>
        <v>190.7</v>
      </c>
      <c r="S60" s="451"/>
      <c r="T60" s="451"/>
      <c r="U60" s="452">
        <v>190.7</v>
      </c>
      <c r="V60" s="445"/>
      <c r="W60" s="446"/>
      <c r="X60" s="446"/>
      <c r="Y60" s="453"/>
      <c r="Z60" s="454"/>
      <c r="AA60" s="704"/>
      <c r="AB60" s="642"/>
      <c r="AC60" s="642"/>
      <c r="AD60" s="647"/>
    </row>
    <row r="61" spans="1:30" ht="12.75" customHeight="1">
      <c r="A61" s="628"/>
      <c r="B61" s="828"/>
      <c r="C61" s="836"/>
      <c r="D61" s="629"/>
      <c r="E61" s="660"/>
      <c r="F61" s="657"/>
      <c r="G61" s="665"/>
      <c r="H61" s="456"/>
      <c r="I61" s="444" t="s">
        <v>50</v>
      </c>
      <c r="J61" s="457">
        <f>K61+M61</f>
        <v>92</v>
      </c>
      <c r="K61" s="458"/>
      <c r="L61" s="458"/>
      <c r="M61" s="459">
        <v>92</v>
      </c>
      <c r="N61" s="460"/>
      <c r="O61" s="458"/>
      <c r="P61" s="458"/>
      <c r="Q61" s="461"/>
      <c r="R61" s="462"/>
      <c r="S61" s="463"/>
      <c r="T61" s="463"/>
      <c r="U61" s="464"/>
      <c r="V61" s="457"/>
      <c r="W61" s="458"/>
      <c r="X61" s="458"/>
      <c r="Y61" s="465"/>
      <c r="Z61" s="466"/>
      <c r="AA61" s="704"/>
      <c r="AB61" s="642"/>
      <c r="AC61" s="642"/>
      <c r="AD61" s="647"/>
    </row>
    <row r="62" spans="1:30" ht="12.75" customHeight="1">
      <c r="A62" s="628"/>
      <c r="B62" s="623"/>
      <c r="C62" s="650"/>
      <c r="D62" s="629"/>
      <c r="E62" s="660"/>
      <c r="F62" s="687"/>
      <c r="G62" s="688"/>
      <c r="H62" s="456"/>
      <c r="I62" s="467" t="s">
        <v>47</v>
      </c>
      <c r="J62" s="468">
        <f>K62+M62</f>
        <v>873.5</v>
      </c>
      <c r="K62" s="469"/>
      <c r="L62" s="469"/>
      <c r="M62" s="470">
        <v>873.5</v>
      </c>
      <c r="N62" s="471">
        <f>O62+Q62</f>
        <v>812.3</v>
      </c>
      <c r="O62" s="469"/>
      <c r="P62" s="469"/>
      <c r="Q62" s="472">
        <v>812.3</v>
      </c>
      <c r="R62" s="473">
        <f>S62+U62</f>
        <v>812.3</v>
      </c>
      <c r="S62" s="474"/>
      <c r="T62" s="474"/>
      <c r="U62" s="475">
        <v>812.3</v>
      </c>
      <c r="V62" s="468"/>
      <c r="W62" s="469"/>
      <c r="X62" s="469"/>
      <c r="Y62" s="476"/>
      <c r="Z62" s="477"/>
      <c r="AA62" s="478"/>
      <c r="AB62" s="479"/>
      <c r="AC62" s="479"/>
      <c r="AD62" s="480"/>
    </row>
    <row r="63" spans="1:30" ht="12.75" customHeight="1" thickBot="1">
      <c r="A63" s="624"/>
      <c r="B63" s="620"/>
      <c r="C63" s="651"/>
      <c r="D63" s="630"/>
      <c r="E63" s="661"/>
      <c r="F63" s="658"/>
      <c r="G63" s="655"/>
      <c r="H63" s="481"/>
      <c r="I63" s="482" t="s">
        <v>13</v>
      </c>
      <c r="J63" s="483">
        <f>SUM(J58:J62)</f>
        <v>1135.1</v>
      </c>
      <c r="K63" s="483"/>
      <c r="L63" s="483"/>
      <c r="M63" s="484">
        <f>SUM(M58:M62)</f>
        <v>1135.1</v>
      </c>
      <c r="N63" s="267">
        <f>SUM(N58:N62)</f>
        <v>1157.1</v>
      </c>
      <c r="O63" s="483"/>
      <c r="P63" s="483"/>
      <c r="Q63" s="485">
        <f>SUM(Q58:Q62)</f>
        <v>1157.1</v>
      </c>
      <c r="R63" s="267">
        <f>SUM(R58:R62)</f>
        <v>1157.1</v>
      </c>
      <c r="S63" s="486"/>
      <c r="T63" s="486"/>
      <c r="U63" s="268">
        <f aca="true" t="shared" si="9" ref="U63:Z63">SUM(U58:U62)</f>
        <v>1157.1</v>
      </c>
      <c r="V63" s="483">
        <f t="shared" si="9"/>
        <v>0</v>
      </c>
      <c r="W63" s="486">
        <f t="shared" si="9"/>
        <v>0</v>
      </c>
      <c r="X63" s="486">
        <f t="shared" si="9"/>
        <v>0</v>
      </c>
      <c r="Y63" s="487">
        <f t="shared" si="9"/>
        <v>0</v>
      </c>
      <c r="Z63" s="487">
        <f t="shared" si="9"/>
        <v>0</v>
      </c>
      <c r="AA63" s="478"/>
      <c r="AB63" s="542"/>
      <c r="AC63" s="542"/>
      <c r="AD63" s="543"/>
    </row>
    <row r="64" spans="1:30" ht="14.25" customHeight="1">
      <c r="A64" s="631" t="s">
        <v>14</v>
      </c>
      <c r="B64" s="625" t="s">
        <v>49</v>
      </c>
      <c r="C64" s="830" t="s">
        <v>14</v>
      </c>
      <c r="D64" s="888" t="s">
        <v>202</v>
      </c>
      <c r="E64" s="833" t="s">
        <v>90</v>
      </c>
      <c r="F64" s="686" t="s">
        <v>41</v>
      </c>
      <c r="G64" s="654" t="s">
        <v>12</v>
      </c>
      <c r="H64" s="315" t="s">
        <v>213</v>
      </c>
      <c r="I64" s="489" t="s">
        <v>42</v>
      </c>
      <c r="J64" s="490">
        <f>K64+M64</f>
        <v>189</v>
      </c>
      <c r="K64" s="491">
        <v>189</v>
      </c>
      <c r="L64" s="491"/>
      <c r="M64" s="492"/>
      <c r="N64" s="490"/>
      <c r="O64" s="491"/>
      <c r="P64" s="491"/>
      <c r="Q64" s="492"/>
      <c r="R64" s="450"/>
      <c r="S64" s="451"/>
      <c r="T64" s="451"/>
      <c r="U64" s="452"/>
      <c r="V64" s="434"/>
      <c r="W64" s="435"/>
      <c r="X64" s="435"/>
      <c r="Y64" s="493"/>
      <c r="Z64" s="325"/>
      <c r="AA64" s="735" t="s">
        <v>150</v>
      </c>
      <c r="AB64" s="643">
        <v>1</v>
      </c>
      <c r="AC64" s="643"/>
      <c r="AD64" s="646"/>
    </row>
    <row r="65" spans="1:30" ht="14.25" customHeight="1">
      <c r="A65" s="627"/>
      <c r="B65" s="626"/>
      <c r="C65" s="831"/>
      <c r="D65" s="889"/>
      <c r="E65" s="834"/>
      <c r="F65" s="656"/>
      <c r="G65" s="664"/>
      <c r="H65" s="494"/>
      <c r="I65" s="495" t="s">
        <v>191</v>
      </c>
      <c r="J65" s="496"/>
      <c r="K65" s="497"/>
      <c r="L65" s="497"/>
      <c r="M65" s="498"/>
      <c r="N65" s="499">
        <f>O65+Q65</f>
        <v>8</v>
      </c>
      <c r="O65" s="500"/>
      <c r="P65" s="500"/>
      <c r="Q65" s="501">
        <v>8</v>
      </c>
      <c r="R65" s="462">
        <v>0</v>
      </c>
      <c r="S65" s="463"/>
      <c r="T65" s="463"/>
      <c r="U65" s="464">
        <v>0</v>
      </c>
      <c r="V65" s="502"/>
      <c r="W65" s="503"/>
      <c r="X65" s="503"/>
      <c r="Y65" s="495">
        <v>1818.6</v>
      </c>
      <c r="Z65" s="504">
        <v>1466</v>
      </c>
      <c r="AA65" s="669"/>
      <c r="AB65" s="644"/>
      <c r="AC65" s="644"/>
      <c r="AD65" s="647"/>
    </row>
    <row r="66" spans="1:30" ht="14.25" customHeight="1">
      <c r="A66" s="627"/>
      <c r="B66" s="626"/>
      <c r="C66" s="831"/>
      <c r="D66" s="889"/>
      <c r="E66" s="834"/>
      <c r="F66" s="656"/>
      <c r="G66" s="664"/>
      <c r="H66" s="494"/>
      <c r="I66" s="505" t="s">
        <v>93</v>
      </c>
      <c r="J66" s="506">
        <f>K66+M66</f>
        <v>50</v>
      </c>
      <c r="K66" s="507">
        <v>50</v>
      </c>
      <c r="L66" s="507"/>
      <c r="M66" s="508"/>
      <c r="N66" s="509"/>
      <c r="O66" s="507"/>
      <c r="P66" s="507"/>
      <c r="Q66" s="510"/>
      <c r="R66" s="511"/>
      <c r="S66" s="512"/>
      <c r="T66" s="512"/>
      <c r="U66" s="513"/>
      <c r="V66" s="502"/>
      <c r="W66" s="503"/>
      <c r="X66" s="503"/>
      <c r="Y66" s="505"/>
      <c r="Z66" s="514"/>
      <c r="AA66" s="736"/>
      <c r="AB66" s="645"/>
      <c r="AC66" s="645"/>
      <c r="AD66" s="648"/>
    </row>
    <row r="67" spans="1:30" ht="15" customHeight="1" thickBot="1">
      <c r="A67" s="829"/>
      <c r="B67" s="623"/>
      <c r="C67" s="832"/>
      <c r="D67" s="889"/>
      <c r="E67" s="835"/>
      <c r="F67" s="687"/>
      <c r="G67" s="665"/>
      <c r="H67" s="515"/>
      <c r="I67" s="516" t="s">
        <v>13</v>
      </c>
      <c r="J67" s="267">
        <f>SUM(J64:J66)</f>
        <v>239</v>
      </c>
      <c r="K67" s="486">
        <f>SUM(K64:K66)</f>
        <v>239</v>
      </c>
      <c r="L67" s="486"/>
      <c r="M67" s="268"/>
      <c r="N67" s="483">
        <f>N65</f>
        <v>8</v>
      </c>
      <c r="O67" s="483"/>
      <c r="P67" s="483"/>
      <c r="Q67" s="483">
        <f>Q65</f>
        <v>8</v>
      </c>
      <c r="R67" s="267">
        <f>SUM(R64:R66)</f>
        <v>0</v>
      </c>
      <c r="S67" s="486"/>
      <c r="T67" s="486"/>
      <c r="U67" s="268">
        <f aca="true" t="shared" si="10" ref="U67:Z67">SUM(U64:U66)</f>
        <v>0</v>
      </c>
      <c r="V67" s="268">
        <f t="shared" si="10"/>
        <v>0</v>
      </c>
      <c r="W67" s="268">
        <f t="shared" si="10"/>
        <v>0</v>
      </c>
      <c r="X67" s="268">
        <f t="shared" si="10"/>
        <v>0</v>
      </c>
      <c r="Y67" s="268">
        <f t="shared" si="10"/>
        <v>1818.6</v>
      </c>
      <c r="Z67" s="268">
        <f t="shared" si="10"/>
        <v>1466</v>
      </c>
      <c r="AA67" s="605" t="s">
        <v>232</v>
      </c>
      <c r="AB67" s="606"/>
      <c r="AC67" s="251"/>
      <c r="AD67" s="413">
        <v>100</v>
      </c>
    </row>
    <row r="68" spans="1:30" ht="15" customHeight="1">
      <c r="A68" s="631" t="s">
        <v>14</v>
      </c>
      <c r="B68" s="625" t="s">
        <v>49</v>
      </c>
      <c r="C68" s="830" t="s">
        <v>48</v>
      </c>
      <c r="D68" s="1011" t="s">
        <v>217</v>
      </c>
      <c r="E68" s="488" t="s">
        <v>94</v>
      </c>
      <c r="F68" s="674" t="s">
        <v>41</v>
      </c>
      <c r="G68" s="654" t="s">
        <v>12</v>
      </c>
      <c r="H68" s="315" t="s">
        <v>213</v>
      </c>
      <c r="I68" s="517" t="s">
        <v>93</v>
      </c>
      <c r="J68" s="460">
        <v>953</v>
      </c>
      <c r="K68" s="458"/>
      <c r="L68" s="458"/>
      <c r="M68" s="461">
        <v>953</v>
      </c>
      <c r="N68" s="518"/>
      <c r="O68" s="491"/>
      <c r="P68" s="491"/>
      <c r="Q68" s="519"/>
      <c r="R68" s="450"/>
      <c r="S68" s="451"/>
      <c r="T68" s="451"/>
      <c r="U68" s="452"/>
      <c r="V68" s="434"/>
      <c r="W68" s="435"/>
      <c r="X68" s="435"/>
      <c r="Y68" s="520"/>
      <c r="Z68" s="521"/>
      <c r="AA68" s="751"/>
      <c r="AB68" s="643"/>
      <c r="AC68" s="643"/>
      <c r="AD68" s="646"/>
    </row>
    <row r="69" spans="1:30" ht="15" customHeight="1">
      <c r="A69" s="627"/>
      <c r="B69" s="626"/>
      <c r="C69" s="831"/>
      <c r="D69" s="1012"/>
      <c r="E69" s="1005" t="s">
        <v>151</v>
      </c>
      <c r="F69" s="756"/>
      <c r="G69" s="664"/>
      <c r="H69" s="494"/>
      <c r="I69" s="517" t="s">
        <v>51</v>
      </c>
      <c r="J69" s="471">
        <v>6687</v>
      </c>
      <c r="K69" s="469"/>
      <c r="L69" s="469"/>
      <c r="M69" s="472">
        <v>6687</v>
      </c>
      <c r="N69" s="496"/>
      <c r="O69" s="497"/>
      <c r="P69" s="497"/>
      <c r="Q69" s="522"/>
      <c r="R69" s="462"/>
      <c r="S69" s="463"/>
      <c r="T69" s="463"/>
      <c r="U69" s="464"/>
      <c r="V69" s="457"/>
      <c r="W69" s="458"/>
      <c r="X69" s="458"/>
      <c r="Y69" s="495"/>
      <c r="Z69" s="504"/>
      <c r="AA69" s="752"/>
      <c r="AB69" s="645"/>
      <c r="AC69" s="645"/>
      <c r="AD69" s="648"/>
    </row>
    <row r="70" spans="1:30" ht="15" customHeight="1">
      <c r="A70" s="634"/>
      <c r="B70" s="710"/>
      <c r="C70" s="633"/>
      <c r="D70" s="1012"/>
      <c r="E70" s="1006"/>
      <c r="F70" s="757"/>
      <c r="G70" s="664"/>
      <c r="H70" s="494"/>
      <c r="I70" s="524" t="s">
        <v>191</v>
      </c>
      <c r="J70" s="471"/>
      <c r="K70" s="469"/>
      <c r="L70" s="469"/>
      <c r="M70" s="472"/>
      <c r="N70" s="509">
        <f>O70+Q70</f>
        <v>1300</v>
      </c>
      <c r="O70" s="509"/>
      <c r="P70" s="509"/>
      <c r="Q70" s="525">
        <v>1300</v>
      </c>
      <c r="R70" s="511">
        <f>S70+U70</f>
        <v>1300</v>
      </c>
      <c r="S70" s="512"/>
      <c r="T70" s="512"/>
      <c r="U70" s="513">
        <v>1300</v>
      </c>
      <c r="V70" s="502"/>
      <c r="W70" s="503"/>
      <c r="X70" s="503"/>
      <c r="Y70" s="505">
        <v>1504.8</v>
      </c>
      <c r="Z70" s="514"/>
      <c r="AA70" s="703" t="s">
        <v>149</v>
      </c>
      <c r="AB70" s="640">
        <v>80</v>
      </c>
      <c r="AC70" s="640">
        <v>100</v>
      </c>
      <c r="AD70" s="455"/>
    </row>
    <row r="71" spans="1:30" ht="15" customHeight="1" thickBot="1">
      <c r="A71" s="829"/>
      <c r="B71" s="623"/>
      <c r="C71" s="832"/>
      <c r="D71" s="1012"/>
      <c r="E71" s="1007"/>
      <c r="F71" s="758"/>
      <c r="G71" s="665"/>
      <c r="H71" s="515"/>
      <c r="I71" s="516" t="s">
        <v>13</v>
      </c>
      <c r="J71" s="526">
        <f>SUM(J68:J70)</f>
        <v>7640</v>
      </c>
      <c r="K71" s="527"/>
      <c r="L71" s="527"/>
      <c r="M71" s="528">
        <f>SUM(M68:M70)</f>
        <v>7640</v>
      </c>
      <c r="N71" s="483">
        <f>SUM(N68:N70)</f>
        <v>1300</v>
      </c>
      <c r="O71" s="483"/>
      <c r="P71" s="483"/>
      <c r="Q71" s="484">
        <f>SUM(Q68:Q70)</f>
        <v>1300</v>
      </c>
      <c r="R71" s="267">
        <f>SUM(R68:R70)</f>
        <v>1300</v>
      </c>
      <c r="S71" s="486"/>
      <c r="T71" s="486"/>
      <c r="U71" s="268">
        <f>SUM(U68:U70)</f>
        <v>1300</v>
      </c>
      <c r="V71" s="483"/>
      <c r="W71" s="486"/>
      <c r="X71" s="486"/>
      <c r="Y71" s="529">
        <f>SUM(Y68:Y70)</f>
        <v>1504.8</v>
      </c>
      <c r="Z71" s="530"/>
      <c r="AA71" s="705"/>
      <c r="AB71" s="1010"/>
      <c r="AC71" s="1010"/>
      <c r="AD71" s="607"/>
    </row>
    <row r="72" spans="1:30" ht="12.75" customHeight="1">
      <c r="A72" s="820" t="s">
        <v>14</v>
      </c>
      <c r="B72" s="822" t="s">
        <v>49</v>
      </c>
      <c r="C72" s="862" t="s">
        <v>49</v>
      </c>
      <c r="D72" s="652" t="s">
        <v>203</v>
      </c>
      <c r="E72" s="747" t="s">
        <v>90</v>
      </c>
      <c r="F72" s="686" t="s">
        <v>41</v>
      </c>
      <c r="G72" s="654" t="s">
        <v>12</v>
      </c>
      <c r="H72" s="821" t="s">
        <v>213</v>
      </c>
      <c r="I72" s="532" t="s">
        <v>50</v>
      </c>
      <c r="J72" s="249">
        <f>K72+M72</f>
        <v>189</v>
      </c>
      <c r="K72" s="435"/>
      <c r="L72" s="435"/>
      <c r="M72" s="437">
        <v>189</v>
      </c>
      <c r="N72" s="249">
        <f>Q72+O72</f>
        <v>23.8</v>
      </c>
      <c r="O72" s="435"/>
      <c r="P72" s="435"/>
      <c r="Q72" s="436">
        <v>23.8</v>
      </c>
      <c r="R72" s="438">
        <f>S72+U72</f>
        <v>23.8</v>
      </c>
      <c r="S72" s="439"/>
      <c r="T72" s="439"/>
      <c r="U72" s="440">
        <v>23.8</v>
      </c>
      <c r="V72" s="518"/>
      <c r="W72" s="491"/>
      <c r="X72" s="491"/>
      <c r="Y72" s="533"/>
      <c r="Z72" s="534"/>
      <c r="AA72" s="669"/>
      <c r="AB72" s="638"/>
      <c r="AC72" s="644"/>
      <c r="AD72" s="647"/>
    </row>
    <row r="73" spans="1:30" ht="15" customHeight="1">
      <c r="A73" s="634"/>
      <c r="B73" s="636"/>
      <c r="C73" s="633"/>
      <c r="D73" s="629"/>
      <c r="E73" s="662"/>
      <c r="F73" s="657"/>
      <c r="G73" s="665"/>
      <c r="H73" s="667"/>
      <c r="I73" s="535" t="s">
        <v>93</v>
      </c>
      <c r="J73" s="471">
        <f>K73+M73</f>
        <v>81</v>
      </c>
      <c r="K73" s="469"/>
      <c r="L73" s="469"/>
      <c r="M73" s="472">
        <v>81</v>
      </c>
      <c r="N73" s="471"/>
      <c r="O73" s="469"/>
      <c r="P73" s="469"/>
      <c r="Q73" s="470"/>
      <c r="R73" s="473"/>
      <c r="S73" s="474"/>
      <c r="T73" s="474"/>
      <c r="U73" s="475"/>
      <c r="V73" s="536"/>
      <c r="W73" s="537"/>
      <c r="X73" s="537"/>
      <c r="Y73" s="538"/>
      <c r="Z73" s="539"/>
      <c r="AA73" s="670"/>
      <c r="AB73" s="653"/>
      <c r="AC73" s="649"/>
      <c r="AD73" s="641"/>
    </row>
    <row r="74" spans="1:30" ht="13.5" customHeight="1" thickBot="1">
      <c r="A74" s="635"/>
      <c r="B74" s="637"/>
      <c r="C74" s="632"/>
      <c r="D74" s="630"/>
      <c r="E74" s="663"/>
      <c r="F74" s="658"/>
      <c r="G74" s="655"/>
      <c r="H74" s="668"/>
      <c r="I74" s="364" t="s">
        <v>13</v>
      </c>
      <c r="J74" s="267">
        <f>SUM(J72:J73)</f>
        <v>270</v>
      </c>
      <c r="K74" s="483"/>
      <c r="L74" s="483"/>
      <c r="M74" s="484">
        <f>SUM(M72:M73)</f>
        <v>270</v>
      </c>
      <c r="N74" s="267">
        <f>SUM(N72:N73)</f>
        <v>23.8</v>
      </c>
      <c r="O74" s="486"/>
      <c r="P74" s="486"/>
      <c r="Q74" s="541">
        <f>SUM(Q72:Q73)</f>
        <v>23.8</v>
      </c>
      <c r="R74" s="267">
        <f>+R72+R73</f>
        <v>23.8</v>
      </c>
      <c r="S74" s="486"/>
      <c r="T74" s="486"/>
      <c r="U74" s="268">
        <f>+U72+U73</f>
        <v>23.8</v>
      </c>
      <c r="V74" s="483"/>
      <c r="W74" s="483"/>
      <c r="X74" s="483"/>
      <c r="Y74" s="529">
        <f>Y72</f>
        <v>0</v>
      </c>
      <c r="Z74" s="529">
        <f>Z72</f>
        <v>0</v>
      </c>
      <c r="AA74" s="670"/>
      <c r="AB74" s="653"/>
      <c r="AC74" s="649"/>
      <c r="AD74" s="641"/>
    </row>
    <row r="75" spans="1:30" ht="15" customHeight="1">
      <c r="A75" s="631" t="s">
        <v>14</v>
      </c>
      <c r="B75" s="625" t="s">
        <v>49</v>
      </c>
      <c r="C75" s="621" t="s">
        <v>141</v>
      </c>
      <c r="D75" s="652" t="s">
        <v>146</v>
      </c>
      <c r="E75" s="660" t="s">
        <v>164</v>
      </c>
      <c r="F75" s="686" t="s">
        <v>41</v>
      </c>
      <c r="G75" s="654" t="s">
        <v>12</v>
      </c>
      <c r="H75" s="432" t="s">
        <v>213</v>
      </c>
      <c r="I75" s="433" t="s">
        <v>47</v>
      </c>
      <c r="J75" s="434"/>
      <c r="K75" s="435"/>
      <c r="L75" s="435"/>
      <c r="M75" s="436"/>
      <c r="N75" s="249">
        <f>O75+Q75</f>
        <v>1442.6</v>
      </c>
      <c r="O75" s="435"/>
      <c r="P75" s="435"/>
      <c r="Q75" s="437">
        <v>1442.6</v>
      </c>
      <c r="R75" s="438"/>
      <c r="S75" s="439"/>
      <c r="T75" s="439"/>
      <c r="U75" s="440"/>
      <c r="V75" s="434"/>
      <c r="W75" s="435"/>
      <c r="X75" s="435"/>
      <c r="Y75" s="441">
        <v>2557.5</v>
      </c>
      <c r="Z75" s="442"/>
      <c r="AA75" s="703"/>
      <c r="AB75" s="640"/>
      <c r="AC75" s="640"/>
      <c r="AD75" s="646"/>
    </row>
    <row r="76" spans="1:30" ht="15" customHeight="1">
      <c r="A76" s="628"/>
      <c r="B76" s="828"/>
      <c r="C76" s="836"/>
      <c r="D76" s="629"/>
      <c r="E76" s="660"/>
      <c r="F76" s="657"/>
      <c r="G76" s="665"/>
      <c r="H76" s="456"/>
      <c r="I76" s="444"/>
      <c r="J76" s="457"/>
      <c r="K76" s="458"/>
      <c r="L76" s="458"/>
      <c r="M76" s="459"/>
      <c r="N76" s="460"/>
      <c r="O76" s="458"/>
      <c r="P76" s="458"/>
      <c r="Q76" s="461"/>
      <c r="R76" s="462"/>
      <c r="S76" s="463"/>
      <c r="T76" s="463"/>
      <c r="U76" s="464"/>
      <c r="V76" s="457"/>
      <c r="W76" s="458"/>
      <c r="X76" s="458"/>
      <c r="Y76" s="465"/>
      <c r="Z76" s="466"/>
      <c r="AA76" s="704"/>
      <c r="AB76" s="642"/>
      <c r="AC76" s="642"/>
      <c r="AD76" s="647"/>
    </row>
    <row r="77" spans="1:30" ht="15" customHeight="1" thickBot="1">
      <c r="A77" s="624"/>
      <c r="B77" s="620"/>
      <c r="C77" s="651"/>
      <c r="D77" s="630"/>
      <c r="E77" s="661"/>
      <c r="F77" s="658"/>
      <c r="G77" s="655"/>
      <c r="H77" s="481"/>
      <c r="I77" s="482" t="s">
        <v>13</v>
      </c>
      <c r="J77" s="483"/>
      <c r="K77" s="483"/>
      <c r="L77" s="483"/>
      <c r="M77" s="484"/>
      <c r="N77" s="267">
        <f>SUM(N75:N76)</f>
        <v>1442.6</v>
      </c>
      <c r="O77" s="483"/>
      <c r="P77" s="483"/>
      <c r="Q77" s="485">
        <f>+Q75+Q76</f>
        <v>1442.6</v>
      </c>
      <c r="R77" s="267">
        <f>SUM(R75:R76)</f>
        <v>0</v>
      </c>
      <c r="S77" s="486"/>
      <c r="T77" s="486"/>
      <c r="U77" s="268">
        <f aca="true" t="shared" si="11" ref="U77:Z77">SUM(U75:U76)</f>
        <v>0</v>
      </c>
      <c r="V77" s="483">
        <f t="shared" si="11"/>
        <v>0</v>
      </c>
      <c r="W77" s="486">
        <f t="shared" si="11"/>
        <v>0</v>
      </c>
      <c r="X77" s="486">
        <f t="shared" si="11"/>
        <v>0</v>
      </c>
      <c r="Y77" s="487">
        <f t="shared" si="11"/>
        <v>2557.5</v>
      </c>
      <c r="Z77" s="487">
        <f t="shared" si="11"/>
        <v>0</v>
      </c>
      <c r="AA77" s="602"/>
      <c r="AB77" s="603"/>
      <c r="AC77" s="603"/>
      <c r="AD77" s="604"/>
    </row>
    <row r="78" spans="1:30" ht="27" customHeight="1">
      <c r="A78" s="314" t="s">
        <v>14</v>
      </c>
      <c r="B78" s="544" t="s">
        <v>49</v>
      </c>
      <c r="C78" s="682" t="s">
        <v>142</v>
      </c>
      <c r="D78" s="684" t="s">
        <v>229</v>
      </c>
      <c r="E78" s="754"/>
      <c r="F78" s="748" t="s">
        <v>41</v>
      </c>
      <c r="G78" s="654" t="s">
        <v>12</v>
      </c>
      <c r="H78" s="674" t="s">
        <v>213</v>
      </c>
      <c r="I78" s="545" t="s">
        <v>47</v>
      </c>
      <c r="J78" s="546"/>
      <c r="K78" s="547"/>
      <c r="L78" s="548"/>
      <c r="M78" s="549"/>
      <c r="N78" s="317">
        <f>O78+Q78</f>
        <v>803</v>
      </c>
      <c r="O78" s="318"/>
      <c r="P78" s="318"/>
      <c r="Q78" s="321">
        <v>803</v>
      </c>
      <c r="R78" s="322">
        <f>S78+U78</f>
        <v>803</v>
      </c>
      <c r="S78" s="323"/>
      <c r="T78" s="550"/>
      <c r="U78" s="619">
        <v>803</v>
      </c>
      <c r="V78" s="552"/>
      <c r="W78" s="548"/>
      <c r="X78" s="548"/>
      <c r="Y78" s="553">
        <v>803</v>
      </c>
      <c r="Z78" s="554"/>
      <c r="AA78" s="601" t="s">
        <v>143</v>
      </c>
      <c r="AB78" s="555"/>
      <c r="AC78" s="555"/>
      <c r="AD78" s="556">
        <v>25</v>
      </c>
    </row>
    <row r="79" spans="1:30" ht="17.25" customHeight="1" thickBot="1">
      <c r="A79" s="540"/>
      <c r="B79" s="557"/>
      <c r="C79" s="683"/>
      <c r="D79" s="685"/>
      <c r="E79" s="755"/>
      <c r="F79" s="750"/>
      <c r="G79" s="655"/>
      <c r="H79" s="675"/>
      <c r="I79" s="516" t="s">
        <v>13</v>
      </c>
      <c r="J79" s="267"/>
      <c r="K79" s="486"/>
      <c r="L79" s="486"/>
      <c r="M79" s="541"/>
      <c r="N79" s="267">
        <f>SUM(N78)</f>
        <v>803</v>
      </c>
      <c r="O79" s="486"/>
      <c r="P79" s="486"/>
      <c r="Q79" s="541">
        <f>SUM(Q78)</f>
        <v>803</v>
      </c>
      <c r="R79" s="267">
        <f>SUM(R78)</f>
        <v>803</v>
      </c>
      <c r="S79" s="486"/>
      <c r="T79" s="486"/>
      <c r="U79" s="268">
        <f>SUM(U78)</f>
        <v>803</v>
      </c>
      <c r="V79" s="483"/>
      <c r="W79" s="486"/>
      <c r="X79" s="486"/>
      <c r="Y79" s="529">
        <f>SUM(Y78:Y78)</f>
        <v>803</v>
      </c>
      <c r="Z79" s="529"/>
      <c r="AA79" s="616"/>
      <c r="AB79" s="617"/>
      <c r="AC79" s="617"/>
      <c r="AD79" s="618"/>
    </row>
    <row r="80" spans="1:30" ht="15" customHeight="1">
      <c r="A80" s="631" t="s">
        <v>14</v>
      </c>
      <c r="B80" s="625" t="s">
        <v>49</v>
      </c>
      <c r="C80" s="621" t="s">
        <v>41</v>
      </c>
      <c r="D80" s="652" t="s">
        <v>140</v>
      </c>
      <c r="E80" s="431" t="s">
        <v>94</v>
      </c>
      <c r="F80" s="686" t="s">
        <v>41</v>
      </c>
      <c r="G80" s="654" t="s">
        <v>12</v>
      </c>
      <c r="H80" s="432" t="s">
        <v>213</v>
      </c>
      <c r="I80" s="433" t="s">
        <v>93</v>
      </c>
      <c r="J80" s="434"/>
      <c r="K80" s="435"/>
      <c r="L80" s="435"/>
      <c r="M80" s="436"/>
      <c r="N80" s="249"/>
      <c r="O80" s="435"/>
      <c r="P80" s="435"/>
      <c r="Q80" s="437"/>
      <c r="R80" s="438"/>
      <c r="S80" s="439"/>
      <c r="T80" s="439"/>
      <c r="U80" s="440"/>
      <c r="V80" s="434"/>
      <c r="W80" s="435"/>
      <c r="X80" s="435"/>
      <c r="Y80" s="441">
        <v>4256.8</v>
      </c>
      <c r="Z80" s="442">
        <v>6820.5</v>
      </c>
      <c r="AA80" s="704"/>
      <c r="AB80" s="642"/>
      <c r="AC80" s="642"/>
      <c r="AD80" s="647"/>
    </row>
    <row r="81" spans="1:30" ht="15" customHeight="1">
      <c r="A81" s="627"/>
      <c r="B81" s="626"/>
      <c r="C81" s="622"/>
      <c r="D81" s="629"/>
      <c r="E81" s="659" t="s">
        <v>164</v>
      </c>
      <c r="F81" s="656"/>
      <c r="G81" s="664"/>
      <c r="H81" s="443"/>
      <c r="I81" s="444"/>
      <c r="J81" s="445"/>
      <c r="K81" s="446"/>
      <c r="L81" s="446"/>
      <c r="M81" s="447"/>
      <c r="N81" s="448"/>
      <c r="O81" s="446"/>
      <c r="P81" s="446"/>
      <c r="Q81" s="449"/>
      <c r="R81" s="450"/>
      <c r="S81" s="451"/>
      <c r="T81" s="451"/>
      <c r="U81" s="452"/>
      <c r="V81" s="445"/>
      <c r="W81" s="446"/>
      <c r="X81" s="446"/>
      <c r="Y81" s="453"/>
      <c r="Z81" s="454"/>
      <c r="AA81" s="704"/>
      <c r="AB81" s="642"/>
      <c r="AC81" s="642"/>
      <c r="AD81" s="647"/>
    </row>
    <row r="82" spans="1:30" ht="15" customHeight="1">
      <c r="A82" s="628"/>
      <c r="B82" s="623"/>
      <c r="C82" s="650"/>
      <c r="D82" s="629"/>
      <c r="E82" s="660"/>
      <c r="F82" s="687"/>
      <c r="G82" s="688"/>
      <c r="H82" s="456"/>
      <c r="I82" s="467"/>
      <c r="J82" s="468"/>
      <c r="K82" s="469"/>
      <c r="L82" s="469"/>
      <c r="M82" s="470"/>
      <c r="N82" s="471"/>
      <c r="O82" s="469"/>
      <c r="P82" s="469"/>
      <c r="Q82" s="472"/>
      <c r="R82" s="473"/>
      <c r="S82" s="474"/>
      <c r="T82" s="474"/>
      <c r="U82" s="475"/>
      <c r="V82" s="468"/>
      <c r="W82" s="469"/>
      <c r="X82" s="469"/>
      <c r="Y82" s="476"/>
      <c r="Z82" s="477"/>
      <c r="AA82" s="478"/>
      <c r="AB82" s="479"/>
      <c r="AC82" s="479"/>
      <c r="AD82" s="480"/>
    </row>
    <row r="83" spans="1:30" ht="15" customHeight="1" thickBot="1">
      <c r="A83" s="624"/>
      <c r="B83" s="620"/>
      <c r="C83" s="651"/>
      <c r="D83" s="630"/>
      <c r="E83" s="661"/>
      <c r="F83" s="658"/>
      <c r="G83" s="655"/>
      <c r="H83" s="481"/>
      <c r="I83" s="482" t="s">
        <v>13</v>
      </c>
      <c r="J83" s="483"/>
      <c r="K83" s="483"/>
      <c r="L83" s="483"/>
      <c r="M83" s="484"/>
      <c r="N83" s="267"/>
      <c r="O83" s="483"/>
      <c r="P83" s="483"/>
      <c r="Q83" s="485"/>
      <c r="R83" s="267"/>
      <c r="S83" s="486"/>
      <c r="T83" s="486"/>
      <c r="U83" s="268"/>
      <c r="V83" s="483">
        <f>SUM(V80:V82)</f>
        <v>0</v>
      </c>
      <c r="W83" s="486">
        <f>SUM(W80:W82)</f>
        <v>0</v>
      </c>
      <c r="X83" s="486">
        <f>SUM(X80:X82)</f>
        <v>0</v>
      </c>
      <c r="Y83" s="487">
        <f>SUM(Y80:Y82)</f>
        <v>4256.8</v>
      </c>
      <c r="Z83" s="487">
        <f>SUM(Z80:Z82)</f>
        <v>6820.5</v>
      </c>
      <c r="AA83" s="478"/>
      <c r="AB83" s="542"/>
      <c r="AC83" s="542"/>
      <c r="AD83" s="543"/>
    </row>
    <row r="84" spans="1:30" ht="25.5" customHeight="1">
      <c r="A84" s="634" t="s">
        <v>14</v>
      </c>
      <c r="B84" s="636" t="s">
        <v>49</v>
      </c>
      <c r="C84" s="633" t="s">
        <v>148</v>
      </c>
      <c r="D84" s="629" t="s">
        <v>204</v>
      </c>
      <c r="E84" s="662" t="s">
        <v>90</v>
      </c>
      <c r="F84" s="656" t="s">
        <v>41</v>
      </c>
      <c r="G84" s="664" t="s">
        <v>12</v>
      </c>
      <c r="H84" s="666" t="s">
        <v>213</v>
      </c>
      <c r="I84" s="613" t="s">
        <v>191</v>
      </c>
      <c r="J84" s="448"/>
      <c r="K84" s="446"/>
      <c r="L84" s="446"/>
      <c r="M84" s="449"/>
      <c r="N84" s="448"/>
      <c r="O84" s="446"/>
      <c r="P84" s="446"/>
      <c r="Q84" s="447"/>
      <c r="R84" s="450"/>
      <c r="S84" s="451"/>
      <c r="T84" s="451"/>
      <c r="U84" s="452"/>
      <c r="V84" s="499"/>
      <c r="W84" s="500"/>
      <c r="X84" s="500"/>
      <c r="Y84" s="614">
        <v>5050</v>
      </c>
      <c r="Z84" s="615">
        <v>5050</v>
      </c>
      <c r="AA84" s="669"/>
      <c r="AB84" s="638"/>
      <c r="AC84" s="644"/>
      <c r="AD84" s="647"/>
    </row>
    <row r="85" spans="1:30" ht="26.25" customHeight="1">
      <c r="A85" s="634"/>
      <c r="B85" s="636"/>
      <c r="C85" s="633"/>
      <c r="D85" s="629"/>
      <c r="E85" s="662"/>
      <c r="F85" s="657"/>
      <c r="G85" s="665"/>
      <c r="H85" s="667"/>
      <c r="I85" s="535"/>
      <c r="J85" s="471"/>
      <c r="K85" s="469"/>
      <c r="L85" s="469"/>
      <c r="M85" s="472"/>
      <c r="N85" s="471"/>
      <c r="O85" s="469"/>
      <c r="P85" s="469"/>
      <c r="Q85" s="470"/>
      <c r="R85" s="473"/>
      <c r="S85" s="474"/>
      <c r="T85" s="474"/>
      <c r="U85" s="475"/>
      <c r="V85" s="536"/>
      <c r="W85" s="537"/>
      <c r="X85" s="537"/>
      <c r="Y85" s="538"/>
      <c r="Z85" s="539"/>
      <c r="AA85" s="753"/>
      <c r="AB85" s="639"/>
      <c r="AC85" s="649"/>
      <c r="AD85" s="641"/>
    </row>
    <row r="86" spans="1:30" ht="25.5" customHeight="1" thickBot="1">
      <c r="A86" s="635"/>
      <c r="B86" s="637"/>
      <c r="C86" s="632"/>
      <c r="D86" s="630"/>
      <c r="E86" s="663"/>
      <c r="F86" s="658"/>
      <c r="G86" s="655"/>
      <c r="H86" s="668"/>
      <c r="I86" s="364" t="s">
        <v>13</v>
      </c>
      <c r="J86" s="267"/>
      <c r="K86" s="483"/>
      <c r="L86" s="483"/>
      <c r="M86" s="484"/>
      <c r="N86" s="267"/>
      <c r="O86" s="486"/>
      <c r="P86" s="486"/>
      <c r="Q86" s="541"/>
      <c r="R86" s="267"/>
      <c r="S86" s="486"/>
      <c r="T86" s="486"/>
      <c r="U86" s="268"/>
      <c r="V86" s="483"/>
      <c r="W86" s="483"/>
      <c r="X86" s="483"/>
      <c r="Y86" s="529">
        <f>Y84</f>
        <v>5050</v>
      </c>
      <c r="Z86" s="529">
        <f>Z84</f>
        <v>5050</v>
      </c>
      <c r="AA86" s="753"/>
      <c r="AB86" s="639"/>
      <c r="AC86" s="649"/>
      <c r="AD86" s="641"/>
    </row>
    <row r="87" spans="1:30" ht="15" customHeight="1">
      <c r="A87" s="314" t="s">
        <v>14</v>
      </c>
      <c r="B87" s="544" t="s">
        <v>49</v>
      </c>
      <c r="C87" s="682" t="s">
        <v>155</v>
      </c>
      <c r="D87" s="823" t="s">
        <v>107</v>
      </c>
      <c r="E87" s="754"/>
      <c r="F87" s="748" t="s">
        <v>41</v>
      </c>
      <c r="G87" s="654" t="s">
        <v>12</v>
      </c>
      <c r="H87" s="674" t="s">
        <v>213</v>
      </c>
      <c r="I87" s="545" t="s">
        <v>42</v>
      </c>
      <c r="J87" s="546">
        <f>K87+M87</f>
        <v>153.4</v>
      </c>
      <c r="K87" s="547">
        <v>153.4</v>
      </c>
      <c r="L87" s="548"/>
      <c r="M87" s="549"/>
      <c r="N87" s="317"/>
      <c r="O87" s="318"/>
      <c r="P87" s="318"/>
      <c r="Q87" s="321"/>
      <c r="R87" s="322"/>
      <c r="S87" s="323"/>
      <c r="T87" s="550"/>
      <c r="U87" s="551"/>
      <c r="V87" s="552"/>
      <c r="W87" s="548"/>
      <c r="X87" s="548"/>
      <c r="Y87" s="554"/>
      <c r="Z87" s="558"/>
      <c r="AA87" s="478"/>
      <c r="AB87" s="542"/>
      <c r="AC87" s="542"/>
      <c r="AD87" s="543"/>
    </row>
    <row r="88" spans="1:30" ht="31.5" customHeight="1">
      <c r="A88" s="523"/>
      <c r="B88" s="275"/>
      <c r="C88" s="827"/>
      <c r="D88" s="824"/>
      <c r="E88" s="826"/>
      <c r="F88" s="749"/>
      <c r="G88" s="737"/>
      <c r="H88" s="757"/>
      <c r="I88" s="559"/>
      <c r="J88" s="560"/>
      <c r="K88" s="561"/>
      <c r="L88" s="561"/>
      <c r="M88" s="562"/>
      <c r="N88" s="560"/>
      <c r="O88" s="561"/>
      <c r="P88" s="561"/>
      <c r="Q88" s="562"/>
      <c r="R88" s="563"/>
      <c r="S88" s="564"/>
      <c r="T88" s="564"/>
      <c r="U88" s="565"/>
      <c r="V88" s="566"/>
      <c r="W88" s="561"/>
      <c r="X88" s="561"/>
      <c r="Y88" s="567"/>
      <c r="Z88" s="568"/>
      <c r="AA88" s="478"/>
      <c r="AB88" s="542"/>
      <c r="AC88" s="542"/>
      <c r="AD88" s="543"/>
    </row>
    <row r="89" spans="1:30" ht="19.5" customHeight="1" thickBot="1">
      <c r="A89" s="540"/>
      <c r="B89" s="557"/>
      <c r="C89" s="683"/>
      <c r="D89" s="825"/>
      <c r="E89" s="755"/>
      <c r="F89" s="750"/>
      <c r="G89" s="655"/>
      <c r="H89" s="675"/>
      <c r="I89" s="516" t="s">
        <v>13</v>
      </c>
      <c r="J89" s="267">
        <f>SUM(J87:J88)</f>
        <v>153.4</v>
      </c>
      <c r="K89" s="486">
        <f>SUM(K87:K88)</f>
        <v>153.4</v>
      </c>
      <c r="L89" s="486"/>
      <c r="M89" s="541"/>
      <c r="N89" s="267"/>
      <c r="O89" s="486"/>
      <c r="P89" s="486"/>
      <c r="Q89" s="541"/>
      <c r="R89" s="267"/>
      <c r="S89" s="486"/>
      <c r="T89" s="486"/>
      <c r="U89" s="268"/>
      <c r="V89" s="483"/>
      <c r="W89" s="486"/>
      <c r="X89" s="486"/>
      <c r="Y89" s="529"/>
      <c r="Z89" s="530"/>
      <c r="AA89" s="478"/>
      <c r="AB89" s="542"/>
      <c r="AC89" s="542"/>
      <c r="AD89" s="543"/>
    </row>
    <row r="90" spans="1:30" ht="14.25" customHeight="1" thickBot="1">
      <c r="A90" s="192" t="s">
        <v>14</v>
      </c>
      <c r="B90" s="531" t="s">
        <v>49</v>
      </c>
      <c r="C90" s="807" t="s">
        <v>15</v>
      </c>
      <c r="D90" s="807"/>
      <c r="E90" s="807"/>
      <c r="F90" s="807"/>
      <c r="G90" s="807"/>
      <c r="H90" s="807"/>
      <c r="I90" s="807"/>
      <c r="J90" s="107">
        <f>J71+J74+J89+J67+J63</f>
        <v>9437.5</v>
      </c>
      <c r="K90" s="108">
        <f>K71+K74+K89+K67+K63</f>
        <v>392.4</v>
      </c>
      <c r="L90" s="108"/>
      <c r="M90" s="110">
        <f>M71+M74+M89+M67+M63</f>
        <v>9045.1</v>
      </c>
      <c r="N90" s="107">
        <f>N74+N79+N71+N89+N67+N63+N77+N83</f>
        <v>4734.5</v>
      </c>
      <c r="O90" s="108">
        <f>O74+O89+O67+O63</f>
        <v>0</v>
      </c>
      <c r="P90" s="108">
        <f>P74+P89+P67+P63</f>
        <v>0</v>
      </c>
      <c r="Q90" s="109">
        <f aca="true" t="shared" si="12" ref="Q90:X90">Q74+Q79+Q71+Q89+Q67+Q63+Q77+Q83</f>
        <v>4734.5</v>
      </c>
      <c r="R90" s="110">
        <f t="shared" si="12"/>
        <v>3283.9</v>
      </c>
      <c r="S90" s="110">
        <f t="shared" si="12"/>
        <v>0</v>
      </c>
      <c r="T90" s="108">
        <f t="shared" si="12"/>
        <v>0</v>
      </c>
      <c r="U90" s="166">
        <f t="shared" si="12"/>
        <v>3283.9</v>
      </c>
      <c r="V90" s="109">
        <f t="shared" si="12"/>
        <v>0</v>
      </c>
      <c r="W90" s="109">
        <f t="shared" si="12"/>
        <v>0</v>
      </c>
      <c r="X90" s="109">
        <f t="shared" si="12"/>
        <v>0</v>
      </c>
      <c r="Y90" s="109">
        <f>Y74+Y79+Y71+Y89+Y67+Y63+Y77+Y83+Y86</f>
        <v>15990.7</v>
      </c>
      <c r="Z90" s="109">
        <f>Z74+Z79+Z71+Z89+Z67+Z63+Z77+Z83+Z86</f>
        <v>13336.5</v>
      </c>
      <c r="AA90" s="569"/>
      <c r="AB90" s="570"/>
      <c r="AC90" s="570"/>
      <c r="AD90" s="571"/>
    </row>
    <row r="91" spans="1:30" ht="15.75" customHeight="1" thickBot="1">
      <c r="A91" s="206" t="s">
        <v>14</v>
      </c>
      <c r="B91" s="806" t="s">
        <v>16</v>
      </c>
      <c r="C91" s="806"/>
      <c r="D91" s="806"/>
      <c r="E91" s="806"/>
      <c r="F91" s="806"/>
      <c r="G91" s="806"/>
      <c r="H91" s="806"/>
      <c r="I91" s="806"/>
      <c r="J91" s="50">
        <f>J90+J56+J43</f>
        <v>13560.199999999999</v>
      </c>
      <c r="K91" s="1">
        <f>K90+K56+K43</f>
        <v>3084.3</v>
      </c>
      <c r="L91" s="1">
        <f>L90+L56+L43</f>
        <v>1635.3</v>
      </c>
      <c r="M91" s="111">
        <f>M90+M56</f>
        <v>10475.900000000001</v>
      </c>
      <c r="N91" s="162">
        <f aca="true" t="shared" si="13" ref="N91:Z91">N90+N56+N33+N43</f>
        <v>11038.5</v>
      </c>
      <c r="O91" s="1">
        <f t="shared" si="13"/>
        <v>5696</v>
      </c>
      <c r="P91" s="93">
        <f t="shared" si="13"/>
        <v>3341.6</v>
      </c>
      <c r="Q91" s="1">
        <f t="shared" si="13"/>
        <v>4742.5</v>
      </c>
      <c r="R91" s="50">
        <f t="shared" si="13"/>
        <v>8516.9</v>
      </c>
      <c r="S91" s="93">
        <f t="shared" si="13"/>
        <v>5233</v>
      </c>
      <c r="T91" s="1">
        <f t="shared" si="13"/>
        <v>3261.6</v>
      </c>
      <c r="U91" s="30">
        <f t="shared" si="13"/>
        <v>3283.9</v>
      </c>
      <c r="V91" s="50" t="e">
        <f t="shared" si="13"/>
        <v>#REF!</v>
      </c>
      <c r="W91" s="50" t="e">
        <f t="shared" si="13"/>
        <v>#REF!</v>
      </c>
      <c r="X91" s="50" t="e">
        <f t="shared" si="13"/>
        <v>#REF!</v>
      </c>
      <c r="Y91" s="50">
        <f t="shared" si="13"/>
        <v>22989.6</v>
      </c>
      <c r="Z91" s="50">
        <f t="shared" si="13"/>
        <v>20214.4</v>
      </c>
      <c r="AA91" s="572"/>
      <c r="AB91" s="573"/>
      <c r="AC91" s="573"/>
      <c r="AD91" s="574"/>
    </row>
    <row r="92" spans="1:30" ht="13.5" customHeight="1" thickBot="1">
      <c r="A92" s="575" t="s">
        <v>53</v>
      </c>
      <c r="B92" s="676" t="s">
        <v>17</v>
      </c>
      <c r="C92" s="677"/>
      <c r="D92" s="677"/>
      <c r="E92" s="677"/>
      <c r="F92" s="677"/>
      <c r="G92" s="677"/>
      <c r="H92" s="677"/>
      <c r="I92" s="677"/>
      <c r="J92" s="105">
        <f aca="true" t="shared" si="14" ref="J92:Z92">J28+J91</f>
        <v>15380.099999999999</v>
      </c>
      <c r="K92" s="106">
        <f t="shared" si="14"/>
        <v>4846.1</v>
      </c>
      <c r="L92" s="106">
        <f t="shared" si="14"/>
        <v>2363.3</v>
      </c>
      <c r="M92" s="112">
        <f t="shared" si="14"/>
        <v>10534.000000000002</v>
      </c>
      <c r="N92" s="163">
        <f t="shared" si="14"/>
        <v>12550.2</v>
      </c>
      <c r="O92" s="106">
        <f t="shared" si="14"/>
        <v>7188.6</v>
      </c>
      <c r="P92" s="165">
        <f t="shared" si="14"/>
        <v>4016.5</v>
      </c>
      <c r="Q92" s="106">
        <f t="shared" si="14"/>
        <v>4761.6</v>
      </c>
      <c r="R92" s="105">
        <f t="shared" si="14"/>
        <v>9320.6</v>
      </c>
      <c r="S92" s="165">
        <f t="shared" si="14"/>
        <v>6017.6</v>
      </c>
      <c r="T92" s="106">
        <f t="shared" si="14"/>
        <v>3553.7999999999997</v>
      </c>
      <c r="U92" s="164">
        <f t="shared" si="14"/>
        <v>3303</v>
      </c>
      <c r="V92" s="105" t="e">
        <f t="shared" si="14"/>
        <v>#REF!</v>
      </c>
      <c r="W92" s="105" t="e">
        <f t="shared" si="14"/>
        <v>#REF!</v>
      </c>
      <c r="X92" s="105" t="e">
        <f t="shared" si="14"/>
        <v>#REF!</v>
      </c>
      <c r="Y92" s="105">
        <f t="shared" si="14"/>
        <v>24600.1</v>
      </c>
      <c r="Z92" s="105">
        <f t="shared" si="14"/>
        <v>21824.9</v>
      </c>
      <c r="AA92" s="802"/>
      <c r="AB92" s="803"/>
      <c r="AC92" s="803"/>
      <c r="AD92" s="804"/>
    </row>
    <row r="93" spans="1:30" ht="8.25" customHeight="1">
      <c r="A93" s="576"/>
      <c r="B93" s="576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576"/>
      <c r="P93" s="576"/>
      <c r="Q93" s="576"/>
      <c r="R93" s="576"/>
      <c r="S93" s="576"/>
      <c r="T93" s="576"/>
      <c r="U93" s="576"/>
      <c r="V93" s="576"/>
      <c r="W93" s="576"/>
      <c r="X93" s="576"/>
      <c r="Y93" s="576"/>
      <c r="Z93" s="576"/>
      <c r="AA93" s="576"/>
      <c r="AB93" s="576"/>
      <c r="AC93" s="576"/>
      <c r="AD93" s="576"/>
    </row>
    <row r="94" spans="1:30" ht="14.25" customHeight="1">
      <c r="A94" s="577"/>
      <c r="B94" s="578"/>
      <c r="C94" s="1052" t="s">
        <v>24</v>
      </c>
      <c r="D94" s="1052"/>
      <c r="E94" s="1052"/>
      <c r="F94" s="1052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2"/>
      <c r="R94" s="1052"/>
      <c r="S94" s="1052"/>
      <c r="T94" s="1052"/>
      <c r="U94" s="1052"/>
      <c r="V94" s="579"/>
      <c r="W94" s="579"/>
      <c r="X94" s="580"/>
      <c r="Y94" s="579"/>
      <c r="Z94" s="581"/>
      <c r="AA94" s="257"/>
      <c r="AB94" s="582"/>
      <c r="AC94" s="582"/>
      <c r="AD94" s="582"/>
    </row>
    <row r="95" spans="1:30" ht="12.75" customHeight="1" thickBot="1">
      <c r="A95" s="577"/>
      <c r="B95" s="578"/>
      <c r="C95" s="578"/>
      <c r="D95" s="578"/>
      <c r="E95" s="578"/>
      <c r="F95" s="578"/>
      <c r="G95" s="578"/>
      <c r="H95" s="583"/>
      <c r="I95" s="583"/>
      <c r="J95" s="579"/>
      <c r="K95" s="579"/>
      <c r="L95" s="579"/>
      <c r="M95" s="579"/>
      <c r="N95" s="579"/>
      <c r="O95" s="579"/>
      <c r="P95" s="580"/>
      <c r="Q95" s="579"/>
      <c r="R95" s="798" t="s">
        <v>108</v>
      </c>
      <c r="S95" s="798"/>
      <c r="T95" s="798"/>
      <c r="U95" s="798"/>
      <c r="V95" s="579"/>
      <c r="W95" s="579"/>
      <c r="X95" s="579"/>
      <c r="Y95" s="579"/>
      <c r="Z95" s="581"/>
      <c r="AA95" s="257"/>
      <c r="AB95" s="582"/>
      <c r="AC95" s="582"/>
      <c r="AD95" s="582"/>
    </row>
    <row r="96" spans="3:30" ht="25.5" customHeight="1" thickBot="1">
      <c r="C96" s="808" t="s">
        <v>18</v>
      </c>
      <c r="D96" s="809"/>
      <c r="E96" s="809"/>
      <c r="F96" s="809"/>
      <c r="G96" s="809"/>
      <c r="H96" s="809"/>
      <c r="I96" s="810"/>
      <c r="J96" s="678" t="s">
        <v>114</v>
      </c>
      <c r="K96" s="679"/>
      <c r="L96" s="679"/>
      <c r="M96" s="680"/>
      <c r="N96" s="678" t="s">
        <v>115</v>
      </c>
      <c r="O96" s="679"/>
      <c r="P96" s="679"/>
      <c r="Q96" s="681"/>
      <c r="R96" s="678" t="s">
        <v>190</v>
      </c>
      <c r="S96" s="679"/>
      <c r="T96" s="679"/>
      <c r="U96" s="681"/>
      <c r="V96" s="848"/>
      <c r="W96" s="849"/>
      <c r="X96" s="849"/>
      <c r="Y96" s="584"/>
      <c r="Z96" s="585"/>
      <c r="AA96" s="585"/>
      <c r="AB96" s="582"/>
      <c r="AC96" s="582"/>
      <c r="AD96" s="582"/>
    </row>
    <row r="97" spans="3:30" ht="12.75" customHeight="1" thickBot="1">
      <c r="C97" s="811" t="s">
        <v>25</v>
      </c>
      <c r="D97" s="812"/>
      <c r="E97" s="812"/>
      <c r="F97" s="812"/>
      <c r="G97" s="812"/>
      <c r="H97" s="812"/>
      <c r="I97" s="813"/>
      <c r="J97" s="786">
        <f>J98+J105</f>
        <v>1450.4</v>
      </c>
      <c r="K97" s="787"/>
      <c r="L97" s="787"/>
      <c r="M97" s="788"/>
      <c r="N97" s="786">
        <f>N98+N105</f>
        <v>7642.4</v>
      </c>
      <c r="O97" s="787"/>
      <c r="P97" s="787"/>
      <c r="Q97" s="788"/>
      <c r="R97" s="786">
        <f>R98+R105</f>
        <v>7551.2</v>
      </c>
      <c r="S97" s="787"/>
      <c r="T97" s="787"/>
      <c r="U97" s="788"/>
      <c r="V97" s="805"/>
      <c r="W97" s="805"/>
      <c r="X97" s="805"/>
      <c r="Y97" s="587"/>
      <c r="Z97" s="587"/>
      <c r="AA97" s="588"/>
      <c r="AB97" s="582"/>
      <c r="AC97" s="582"/>
      <c r="AD97" s="582"/>
    </row>
    <row r="98" spans="3:30" ht="12.75" customHeight="1" thickBot="1">
      <c r="C98" s="817" t="s">
        <v>139</v>
      </c>
      <c r="D98" s="818"/>
      <c r="E98" s="818"/>
      <c r="F98" s="818"/>
      <c r="G98" s="818"/>
      <c r="H98" s="818"/>
      <c r="I98" s="819"/>
      <c r="J98" s="671">
        <f>SUM(J99:M104)</f>
        <v>1169.4</v>
      </c>
      <c r="K98" s="672"/>
      <c r="L98" s="672"/>
      <c r="M98" s="673"/>
      <c r="N98" s="671">
        <f>SUM(N99:Q104)</f>
        <v>7618.599999999999</v>
      </c>
      <c r="O98" s="672"/>
      <c r="P98" s="672"/>
      <c r="Q98" s="673"/>
      <c r="R98" s="671">
        <f>SUM(R99:U104)</f>
        <v>7527.4</v>
      </c>
      <c r="S98" s="672"/>
      <c r="T98" s="672"/>
      <c r="U98" s="673"/>
      <c r="V98" s="586"/>
      <c r="W98" s="586"/>
      <c r="X98" s="586"/>
      <c r="Y98" s="587"/>
      <c r="Z98" s="587"/>
      <c r="AA98" s="588">
        <f>SUM(AA99:AA104)</f>
        <v>1509.8</v>
      </c>
      <c r="AB98" s="582"/>
      <c r="AC98" s="582"/>
      <c r="AD98" s="582"/>
    </row>
    <row r="99" spans="3:30" ht="13.5" customHeight="1">
      <c r="C99" s="799" t="s">
        <v>218</v>
      </c>
      <c r="D99" s="800"/>
      <c r="E99" s="800"/>
      <c r="F99" s="800"/>
      <c r="G99" s="800"/>
      <c r="H99" s="800"/>
      <c r="I99" s="801"/>
      <c r="J99" s="814">
        <f>SUMIF(I12:I88,I12,J12:J88)</f>
        <v>809.4</v>
      </c>
      <c r="K99" s="815"/>
      <c r="L99" s="815"/>
      <c r="M99" s="816"/>
      <c r="N99" s="814">
        <f>SUMIF(I12:I88,I12,N12:N88)</f>
        <v>807.9000000000001</v>
      </c>
      <c r="O99" s="815"/>
      <c r="P99" s="815"/>
      <c r="Q99" s="816"/>
      <c r="R99" s="814">
        <f>SUMIF(I12:I88,I31,R12:R90)</f>
        <v>648.7</v>
      </c>
      <c r="S99" s="815"/>
      <c r="T99" s="815"/>
      <c r="U99" s="816"/>
      <c r="V99" s="953"/>
      <c r="W99" s="953"/>
      <c r="X99" s="953"/>
      <c r="Y99" s="590"/>
      <c r="Z99" s="590"/>
      <c r="AA99" s="591">
        <f>SUMIF(I12:I73,I12,U12:U73)</f>
        <v>19.1</v>
      </c>
      <c r="AB99" s="582"/>
      <c r="AC99" s="582"/>
      <c r="AD99" s="582"/>
    </row>
    <row r="100" spans="3:30" ht="26.25" customHeight="1">
      <c r="C100" s="790" t="s">
        <v>219</v>
      </c>
      <c r="D100" s="791"/>
      <c r="E100" s="791"/>
      <c r="F100" s="791"/>
      <c r="G100" s="791"/>
      <c r="H100" s="791"/>
      <c r="I100" s="792"/>
      <c r="J100" s="759">
        <f>SUMIF(I12:I88,I13,J12:J88)</f>
        <v>151</v>
      </c>
      <c r="K100" s="781"/>
      <c r="L100" s="781"/>
      <c r="M100" s="782"/>
      <c r="N100" s="759">
        <f>SUMIF(I12:I88,I13,N12:N88)</f>
        <v>140</v>
      </c>
      <c r="O100" s="781"/>
      <c r="P100" s="781"/>
      <c r="Q100" s="782"/>
      <c r="R100" s="759">
        <f>SUMIF(I12:I90,I13,R12:R90)</f>
        <v>266</v>
      </c>
      <c r="S100" s="781"/>
      <c r="T100" s="781"/>
      <c r="U100" s="782"/>
      <c r="V100" s="953"/>
      <c r="W100" s="953"/>
      <c r="X100" s="953"/>
      <c r="Y100" s="590"/>
      <c r="Z100" s="590"/>
      <c r="AA100" s="591">
        <f>SUMIF(I12:I73,I13,U12:U73)</f>
        <v>0</v>
      </c>
      <c r="AB100" s="582"/>
      <c r="AC100" s="582"/>
      <c r="AD100" s="582"/>
    </row>
    <row r="101" spans="3:30" ht="27" customHeight="1">
      <c r="C101" s="793" t="s">
        <v>220</v>
      </c>
      <c r="D101" s="794"/>
      <c r="E101" s="794"/>
      <c r="F101" s="794"/>
      <c r="G101" s="794"/>
      <c r="H101" s="794"/>
      <c r="I101" s="795"/>
      <c r="J101" s="759">
        <f>J14</f>
        <v>100</v>
      </c>
      <c r="K101" s="781"/>
      <c r="L101" s="781"/>
      <c r="M101" s="782"/>
      <c r="N101" s="759">
        <f>N14</f>
        <v>50</v>
      </c>
      <c r="O101" s="781"/>
      <c r="P101" s="781"/>
      <c r="Q101" s="782"/>
      <c r="R101" s="759">
        <f>+R14</f>
        <v>0</v>
      </c>
      <c r="S101" s="781"/>
      <c r="T101" s="781"/>
      <c r="U101" s="782"/>
      <c r="V101" s="953"/>
      <c r="W101" s="953"/>
      <c r="X101" s="953"/>
      <c r="Y101" s="590"/>
      <c r="Z101" s="590"/>
      <c r="AA101" s="591"/>
      <c r="AB101" s="582"/>
      <c r="AC101" s="582"/>
      <c r="AD101" s="582"/>
    </row>
    <row r="102" spans="3:30" ht="13.5" customHeight="1">
      <c r="C102" s="790" t="s">
        <v>221</v>
      </c>
      <c r="D102" s="791"/>
      <c r="E102" s="791"/>
      <c r="F102" s="791"/>
      <c r="G102" s="791"/>
      <c r="H102" s="791"/>
      <c r="I102" s="792"/>
      <c r="J102" s="759">
        <f>SUMIF(I12:I73,I25,J12:J73)</f>
        <v>109</v>
      </c>
      <c r="K102" s="781"/>
      <c r="L102" s="781"/>
      <c r="M102" s="782"/>
      <c r="N102" s="759">
        <f>SUMIF(I12:I88,I25,N12:N88)</f>
        <v>100</v>
      </c>
      <c r="O102" s="781"/>
      <c r="P102" s="781"/>
      <c r="Q102" s="782"/>
      <c r="R102" s="759">
        <f>SUMIF(I12:I73,I25,R12:R73)</f>
        <v>100</v>
      </c>
      <c r="S102" s="781"/>
      <c r="T102" s="781"/>
      <c r="U102" s="782"/>
      <c r="V102" s="953"/>
      <c r="W102" s="953"/>
      <c r="X102" s="953"/>
      <c r="Y102" s="590"/>
      <c r="Z102" s="590"/>
      <c r="AA102" s="591">
        <f>SUMIF(I12:I73,I25,U12:U73)</f>
        <v>0</v>
      </c>
      <c r="AB102" s="582"/>
      <c r="AC102" s="582"/>
      <c r="AD102" s="582"/>
    </row>
    <row r="103" spans="3:30" ht="13.5" customHeight="1">
      <c r="C103" s="790" t="s">
        <v>222</v>
      </c>
      <c r="D103" s="791"/>
      <c r="E103" s="791"/>
      <c r="F103" s="791"/>
      <c r="G103" s="791"/>
      <c r="H103" s="791"/>
      <c r="I103" s="792"/>
      <c r="J103" s="759">
        <f>SUMIF(I12:I73,I36,J12:J73)</f>
        <v>0</v>
      </c>
      <c r="K103" s="781"/>
      <c r="L103" s="781"/>
      <c r="M103" s="782"/>
      <c r="N103" s="759">
        <f>SUMIF(I12:I88,I36,N12:N88)</f>
        <v>5022</v>
      </c>
      <c r="O103" s="781"/>
      <c r="P103" s="781"/>
      <c r="Q103" s="782"/>
      <c r="R103" s="759">
        <f>SUMIF(I12:I73,I36,R12:R73)</f>
        <v>5022</v>
      </c>
      <c r="S103" s="781"/>
      <c r="T103" s="781"/>
      <c r="U103" s="782"/>
      <c r="V103" s="953"/>
      <c r="W103" s="953"/>
      <c r="X103" s="953"/>
      <c r="Y103" s="592"/>
      <c r="Z103" s="584"/>
      <c r="AA103" s="593">
        <f>SUMIF(I12:I73,I36,U12:U73)</f>
        <v>0</v>
      </c>
      <c r="AB103" s="594"/>
      <c r="AC103" s="585"/>
      <c r="AD103" s="585"/>
    </row>
    <row r="104" spans="1:30" s="598" customFormat="1" ht="12.75">
      <c r="A104" s="183"/>
      <c r="B104" s="183"/>
      <c r="C104" s="793" t="s">
        <v>223</v>
      </c>
      <c r="D104" s="796"/>
      <c r="E104" s="796"/>
      <c r="F104" s="796"/>
      <c r="G104" s="796"/>
      <c r="H104" s="796"/>
      <c r="I104" s="797"/>
      <c r="J104" s="759">
        <f>SUMIF(I12:I90,I84,J12:J90)</f>
        <v>0</v>
      </c>
      <c r="K104" s="760"/>
      <c r="L104" s="760"/>
      <c r="M104" s="761"/>
      <c r="N104" s="759">
        <f>SUMIF(I12:I90,I84,N12:N90)</f>
        <v>1498.7</v>
      </c>
      <c r="O104" s="760"/>
      <c r="P104" s="760"/>
      <c r="Q104" s="761"/>
      <c r="R104" s="759">
        <f>SUMIF(I12:I90,I84,R12:R90)</f>
        <v>1490.7</v>
      </c>
      <c r="S104" s="760"/>
      <c r="T104" s="760"/>
      <c r="U104" s="761"/>
      <c r="V104" s="589"/>
      <c r="W104" s="589"/>
      <c r="X104" s="589"/>
      <c r="Y104" s="595"/>
      <c r="Z104" s="595"/>
      <c r="AA104" s="596">
        <f>SUMIF(I12:I73,I60,U12:U73)</f>
        <v>1490.7</v>
      </c>
      <c r="AB104" s="597"/>
      <c r="AC104" s="597"/>
      <c r="AD104" s="597"/>
    </row>
    <row r="105" spans="1:30" s="598" customFormat="1" ht="13.5" customHeight="1" thickBot="1">
      <c r="A105" s="183"/>
      <c r="B105" s="183"/>
      <c r="C105" s="866" t="s">
        <v>224</v>
      </c>
      <c r="D105" s="867"/>
      <c r="E105" s="867"/>
      <c r="F105" s="867"/>
      <c r="G105" s="867"/>
      <c r="H105" s="867"/>
      <c r="I105" s="867"/>
      <c r="J105" s="783">
        <f>SUMIF(I12:I73,I72,J12:J73)</f>
        <v>281</v>
      </c>
      <c r="K105" s="789"/>
      <c r="L105" s="789"/>
      <c r="M105" s="785"/>
      <c r="N105" s="783">
        <f>SUMIF(I12:I73,I61,N12:N73)</f>
        <v>23.8</v>
      </c>
      <c r="O105" s="789"/>
      <c r="P105" s="789"/>
      <c r="Q105" s="785"/>
      <c r="R105" s="783">
        <f>SUMIF(I12:I90,I72,R12:R90)</f>
        <v>23.8</v>
      </c>
      <c r="S105" s="784"/>
      <c r="T105" s="784"/>
      <c r="U105" s="785"/>
      <c r="V105" s="953"/>
      <c r="W105" s="953"/>
      <c r="X105" s="953"/>
      <c r="Y105" s="595"/>
      <c r="Z105" s="595"/>
      <c r="AA105" s="596"/>
      <c r="AB105" s="597"/>
      <c r="AC105" s="597"/>
      <c r="AD105" s="597"/>
    </row>
    <row r="106" spans="1:30" s="598" customFormat="1" ht="12" customHeight="1" thickBot="1">
      <c r="A106" s="183"/>
      <c r="B106" s="183"/>
      <c r="C106" s="811" t="s">
        <v>26</v>
      </c>
      <c r="D106" s="812"/>
      <c r="E106" s="812"/>
      <c r="F106" s="812"/>
      <c r="G106" s="812"/>
      <c r="H106" s="812"/>
      <c r="I106" s="813"/>
      <c r="J106" s="786">
        <f>SUM(J107:M110)</f>
        <v>13929.7</v>
      </c>
      <c r="K106" s="787"/>
      <c r="L106" s="787"/>
      <c r="M106" s="788"/>
      <c r="N106" s="786">
        <f>SUM(N107:Q110)</f>
        <v>4907.8</v>
      </c>
      <c r="O106" s="787"/>
      <c r="P106" s="787"/>
      <c r="Q106" s="788"/>
      <c r="R106" s="786">
        <f>SUM(R107:U110)</f>
        <v>1769.3999999999999</v>
      </c>
      <c r="S106" s="787"/>
      <c r="T106" s="787"/>
      <c r="U106" s="788"/>
      <c r="V106" s="805"/>
      <c r="W106" s="805"/>
      <c r="X106" s="805"/>
      <c r="Y106" s="587"/>
      <c r="Z106" s="587"/>
      <c r="AA106" s="588"/>
      <c r="AB106" s="599"/>
      <c r="AC106" s="599"/>
      <c r="AD106" s="599"/>
    </row>
    <row r="107" spans="1:30" s="598" customFormat="1" ht="12" customHeight="1">
      <c r="A107" s="183"/>
      <c r="B107" s="183"/>
      <c r="C107" s="868" t="s">
        <v>225</v>
      </c>
      <c r="D107" s="869"/>
      <c r="E107" s="869"/>
      <c r="F107" s="869"/>
      <c r="G107" s="869"/>
      <c r="H107" s="869"/>
      <c r="I107" s="869"/>
      <c r="J107" s="759">
        <f>SUMIF(I12:I73,I45,J12:J73)</f>
        <v>2029.7</v>
      </c>
      <c r="K107" s="781"/>
      <c r="L107" s="781"/>
      <c r="M107" s="782"/>
      <c r="N107" s="759">
        <f>SUMIF(I12:I88,I45,N12:N88)</f>
        <v>3767.8999999999996</v>
      </c>
      <c r="O107" s="781"/>
      <c r="P107" s="781"/>
      <c r="Q107" s="782"/>
      <c r="R107" s="759">
        <f>SUMIF(I12:I90,I54,R12:R90)</f>
        <v>1615.3</v>
      </c>
      <c r="S107" s="781"/>
      <c r="T107" s="781"/>
      <c r="U107" s="782"/>
      <c r="V107" s="953"/>
      <c r="W107" s="953"/>
      <c r="X107" s="953"/>
      <c r="Y107" s="595"/>
      <c r="Z107" s="595"/>
      <c r="AA107" s="596"/>
      <c r="AB107" s="597"/>
      <c r="AC107" s="597"/>
      <c r="AD107" s="597"/>
    </row>
    <row r="108" spans="1:30" s="598" customFormat="1" ht="12.75">
      <c r="A108" s="183"/>
      <c r="B108" s="183"/>
      <c r="C108" s="799" t="s">
        <v>226</v>
      </c>
      <c r="D108" s="800"/>
      <c r="E108" s="800"/>
      <c r="F108" s="800"/>
      <c r="G108" s="800"/>
      <c r="H108" s="800"/>
      <c r="I108" s="801"/>
      <c r="J108" s="759">
        <f>SUMIF(I12:I73,I24,J12:J73)</f>
        <v>10047.7</v>
      </c>
      <c r="K108" s="781"/>
      <c r="L108" s="781"/>
      <c r="M108" s="782"/>
      <c r="N108" s="759">
        <f>SUMIF(I12:I88,I24,N12:N88)</f>
        <v>377.6</v>
      </c>
      <c r="O108" s="781"/>
      <c r="P108" s="781"/>
      <c r="Q108" s="782"/>
      <c r="R108" s="759">
        <f>SUMIF(I12:I73,I24,R12:R73)</f>
        <v>154.1</v>
      </c>
      <c r="S108" s="781"/>
      <c r="T108" s="781"/>
      <c r="U108" s="782"/>
      <c r="V108" s="953"/>
      <c r="W108" s="953"/>
      <c r="X108" s="953"/>
      <c r="Y108" s="595"/>
      <c r="Z108" s="595"/>
      <c r="AA108" s="596">
        <f>SUMIF(I12:I73,I24,U12:U73)</f>
        <v>154.1</v>
      </c>
      <c r="AB108" s="597"/>
      <c r="AC108" s="597"/>
      <c r="AD108" s="597"/>
    </row>
    <row r="109" spans="1:30" s="598" customFormat="1" ht="12.75">
      <c r="A109" s="183"/>
      <c r="B109" s="183"/>
      <c r="C109" s="790" t="s">
        <v>227</v>
      </c>
      <c r="D109" s="791"/>
      <c r="E109" s="791"/>
      <c r="F109" s="791"/>
      <c r="G109" s="791"/>
      <c r="H109" s="791"/>
      <c r="I109" s="792"/>
      <c r="J109" s="759">
        <f>SUMIF(I12:I73,I39,J12:J73)</f>
        <v>768.3</v>
      </c>
      <c r="K109" s="781"/>
      <c r="L109" s="781"/>
      <c r="M109" s="782"/>
      <c r="N109" s="759">
        <f>SUMIF(I12:I88,I15,N12:N88)</f>
        <v>762.3</v>
      </c>
      <c r="O109" s="781"/>
      <c r="P109" s="781"/>
      <c r="Q109" s="782"/>
      <c r="R109" s="759">
        <f>SUMIF(I12:I90,I15,R12:R90)</f>
        <v>0</v>
      </c>
      <c r="S109" s="781"/>
      <c r="T109" s="781"/>
      <c r="U109" s="782"/>
      <c r="V109" s="953"/>
      <c r="W109" s="953"/>
      <c r="X109" s="953"/>
      <c r="Y109" s="595"/>
      <c r="Z109" s="595"/>
      <c r="AA109" s="596">
        <f>SUMIF(I12:I73,I15,U12:U73)</f>
        <v>0</v>
      </c>
      <c r="AB109" s="597"/>
      <c r="AC109" s="597"/>
      <c r="AD109" s="597"/>
    </row>
    <row r="110" spans="1:30" s="598" customFormat="1" ht="13.5" thickBot="1">
      <c r="A110" s="183"/>
      <c r="B110" s="183"/>
      <c r="C110" s="790" t="s">
        <v>228</v>
      </c>
      <c r="D110" s="791"/>
      <c r="E110" s="791"/>
      <c r="F110" s="791"/>
      <c r="G110" s="791"/>
      <c r="H110" s="791"/>
      <c r="I110" s="792"/>
      <c r="J110" s="778">
        <f>SUMIF(I12:I73,I66,J12:J73)</f>
        <v>1084</v>
      </c>
      <c r="K110" s="779"/>
      <c r="L110" s="779"/>
      <c r="M110" s="780"/>
      <c r="N110" s="778">
        <f>SUMIF(I12:I88,I66,N12:N88)</f>
        <v>0</v>
      </c>
      <c r="O110" s="779"/>
      <c r="P110" s="779"/>
      <c r="Q110" s="780"/>
      <c r="R110" s="778">
        <f>SUMIF(I12:I90,I73,R12:R90)</f>
        <v>0</v>
      </c>
      <c r="S110" s="779"/>
      <c r="T110" s="779"/>
      <c r="U110" s="780"/>
      <c r="V110" s="953"/>
      <c r="W110" s="953"/>
      <c r="X110" s="953"/>
      <c r="Y110" s="595"/>
      <c r="Z110" s="595"/>
      <c r="AA110" s="596"/>
      <c r="AB110" s="597"/>
      <c r="AC110" s="597"/>
      <c r="AD110" s="597"/>
    </row>
    <row r="111" spans="1:30" s="598" customFormat="1" ht="13.5" thickBot="1">
      <c r="A111" s="183"/>
      <c r="B111" s="183"/>
      <c r="C111" s="863" t="s">
        <v>27</v>
      </c>
      <c r="D111" s="864"/>
      <c r="E111" s="864"/>
      <c r="F111" s="864"/>
      <c r="G111" s="864"/>
      <c r="H111" s="864"/>
      <c r="I111" s="865"/>
      <c r="J111" s="671">
        <f>J106+J97</f>
        <v>15380.1</v>
      </c>
      <c r="K111" s="672"/>
      <c r="L111" s="672"/>
      <c r="M111" s="673"/>
      <c r="N111" s="671">
        <f>N106+N97</f>
        <v>12550.2</v>
      </c>
      <c r="O111" s="672"/>
      <c r="P111" s="672"/>
      <c r="Q111" s="673"/>
      <c r="R111" s="671">
        <f>R106+R97</f>
        <v>9320.6</v>
      </c>
      <c r="S111" s="672"/>
      <c r="T111" s="672"/>
      <c r="U111" s="673"/>
      <c r="V111" s="805"/>
      <c r="W111" s="805"/>
      <c r="X111" s="805"/>
      <c r="Y111" s="587"/>
      <c r="Z111" s="587"/>
      <c r="AA111" s="599"/>
      <c r="AB111" s="599"/>
      <c r="AC111" s="599"/>
      <c r="AD111" s="599"/>
    </row>
  </sheetData>
  <mergeCells count="353">
    <mergeCell ref="AA35:AA36"/>
    <mergeCell ref="AB35:AB36"/>
    <mergeCell ref="AC35:AC36"/>
    <mergeCell ref="AD35:AD36"/>
    <mergeCell ref="AA70:AA71"/>
    <mergeCell ref="AB70:AB71"/>
    <mergeCell ref="AC70:AC71"/>
    <mergeCell ref="D68:D71"/>
    <mergeCell ref="A4:AD4"/>
    <mergeCell ref="AD75:AD76"/>
    <mergeCell ref="F75:F77"/>
    <mergeCell ref="AC68:AC69"/>
    <mergeCell ref="AD68:AD69"/>
    <mergeCell ref="G75:G77"/>
    <mergeCell ref="AA75:AA76"/>
    <mergeCell ref="AB75:AB76"/>
    <mergeCell ref="E69:E71"/>
    <mergeCell ref="AA53:AA55"/>
    <mergeCell ref="AA41:AA42"/>
    <mergeCell ref="F48:F49"/>
    <mergeCell ref="A75:A77"/>
    <mergeCell ref="B75:B77"/>
    <mergeCell ref="C75:C77"/>
    <mergeCell ref="D75:D77"/>
    <mergeCell ref="A68:A71"/>
    <mergeCell ref="B68:B71"/>
    <mergeCell ref="C68:C71"/>
    <mergeCell ref="C43:I43"/>
    <mergeCell ref="A35:A37"/>
    <mergeCell ref="B35:B37"/>
    <mergeCell ref="H35:H37"/>
    <mergeCell ref="A38:A42"/>
    <mergeCell ref="B38:B42"/>
    <mergeCell ref="C38:C42"/>
    <mergeCell ref="D38:D42"/>
    <mergeCell ref="C35:C37"/>
    <mergeCell ref="D35:D37"/>
    <mergeCell ref="AA43:AD43"/>
    <mergeCell ref="D48:D49"/>
    <mergeCell ref="E38:E42"/>
    <mergeCell ref="F38:F42"/>
    <mergeCell ref="H38:H42"/>
    <mergeCell ref="AA48:AA49"/>
    <mergeCell ref="AB41:AB42"/>
    <mergeCell ref="AC41:AC42"/>
    <mergeCell ref="G38:G42"/>
    <mergeCell ref="AD41:AD42"/>
    <mergeCell ref="AD50:AD51"/>
    <mergeCell ref="E48:E49"/>
    <mergeCell ref="E50:E52"/>
    <mergeCell ref="AD45:AD47"/>
    <mergeCell ref="AB48:AB49"/>
    <mergeCell ref="AD48:AD49"/>
    <mergeCell ref="AD58:AD61"/>
    <mergeCell ref="G48:G49"/>
    <mergeCell ref="H48:H49"/>
    <mergeCell ref="G53:G55"/>
    <mergeCell ref="AB58:AB61"/>
    <mergeCell ref="AC58:AC61"/>
    <mergeCell ref="AA58:AA61"/>
    <mergeCell ref="AD53:AD55"/>
    <mergeCell ref="AC53:AC55"/>
    <mergeCell ref="AA56:AD56"/>
    <mergeCell ref="C17:C19"/>
    <mergeCell ref="D17:D19"/>
    <mergeCell ref="E17:E19"/>
    <mergeCell ref="C30:AD30"/>
    <mergeCell ref="AC17:AC19"/>
    <mergeCell ref="AB17:AB19"/>
    <mergeCell ref="AD24:AD26"/>
    <mergeCell ref="AB20:AB22"/>
    <mergeCell ref="AC20:AC22"/>
    <mergeCell ref="F17:F19"/>
    <mergeCell ref="F20:F22"/>
    <mergeCell ref="B28:I28"/>
    <mergeCell ref="C27:I27"/>
    <mergeCell ref="F23:F26"/>
    <mergeCell ref="G23:G26"/>
    <mergeCell ref="H23:H26"/>
    <mergeCell ref="E23:E26"/>
    <mergeCell ref="AD17:AD19"/>
    <mergeCell ref="AA24:AA26"/>
    <mergeCell ref="AA20:AA22"/>
    <mergeCell ref="V106:X106"/>
    <mergeCell ref="V105:X105"/>
    <mergeCell ref="V99:X99"/>
    <mergeCell ref="V100:X100"/>
    <mergeCell ref="V102:X102"/>
    <mergeCell ref="V103:X103"/>
    <mergeCell ref="V101:X101"/>
    <mergeCell ref="N106:Q106"/>
    <mergeCell ref="J106:M106"/>
    <mergeCell ref="V110:X110"/>
    <mergeCell ref="J108:M108"/>
    <mergeCell ref="V109:X109"/>
    <mergeCell ref="J109:M109"/>
    <mergeCell ref="N109:Q109"/>
    <mergeCell ref="R109:U109"/>
    <mergeCell ref="J104:M104"/>
    <mergeCell ref="N104:Q104"/>
    <mergeCell ref="V111:X111"/>
    <mergeCell ref="V107:X107"/>
    <mergeCell ref="V108:X108"/>
    <mergeCell ref="J110:M110"/>
    <mergeCell ref="J111:M111"/>
    <mergeCell ref="N107:Q107"/>
    <mergeCell ref="N108:Q108"/>
    <mergeCell ref="N110:Q110"/>
    <mergeCell ref="N111:Q111"/>
    <mergeCell ref="J107:M107"/>
    <mergeCell ref="A2:AD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Q5"/>
    <mergeCell ref="R5:U5"/>
    <mergeCell ref="J6:J7"/>
    <mergeCell ref="K6:L6"/>
    <mergeCell ref="M6:M7"/>
    <mergeCell ref="N6:N7"/>
    <mergeCell ref="O6:P6"/>
    <mergeCell ref="Q6:Q7"/>
    <mergeCell ref="R6:R7"/>
    <mergeCell ref="S6:T6"/>
    <mergeCell ref="U6:U7"/>
    <mergeCell ref="V5:X5"/>
    <mergeCell ref="Y5:Y7"/>
    <mergeCell ref="Z5:Z7"/>
    <mergeCell ref="AA5:AD5"/>
    <mergeCell ref="W6:X6"/>
    <mergeCell ref="AA6:AA7"/>
    <mergeCell ref="AB6:AD6"/>
    <mergeCell ref="V6:V7"/>
    <mergeCell ref="A8:AD8"/>
    <mergeCell ref="A23:A26"/>
    <mergeCell ref="B23:B26"/>
    <mergeCell ref="C23:C26"/>
    <mergeCell ref="D23:D26"/>
    <mergeCell ref="B10:AD10"/>
    <mergeCell ref="C11:AD11"/>
    <mergeCell ref="AB12:AB16"/>
    <mergeCell ref="AC12:AC16"/>
    <mergeCell ref="AD12:AD16"/>
    <mergeCell ref="D64:D67"/>
    <mergeCell ref="C56:I56"/>
    <mergeCell ref="C50:C52"/>
    <mergeCell ref="D50:D52"/>
    <mergeCell ref="F50:F52"/>
    <mergeCell ref="G50:G52"/>
    <mergeCell ref="H50:H52"/>
    <mergeCell ref="F53:F55"/>
    <mergeCell ref="H53:H55"/>
    <mergeCell ref="E53:E55"/>
    <mergeCell ref="A31:A32"/>
    <mergeCell ref="B31:B32"/>
    <mergeCell ref="C31:C32"/>
    <mergeCell ref="C33:I33"/>
    <mergeCell ref="G31:G32"/>
    <mergeCell ref="H31:H32"/>
    <mergeCell ref="D31:D32"/>
    <mergeCell ref="E31:E32"/>
    <mergeCell ref="F31:F32"/>
    <mergeCell ref="A45:A47"/>
    <mergeCell ref="A50:A52"/>
    <mergeCell ref="E45:E47"/>
    <mergeCell ref="C45:C47"/>
    <mergeCell ref="D45:D47"/>
    <mergeCell ref="B45:B47"/>
    <mergeCell ref="B50:B52"/>
    <mergeCell ref="A48:A49"/>
    <mergeCell ref="B48:B49"/>
    <mergeCell ref="C48:C49"/>
    <mergeCell ref="C111:I111"/>
    <mergeCell ref="C105:I105"/>
    <mergeCell ref="C107:I107"/>
    <mergeCell ref="C106:I106"/>
    <mergeCell ref="C108:I108"/>
    <mergeCell ref="C110:I110"/>
    <mergeCell ref="C109:I109"/>
    <mergeCell ref="V96:X96"/>
    <mergeCell ref="AA45:AA47"/>
    <mergeCell ref="AA50:AA51"/>
    <mergeCell ref="C57:AD57"/>
    <mergeCell ref="AC50:AC51"/>
    <mergeCell ref="AB45:AB47"/>
    <mergeCell ref="AC45:AC47"/>
    <mergeCell ref="AB50:AB51"/>
    <mergeCell ref="AC48:AC49"/>
    <mergeCell ref="C72:C74"/>
    <mergeCell ref="A53:A55"/>
    <mergeCell ref="B53:B55"/>
    <mergeCell ref="C53:C55"/>
    <mergeCell ref="D53:D55"/>
    <mergeCell ref="A58:A63"/>
    <mergeCell ref="B58:B63"/>
    <mergeCell ref="F58:F63"/>
    <mergeCell ref="A64:A67"/>
    <mergeCell ref="B64:B67"/>
    <mergeCell ref="C64:C67"/>
    <mergeCell ref="E64:E67"/>
    <mergeCell ref="F64:F67"/>
    <mergeCell ref="C58:C63"/>
    <mergeCell ref="D58:D63"/>
    <mergeCell ref="A72:A74"/>
    <mergeCell ref="G87:G89"/>
    <mergeCell ref="H87:H89"/>
    <mergeCell ref="H72:H74"/>
    <mergeCell ref="G72:G74"/>
    <mergeCell ref="B72:B74"/>
    <mergeCell ref="D87:D89"/>
    <mergeCell ref="E87:E89"/>
    <mergeCell ref="D72:D74"/>
    <mergeCell ref="C87:C89"/>
    <mergeCell ref="C98:I98"/>
    <mergeCell ref="N105:Q105"/>
    <mergeCell ref="R96:U96"/>
    <mergeCell ref="N103:Q103"/>
    <mergeCell ref="R99:U99"/>
    <mergeCell ref="R100:U100"/>
    <mergeCell ref="R102:U102"/>
    <mergeCell ref="R103:U103"/>
    <mergeCell ref="N98:Q98"/>
    <mergeCell ref="N102:Q102"/>
    <mergeCell ref="N99:Q99"/>
    <mergeCell ref="J99:M99"/>
    <mergeCell ref="N100:Q100"/>
    <mergeCell ref="R101:U101"/>
    <mergeCell ref="N101:Q101"/>
    <mergeCell ref="R97:U97"/>
    <mergeCell ref="C97:I97"/>
    <mergeCell ref="J97:M97"/>
    <mergeCell ref="N97:Q97"/>
    <mergeCell ref="AC72:AC74"/>
    <mergeCell ref="R95:U95"/>
    <mergeCell ref="C99:I99"/>
    <mergeCell ref="AA92:AD92"/>
    <mergeCell ref="AD72:AD74"/>
    <mergeCell ref="V97:X97"/>
    <mergeCell ref="F72:F74"/>
    <mergeCell ref="B91:I91"/>
    <mergeCell ref="C90:I90"/>
    <mergeCell ref="C96:I96"/>
    <mergeCell ref="J105:M105"/>
    <mergeCell ref="J103:M103"/>
    <mergeCell ref="C100:I100"/>
    <mergeCell ref="J100:M100"/>
    <mergeCell ref="J102:M102"/>
    <mergeCell ref="C103:I103"/>
    <mergeCell ref="C102:I102"/>
    <mergeCell ref="C101:I101"/>
    <mergeCell ref="J101:M101"/>
    <mergeCell ref="C104:I104"/>
    <mergeCell ref="R111:U111"/>
    <mergeCell ref="R110:U110"/>
    <mergeCell ref="R108:U108"/>
    <mergeCell ref="R105:U105"/>
    <mergeCell ref="R107:U107"/>
    <mergeCell ref="R106:U106"/>
    <mergeCell ref="R104:U104"/>
    <mergeCell ref="A12:A16"/>
    <mergeCell ref="B12:B16"/>
    <mergeCell ref="C12:C16"/>
    <mergeCell ref="D12:D16"/>
    <mergeCell ref="E12:E16"/>
    <mergeCell ref="F12:F16"/>
    <mergeCell ref="G12:G16"/>
    <mergeCell ref="G64:G67"/>
    <mergeCell ref="H45:H47"/>
    <mergeCell ref="AA80:AA81"/>
    <mergeCell ref="E72:E74"/>
    <mergeCell ref="F87:F89"/>
    <mergeCell ref="AA68:AA69"/>
    <mergeCell ref="AA84:AA86"/>
    <mergeCell ref="E78:E79"/>
    <mergeCell ref="F78:F79"/>
    <mergeCell ref="E75:E77"/>
    <mergeCell ref="G68:G71"/>
    <mergeCell ref="F68:F71"/>
    <mergeCell ref="AA64:AA66"/>
    <mergeCell ref="G58:G63"/>
    <mergeCell ref="E59:E63"/>
    <mergeCell ref="G35:G37"/>
    <mergeCell ref="F45:F47"/>
    <mergeCell ref="G45:G47"/>
    <mergeCell ref="E35:E37"/>
    <mergeCell ref="F35:F37"/>
    <mergeCell ref="C44:AD44"/>
    <mergeCell ref="AB53:AB55"/>
    <mergeCell ref="C34:AD34"/>
    <mergeCell ref="AD20:AD22"/>
    <mergeCell ref="AB24:AB26"/>
    <mergeCell ref="AC24:AC26"/>
    <mergeCell ref="B29:AD29"/>
    <mergeCell ref="H20:H22"/>
    <mergeCell ref="C20:C22"/>
    <mergeCell ref="D20:D22"/>
    <mergeCell ref="E20:E22"/>
    <mergeCell ref="G20:G22"/>
    <mergeCell ref="AA1:AD1"/>
    <mergeCell ref="H12:H16"/>
    <mergeCell ref="A9:AD9"/>
    <mergeCell ref="A20:A22"/>
    <mergeCell ref="G17:G19"/>
    <mergeCell ref="H17:H19"/>
    <mergeCell ref="AA17:AA19"/>
    <mergeCell ref="AA12:AA16"/>
    <mergeCell ref="A3:AD3"/>
    <mergeCell ref="B20:B22"/>
    <mergeCell ref="J98:M98"/>
    <mergeCell ref="H78:H79"/>
    <mergeCell ref="R98:U98"/>
    <mergeCell ref="B92:I92"/>
    <mergeCell ref="J96:M96"/>
    <mergeCell ref="N96:Q96"/>
    <mergeCell ref="C78:C79"/>
    <mergeCell ref="D78:D79"/>
    <mergeCell ref="F80:F83"/>
    <mergeCell ref="G80:G83"/>
    <mergeCell ref="AB72:AB74"/>
    <mergeCell ref="G78:G79"/>
    <mergeCell ref="AD80:AD81"/>
    <mergeCell ref="C94:U94"/>
    <mergeCell ref="F84:F86"/>
    <mergeCell ref="E81:E83"/>
    <mergeCell ref="E84:E86"/>
    <mergeCell ref="G84:G86"/>
    <mergeCell ref="H84:H86"/>
    <mergeCell ref="AA72:AA74"/>
    <mergeCell ref="A80:A83"/>
    <mergeCell ref="B80:B83"/>
    <mergeCell ref="C80:C83"/>
    <mergeCell ref="D80:D83"/>
    <mergeCell ref="A84:A86"/>
    <mergeCell ref="B84:B86"/>
    <mergeCell ref="C84:C86"/>
    <mergeCell ref="D84:D86"/>
    <mergeCell ref="AB64:AB66"/>
    <mergeCell ref="AC64:AC66"/>
    <mergeCell ref="AD64:AD66"/>
    <mergeCell ref="AC84:AC86"/>
    <mergeCell ref="AD84:AD86"/>
    <mergeCell ref="AB80:AB81"/>
    <mergeCell ref="AC80:AC81"/>
    <mergeCell ref="AC75:AC76"/>
    <mergeCell ref="AB84:AB86"/>
    <mergeCell ref="AB68:AB69"/>
  </mergeCells>
  <printOptions horizontalCentered="1"/>
  <pageMargins left="0.75" right="0.75" top="0.5905511811023623" bottom="0" header="0" footer="0"/>
  <pageSetup horizontalDpi="600" verticalDpi="600" orientation="landscape" paperSize="9" scale="82" r:id="rId1"/>
  <rowBreaks count="3" manualBreakCount="3">
    <brk id="26" max="29" man="1"/>
    <brk id="49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M14" sqref="M1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8515625" style="0" customWidth="1"/>
    <col min="4" max="4" width="11.00390625" style="0" customWidth="1"/>
    <col min="5" max="5" width="11.57421875" style="0" hidden="1" customWidth="1"/>
    <col min="6" max="7" width="11.28125" style="0" customWidth="1"/>
  </cols>
  <sheetData>
    <row r="1" spans="1:7" ht="15.75">
      <c r="A1" s="1015" t="s">
        <v>154</v>
      </c>
      <c r="B1" s="1015"/>
      <c r="C1" s="1015"/>
      <c r="D1" s="1015"/>
      <c r="E1" s="1015"/>
      <c r="F1" s="1015"/>
      <c r="G1" s="1015"/>
    </row>
    <row r="2" ht="10.5" customHeight="1"/>
    <row r="3" spans="1:7" ht="15.75" customHeight="1">
      <c r="A3" s="1016" t="s">
        <v>57</v>
      </c>
      <c r="B3" s="1016"/>
      <c r="C3" s="1016"/>
      <c r="D3" s="1016"/>
      <c r="E3" s="1016"/>
      <c r="F3" s="1016"/>
      <c r="G3" s="1016"/>
    </row>
    <row r="4" ht="15" customHeight="1" thickBot="1">
      <c r="G4" s="130" t="s">
        <v>0</v>
      </c>
    </row>
    <row r="5" spans="1:7" ht="12.75" customHeight="1">
      <c r="A5" s="1020" t="s">
        <v>19</v>
      </c>
      <c r="B5" s="1017" t="s">
        <v>114</v>
      </c>
      <c r="C5" s="1020" t="s">
        <v>115</v>
      </c>
      <c r="D5" s="1017" t="s">
        <v>152</v>
      </c>
      <c r="E5" s="1017" t="s">
        <v>55</v>
      </c>
      <c r="F5" s="1017" t="s">
        <v>56</v>
      </c>
      <c r="G5" s="1017" t="s">
        <v>153</v>
      </c>
    </row>
    <row r="6" spans="1:7" ht="12.75">
      <c r="A6" s="1023"/>
      <c r="B6" s="1018"/>
      <c r="C6" s="1021"/>
      <c r="D6" s="1018"/>
      <c r="E6" s="1018"/>
      <c r="F6" s="1018"/>
      <c r="G6" s="1018"/>
    </row>
    <row r="7" spans="1:9" ht="12.75">
      <c r="A7" s="1023"/>
      <c r="B7" s="1018"/>
      <c r="C7" s="1021"/>
      <c r="D7" s="1018"/>
      <c r="E7" s="1018"/>
      <c r="F7" s="1018"/>
      <c r="G7" s="1018"/>
      <c r="H7" s="21"/>
      <c r="I7" s="21"/>
    </row>
    <row r="8" spans="1:9" ht="33" customHeight="1" thickBot="1">
      <c r="A8" s="1024"/>
      <c r="B8" s="1019"/>
      <c r="C8" s="1022"/>
      <c r="D8" s="1019"/>
      <c r="E8" s="1019"/>
      <c r="F8" s="1019"/>
      <c r="G8" s="1019"/>
      <c r="H8" s="21"/>
      <c r="I8" s="21"/>
    </row>
    <row r="9" spans="1:9" ht="17.25" customHeight="1">
      <c r="A9" s="40" t="s">
        <v>28</v>
      </c>
      <c r="B9" s="7">
        <f>B10+B12</f>
        <v>15380.100000000002</v>
      </c>
      <c r="C9" s="3">
        <f>C10+C12</f>
        <v>11950.2</v>
      </c>
      <c r="D9" s="7">
        <f>D10+D12</f>
        <v>9320.6</v>
      </c>
      <c r="E9" s="15">
        <f>E10+E12</f>
        <v>0</v>
      </c>
      <c r="F9" s="7">
        <f>SUM('1 lentelė'!Y92)</f>
        <v>24600.1</v>
      </c>
      <c r="G9" s="123">
        <f>SUM('1 lentelė'!Z92)</f>
        <v>21824.9</v>
      </c>
      <c r="H9" s="22"/>
      <c r="I9" s="21"/>
    </row>
    <row r="10" spans="1:9" ht="15" customHeight="1">
      <c r="A10" s="41" t="s">
        <v>35</v>
      </c>
      <c r="B10" s="8">
        <f>'1 lentelė'!K92</f>
        <v>4846.1</v>
      </c>
      <c r="C10" s="4">
        <f>'1 lentelė'!O92</f>
        <v>7188.6</v>
      </c>
      <c r="D10" s="16">
        <f>'1 lentelė'!S92</f>
        <v>6017.6</v>
      </c>
      <c r="E10" s="20"/>
      <c r="F10" s="8"/>
      <c r="G10" s="124"/>
      <c r="H10" s="21"/>
      <c r="I10" s="21"/>
    </row>
    <row r="11" spans="1:9" ht="16.5" customHeight="1">
      <c r="A11" s="34" t="s">
        <v>36</v>
      </c>
      <c r="B11" s="9">
        <f>'1 lentelė'!L92</f>
        <v>2363.3</v>
      </c>
      <c r="C11" s="5">
        <f>'1 lentelė'!P92</f>
        <v>4016.5</v>
      </c>
      <c r="D11" s="17">
        <f>'1 lentelė'!T92</f>
        <v>3553.7999999999997</v>
      </c>
      <c r="E11" s="20"/>
      <c r="F11" s="8"/>
      <c r="G11" s="125"/>
      <c r="H11" s="21"/>
      <c r="I11" s="21"/>
    </row>
    <row r="12" spans="1:9" ht="27.75" customHeight="1" thickBot="1">
      <c r="A12" s="42" t="s">
        <v>20</v>
      </c>
      <c r="B12" s="26">
        <f>'1 lentelė'!M92</f>
        <v>10534.000000000002</v>
      </c>
      <c r="C12" s="27">
        <f>'1 lentelė'!Q92</f>
        <v>4761.6</v>
      </c>
      <c r="D12" s="28">
        <f>'1 lentelė'!U92</f>
        <v>3303</v>
      </c>
      <c r="E12" s="29"/>
      <c r="F12" s="26"/>
      <c r="G12" s="126"/>
      <c r="H12" s="21"/>
      <c r="I12" s="21"/>
    </row>
    <row r="13" spans="1:7" ht="19.5" customHeight="1" thickBot="1">
      <c r="A13" s="43" t="s">
        <v>31</v>
      </c>
      <c r="B13" s="25">
        <f>B23+B14</f>
        <v>15380.1</v>
      </c>
      <c r="C13" s="25">
        <f>C14+C23</f>
        <v>12550.2</v>
      </c>
      <c r="D13" s="25">
        <f>D14+D23</f>
        <v>9320.6</v>
      </c>
      <c r="E13" s="25" t="e">
        <f>E14+E23</f>
        <v>#REF!</v>
      </c>
      <c r="F13" s="25">
        <f>F14+F23</f>
        <v>24600.1</v>
      </c>
      <c r="G13" s="25">
        <f>G14+G23</f>
        <v>21824.9</v>
      </c>
    </row>
    <row r="14" spans="1:7" ht="18" customHeight="1" thickBot="1">
      <c r="A14" s="44" t="s">
        <v>30</v>
      </c>
      <c r="B14" s="23">
        <f aca="true" t="shared" si="0" ref="B14:G14">B15+B22</f>
        <v>1450.4</v>
      </c>
      <c r="C14" s="23">
        <f t="shared" si="0"/>
        <v>7642.4</v>
      </c>
      <c r="D14" s="23">
        <f t="shared" si="0"/>
        <v>7551.2</v>
      </c>
      <c r="E14" s="23" t="e">
        <f t="shared" si="0"/>
        <v>#REF!</v>
      </c>
      <c r="F14" s="23">
        <f t="shared" si="0"/>
        <v>15909.9</v>
      </c>
      <c r="G14" s="23">
        <f t="shared" si="0"/>
        <v>14041.5</v>
      </c>
    </row>
    <row r="15" spans="1:7" ht="20.25" customHeight="1">
      <c r="A15" s="45" t="s">
        <v>109</v>
      </c>
      <c r="B15" s="11">
        <f>SUM(B16:B21)</f>
        <v>1169.4</v>
      </c>
      <c r="C15" s="11">
        <f>SUM(C16:C21)</f>
        <v>7618.599999999999</v>
      </c>
      <c r="D15" s="10">
        <f>SUM(D16:D21)</f>
        <v>7527.4</v>
      </c>
      <c r="E15" s="11" t="e">
        <f>E16+E17+E18+E19+#REF!</f>
        <v>#REF!</v>
      </c>
      <c r="F15" s="11">
        <f>SUM(F16:F21)</f>
        <v>15909.9</v>
      </c>
      <c r="G15" s="11">
        <f>SUM(G16:G21)</f>
        <v>14041.5</v>
      </c>
    </row>
    <row r="16" spans="1:9" ht="20.25" customHeight="1">
      <c r="A16" s="35" t="s">
        <v>110</v>
      </c>
      <c r="B16" s="12">
        <f>SUM('1 lentelė'!J99:M99)</f>
        <v>809.4</v>
      </c>
      <c r="C16" s="12">
        <f>'1 lentelė'!N99</f>
        <v>807.9000000000001</v>
      </c>
      <c r="D16" s="17">
        <f>'1 lentelė'!R99</f>
        <v>648.7</v>
      </c>
      <c r="E16" s="12"/>
      <c r="F16" s="12">
        <f>SUMIF('1 lentelė'!I87:'1 lentelė'!I12,'1 lentelė'!I12,'1 lentelė'!Y12:'1 lentelė'!Y87)</f>
        <v>1076.5</v>
      </c>
      <c r="G16" s="12">
        <f>SUMIF('1 lentelė'!I73:'1 lentelė'!I12,'1 lentelė'!I12,'1 lentelė'!Z12:'1 lentelė'!Z73)</f>
        <v>1065.5</v>
      </c>
      <c r="I16" s="24"/>
    </row>
    <row r="17" spans="1:7" ht="39" customHeight="1">
      <c r="A17" s="34" t="s">
        <v>194</v>
      </c>
      <c r="B17" s="8">
        <f>SUM('1 lentelė'!J100:M100)</f>
        <v>151</v>
      </c>
      <c r="C17" s="8">
        <f>'1 lentelė'!N100</f>
        <v>140</v>
      </c>
      <c r="D17" s="16">
        <f>'1 lentelė'!R100</f>
        <v>266</v>
      </c>
      <c r="E17" s="8"/>
      <c r="F17" s="8">
        <f>SUMIF('1 lentelė'!I87:'1 lentelė'!I12,'1 lentelė'!I13,'1 lentelė'!Y12:'1 lentelė'!Y88)</f>
        <v>300</v>
      </c>
      <c r="G17" s="12">
        <f>SUMIF('1 lentelė'!I73:'1 lentelė'!I12,'1 lentelė'!I13,'1 lentelė'!Z12:'1 lentelė'!Z73)</f>
        <v>300</v>
      </c>
    </row>
    <row r="18" spans="1:7" ht="38.25" customHeight="1">
      <c r="A18" s="34" t="s">
        <v>195</v>
      </c>
      <c r="B18" s="8">
        <f>SUM('1 lentelė'!J101:M101)</f>
        <v>100</v>
      </c>
      <c r="C18" s="8">
        <f>SUM('1 lentelė'!N101:Q101)</f>
        <v>50</v>
      </c>
      <c r="D18" s="16"/>
      <c r="E18" s="8"/>
      <c r="F18" s="8">
        <v>100</v>
      </c>
      <c r="G18" s="8">
        <f>SUM('1 lentelė'!Z14)</f>
        <v>100</v>
      </c>
    </row>
    <row r="19" spans="1:7" ht="30.75" customHeight="1">
      <c r="A19" s="34" t="s">
        <v>196</v>
      </c>
      <c r="B19" s="13">
        <f>'1 lentelė'!J102</f>
        <v>109</v>
      </c>
      <c r="C19" s="13">
        <f>SUM('1 lentelė'!N102:Q102)</f>
        <v>100</v>
      </c>
      <c r="D19" s="18">
        <f>'1 lentelė'!R102</f>
        <v>100</v>
      </c>
      <c r="E19" s="13"/>
      <c r="F19" s="13">
        <f>SUMIF('1 lentelė'!I87:'1 lentelė'!I12,'1 lentelė'!I25,'1 lentelė'!Y12:'1 lentelė'!Y87)</f>
        <v>159</v>
      </c>
      <c r="G19" s="13">
        <f>SUMIF('1 lentelė'!I12:'1 lentelė'!I73,'1 lentelė'!I40,'1 lentelė'!Z12:'1 lentelė'!Z73)</f>
        <v>159</v>
      </c>
    </row>
    <row r="20" spans="1:7" ht="28.5" customHeight="1">
      <c r="A20" s="34" t="s">
        <v>111</v>
      </c>
      <c r="B20" s="8">
        <f>SUM('1 lentelė'!J103:M103)</f>
        <v>0</v>
      </c>
      <c r="C20" s="8">
        <f>SUM('1 lentelė'!N103:Q103)</f>
        <v>5022</v>
      </c>
      <c r="D20" s="16">
        <f>'1 lentelė'!R103</f>
        <v>5022</v>
      </c>
      <c r="E20" s="8"/>
      <c r="F20" s="8">
        <f>SUMIF('1 lentelė'!I12:'1 lentelė'!I87,'1 lentelė'!I41,'1 lentelė'!Y12:'1 lentelė'!Y87)</f>
        <v>5901</v>
      </c>
      <c r="G20" s="8">
        <f>SUMIF('1 lentelė'!I73:'1 lentelė'!I12,'1 lentelė'!I41,'1 lentelė'!Z12:'1 lentelė'!Z73)</f>
        <v>5901</v>
      </c>
    </row>
    <row r="21" spans="1:7" ht="15.75" customHeight="1">
      <c r="A21" s="35" t="s">
        <v>193</v>
      </c>
      <c r="B21" s="12">
        <f>'1 lentelė'!J104</f>
        <v>0</v>
      </c>
      <c r="C21" s="12">
        <f>'1 lentelė'!N104</f>
        <v>1498.7</v>
      </c>
      <c r="D21" s="17">
        <f>'1 lentelė'!R104</f>
        <v>1490.7</v>
      </c>
      <c r="E21" s="12"/>
      <c r="F21" s="12">
        <f>SUMIF('1 lentelė'!I87:'1 lentelė'!I12,'1 lentelė'!I60,'1 lentelė'!Y12:'1 lentelė'!Y87)</f>
        <v>8373.4</v>
      </c>
      <c r="G21" s="12">
        <f>SUMIF('1 lentelė'!I12:I90,'1 lentelė'!I84,'1 lentelė'!Z12:Z90)</f>
        <v>6516</v>
      </c>
    </row>
    <row r="22" spans="1:7" ht="27.75" customHeight="1" thickBot="1">
      <c r="A22" s="46" t="s">
        <v>32</v>
      </c>
      <c r="B22" s="11">
        <f>SUM('1 lentelė'!J105:M105)</f>
        <v>281</v>
      </c>
      <c r="C22" s="11">
        <f>'1 lentelė'!N105</f>
        <v>23.8</v>
      </c>
      <c r="D22" s="10">
        <f>'1 lentelė'!R105</f>
        <v>23.8</v>
      </c>
      <c r="E22" s="11">
        <v>0</v>
      </c>
      <c r="F22" s="11">
        <f>SUMIF('1 lentelė'!I73:'1 lentelė'!I12,'1 lentelė'!I61,'1 lentelė'!Y12:'1 lentelė'!Y73)</f>
        <v>0</v>
      </c>
      <c r="G22" s="47">
        <f>SUMIF('1 lentelė'!I73:'1 lentelė'!I12,'1 lentelė'!I61,'1 lentelė'!Z12:'1 lentelė'!Z73)</f>
        <v>0</v>
      </c>
    </row>
    <row r="23" spans="1:7" ht="15.75" customHeight="1" thickBot="1">
      <c r="A23" s="48" t="s">
        <v>29</v>
      </c>
      <c r="B23" s="23">
        <f>SUM(B24:B27)</f>
        <v>13929.7</v>
      </c>
      <c r="C23" s="23">
        <f>SUM(C24:C27)</f>
        <v>4907.8</v>
      </c>
      <c r="D23" s="23">
        <f>SUM(D24:D27)</f>
        <v>1769.3999999999999</v>
      </c>
      <c r="E23" s="23" t="e">
        <f>E24+E25+#REF!+E26+E27</f>
        <v>#REF!</v>
      </c>
      <c r="F23" s="23">
        <f>SUM(F24:F27)</f>
        <v>8690.2</v>
      </c>
      <c r="G23" s="23">
        <f>SUM(G24:G27)</f>
        <v>7783.4</v>
      </c>
    </row>
    <row r="24" spans="1:7" ht="16.5" customHeight="1">
      <c r="A24" s="31" t="s">
        <v>100</v>
      </c>
      <c r="B24" s="32">
        <f>'1 lentelė'!J107</f>
        <v>2029.7</v>
      </c>
      <c r="C24" s="32">
        <f>SUM('1 lentelė'!N107:Q107)</f>
        <v>3767.8999999999996</v>
      </c>
      <c r="D24" s="33">
        <f>'1 lentelė'!R107</f>
        <v>1615.3</v>
      </c>
      <c r="E24" s="32"/>
      <c r="F24" s="32">
        <f>SUMIF('1 lentelė'!I12:'1 lentelė'!I87,'1 lentelė'!I78,'1 lentelė'!Y88:'1 lentelė'!Y12)</f>
        <v>3470.5</v>
      </c>
      <c r="G24" s="32">
        <f>SUMIF('1 lentelė'!I73:'1 lentelė'!I12,'1 lentelė'!I45,'1 lentelė'!Z12:'1 lentelė'!Z73)</f>
        <v>0</v>
      </c>
    </row>
    <row r="25" spans="1:10" ht="15.75" customHeight="1">
      <c r="A25" s="36" t="s">
        <v>112</v>
      </c>
      <c r="B25" s="14">
        <f>'1 lentelė'!J108</f>
        <v>10047.7</v>
      </c>
      <c r="C25" s="12">
        <f>SUM('1 lentelė'!N108:Q108)</f>
        <v>377.6</v>
      </c>
      <c r="D25" s="19">
        <f>'1 lentelė'!R108</f>
        <v>154.1</v>
      </c>
      <c r="E25" s="14"/>
      <c r="F25" s="14">
        <f>SUMIF('1 lentelė'!I12:'1 lentelė'!I87,'1 lentelė'!I69,'1 lentelė'!Y88:'1 lentelė'!Y12)</f>
        <v>200</v>
      </c>
      <c r="G25" s="14">
        <f>SUMIF('1 lentelė'!I73:'1 lentelė'!I12,'1 lentelė'!I24,'1 lentelė'!Z12:'1 lentelė'!Z73)</f>
        <v>200</v>
      </c>
      <c r="J25" s="24"/>
    </row>
    <row r="26" spans="1:10" ht="28.5" customHeight="1">
      <c r="A26" s="35" t="s">
        <v>197</v>
      </c>
      <c r="B26" s="12">
        <f>'1 lentelė'!J109</f>
        <v>768.3</v>
      </c>
      <c r="C26" s="12">
        <f>SUM('1 lentelė'!N109:Q109)</f>
        <v>762.3</v>
      </c>
      <c r="D26" s="17">
        <f>'1 lentelė'!R109</f>
        <v>0</v>
      </c>
      <c r="E26" s="39"/>
      <c r="F26" s="12">
        <f>SUMIF('1 lentelė'!I12:'1 lentelė'!I87,'1 lentelė'!I39,'1 lentelė'!Y12:'1 lentelė'!Y87)</f>
        <v>762.9</v>
      </c>
      <c r="G26" s="12">
        <f>SUMIF('1 lentelė'!I73:'1 lentelė'!I12,'1 lentelė'!I21,'1 lentelė'!Z12:'1 lentelė'!Z73)</f>
        <v>762.9</v>
      </c>
      <c r="J26" s="24"/>
    </row>
    <row r="27" spans="1:7" ht="18" customHeight="1" thickBot="1">
      <c r="A27" s="37" t="s">
        <v>192</v>
      </c>
      <c r="B27" s="26">
        <f>SUM('1 lentelė'!J110:M110)</f>
        <v>1084</v>
      </c>
      <c r="C27" s="26">
        <f>'1 lentelė'!N110</f>
        <v>0</v>
      </c>
      <c r="D27" s="38">
        <f>'1 lentelė'!R110</f>
        <v>0</v>
      </c>
      <c r="E27" s="26">
        <f>'1 lentelė'!P110</f>
        <v>0</v>
      </c>
      <c r="F27" s="26">
        <f>SUMIF('1 lentelė'!I87:'1 lentelė'!I12,'1 lentelė'!I66,'1 lentelė'!Y12:'1 lentelė'!Y87)</f>
        <v>4256.8</v>
      </c>
      <c r="G27" s="26">
        <f>SUMIF('1 lentelė'!I87:'1 lentelė'!I12,'1 lentelė'!I66,'1 lentelė'!Z12:'1 lentelė'!Z88)</f>
        <v>6820.5</v>
      </c>
    </row>
    <row r="28" spans="1:7" ht="18" customHeight="1">
      <c r="A28" s="61"/>
      <c r="B28" s="62"/>
      <c r="C28" s="62"/>
      <c r="D28" s="63"/>
      <c r="E28" s="62"/>
      <c r="F28" s="62"/>
      <c r="G28" s="62"/>
    </row>
    <row r="29" spans="1:7" ht="15.75" customHeight="1">
      <c r="A29" s="160"/>
      <c r="B29" s="160"/>
      <c r="C29" s="160"/>
      <c r="D29" s="160"/>
      <c r="E29" s="160"/>
      <c r="F29" s="160"/>
      <c r="G29" s="160"/>
    </row>
    <row r="30" spans="1:7" ht="12.75">
      <c r="A30" s="167"/>
      <c r="B30" s="167"/>
      <c r="C30" s="122"/>
      <c r="D30" s="122"/>
      <c r="E30" s="122"/>
      <c r="F30" s="167"/>
      <c r="G30" s="122"/>
    </row>
    <row r="31" spans="1:7" ht="12.75">
      <c r="A31" s="167"/>
      <c r="B31" s="167"/>
      <c r="C31" s="122"/>
      <c r="D31" s="122"/>
      <c r="E31" s="122"/>
      <c r="F31" s="167"/>
      <c r="G31" s="122"/>
    </row>
    <row r="32" spans="1:7" ht="12.75">
      <c r="A32" s="167"/>
      <c r="B32" s="122"/>
      <c r="C32" s="160"/>
      <c r="D32" s="122"/>
      <c r="E32" s="122"/>
      <c r="F32" s="122"/>
      <c r="G32" s="122"/>
    </row>
    <row r="33" spans="1:7" ht="12.75" customHeight="1">
      <c r="A33" s="1013"/>
      <c r="B33" s="1014"/>
      <c r="C33" s="147"/>
      <c r="D33" s="122"/>
      <c r="E33" s="122"/>
      <c r="F33" s="167"/>
      <c r="G33" s="122"/>
    </row>
    <row r="34" spans="1:7" ht="12.75" customHeight="1">
      <c r="A34" s="168"/>
      <c r="B34" s="169"/>
      <c r="C34" s="147"/>
      <c r="D34" s="122"/>
      <c r="E34" s="122"/>
      <c r="F34" s="167"/>
      <c r="G34" s="122"/>
    </row>
    <row r="35" spans="1:7" ht="12.75">
      <c r="A35" s="170"/>
      <c r="B35" s="170"/>
      <c r="C35" s="122"/>
      <c r="D35" s="122"/>
      <c r="E35" s="122"/>
      <c r="F35" s="122"/>
      <c r="G35" s="122"/>
    </row>
    <row r="36" spans="1:7" ht="12.75">
      <c r="A36" s="170"/>
      <c r="B36" s="170"/>
      <c r="C36" s="122"/>
      <c r="D36" s="122"/>
      <c r="E36" s="122"/>
      <c r="F36" s="122"/>
      <c r="G36" s="122"/>
    </row>
    <row r="37" spans="1:7" ht="12.75">
      <c r="A37" s="167"/>
      <c r="B37" s="122"/>
      <c r="C37" s="122"/>
      <c r="D37" s="122"/>
      <c r="E37" s="122"/>
      <c r="F37" s="122"/>
      <c r="G37" s="122"/>
    </row>
    <row r="38" spans="1:7" ht="12.75">
      <c r="A38" s="167"/>
      <c r="B38" s="122"/>
      <c r="C38" s="122"/>
      <c r="D38" s="122"/>
      <c r="E38" s="122"/>
      <c r="F38" s="122"/>
      <c r="G38" s="122"/>
    </row>
    <row r="39" spans="1:8" ht="12.75">
      <c r="A39" s="171"/>
      <c r="B39" s="122"/>
      <c r="C39" s="122"/>
      <c r="D39" s="122"/>
      <c r="E39" s="171"/>
      <c r="F39" s="122"/>
      <c r="G39" s="122"/>
      <c r="H39" s="161"/>
    </row>
    <row r="40" spans="1:7" ht="12.75">
      <c r="A40" s="167"/>
      <c r="B40" s="122"/>
      <c r="C40" s="122"/>
      <c r="D40" s="122"/>
      <c r="E40" s="122"/>
      <c r="F40" s="167"/>
      <c r="G40" s="122"/>
    </row>
    <row r="41" spans="1:7" ht="12.75">
      <c r="A41" s="122"/>
      <c r="B41" s="122"/>
      <c r="C41" s="122"/>
      <c r="D41" s="122"/>
      <c r="E41" s="122"/>
      <c r="F41" s="122"/>
      <c r="G41" s="122"/>
    </row>
    <row r="42" spans="1:7" ht="12.75">
      <c r="A42" s="122"/>
      <c r="B42" s="122"/>
      <c r="C42" s="122"/>
      <c r="D42" s="122"/>
      <c r="E42" s="122"/>
      <c r="F42" s="122"/>
      <c r="G42" s="122"/>
    </row>
    <row r="43" spans="1:7" ht="12.75">
      <c r="A43" s="122"/>
      <c r="B43" s="122"/>
      <c r="C43" s="122"/>
      <c r="D43" s="122"/>
      <c r="E43" s="122"/>
      <c r="F43" s="122"/>
      <c r="G43" s="122"/>
    </row>
    <row r="44" spans="1:7" ht="12.75">
      <c r="A44" s="122"/>
      <c r="B44" s="122"/>
      <c r="C44" s="122"/>
      <c r="D44" s="122"/>
      <c r="E44" s="122"/>
      <c r="F44" s="122"/>
      <c r="G44" s="122"/>
    </row>
    <row r="45" spans="1:7" ht="12.75">
      <c r="A45" s="122"/>
      <c r="B45" s="122"/>
      <c r="C45" s="122"/>
      <c r="D45" s="122"/>
      <c r="E45" s="122"/>
      <c r="F45" s="122"/>
      <c r="G45" s="122"/>
    </row>
    <row r="46" spans="1:7" ht="12.75">
      <c r="A46" s="122"/>
      <c r="B46" s="122"/>
      <c r="C46" s="122"/>
      <c r="D46" s="122"/>
      <c r="E46" s="122"/>
      <c r="F46" s="122"/>
      <c r="G46" s="122"/>
    </row>
  </sheetData>
  <mergeCells count="10">
    <mergeCell ref="A33:B33"/>
    <mergeCell ref="A1:G1"/>
    <mergeCell ref="A3:G3"/>
    <mergeCell ref="E5:E8"/>
    <mergeCell ref="F5:F8"/>
    <mergeCell ref="G5:G8"/>
    <mergeCell ref="C5:C8"/>
    <mergeCell ref="A5:A8"/>
    <mergeCell ref="B5:B8"/>
    <mergeCell ref="D5:D8"/>
  </mergeCells>
  <printOptions horizontalCentered="1"/>
  <pageMargins left="0.7874015748031497" right="0.75" top="0.7874015748031497" bottom="0.3937007874015748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69.8515625" style="0" customWidth="1"/>
    <col min="3" max="3" width="14.57421875" style="153" customWidth="1"/>
    <col min="4" max="4" width="10.7109375" style="0" customWidth="1"/>
    <col min="5" max="5" width="10.28125" style="0" customWidth="1"/>
    <col min="6" max="6" width="10.421875" style="0" customWidth="1"/>
    <col min="7" max="7" width="10.8515625" style="0" customWidth="1"/>
  </cols>
  <sheetData>
    <row r="1" spans="1:7" ht="18.75" customHeight="1">
      <c r="A1" s="64"/>
      <c r="B1" s="64" t="s">
        <v>58</v>
      </c>
      <c r="C1" s="65"/>
      <c r="D1" s="65"/>
      <c r="E1" s="65"/>
      <c r="F1" s="66"/>
      <c r="G1" s="67" t="s">
        <v>59</v>
      </c>
    </row>
    <row r="2" spans="1:7" ht="27" customHeight="1">
      <c r="A2" s="68"/>
      <c r="B2" s="69" t="s">
        <v>95</v>
      </c>
      <c r="C2" s="70" t="s">
        <v>60</v>
      </c>
      <c r="D2" s="71" t="s">
        <v>48</v>
      </c>
      <c r="E2" s="72"/>
      <c r="F2" s="72"/>
      <c r="G2" s="72"/>
    </row>
    <row r="3" spans="1:7" ht="15" customHeight="1">
      <c r="A3" s="68"/>
      <c r="B3" s="73" t="s">
        <v>61</v>
      </c>
      <c r="C3" s="74"/>
      <c r="D3" s="75"/>
      <c r="E3" s="72"/>
      <c r="F3" s="72"/>
      <c r="G3" s="72"/>
    </row>
    <row r="4" spans="1:7" ht="25.5" customHeight="1">
      <c r="A4" s="68"/>
      <c r="B4" s="95" t="s">
        <v>101</v>
      </c>
      <c r="C4" s="70" t="s">
        <v>60</v>
      </c>
      <c r="D4" s="71" t="s">
        <v>53</v>
      </c>
      <c r="E4" s="72"/>
      <c r="F4" s="72"/>
      <c r="G4" s="72"/>
    </row>
    <row r="5" spans="1:7" ht="15.75" customHeight="1">
      <c r="A5" s="76"/>
      <c r="B5" s="73" t="s">
        <v>62</v>
      </c>
      <c r="C5" s="77"/>
      <c r="D5" s="78"/>
      <c r="E5" s="79"/>
      <c r="F5" s="80"/>
      <c r="G5" s="80"/>
    </row>
    <row r="6" spans="1:7" ht="8.25" customHeight="1">
      <c r="A6" s="81"/>
      <c r="B6" s="82"/>
      <c r="C6" s="152"/>
      <c r="D6" s="82"/>
      <c r="E6" s="81"/>
      <c r="F6" s="82"/>
      <c r="G6" s="82"/>
    </row>
    <row r="7" spans="1:7" ht="18.75" customHeight="1">
      <c r="A7" s="1029" t="s">
        <v>96</v>
      </c>
      <c r="B7" s="1031" t="s">
        <v>63</v>
      </c>
      <c r="C7" s="1032" t="s">
        <v>64</v>
      </c>
      <c r="D7" s="1034" t="s">
        <v>65</v>
      </c>
      <c r="E7" s="1025" t="s">
        <v>66</v>
      </c>
      <c r="F7" s="1027" t="s">
        <v>67</v>
      </c>
      <c r="G7" s="1027" t="s">
        <v>165</v>
      </c>
    </row>
    <row r="8" spans="1:7" ht="42.75" customHeight="1">
      <c r="A8" s="1030"/>
      <c r="B8" s="1031"/>
      <c r="C8" s="1033" t="s">
        <v>22</v>
      </c>
      <c r="D8" s="1035"/>
      <c r="E8" s="1026"/>
      <c r="F8" s="1028"/>
      <c r="G8" s="1028"/>
    </row>
    <row r="9" spans="1:7" ht="15.75">
      <c r="A9" s="131" t="s">
        <v>87</v>
      </c>
      <c r="B9" s="132" t="s">
        <v>68</v>
      </c>
      <c r="C9" s="98"/>
      <c r="D9" s="83"/>
      <c r="E9" s="98"/>
      <c r="F9" s="83"/>
      <c r="G9" s="133"/>
    </row>
    <row r="10" spans="1:7" ht="16.5" customHeight="1">
      <c r="A10" s="84"/>
      <c r="B10" s="134" t="s">
        <v>69</v>
      </c>
      <c r="C10" s="99"/>
      <c r="D10" s="85"/>
      <c r="E10" s="99"/>
      <c r="F10" s="85"/>
      <c r="G10" s="87"/>
    </row>
    <row r="11" spans="1:11" ht="17.25" customHeight="1">
      <c r="A11" s="86"/>
      <c r="B11" s="135" t="s">
        <v>70</v>
      </c>
      <c r="C11" s="99" t="s">
        <v>181</v>
      </c>
      <c r="D11" s="136" t="s">
        <v>71</v>
      </c>
      <c r="E11" s="137" t="s">
        <v>166</v>
      </c>
      <c r="F11" s="136" t="s">
        <v>166</v>
      </c>
      <c r="G11" s="136" t="s">
        <v>167</v>
      </c>
      <c r="H11" s="137"/>
      <c r="I11" s="137"/>
      <c r="J11" s="137"/>
      <c r="K11" s="137"/>
    </row>
    <row r="12" spans="1:11" ht="13.5" customHeight="1">
      <c r="A12" s="86"/>
      <c r="B12" s="135" t="s">
        <v>102</v>
      </c>
      <c r="C12" s="99" t="s">
        <v>182</v>
      </c>
      <c r="D12" s="136" t="s">
        <v>72</v>
      </c>
      <c r="E12" s="137" t="s">
        <v>72</v>
      </c>
      <c r="F12" s="136" t="s">
        <v>72</v>
      </c>
      <c r="G12" s="136" t="s">
        <v>72</v>
      </c>
      <c r="H12" s="138"/>
      <c r="I12" s="138"/>
      <c r="J12" s="138"/>
      <c r="K12" s="138"/>
    </row>
    <row r="13" spans="1:11" ht="15" customHeight="1">
      <c r="A13" s="86"/>
      <c r="B13" s="135" t="s">
        <v>73</v>
      </c>
      <c r="C13" s="99" t="s">
        <v>183</v>
      </c>
      <c r="D13" s="136" t="s">
        <v>168</v>
      </c>
      <c r="E13" s="137" t="s">
        <v>168</v>
      </c>
      <c r="F13" s="136" t="s">
        <v>169</v>
      </c>
      <c r="G13" s="136" t="s">
        <v>169</v>
      </c>
      <c r="H13" s="139"/>
      <c r="I13" s="139"/>
      <c r="J13" s="139"/>
      <c r="K13" s="139"/>
    </row>
    <row r="14" spans="1:11" ht="16.5" customHeight="1">
      <c r="A14" s="84"/>
      <c r="B14" s="134" t="s">
        <v>74</v>
      </c>
      <c r="C14" s="99"/>
      <c r="D14" s="85"/>
      <c r="E14" s="99"/>
      <c r="F14" s="85"/>
      <c r="G14" s="87"/>
      <c r="H14" s="139"/>
      <c r="I14" s="139"/>
      <c r="J14" s="139"/>
      <c r="K14" s="139"/>
    </row>
    <row r="15" spans="1:11" ht="63.75" customHeight="1">
      <c r="A15" s="86"/>
      <c r="B15" s="135" t="s">
        <v>75</v>
      </c>
      <c r="C15" s="99" t="s">
        <v>184</v>
      </c>
      <c r="D15" s="89" t="s">
        <v>76</v>
      </c>
      <c r="E15" s="97" t="s">
        <v>89</v>
      </c>
      <c r="F15" s="89" t="s">
        <v>88</v>
      </c>
      <c r="G15" s="140" t="s">
        <v>170</v>
      </c>
      <c r="H15" s="141"/>
      <c r="I15" s="141"/>
      <c r="J15" s="139"/>
      <c r="K15" s="139"/>
    </row>
    <row r="16" spans="1:11" ht="25.5" customHeight="1">
      <c r="A16" s="86"/>
      <c r="B16" s="135" t="s">
        <v>208</v>
      </c>
      <c r="C16" s="99" t="s">
        <v>185</v>
      </c>
      <c r="D16" s="89">
        <v>8.2</v>
      </c>
      <c r="E16" s="97">
        <v>8.3</v>
      </c>
      <c r="F16" s="89">
        <v>8.5</v>
      </c>
      <c r="G16" s="140">
        <v>8.5</v>
      </c>
      <c r="H16" s="142"/>
      <c r="I16" s="142"/>
      <c r="J16" s="139"/>
      <c r="K16" s="139"/>
    </row>
    <row r="17" spans="1:11" ht="15.75" customHeight="1">
      <c r="A17" s="86"/>
      <c r="B17" s="135" t="s">
        <v>199</v>
      </c>
      <c r="C17" s="99" t="s">
        <v>200</v>
      </c>
      <c r="D17" s="136">
        <v>5</v>
      </c>
      <c r="E17" s="137">
        <v>3</v>
      </c>
      <c r="F17" s="136">
        <v>6</v>
      </c>
      <c r="G17" s="136">
        <v>3</v>
      </c>
      <c r="H17" s="142"/>
      <c r="I17" s="142"/>
      <c r="J17" s="139"/>
      <c r="K17" s="139"/>
    </row>
    <row r="18" spans="1:11" ht="12.75">
      <c r="A18" s="84"/>
      <c r="B18" s="143" t="s">
        <v>77</v>
      </c>
      <c r="C18" s="99"/>
      <c r="D18" s="85"/>
      <c r="E18" s="99"/>
      <c r="F18" s="85"/>
      <c r="G18" s="87"/>
      <c r="H18" s="144"/>
      <c r="I18" s="145"/>
      <c r="J18" s="139"/>
      <c r="K18" s="139"/>
    </row>
    <row r="19" spans="1:11" ht="12.75">
      <c r="A19" s="84"/>
      <c r="B19" s="134" t="s">
        <v>69</v>
      </c>
      <c r="C19" s="99"/>
      <c r="D19" s="85"/>
      <c r="E19" s="99"/>
      <c r="F19" s="85"/>
      <c r="G19" s="87"/>
      <c r="H19" s="139"/>
      <c r="I19" s="139"/>
      <c r="J19" s="139"/>
      <c r="K19" s="139"/>
    </row>
    <row r="20" spans="1:7" ht="12.75">
      <c r="A20" s="84"/>
      <c r="B20" s="146" t="s">
        <v>78</v>
      </c>
      <c r="C20" s="99"/>
      <c r="D20" s="85"/>
      <c r="E20" s="99"/>
      <c r="F20" s="85"/>
      <c r="G20" s="87"/>
    </row>
    <row r="21" spans="1:7" ht="16.5" customHeight="1">
      <c r="A21" s="86"/>
      <c r="B21" s="135" t="s">
        <v>171</v>
      </c>
      <c r="C21" s="99" t="s">
        <v>79</v>
      </c>
      <c r="D21" s="85">
        <v>100</v>
      </c>
      <c r="E21" s="99">
        <v>100</v>
      </c>
      <c r="F21" s="85">
        <v>100</v>
      </c>
      <c r="G21" s="87">
        <v>100</v>
      </c>
    </row>
    <row r="22" spans="1:7" ht="18" customHeight="1">
      <c r="A22" s="91"/>
      <c r="B22" s="135" t="s">
        <v>172</v>
      </c>
      <c r="C22" s="99" t="s">
        <v>80</v>
      </c>
      <c r="D22" s="85">
        <v>16</v>
      </c>
      <c r="E22" s="99">
        <v>16</v>
      </c>
      <c r="F22" s="85">
        <v>16</v>
      </c>
      <c r="G22" s="87">
        <v>16</v>
      </c>
    </row>
    <row r="23" spans="1:7" ht="18" customHeight="1">
      <c r="A23" s="177"/>
      <c r="B23" s="178" t="s">
        <v>173</v>
      </c>
      <c r="C23" s="179" t="s">
        <v>174</v>
      </c>
      <c r="D23" s="180">
        <v>32</v>
      </c>
      <c r="E23" s="179">
        <v>32</v>
      </c>
      <c r="F23" s="180">
        <v>32</v>
      </c>
      <c r="G23" s="181">
        <v>32</v>
      </c>
    </row>
    <row r="24" spans="1:7" ht="27.75" customHeight="1">
      <c r="A24" s="91"/>
      <c r="B24" s="135" t="s">
        <v>209</v>
      </c>
      <c r="C24" s="99" t="s">
        <v>175</v>
      </c>
      <c r="D24" s="87">
        <v>90</v>
      </c>
      <c r="E24" s="100">
        <v>90</v>
      </c>
      <c r="F24" s="87">
        <v>90</v>
      </c>
      <c r="G24" s="87">
        <v>90</v>
      </c>
    </row>
    <row r="25" spans="1:7" ht="16.5" customHeight="1">
      <c r="A25" s="91"/>
      <c r="B25" s="96" t="s">
        <v>210</v>
      </c>
      <c r="C25" s="85" t="s">
        <v>186</v>
      </c>
      <c r="D25" s="154">
        <v>40</v>
      </c>
      <c r="E25" s="100">
        <v>40</v>
      </c>
      <c r="F25" s="87">
        <v>40</v>
      </c>
      <c r="G25" s="87">
        <v>40</v>
      </c>
    </row>
    <row r="26" spans="1:7" ht="12.75">
      <c r="A26" s="84"/>
      <c r="B26" s="103" t="s">
        <v>74</v>
      </c>
      <c r="C26" s="85"/>
      <c r="D26" s="154"/>
      <c r="E26" s="99"/>
      <c r="F26" s="85"/>
      <c r="G26" s="87"/>
    </row>
    <row r="27" spans="1:7" ht="12.75">
      <c r="A27" s="84"/>
      <c r="B27" s="104" t="s">
        <v>78</v>
      </c>
      <c r="C27" s="85"/>
      <c r="D27" s="154"/>
      <c r="E27" s="99"/>
      <c r="F27" s="85"/>
      <c r="G27" s="87"/>
    </row>
    <row r="28" spans="1:7" ht="15.75" customHeight="1">
      <c r="A28" s="91"/>
      <c r="B28" s="96" t="s">
        <v>82</v>
      </c>
      <c r="C28" s="85" t="s">
        <v>83</v>
      </c>
      <c r="D28" s="154">
        <v>100</v>
      </c>
      <c r="E28" s="99">
        <v>200</v>
      </c>
      <c r="F28" s="85">
        <v>300</v>
      </c>
      <c r="G28" s="87">
        <v>300</v>
      </c>
    </row>
    <row r="29" spans="1:7" ht="12.75">
      <c r="A29" s="84"/>
      <c r="B29" s="104" t="s">
        <v>81</v>
      </c>
      <c r="C29" s="85"/>
      <c r="D29" s="154"/>
      <c r="E29" s="99"/>
      <c r="F29" s="85"/>
      <c r="G29" s="87"/>
    </row>
    <row r="30" spans="1:7" ht="15.75" customHeight="1">
      <c r="A30" s="91"/>
      <c r="B30" s="149" t="s">
        <v>176</v>
      </c>
      <c r="C30" s="156" t="s">
        <v>84</v>
      </c>
      <c r="D30" s="154"/>
      <c r="E30" s="100">
        <v>80</v>
      </c>
      <c r="F30" s="87">
        <v>80</v>
      </c>
      <c r="G30" s="87">
        <v>80</v>
      </c>
    </row>
    <row r="31" spans="1:7" ht="15.75" customHeight="1">
      <c r="A31" s="91"/>
      <c r="B31" s="149" t="s">
        <v>187</v>
      </c>
      <c r="C31" s="156" t="s">
        <v>85</v>
      </c>
      <c r="D31" s="155"/>
      <c r="E31" s="101">
        <v>9000</v>
      </c>
      <c r="F31" s="88">
        <v>9000</v>
      </c>
      <c r="G31" s="88">
        <v>9000</v>
      </c>
    </row>
    <row r="32" spans="1:7" ht="12.75">
      <c r="A32" s="148"/>
      <c r="B32" s="149" t="s">
        <v>188</v>
      </c>
      <c r="C32" s="156" t="s">
        <v>177</v>
      </c>
      <c r="D32" s="147"/>
      <c r="E32" s="88">
        <v>1210</v>
      </c>
      <c r="F32" s="101">
        <v>1210</v>
      </c>
      <c r="G32" s="88">
        <v>1210</v>
      </c>
    </row>
    <row r="33" spans="1:7" ht="12.75">
      <c r="A33" s="84"/>
      <c r="B33" s="104" t="s">
        <v>178</v>
      </c>
      <c r="C33" s="85"/>
      <c r="D33" s="154"/>
      <c r="E33" s="99"/>
      <c r="F33" s="85"/>
      <c r="G33" s="87"/>
    </row>
    <row r="34" spans="1:7" ht="17.25" customHeight="1">
      <c r="A34" s="91"/>
      <c r="B34" s="96" t="s">
        <v>179</v>
      </c>
      <c r="C34" s="85" t="s">
        <v>86</v>
      </c>
      <c r="D34" s="154"/>
      <c r="E34" s="99">
        <v>1</v>
      </c>
      <c r="F34" s="85"/>
      <c r="G34" s="87"/>
    </row>
    <row r="35" spans="1:7" ht="12.75">
      <c r="A35" s="84"/>
      <c r="B35" s="104" t="s">
        <v>180</v>
      </c>
      <c r="C35" s="85"/>
      <c r="D35" s="154"/>
      <c r="E35" s="99"/>
      <c r="F35" s="85"/>
      <c r="G35" s="87"/>
    </row>
    <row r="36" spans="1:7" ht="13.5" thickBot="1">
      <c r="A36" s="150"/>
      <c r="B36" s="151" t="s">
        <v>212</v>
      </c>
      <c r="C36" s="102" t="s">
        <v>189</v>
      </c>
      <c r="D36" s="90">
        <v>4</v>
      </c>
      <c r="E36" s="175">
        <v>2</v>
      </c>
      <c r="F36" s="176">
        <v>0</v>
      </c>
      <c r="G36" s="176">
        <v>2</v>
      </c>
    </row>
  </sheetData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S.Kacerauskaite</cp:lastModifiedBy>
  <cp:lastPrinted>2011-02-03T14:00:02Z</cp:lastPrinted>
  <dcterms:created xsi:type="dcterms:W3CDTF">2007-07-27T10:32:34Z</dcterms:created>
  <dcterms:modified xsi:type="dcterms:W3CDTF">2011-02-03T14:01:12Z</dcterms:modified>
  <cp:category/>
  <cp:version/>
  <cp:contentType/>
  <cp:contentStatus/>
</cp:coreProperties>
</file>