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640" tabRatio="659" activeTab="0"/>
  </bookViews>
  <sheets>
    <sheet name="1 lentelė" sheetId="1" r:id="rId1"/>
    <sheet name="bendras lėšų poreikis" sheetId="2" r:id="rId2"/>
    <sheet name="vertinimo kriterijai" sheetId="3" r:id="rId3"/>
    <sheet name="aiškinamoji lentelė" sheetId="4" r:id="rId4"/>
  </sheets>
  <definedNames>
    <definedName name="_xlnm.Print_Area" localSheetId="0">'1 lentelė'!$A$1:$V$93</definedName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<sst xmlns="http://schemas.openxmlformats.org/spreadsheetml/2006/main" count="665" uniqueCount="227">
  <si>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</si>
  <si>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</si>
  <si>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</si>
  <si>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</si>
  <si>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</si>
  <si>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</si>
  <si>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</si>
  <si>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</si>
  <si>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</si>
  <si>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</si>
  <si>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04</t>
  </si>
  <si>
    <t>SB</t>
  </si>
  <si>
    <t>Iš viso:</t>
  </si>
  <si>
    <t>02</t>
  </si>
  <si>
    <t>03</t>
  </si>
  <si>
    <t>05</t>
  </si>
  <si>
    <t>Iš viso uždaviniui:</t>
  </si>
  <si>
    <t>Iš viso tikslui:</t>
  </si>
  <si>
    <t>Visuomenės ekologinis švietimas</t>
  </si>
  <si>
    <t>SB(AA)</t>
  </si>
  <si>
    <t>Ekonominės klasifikacijos grupės</t>
  </si>
  <si>
    <t>1.2. turtui įsigyti ir finansiniams įsipareigojimams vykdyti</t>
  </si>
  <si>
    <t>Prižiūrėti, saugoti  ir gausinti miesto gamtinę aplinką</t>
  </si>
  <si>
    <t xml:space="preserve">Iš viso programai: </t>
  </si>
  <si>
    <t>Finansavimo šaltiniai</t>
  </si>
  <si>
    <t>Siekti subalansuotos ir kokybiškos aplinkos Klaipėdos mieste</t>
  </si>
  <si>
    <t>IŠ VISO: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</si>
  <si>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</si>
  <si>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</si>
  <si>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</si>
  <si>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</si>
  <si>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</si>
  <si>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</si>
  <si>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>Finansavimo šaltinių suvestinė</t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</si>
  <si>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</si>
  <si>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t>Strateginis tikslas 02. Kurti mieste patrauklią, švarią ir saugią gyvenamąją aplinką</t>
  </si>
  <si>
    <t>ES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</si>
  <si>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</si>
  <si>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t>SAVIVALDYBĖS LĖŠOS, IŠ VISO:</t>
  </si>
  <si>
    <t>KITI ŠALTINIAI,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</si>
  <si>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</si>
  <si>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Strateginio triukšmo žemėlapio rengimas</t>
  </si>
  <si>
    <t>SB(VB)</t>
  </si>
  <si>
    <r>
      <t xml:space="preserve">Valstybės biudžeto specialiosios tikslinės dotacijos lėšos </t>
    </r>
    <r>
      <rPr>
        <b/>
        <sz val="9"/>
        <rFont val="Times New Roman"/>
        <family val="1"/>
      </rPr>
      <t>SB(VB)</t>
    </r>
  </si>
  <si>
    <t xml:space="preserve">P 2.3.3.5. </t>
  </si>
  <si>
    <t>VERTINIMO KRITERIJŲ SUVESTINĖ</t>
  </si>
  <si>
    <t>2 lentelė</t>
  </si>
  <si>
    <t>KURTI MIESTE PATRAUKLIĄ, ŠVARIĄ IR SAUGIĄ GYVENAMĄJĄ APLINKĄ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</si>
  <si>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</si>
  <si>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</si>
  <si>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</si>
  <si>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</si>
  <si>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</si>
  <si>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</si>
  <si>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2012-ųjų metų planas</t>
  </si>
  <si>
    <t>Pavadinimas</t>
  </si>
  <si>
    <t>Rezultato:</t>
  </si>
  <si>
    <t>1-ajam programos tikslui</t>
  </si>
  <si>
    <t>Produkto:</t>
  </si>
  <si>
    <t>1-ajam uždaviniui</t>
  </si>
  <si>
    <t>2-ajam uždaviniui</t>
  </si>
  <si>
    <t>R-08-01-01</t>
  </si>
  <si>
    <t>R-08-01-02</t>
  </si>
  <si>
    <t>&lt;7</t>
  </si>
  <si>
    <t>R-08-02-03</t>
  </si>
  <si>
    <t>P-08-01-01-01</t>
  </si>
  <si>
    <t>P-08-01-01-02</t>
  </si>
  <si>
    <t>4-ajam uždaviniui</t>
  </si>
  <si>
    <r>
      <t xml:space="preserve">KLAIPĖDOS MIESTO SAVIVALDYBĖS </t>
    </r>
    <r>
      <rPr>
        <b/>
        <sz val="10"/>
        <rFont val="Times New Roman"/>
        <family val="1"/>
      </rPr>
      <t>APLINKOS APSAUGOS PROGRAMA</t>
    </r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</si>
  <si>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</si>
  <si>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2012-ųjų metų asignavimų planas</t>
  </si>
  <si>
    <t>Turtui įsigyti ir finansiniams įsipareigojimams vykdyti</t>
  </si>
  <si>
    <t>Iš jų darbo užmokesčiui</t>
  </si>
  <si>
    <t>Projektas 2013-iesiems metams</t>
  </si>
  <si>
    <t xml:space="preserve"> 2.1.1. savivaldybės biudžetas, iš jo:</t>
  </si>
  <si>
    <r>
      <t xml:space="preserve">2.1.1.2.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</si>
  <si>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2.1.1.1. Savivaldybės biudžeto lėšos </t>
    </r>
    <r>
      <rPr>
        <b/>
        <sz val="10"/>
        <rFont val="Times New Roman"/>
        <family val="1"/>
      </rPr>
      <t>SB</t>
    </r>
  </si>
  <si>
    <r>
      <t>2.1.1.5. V</t>
    </r>
    <r>
      <rPr>
        <sz val="10"/>
        <rFont val="Times New Roman"/>
        <family val="1"/>
      </rPr>
      <t>alstybės</t>
    </r>
    <r>
      <rPr>
        <sz val="10"/>
        <rFont val="Times New Roman"/>
        <family val="1"/>
      </rPr>
      <t xml:space="preserve"> biudžeto specialiosios tikslinės dotacijos lėšos </t>
    </r>
    <r>
      <rPr>
        <b/>
        <sz val="10"/>
        <rFont val="Times New Roman"/>
        <family val="1"/>
      </rPr>
      <t>SB(VB)</t>
    </r>
  </si>
  <si>
    <t>2013-ųjų metų planas</t>
  </si>
  <si>
    <t>Savivaldybės biudžetas, iš jo:</t>
  </si>
  <si>
    <t>P2.3.2.1.</t>
  </si>
  <si>
    <t xml:space="preserve">P2.3.3.1. </t>
  </si>
  <si>
    <t xml:space="preserve">P2.3.3.6. </t>
  </si>
  <si>
    <t xml:space="preserve">Programos (Nr. 5)  lėšų  poreikis ir numatomi finansavimo šaltiniai       </t>
  </si>
  <si>
    <t>02.05</t>
  </si>
  <si>
    <t>05 Aplinkos apsaugos programa</t>
  </si>
  <si>
    <t>LRVB</t>
  </si>
  <si>
    <r>
      <t xml:space="preserve">Valstybės biudžeto lėšos </t>
    </r>
    <r>
      <rPr>
        <b/>
        <sz val="9"/>
        <rFont val="Times New Roman"/>
        <family val="1"/>
      </rPr>
      <t>LRVB</t>
    </r>
  </si>
  <si>
    <t xml:space="preserve">Aplinkos oro kokybės valdymo programos 2011–2013 m. parengimas </t>
  </si>
  <si>
    <t>6</t>
  </si>
  <si>
    <t xml:space="preserve"> </t>
  </si>
  <si>
    <t>SB(AAL)</t>
  </si>
  <si>
    <t>Miesto vandens telkinių valymas:</t>
  </si>
  <si>
    <t>Prižiūrėti ir vystyti poilsio gamtoje infrastruktūrą</t>
  </si>
  <si>
    <t>Miesto parkų tvarkymas ir kūrimas</t>
  </si>
  <si>
    <t>Komunalinių atliekų tvarkymo organizavimas:</t>
  </si>
  <si>
    <t xml:space="preserve">Tobulinti atliekų tvarkymo sistemą </t>
  </si>
  <si>
    <t>2013-ųjų metų lėšų projektas</t>
  </si>
  <si>
    <r>
      <t>2007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2013 m. Baltijos jūros regiono programos projekto „Klimato kaita: poveikis, kaštai ir prisitaikymas Baltijos jūros regione“ vykdymas
</t>
    </r>
  </si>
  <si>
    <t xml:space="preserve">Vykdyti gamtinės aplinkos stebėsenos ir gyventojų ekologinio švietimo priemones </t>
  </si>
  <si>
    <t>Dviračių takų priežiūra ir plėtra:</t>
  </si>
  <si>
    <t>P2.3.3.2.</t>
  </si>
  <si>
    <t>Klaipėdos miesto savivaldybės aplinkos monitoringo vykdymas pagal Klaipėdos miesto savivaldybės aplinkos monitoringo 2012–2016 m. programą:</t>
  </si>
  <si>
    <t>P2.3.3.4.</t>
  </si>
  <si>
    <t>P2.3.1.1., 2.3.1.2.</t>
  </si>
  <si>
    <t>2.2.6.1.</t>
  </si>
  <si>
    <t>P2.3.2.1., P2.3.2.2.</t>
  </si>
  <si>
    <r>
      <t xml:space="preserve">Savivaldybės aplinkos apsaugos rėmimo specialiosios programos lėšų likutis  </t>
    </r>
    <r>
      <rPr>
        <b/>
        <sz val="9"/>
        <rFont val="Times New Roman"/>
        <family val="1"/>
      </rPr>
      <t>SB(AAL)</t>
    </r>
  </si>
  <si>
    <t>2014-ųjų metų lėšų projektas</t>
  </si>
  <si>
    <t>Klaipėdos miesto savivaldybės atliekų tvarkymo plano 2009–2018 m. priemonių vykdymas: antrinių žaliavų rūšiavimo ir perdirbimo plėtra, didelių gabaritų atliekų surinkimo aikštelių įrengimas ir kt.;</t>
  </si>
  <si>
    <t>Komunalinių atliekų tvarkymo trumpalaikės veiksmų programos parengimas;</t>
  </si>
  <si>
    <t>Savavališkai užterštų teritorijų sutvarkymas;</t>
  </si>
  <si>
    <t>Biologinės įvairovės monitoringas;</t>
  </si>
  <si>
    <t>Oro kokybės monitoringas;</t>
  </si>
  <si>
    <t>Dirvožemio monitoringas;</t>
  </si>
  <si>
    <t>Triukšmo monitoringas;</t>
  </si>
  <si>
    <t>Želdynų ir želdinių inventorizavimas, įrašymas į NT registrą, apskaita ir jų duomenų bazių (skaitmeninių ir informacinių) sukūrimas ir tvarkymas;</t>
  </si>
  <si>
    <t>Klaipėdos miesto želdynų ir želdinių  tvarkymo, želdynų kūrimo ir želdinių veisimo programos parengimas;</t>
  </si>
  <si>
    <t>Sanitarinis vandens telkinių valymas;</t>
  </si>
  <si>
    <t>Mumlaukio ežero išvalymas;</t>
  </si>
  <si>
    <t>Sąjūdžio parko reprezentacinės dalies ir prieigų sutvarkymas pagal parengtą projektą;</t>
  </si>
  <si>
    <t>Draugystės parko sutvarkymo projekto parengimas;</t>
  </si>
  <si>
    <t>Dviračių takų priežiūra;</t>
  </si>
  <si>
    <t>Atliekų, kurių turėtojo nustatyti neįmanoma arba kuris nebeegzistuoja, tvarkymas:</t>
  </si>
  <si>
    <r>
      <t xml:space="preserve">2.1.1.3. Savivaldybės aplinkos apsaugos rėmimo specialiosios programos lėšų likutis 2011-01-01  </t>
    </r>
    <r>
      <rPr>
        <b/>
        <sz val="10"/>
        <rFont val="Times New Roman"/>
        <family val="1"/>
      </rPr>
      <t>SB(AAL)</t>
    </r>
  </si>
  <si>
    <t>Savivaldybės privatizavimo fondo lėšos PF</t>
  </si>
  <si>
    <t>2.1.2. Savivaldybės privatizavimo fondo lėšos PF</t>
  </si>
  <si>
    <t>Asignavimai biudžetiniams 
2011-iesiems metams</t>
  </si>
  <si>
    <t>Asignavimų poreikis biudžetiniams 2012-iesiems metams</t>
  </si>
  <si>
    <t>Projektas 2014-iesiems metams</t>
  </si>
  <si>
    <t>5</t>
  </si>
  <si>
    <t>Miesto želdynų tvarkymas ir kūrimas:</t>
  </si>
  <si>
    <t>Asignavimai 2011-iesiems metams*</t>
  </si>
  <si>
    <t>Asignavimai biudžetiniams 
2011-iesiems metams*</t>
  </si>
  <si>
    <t>Lėšų poreikis biudžetiniams 
2012-iesiems metams</t>
  </si>
  <si>
    <t>2012-ųjų metų asignavimų planas**</t>
  </si>
  <si>
    <t>2012-ųjų  asignavimų planas**</t>
  </si>
  <si>
    <t>* pagal Klaipėdos miesto savivaldybės tarybos 2011-02-10 sprendimą Nr. T2-29</t>
  </si>
  <si>
    <t>Medinių laiptų ir takų, vedančių per apsauginį kopagūbrį, priežiūra</t>
  </si>
  <si>
    <t>SB(P)</t>
  </si>
  <si>
    <r>
      <t xml:space="preserve">Paskolos lėšos </t>
    </r>
    <r>
      <rPr>
        <b/>
        <sz val="9"/>
        <rFont val="Times New Roman"/>
        <family val="1"/>
      </rPr>
      <t>SB(P)</t>
    </r>
  </si>
  <si>
    <r>
      <t xml:space="preserve">2.1.1.4. Paskolos lėšos </t>
    </r>
    <r>
      <rPr>
        <b/>
        <sz val="10"/>
        <rFont val="Times New Roman"/>
        <family val="1"/>
      </rPr>
      <t>SB(P)</t>
    </r>
  </si>
  <si>
    <t>5     6</t>
  </si>
  <si>
    <t>2010-ųjų metų faktas</t>
  </si>
  <si>
    <t>2014-ųjų metų planas</t>
  </si>
  <si>
    <t>2. Priimtų  į sąvartyną atliekų, kurių turėtojo nustatyti neįmanoma arba kuris nebeegzistuoja, kiekis, t</t>
  </si>
  <si>
    <t>1. Priimtų  į sąvartyną komunalinių atliekų kiekis, t</t>
  </si>
  <si>
    <t>3. Dienų skaičius, kai viršijamos ribinės teršalų (KD10) vertės per metus</t>
  </si>
  <si>
    <t>1. Pateikta visuomenei aplinkos monitoringo metinių ataskaitų, vnt.</t>
  </si>
  <si>
    <t>3-ajam uždaviniui</t>
  </si>
  <si>
    <t>P-08-01-02-01</t>
  </si>
  <si>
    <t>P-08-01-03-01</t>
  </si>
  <si>
    <t>2. Pasodinta medžių, krūmų, vnt.</t>
  </si>
  <si>
    <t>P-08-01-03-02</t>
  </si>
  <si>
    <t>P-08-01-04-01</t>
  </si>
  <si>
    <t xml:space="preserve">  TIKSLŲ, UŽDAVINIŲ, PRIEMONIŲ IR PRIEMONIŲ IŠLAIDŲ SUVESTINĖ</t>
  </si>
  <si>
    <t>1. Antrinių žaliavų surinkimo konteinerių tankumas, skiriant po 1 komplektą 600 gyventojų (proc. nuo bendro gyventojų skaičiaus)</t>
  </si>
  <si>
    <t>4. Įrengtų rekreacinės paskirties želdynų plotas, tenkantis vienam gyventojui, kv. m</t>
  </si>
  <si>
    <t>≤33</t>
  </si>
  <si>
    <t>1.Vandens telkinių, kurių būklė pagerinta, plotas, ha</t>
  </si>
  <si>
    <t>5. Vidutinis maksimalus garso lygis triukšmo matavimo taškuose, dbA</t>
  </si>
  <si>
    <t>3-9</t>
  </si>
  <si>
    <t>&lt;3-9</t>
  </si>
  <si>
    <t>6. Dviračių takų ilgis, km</t>
  </si>
  <si>
    <t>R-08-02-04</t>
  </si>
  <si>
    <t>R-08-02-05</t>
  </si>
  <si>
    <t>R-08-02-06</t>
  </si>
  <si>
    <t>81,5</t>
  </si>
  <si>
    <t>2. Rūšiuojamų atliekų surinkimas (proc. nuo bendro komunalinių atliekų kiekio)</t>
  </si>
  <si>
    <t>88,8</t>
  </si>
  <si>
    <t>P2.3.1.5.,2.3.2.2, P6.</t>
  </si>
  <si>
    <t>Komunalinių atliekų surinkimas ir tvarkymas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</si>
  <si>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</si>
  <si>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</si>
  <si>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t>Dviračio tako nuo Paryžiaus Komunos g. iki Jono kalnelio tiltelio (su Gluosnių g. remontu) įrengimas</t>
  </si>
  <si>
    <t>Draugystės parko tvenkinių valymas ir aplinkos sutvarkymas</t>
  </si>
  <si>
    <t>Pavojingų atliekų (dienos šviesos lempų, gyvsidabrio, naftos ir kitų cheminių produktų, netinkamų naudoti vaistų ir kt.) šalinimas;</t>
  </si>
  <si>
    <t>Dalyvavimas visuotinėje talkoje „Darom“</t>
  </si>
  <si>
    <t>Paviršinių vandens telkinių monitoringas</t>
  </si>
  <si>
    <t>Kuršių marių akvatorijos prie Ledų rago (laivų kapinių) išvalymas;</t>
  </si>
  <si>
    <t>Želdinių tvarkymas ir kūrimas pagal patvirtintą  Klaipėdos miesto želdynų ir želdinių  tvarkymo, želdynų kūrimo ir želdinių veisimo programą</t>
  </si>
  <si>
    <t>Teritorijos prie Šilutės plento apželdinimas pagal parengtą projektą</t>
  </si>
  <si>
    <t>Dviračių ir pėsčiųjų tako dalies nuo Biržos tilto iki Klaipėdos g. tilto įrengimas Danės upės slėnio teritorijoje;</t>
  </si>
  <si>
    <t>1. Nutiesta dviračių ir pėsčiųjų takų, km</t>
  </si>
  <si>
    <t>Dviračių ir pėsčiųjų tako ruože nuo Kauno g. iki Baltijos pr. įrengimo techninio projekto parengimas („Dviračių takų plėtros tinklo sukūrimas Lietuvos ir Rusijos Federacijos pakrančių zonose“);</t>
  </si>
  <si>
    <t>1 lentelė</t>
  </si>
  <si>
    <r>
      <t>2011</t>
    </r>
    <r>
      <rPr>
        <sz val="9"/>
        <rFont val="Arial"/>
        <family val="2"/>
      </rPr>
      <t>–</t>
    </r>
    <r>
      <rPr>
        <sz val="9"/>
        <rFont val="Times New Roman"/>
        <family val="1"/>
      </rPr>
      <t xml:space="preserve">2014 M. KLAIPĖDOS MIESTO SAVIVALDYBĖS </t>
    </r>
    <r>
      <rPr>
        <b/>
        <sz val="9"/>
        <rFont val="Times New Roman"/>
        <family val="1"/>
      </rPr>
      <t xml:space="preserve">                                   
</t>
    </r>
    <r>
      <rPr>
        <b/>
        <u val="single"/>
        <sz val="9"/>
        <rFont val="Times New Roman"/>
        <family val="1"/>
      </rPr>
      <t>APLINKOS APSAUGOS PROGRAMOS (NR. 05)</t>
    </r>
  </si>
  <si>
    <t>4</t>
  </si>
  <si>
    <t>** pagal Klaipėdos miesto savivaldybės tarybos 2012-02-28 sprendimą Nr. T2-35</t>
  </si>
  <si>
    <r>
      <t>2010</t>
    </r>
    <r>
      <rPr>
        <sz val="9"/>
        <rFont val="Arial"/>
        <family val="2"/>
      </rPr>
      <t>–</t>
    </r>
    <r>
      <rPr>
        <sz val="9"/>
        <rFont val="Times New Roman"/>
        <family val="1"/>
      </rPr>
      <t xml:space="preserve">2013 M. KLAIPĖDOS MIESTO SAVIVALDYBĖS </t>
    </r>
    <r>
      <rPr>
        <b/>
        <sz val="9"/>
        <rFont val="Times New Roman"/>
        <family val="1"/>
      </rPr>
      <t xml:space="preserve">                                   
</t>
    </r>
    <r>
      <rPr>
        <b/>
        <u val="single"/>
        <sz val="9"/>
        <rFont val="Times New Roman"/>
        <family val="1"/>
      </rPr>
      <t>APLINKOS APSAUGOS PROGRAMOS (NR. 05)</t>
    </r>
  </si>
  <si>
    <t xml:space="preserve"> TIKSLŲ, UŽDAVINIŲ, UŽDAVINIŲ VERTINIMO KRITERIJŲ, PRIEMONIŲ IR PRIEMONIŲ IŠLAIDŲ SUVESTINĖ</t>
  </si>
  <si>
    <t>Asignavimai biudžetiniams                        2011-iesiems metams*</t>
  </si>
  <si>
    <t>Lėšų poreikis biudžetiniams                      2012-iesiems metams</t>
  </si>
  <si>
    <t>2012-ųjų metų asignavimų planas*</t>
  </si>
  <si>
    <r>
      <t>Klaipėdos miesto savivaldybės atliekų tvarkymo plano 2009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>2018 m. vykdymas</t>
    </r>
  </si>
  <si>
    <t>P7</t>
  </si>
  <si>
    <t>Klaipėdos miesto savivaldybės atliekų tvarkymo plano parengimas</t>
  </si>
  <si>
    <t>Pavojingų atliekų šalinimas</t>
  </si>
  <si>
    <t>Dalyvavimas visuotinėje talkoje "Darom"</t>
  </si>
  <si>
    <t>Vykdyti gamtinės aplinkos stebėsenos ir gyventojų ekologinio švietimo priemones</t>
  </si>
  <si>
    <t>Klaipėdos miesto savivaldybės aplinkos monitoringo vykdymas</t>
  </si>
  <si>
    <t xml:space="preserve"> P2.3.3.2. </t>
  </si>
  <si>
    <t>P6</t>
  </si>
  <si>
    <t>Klaipėdos miesto savivaldybės aplinkos monitoringo programos 2012–2016 m. parengimas</t>
  </si>
  <si>
    <t>Mumlaukio ežero išvalymas ir aplinkos sutvarkymas</t>
  </si>
  <si>
    <t xml:space="preserve">Kuršių marių akvatorijos prie Ledų rago („laivų kapinių“) išvalymas                         </t>
  </si>
  <si>
    <t>I</t>
  </si>
  <si>
    <t>P3.2.1.2.</t>
  </si>
  <si>
    <t>P4</t>
  </si>
  <si>
    <t>Želdynų ir želdinių inventorizavimas, įrašymas į Nekilnojamojo turto kadastrą, apskaita ir jų duomenų bazių (skaitmeninių ir informacinių) sukūrimas ir tvarkymas</t>
  </si>
  <si>
    <t>P2.3.1.2.</t>
  </si>
  <si>
    <t>Želdinių tvarkymas ir kūrimas pagal patvirtintą  Klaipėdos miesto želdynų ir želdinių  tvarkymo, želdynų kūrimo ir želdinių veisimo programą.</t>
  </si>
  <si>
    <t xml:space="preserve">Sąjūdžio parko reprezentacinės dalies ir prieigų techninio projekto parengimas </t>
  </si>
  <si>
    <t>P2.3.1.1.</t>
  </si>
  <si>
    <t>P2.3.1.3</t>
  </si>
  <si>
    <t xml:space="preserve">Teritorijos prie Šilutės plento apželdinimo projekto parengimas </t>
  </si>
  <si>
    <t>09</t>
  </si>
  <si>
    <t>Medinių laiptų ir takų, vedančių per apsauginį kopagubrį, remontas</t>
  </si>
  <si>
    <t>08</t>
  </si>
  <si>
    <t>Dviračių takų želdinių priežiūra</t>
  </si>
  <si>
    <t>Dviračių-pėsčiųjų tako dalies, nuo Biržos tilto iki Klaipėdos g. tilto, įrengimas Danės upės slėnio teritorijoje</t>
  </si>
  <si>
    <t xml:space="preserve">P2.1.3.2. </t>
  </si>
  <si>
    <t>P5</t>
  </si>
  <si>
    <t xml:space="preserve">Dviračių takų plėtros tinklo sukūrimas Lietuvos ir Rusijos Federacijos  pakrančių zonose </t>
  </si>
  <si>
    <t>(Pėsčiųjų–dviračio tako techninio projekto ruože nuo Kauno g. iki Baltijos pr. parengimas)</t>
  </si>
  <si>
    <t>Asignavimai biudžetiniams                        2011-iesiems metams</t>
  </si>
  <si>
    <r>
      <t xml:space="preserve">Savivaldybės aplinkos apsaugos rėmimo specialiosios programos lėšų likutis </t>
    </r>
    <r>
      <rPr>
        <b/>
        <sz val="9"/>
        <rFont val="Times New Roman"/>
        <family val="1"/>
      </rPr>
      <t>SB(AAL)</t>
    </r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</si>
</sst>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_-* #,##0.000\ _L_t_-;\-* #,##0.000\ _L_t_-;_-* &quot;-&quot;??\ _L_t_-;_-@_-"/>
    <numFmt numFmtId="183" formatCode="_-* #,##0.0\ _L_t_-;\-* #,##0.0\ _L_t_-;_-* &quot;-&quot;??\ _L_t_-;_-@_-"/>
    <numFmt numFmtId="184" formatCode="_-* #,##0\ _L_t_-;\-* #,##0\ _L_t_-;_-* &quot;-&quot;??\ _L_t_-;_-@_-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[$-427]yyyy\ &quot;m.&quot;\ mmmm\ d\ &quot;d.&quot;"/>
  </numFmts>
  <fonts count="6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Arial"/>
      <family val="2"/>
    </font>
    <font>
      <b/>
      <sz val="12"/>
      <name val="Times New Roman Baltic"/>
      <family val="1"/>
    </font>
    <font>
      <sz val="10"/>
      <name val="TimesLT"/>
      <family val="0"/>
    </font>
    <font>
      <sz val="12"/>
      <name val="Arial"/>
      <family val="2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Times New Roman Baltic"/>
      <family val="1"/>
    </font>
    <font>
      <vertAlign val="superscript"/>
      <sz val="8"/>
      <name val="Times New Roman Baltic"/>
      <family val="1"/>
    </font>
    <font>
      <vertAlign val="superscript"/>
      <sz val="10"/>
      <name val="Times New Roman Baltic"/>
      <family val="1"/>
    </font>
    <font>
      <b/>
      <u val="single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22" borderId="4" applyNumberFormat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1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top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top"/>
    </xf>
    <xf numFmtId="49" fontId="4" fillId="35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80" fontId="3" fillId="0" borderId="0" xfId="0" applyNumberFormat="1" applyFont="1" applyAlignment="1">
      <alignment vertical="top"/>
    </xf>
    <xf numFmtId="49" fontId="4" fillId="33" borderId="14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4" fillId="34" borderId="1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180" fontId="1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18" fillId="0" borderId="0" xfId="49" applyFont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49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1" fillId="0" borderId="0" xfId="49" applyFont="1" applyAlignment="1">
      <alignment horizontal="center" vertical="center" wrapText="1"/>
      <protection/>
    </xf>
    <xf numFmtId="49" fontId="22" fillId="0" borderId="0" xfId="49" applyNumberFormat="1" applyFont="1" applyAlignment="1" applyProtection="1">
      <alignment horizontal="center" vertical="top"/>
      <protection/>
    </xf>
    <xf numFmtId="0" fontId="23" fillId="0" borderId="0" xfId="49" applyFont="1">
      <alignment/>
      <protection/>
    </xf>
    <xf numFmtId="0" fontId="23" fillId="0" borderId="0" xfId="49" applyFont="1" applyAlignment="1">
      <alignment horizontal="center"/>
      <protection/>
    </xf>
    <xf numFmtId="49" fontId="24" fillId="0" borderId="22" xfId="49" applyNumberFormat="1" applyFont="1" applyBorder="1" applyAlignment="1">
      <alignment horizontal="center"/>
      <protection/>
    </xf>
    <xf numFmtId="0" fontId="23" fillId="0" borderId="22" xfId="49" applyFont="1" applyBorder="1" applyAlignment="1">
      <alignment horizontal="left" vertical="top" wrapText="1"/>
      <protection/>
    </xf>
    <xf numFmtId="0" fontId="24" fillId="0" borderId="22" xfId="49" applyFont="1" applyBorder="1" applyAlignment="1">
      <alignment horizontal="center" vertical="top"/>
      <protection/>
    </xf>
    <xf numFmtId="0" fontId="24" fillId="0" borderId="23" xfId="49" applyFont="1" applyBorder="1" applyAlignment="1">
      <alignment horizontal="center" vertical="top"/>
      <protection/>
    </xf>
    <xf numFmtId="49" fontId="24" fillId="0" borderId="16" xfId="49" applyNumberFormat="1" applyFont="1" applyBorder="1" applyAlignment="1">
      <alignment horizontal="left"/>
      <protection/>
    </xf>
    <xf numFmtId="0" fontId="25" fillId="0" borderId="16" xfId="49" applyFont="1" applyBorder="1" applyAlignment="1">
      <alignment horizontal="left" vertical="top" wrapText="1"/>
      <protection/>
    </xf>
    <xf numFmtId="0" fontId="24" fillId="0" borderId="16" xfId="49" applyFont="1" applyBorder="1" applyAlignment="1">
      <alignment horizontal="center" vertical="top"/>
      <protection/>
    </xf>
    <xf numFmtId="0" fontId="24" fillId="0" borderId="0" xfId="49" applyFont="1" applyBorder="1" applyAlignment="1">
      <alignment horizontal="center" vertical="top"/>
      <protection/>
    </xf>
    <xf numFmtId="0" fontId="2" fillId="0" borderId="16" xfId="0" applyFont="1" applyBorder="1" applyAlignment="1">
      <alignment horizontal="center" vertical="center"/>
    </xf>
    <xf numFmtId="0" fontId="23" fillId="0" borderId="16" xfId="49" applyFont="1" applyBorder="1" applyAlignment="1">
      <alignment horizontal="left" vertical="top" wrapText="1"/>
      <protection/>
    </xf>
    <xf numFmtId="0" fontId="26" fillId="0" borderId="16" xfId="49" applyFont="1" applyBorder="1" applyAlignment="1">
      <alignment horizontal="left" vertical="top" wrapText="1"/>
      <protection/>
    </xf>
    <xf numFmtId="0" fontId="24" fillId="0" borderId="16" xfId="49" applyFont="1" applyBorder="1" applyAlignment="1">
      <alignment horizontal="left"/>
      <protection/>
    </xf>
    <xf numFmtId="0" fontId="24" fillId="0" borderId="16" xfId="49" applyFont="1" applyBorder="1" applyAlignment="1">
      <alignment horizontal="left" vertical="top" wrapText="1"/>
      <protection/>
    </xf>
    <xf numFmtId="0" fontId="24" fillId="0" borderId="16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 vertical="center"/>
      <protection/>
    </xf>
    <xf numFmtId="0" fontId="24" fillId="0" borderId="16" xfId="49" applyFont="1" applyBorder="1" applyAlignment="1">
      <alignment horizontal="center"/>
      <protection/>
    </xf>
    <xf numFmtId="0" fontId="24" fillId="0" borderId="24" xfId="49" applyFont="1" applyBorder="1" applyAlignment="1">
      <alignment horizontal="center" vertical="top"/>
      <protection/>
    </xf>
    <xf numFmtId="0" fontId="24" fillId="0" borderId="24" xfId="49" applyFont="1" applyBorder="1" applyAlignment="1">
      <alignment horizontal="center"/>
      <protection/>
    </xf>
    <xf numFmtId="0" fontId="27" fillId="0" borderId="0" xfId="49" applyFont="1" applyAlignment="1">
      <alignment vertical="center"/>
      <protection/>
    </xf>
    <xf numFmtId="0" fontId="27" fillId="0" borderId="0" xfId="50" applyFont="1" applyBorder="1">
      <alignment/>
      <protection/>
    </xf>
    <xf numFmtId="0" fontId="27" fillId="0" borderId="0" xfId="50" applyFont="1" applyBorder="1" applyAlignment="1">
      <alignment horizontal="center"/>
      <protection/>
    </xf>
    <xf numFmtId="0" fontId="28" fillId="0" borderId="0" xfId="5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49" applyFont="1" applyBorder="1" applyAlignment="1">
      <alignment horizontal="center" vertical="center"/>
      <protection/>
    </xf>
    <xf numFmtId="0" fontId="2" fillId="0" borderId="24" xfId="49" applyFont="1" applyBorder="1" applyAlignment="1">
      <alignment horizontal="center" vertical="center"/>
      <protection/>
    </xf>
    <xf numFmtId="49" fontId="2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6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right" vertical="top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vertical="top"/>
    </xf>
    <xf numFmtId="0" fontId="10" fillId="0" borderId="27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/>
    </xf>
    <xf numFmtId="49" fontId="1" fillId="34" borderId="12" xfId="0" applyNumberFormat="1" applyFont="1" applyFill="1" applyBorder="1" applyAlignment="1">
      <alignment horizontal="left" vertical="top"/>
    </xf>
    <xf numFmtId="49" fontId="1" fillId="34" borderId="13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/>
    </xf>
    <xf numFmtId="0" fontId="3" fillId="0" borderId="2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49" applyFont="1" applyBorder="1" applyAlignment="1">
      <alignment horizontal="center" vertical="center"/>
      <protection/>
    </xf>
    <xf numFmtId="0" fontId="2" fillId="0" borderId="16" xfId="49" applyFont="1" applyBorder="1" applyAlignment="1">
      <alignment horizontal="center" vertical="center"/>
      <protection/>
    </xf>
    <xf numFmtId="0" fontId="24" fillId="0" borderId="16" xfId="49" applyFont="1" applyFill="1" applyBorder="1" applyAlignment="1">
      <alignment horizontal="left" vertical="top" wrapText="1"/>
      <protection/>
    </xf>
    <xf numFmtId="0" fontId="24" fillId="0" borderId="24" xfId="49" applyFont="1" applyFill="1" applyBorder="1" applyAlignment="1">
      <alignment horizontal="left" vertical="top" wrapText="1"/>
      <protection/>
    </xf>
    <xf numFmtId="0" fontId="3" fillId="0" borderId="23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4" fillId="36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top"/>
    </xf>
    <xf numFmtId="0" fontId="3" fillId="37" borderId="38" xfId="0" applyFont="1" applyFill="1" applyBorder="1" applyAlignment="1">
      <alignment horizontal="center" vertical="top" wrapText="1"/>
    </xf>
    <xf numFmtId="0" fontId="3" fillId="37" borderId="39" xfId="0" applyFont="1" applyFill="1" applyBorder="1" applyAlignment="1">
      <alignment horizontal="center" vertical="top" wrapText="1"/>
    </xf>
    <xf numFmtId="0" fontId="3" fillId="37" borderId="40" xfId="0" applyFont="1" applyFill="1" applyBorder="1" applyAlignment="1">
      <alignment horizontal="center" vertical="top" wrapText="1"/>
    </xf>
    <xf numFmtId="0" fontId="4" fillId="36" borderId="41" xfId="0" applyFont="1" applyFill="1" applyBorder="1" applyAlignment="1">
      <alignment horizontal="center" vertical="top" wrapText="1"/>
    </xf>
    <xf numFmtId="0" fontId="3" fillId="37" borderId="28" xfId="0" applyFont="1" applyFill="1" applyBorder="1" applyAlignment="1">
      <alignment horizontal="center" vertical="top" wrapText="1"/>
    </xf>
    <xf numFmtId="0" fontId="3" fillId="37" borderId="30" xfId="0" applyFont="1" applyFill="1" applyBorder="1" applyAlignment="1">
      <alignment horizontal="center" vertical="top" wrapText="1"/>
    </xf>
    <xf numFmtId="0" fontId="3" fillId="37" borderId="42" xfId="0" applyFont="1" applyFill="1" applyBorder="1" applyAlignment="1">
      <alignment horizontal="center" vertical="top" wrapText="1"/>
    </xf>
    <xf numFmtId="0" fontId="4" fillId="36" borderId="43" xfId="0" applyFont="1" applyFill="1" applyBorder="1" applyAlignment="1">
      <alignment horizontal="center" vertical="top"/>
    </xf>
    <xf numFmtId="0" fontId="4" fillId="36" borderId="31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top" wrapText="1"/>
    </xf>
    <xf numFmtId="0" fontId="4" fillId="36" borderId="4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80" fontId="3" fillId="37" borderId="45" xfId="0" applyNumberFormat="1" applyFont="1" applyFill="1" applyBorder="1" applyAlignment="1">
      <alignment horizontal="right" vertical="top"/>
    </xf>
    <xf numFmtId="180" fontId="3" fillId="37" borderId="46" xfId="0" applyNumberFormat="1" applyFont="1" applyFill="1" applyBorder="1" applyAlignment="1">
      <alignment horizontal="right" vertical="top"/>
    </xf>
    <xf numFmtId="180" fontId="3" fillId="37" borderId="47" xfId="0" applyNumberFormat="1" applyFont="1" applyFill="1" applyBorder="1" applyAlignment="1">
      <alignment horizontal="right" vertical="top"/>
    </xf>
    <xf numFmtId="180" fontId="3" fillId="37" borderId="24" xfId="0" applyNumberFormat="1" applyFont="1" applyFill="1" applyBorder="1" applyAlignment="1">
      <alignment horizontal="right" vertical="top"/>
    </xf>
    <xf numFmtId="180" fontId="3" fillId="37" borderId="21" xfId="0" applyNumberFormat="1" applyFont="1" applyFill="1" applyBorder="1" applyAlignment="1">
      <alignment horizontal="right" vertical="top"/>
    </xf>
    <xf numFmtId="180" fontId="3" fillId="37" borderId="18" xfId="0" applyNumberFormat="1" applyFont="1" applyFill="1" applyBorder="1" applyAlignment="1">
      <alignment horizontal="right" vertical="top"/>
    </xf>
    <xf numFmtId="180" fontId="3" fillId="37" borderId="40" xfId="0" applyNumberFormat="1" applyFont="1" applyFill="1" applyBorder="1" applyAlignment="1">
      <alignment horizontal="right" vertical="top"/>
    </xf>
    <xf numFmtId="180" fontId="3" fillId="37" borderId="45" xfId="0" applyNumberFormat="1" applyFont="1" applyFill="1" applyBorder="1" applyAlignment="1">
      <alignment vertical="top"/>
    </xf>
    <xf numFmtId="180" fontId="3" fillId="37" borderId="46" xfId="0" applyNumberFormat="1" applyFont="1" applyFill="1" applyBorder="1" applyAlignment="1">
      <alignment vertical="top"/>
    </xf>
    <xf numFmtId="180" fontId="3" fillId="37" borderId="47" xfId="0" applyNumberFormat="1" applyFont="1" applyFill="1" applyBorder="1" applyAlignment="1">
      <alignment vertical="top"/>
    </xf>
    <xf numFmtId="180" fontId="3" fillId="37" borderId="24" xfId="0" applyNumberFormat="1" applyFont="1" applyFill="1" applyBorder="1" applyAlignment="1">
      <alignment vertical="top"/>
    </xf>
    <xf numFmtId="180" fontId="3" fillId="37" borderId="21" xfId="0" applyNumberFormat="1" applyFont="1" applyFill="1" applyBorder="1" applyAlignment="1">
      <alignment vertical="top"/>
    </xf>
    <xf numFmtId="180" fontId="3" fillId="37" borderId="18" xfId="0" applyNumberFormat="1" applyFont="1" applyFill="1" applyBorder="1" applyAlignment="1">
      <alignment vertical="top"/>
    </xf>
    <xf numFmtId="180" fontId="3" fillId="37" borderId="40" xfId="0" applyNumberFormat="1" applyFont="1" applyFill="1" applyBorder="1" applyAlignment="1">
      <alignment vertical="top"/>
    </xf>
    <xf numFmtId="0" fontId="3" fillId="0" borderId="38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180" fontId="3" fillId="37" borderId="48" xfId="0" applyNumberFormat="1" applyFont="1" applyFill="1" applyBorder="1" applyAlignment="1">
      <alignment horizontal="right" vertical="top"/>
    </xf>
    <xf numFmtId="180" fontId="3" fillId="37" borderId="22" xfId="0" applyNumberFormat="1" applyFont="1" applyFill="1" applyBorder="1" applyAlignment="1">
      <alignment horizontal="right" vertical="top"/>
    </xf>
    <xf numFmtId="180" fontId="3" fillId="0" borderId="45" xfId="0" applyNumberFormat="1" applyFont="1" applyFill="1" applyBorder="1" applyAlignment="1">
      <alignment horizontal="right" vertical="top"/>
    </xf>
    <xf numFmtId="180" fontId="3" fillId="0" borderId="46" xfId="0" applyNumberFormat="1" applyFont="1" applyFill="1" applyBorder="1" applyAlignment="1">
      <alignment horizontal="right" vertical="top"/>
    </xf>
    <xf numFmtId="180" fontId="3" fillId="0" borderId="49" xfId="0" applyNumberFormat="1" applyFont="1" applyFill="1" applyBorder="1" applyAlignment="1">
      <alignment horizontal="right" vertical="top"/>
    </xf>
    <xf numFmtId="180" fontId="3" fillId="0" borderId="28" xfId="0" applyNumberFormat="1" applyFont="1" applyFill="1" applyBorder="1" applyAlignment="1">
      <alignment horizontal="right" vertical="top"/>
    </xf>
    <xf numFmtId="180" fontId="3" fillId="0" borderId="38" xfId="0" applyNumberFormat="1" applyFont="1" applyFill="1" applyBorder="1" applyAlignment="1">
      <alignment horizontal="right" vertical="top"/>
    </xf>
    <xf numFmtId="180" fontId="3" fillId="0" borderId="29" xfId="0" applyNumberFormat="1" applyFont="1" applyFill="1" applyBorder="1" applyAlignment="1">
      <alignment horizontal="right" vertical="top"/>
    </xf>
    <xf numFmtId="180" fontId="3" fillId="0" borderId="16" xfId="0" applyNumberFormat="1" applyFont="1" applyFill="1" applyBorder="1" applyAlignment="1">
      <alignment horizontal="right" vertical="top"/>
    </xf>
    <xf numFmtId="180" fontId="3" fillId="0" borderId="50" xfId="0" applyNumberFormat="1" applyFont="1" applyFill="1" applyBorder="1" applyAlignment="1">
      <alignment horizontal="right" vertical="top"/>
    </xf>
    <xf numFmtId="180" fontId="3" fillId="0" borderId="26" xfId="0" applyNumberFormat="1" applyFont="1" applyFill="1" applyBorder="1" applyAlignment="1">
      <alignment horizontal="right" vertical="top"/>
    </xf>
    <xf numFmtId="180" fontId="3" fillId="0" borderId="33" xfId="0" applyNumberFormat="1" applyFont="1" applyFill="1" applyBorder="1" applyAlignment="1">
      <alignment horizontal="right" vertical="top"/>
    </xf>
    <xf numFmtId="180" fontId="3" fillId="0" borderId="28" xfId="0" applyNumberFormat="1" applyFont="1" applyFill="1" applyBorder="1" applyAlignment="1">
      <alignment horizontal="right" vertical="top" wrapText="1"/>
    </xf>
    <xf numFmtId="180" fontId="3" fillId="0" borderId="26" xfId="0" applyNumberFormat="1" applyFont="1" applyFill="1" applyBorder="1" applyAlignment="1">
      <alignment horizontal="right" vertical="top" wrapText="1"/>
    </xf>
    <xf numFmtId="180" fontId="4" fillId="36" borderId="51" xfId="0" applyNumberFormat="1" applyFont="1" applyFill="1" applyBorder="1" applyAlignment="1">
      <alignment horizontal="right" vertical="top"/>
    </xf>
    <xf numFmtId="180" fontId="4" fillId="36" borderId="27" xfId="0" applyNumberFormat="1" applyFont="1" applyFill="1" applyBorder="1" applyAlignment="1">
      <alignment horizontal="right" vertical="top"/>
    </xf>
    <xf numFmtId="180" fontId="4" fillId="36" borderId="52" xfId="0" applyNumberFormat="1" applyFont="1" applyFill="1" applyBorder="1" applyAlignment="1">
      <alignment horizontal="right" vertical="top"/>
    </xf>
    <xf numFmtId="180" fontId="4" fillId="36" borderId="31" xfId="0" applyNumberFormat="1" applyFont="1" applyFill="1" applyBorder="1" applyAlignment="1">
      <alignment horizontal="right" vertical="top" wrapText="1"/>
    </xf>
    <xf numFmtId="180" fontId="4" fillId="36" borderId="41" xfId="0" applyNumberFormat="1" applyFont="1" applyFill="1" applyBorder="1" applyAlignment="1">
      <alignment horizontal="right" vertical="top"/>
    </xf>
    <xf numFmtId="180" fontId="3" fillId="0" borderId="53" xfId="0" applyNumberFormat="1" applyFont="1" applyFill="1" applyBorder="1" applyAlignment="1">
      <alignment horizontal="right" vertical="top"/>
    </xf>
    <xf numFmtId="180" fontId="3" fillId="0" borderId="54" xfId="0" applyNumberFormat="1" applyFont="1" applyFill="1" applyBorder="1" applyAlignment="1">
      <alignment horizontal="right" vertical="top"/>
    </xf>
    <xf numFmtId="180" fontId="3" fillId="0" borderId="36" xfId="0" applyNumberFormat="1" applyFont="1" applyFill="1" applyBorder="1" applyAlignment="1">
      <alignment horizontal="right" vertical="top"/>
    </xf>
    <xf numFmtId="180" fontId="3" fillId="0" borderId="0" xfId="0" applyNumberFormat="1" applyFont="1" applyFill="1" applyBorder="1" applyAlignment="1">
      <alignment horizontal="right" vertical="top"/>
    </xf>
    <xf numFmtId="180" fontId="3" fillId="0" borderId="55" xfId="0" applyNumberFormat="1" applyFont="1" applyFill="1" applyBorder="1" applyAlignment="1">
      <alignment horizontal="right" vertical="top"/>
    </xf>
    <xf numFmtId="180" fontId="4" fillId="36" borderId="56" xfId="0" applyNumberFormat="1" applyFont="1" applyFill="1" applyBorder="1" applyAlignment="1">
      <alignment horizontal="right" vertical="top"/>
    </xf>
    <xf numFmtId="180" fontId="4" fillId="36" borderId="44" xfId="0" applyNumberFormat="1" applyFont="1" applyFill="1" applyBorder="1" applyAlignment="1">
      <alignment horizontal="right" vertical="top"/>
    </xf>
    <xf numFmtId="180" fontId="4" fillId="36" borderId="31" xfId="0" applyNumberFormat="1" applyFont="1" applyFill="1" applyBorder="1" applyAlignment="1">
      <alignment horizontal="right" vertical="top"/>
    </xf>
    <xf numFmtId="180" fontId="3" fillId="37" borderId="57" xfId="0" applyNumberFormat="1" applyFont="1" applyFill="1" applyBorder="1" applyAlignment="1">
      <alignment horizontal="right" vertical="top"/>
    </xf>
    <xf numFmtId="180" fontId="3" fillId="0" borderId="38" xfId="0" applyNumberFormat="1" applyFont="1" applyFill="1" applyBorder="1" applyAlignment="1">
      <alignment horizontal="right" vertical="top" wrapText="1"/>
    </xf>
    <xf numFmtId="180" fontId="3" fillId="0" borderId="33" xfId="0" applyNumberFormat="1" applyFont="1" applyFill="1" applyBorder="1" applyAlignment="1">
      <alignment horizontal="right" vertical="top" wrapText="1"/>
    </xf>
    <xf numFmtId="180" fontId="3" fillId="0" borderId="58" xfId="0" applyNumberFormat="1" applyFont="1" applyFill="1" applyBorder="1" applyAlignment="1">
      <alignment horizontal="right" vertical="top" wrapText="1"/>
    </xf>
    <xf numFmtId="180" fontId="4" fillId="36" borderId="41" xfId="0" applyNumberFormat="1" applyFont="1" applyFill="1" applyBorder="1" applyAlignment="1">
      <alignment horizontal="right" vertical="top" wrapText="1"/>
    </xf>
    <xf numFmtId="180" fontId="4" fillId="36" borderId="30" xfId="0" applyNumberFormat="1" applyFont="1" applyFill="1" applyBorder="1" applyAlignment="1">
      <alignment horizontal="right" vertical="top" wrapText="1"/>
    </xf>
    <xf numFmtId="180" fontId="14" fillId="36" borderId="59" xfId="0" applyNumberFormat="1" applyFont="1" applyFill="1" applyBorder="1" applyAlignment="1">
      <alignment horizontal="right" vertical="top" wrapText="1"/>
    </xf>
    <xf numFmtId="180" fontId="14" fillId="36" borderId="60" xfId="0" applyNumberFormat="1" applyFont="1" applyFill="1" applyBorder="1" applyAlignment="1">
      <alignment horizontal="right" vertical="top" wrapText="1"/>
    </xf>
    <xf numFmtId="180" fontId="14" fillId="36" borderId="61" xfId="0" applyNumberFormat="1" applyFont="1" applyFill="1" applyBorder="1" applyAlignment="1">
      <alignment horizontal="right" vertical="top" wrapText="1"/>
    </xf>
    <xf numFmtId="180" fontId="15" fillId="0" borderId="39" xfId="0" applyNumberFormat="1" applyFont="1" applyBorder="1" applyAlignment="1">
      <alignment horizontal="right" vertical="top" wrapText="1"/>
    </xf>
    <xf numFmtId="180" fontId="15" fillId="0" borderId="47" xfId="0" applyNumberFormat="1" applyFont="1" applyBorder="1" applyAlignment="1">
      <alignment horizontal="right" vertical="top" wrapText="1"/>
    </xf>
    <xf numFmtId="180" fontId="15" fillId="36" borderId="39" xfId="0" applyNumberFormat="1" applyFont="1" applyFill="1" applyBorder="1" applyAlignment="1">
      <alignment horizontal="right" vertical="top" wrapText="1"/>
    </xf>
    <xf numFmtId="180" fontId="15" fillId="0" borderId="58" xfId="0" applyNumberFormat="1" applyFont="1" applyBorder="1" applyAlignment="1">
      <alignment horizontal="right" vertical="top" wrapText="1"/>
    </xf>
    <xf numFmtId="180" fontId="15" fillId="0" borderId="62" xfId="0" applyNumberFormat="1" applyFont="1" applyBorder="1" applyAlignment="1">
      <alignment horizontal="right" vertical="top" wrapText="1"/>
    </xf>
    <xf numFmtId="180" fontId="15" fillId="0" borderId="63" xfId="0" applyNumberFormat="1" applyFont="1" applyBorder="1" applyAlignment="1">
      <alignment horizontal="right" vertical="top" wrapText="1"/>
    </xf>
    <xf numFmtId="180" fontId="15" fillId="36" borderId="40" xfId="0" applyNumberFormat="1" applyFont="1" applyFill="1" applyBorder="1" applyAlignment="1">
      <alignment horizontal="right" vertical="top" wrapText="1"/>
    </xf>
    <xf numFmtId="180" fontId="15" fillId="0" borderId="64" xfId="0" applyNumberFormat="1" applyFont="1" applyBorder="1" applyAlignment="1">
      <alignment horizontal="right" vertical="top"/>
    </xf>
    <xf numFmtId="180" fontId="15" fillId="0" borderId="33" xfId="0" applyNumberFormat="1" applyFont="1" applyBorder="1" applyAlignment="1">
      <alignment horizontal="right" vertical="top" wrapText="1"/>
    </xf>
    <xf numFmtId="180" fontId="15" fillId="0" borderId="29" xfId="0" applyNumberFormat="1" applyFont="1" applyBorder="1" applyAlignment="1">
      <alignment horizontal="right" vertical="top" wrapText="1"/>
    </xf>
    <xf numFmtId="180" fontId="15" fillId="36" borderId="65" xfId="0" applyNumberFormat="1" applyFont="1" applyFill="1" applyBorder="1" applyAlignment="1">
      <alignment horizontal="right" vertical="top" wrapText="1"/>
    </xf>
    <xf numFmtId="180" fontId="15" fillId="0" borderId="26" xfId="0" applyNumberFormat="1" applyFont="1" applyBorder="1" applyAlignment="1">
      <alignment horizontal="right" vertical="top" wrapText="1"/>
    </xf>
    <xf numFmtId="180" fontId="14" fillId="35" borderId="59" xfId="0" applyNumberFormat="1" applyFont="1" applyFill="1" applyBorder="1" applyAlignment="1">
      <alignment horizontal="right" vertical="top" wrapText="1"/>
    </xf>
    <xf numFmtId="180" fontId="14" fillId="0" borderId="33" xfId="0" applyNumberFormat="1" applyFont="1" applyBorder="1" applyAlignment="1">
      <alignment horizontal="right" vertical="top" wrapText="1"/>
    </xf>
    <xf numFmtId="180" fontId="15" fillId="0" borderId="40" xfId="0" applyNumberFormat="1" applyFont="1" applyBorder="1" applyAlignment="1">
      <alignment horizontal="right" vertical="top" wrapText="1"/>
    </xf>
    <xf numFmtId="180" fontId="15" fillId="0" borderId="40" xfId="0" applyNumberFormat="1" applyFont="1" applyFill="1" applyBorder="1" applyAlignment="1">
      <alignment horizontal="right" vertical="top" wrapText="1"/>
    </xf>
    <xf numFmtId="0" fontId="0" fillId="0" borderId="66" xfId="0" applyFont="1" applyBorder="1" applyAlignment="1">
      <alignment vertical="top" wrapText="1"/>
    </xf>
    <xf numFmtId="180" fontId="15" fillId="0" borderId="38" xfId="0" applyNumberFormat="1" applyFont="1" applyBorder="1" applyAlignment="1">
      <alignment horizontal="right" vertical="top" wrapText="1"/>
    </xf>
    <xf numFmtId="180" fontId="15" fillId="0" borderId="41" xfId="0" applyNumberFormat="1" applyFont="1" applyBorder="1" applyAlignment="1">
      <alignment horizontal="right" vertical="top" wrapText="1"/>
    </xf>
    <xf numFmtId="180" fontId="14" fillId="0" borderId="40" xfId="0" applyNumberFormat="1" applyFont="1" applyBorder="1" applyAlignment="1">
      <alignment horizontal="right" vertical="top" wrapText="1"/>
    </xf>
    <xf numFmtId="0" fontId="1" fillId="36" borderId="59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top" wrapText="1" indent="1"/>
    </xf>
    <xf numFmtId="0" fontId="2" fillId="0" borderId="39" xfId="0" applyFont="1" applyBorder="1" applyAlignment="1">
      <alignment horizontal="left" vertical="top" wrapText="1" indent="2"/>
    </xf>
    <xf numFmtId="0" fontId="1" fillId="0" borderId="33" xfId="0" applyFont="1" applyBorder="1" applyAlignment="1">
      <alignment horizontal="left" vertical="top" wrapText="1" indent="1"/>
    </xf>
    <xf numFmtId="0" fontId="1" fillId="35" borderId="59" xfId="0" applyFont="1" applyFill="1" applyBorder="1" applyAlignment="1">
      <alignment horizontal="right" vertical="center" wrapText="1"/>
    </xf>
    <xf numFmtId="0" fontId="2" fillId="0" borderId="40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top" wrapText="1" indent="2"/>
    </xf>
    <xf numFmtId="0" fontId="1" fillId="0" borderId="33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2"/>
    </xf>
    <xf numFmtId="0" fontId="1" fillId="35" borderId="59" xfId="0" applyFont="1" applyFill="1" applyBorder="1" applyAlignment="1">
      <alignment horizontal="left" vertical="top" wrapText="1"/>
    </xf>
    <xf numFmtId="180" fontId="3" fillId="37" borderId="67" xfId="0" applyNumberFormat="1" applyFont="1" applyFill="1" applyBorder="1" applyAlignment="1">
      <alignment horizontal="right" vertical="top"/>
    </xf>
    <xf numFmtId="180" fontId="3" fillId="37" borderId="68" xfId="0" applyNumberFormat="1" applyFont="1" applyFill="1" applyBorder="1" applyAlignment="1">
      <alignment horizontal="right" vertical="top"/>
    </xf>
    <xf numFmtId="180" fontId="4" fillId="36" borderId="51" xfId="0" applyNumberFormat="1" applyFont="1" applyFill="1" applyBorder="1" applyAlignment="1">
      <alignment vertical="top"/>
    </xf>
    <xf numFmtId="180" fontId="4" fillId="36" borderId="27" xfId="0" applyNumberFormat="1" applyFont="1" applyFill="1" applyBorder="1" applyAlignment="1">
      <alignment vertical="top"/>
    </xf>
    <xf numFmtId="180" fontId="4" fillId="36" borderId="52" xfId="0" applyNumberFormat="1" applyFont="1" applyFill="1" applyBorder="1" applyAlignment="1">
      <alignment vertical="top"/>
    </xf>
    <xf numFmtId="180" fontId="4" fillId="36" borderId="41" xfId="0" applyNumberFormat="1" applyFont="1" applyFill="1" applyBorder="1" applyAlignment="1">
      <alignment vertical="top"/>
    </xf>
    <xf numFmtId="180" fontId="4" fillId="36" borderId="48" xfId="0" applyNumberFormat="1" applyFont="1" applyFill="1" applyBorder="1" applyAlignment="1">
      <alignment vertical="top"/>
    </xf>
    <xf numFmtId="180" fontId="4" fillId="36" borderId="22" xfId="0" applyNumberFormat="1" applyFont="1" applyFill="1" applyBorder="1" applyAlignment="1">
      <alignment vertical="top"/>
    </xf>
    <xf numFmtId="180" fontId="4" fillId="36" borderId="68" xfId="0" applyNumberFormat="1" applyFont="1" applyFill="1" applyBorder="1" applyAlignment="1">
      <alignment vertical="top"/>
    </xf>
    <xf numFmtId="180" fontId="4" fillId="33" borderId="13" xfId="0" applyNumberFormat="1" applyFont="1" applyFill="1" applyBorder="1" applyAlignment="1">
      <alignment vertical="top"/>
    </xf>
    <xf numFmtId="180" fontId="4" fillId="33" borderId="10" xfId="0" applyNumberFormat="1" applyFont="1" applyFill="1" applyBorder="1" applyAlignment="1">
      <alignment vertical="top"/>
    </xf>
    <xf numFmtId="180" fontId="4" fillId="33" borderId="60" xfId="0" applyNumberFormat="1" applyFont="1" applyFill="1" applyBorder="1" applyAlignment="1">
      <alignment vertical="top"/>
    </xf>
    <xf numFmtId="180" fontId="3" fillId="37" borderId="49" xfId="0" applyNumberFormat="1" applyFont="1" applyFill="1" applyBorder="1" applyAlignment="1">
      <alignment vertical="top"/>
    </xf>
    <xf numFmtId="180" fontId="3" fillId="37" borderId="54" xfId="0" applyNumberFormat="1" applyFont="1" applyFill="1" applyBorder="1" applyAlignment="1">
      <alignment vertical="top"/>
    </xf>
    <xf numFmtId="180" fontId="3" fillId="37" borderId="38" xfId="0" applyNumberFormat="1" applyFont="1" applyFill="1" applyBorder="1" applyAlignment="1">
      <alignment vertical="top"/>
    </xf>
    <xf numFmtId="180" fontId="3" fillId="37" borderId="69" xfId="0" applyNumberFormat="1" applyFont="1" applyFill="1" applyBorder="1" applyAlignment="1">
      <alignment vertical="top"/>
    </xf>
    <xf numFmtId="180" fontId="3" fillId="37" borderId="70" xfId="0" applyNumberFormat="1" applyFont="1" applyFill="1" applyBorder="1" applyAlignment="1">
      <alignment vertical="top"/>
    </xf>
    <xf numFmtId="180" fontId="3" fillId="37" borderId="39" xfId="0" applyNumberFormat="1" applyFont="1" applyFill="1" applyBorder="1" applyAlignment="1">
      <alignment vertical="top"/>
    </xf>
    <xf numFmtId="180" fontId="3" fillId="37" borderId="67" xfId="0" applyNumberFormat="1" applyFont="1" applyFill="1" applyBorder="1" applyAlignment="1">
      <alignment vertical="top"/>
    </xf>
    <xf numFmtId="180" fontId="3" fillId="37" borderId="19" xfId="0" applyNumberFormat="1" applyFont="1" applyFill="1" applyBorder="1" applyAlignment="1">
      <alignment vertical="top"/>
    </xf>
    <xf numFmtId="180" fontId="4" fillId="36" borderId="71" xfId="0" applyNumberFormat="1" applyFont="1" applyFill="1" applyBorder="1" applyAlignment="1">
      <alignment horizontal="right" vertical="top"/>
    </xf>
    <xf numFmtId="180" fontId="4" fillId="36" borderId="11" xfId="0" applyNumberFormat="1" applyFont="1" applyFill="1" applyBorder="1" applyAlignment="1">
      <alignment horizontal="right" vertical="top"/>
    </xf>
    <xf numFmtId="180" fontId="4" fillId="36" borderId="72" xfId="0" applyNumberFormat="1" applyFont="1" applyFill="1" applyBorder="1" applyAlignment="1">
      <alignment horizontal="right" vertical="top"/>
    </xf>
    <xf numFmtId="180" fontId="4" fillId="36" borderId="34" xfId="0" applyNumberFormat="1" applyFont="1" applyFill="1" applyBorder="1" applyAlignment="1">
      <alignment horizontal="right" vertical="top"/>
    </xf>
    <xf numFmtId="180" fontId="4" fillId="36" borderId="43" xfId="0" applyNumberFormat="1" applyFont="1" applyFill="1" applyBorder="1" applyAlignment="1">
      <alignment horizontal="right" vertical="top"/>
    </xf>
    <xf numFmtId="180" fontId="4" fillId="33" borderId="13" xfId="0" applyNumberFormat="1" applyFont="1" applyFill="1" applyBorder="1" applyAlignment="1">
      <alignment horizontal="right" vertical="top"/>
    </xf>
    <xf numFmtId="180" fontId="4" fillId="33" borderId="10" xfId="0" applyNumberFormat="1" applyFont="1" applyFill="1" applyBorder="1" applyAlignment="1">
      <alignment horizontal="right" vertical="top"/>
    </xf>
    <xf numFmtId="180" fontId="4" fillId="33" borderId="60" xfId="0" applyNumberFormat="1" applyFont="1" applyFill="1" applyBorder="1" applyAlignment="1">
      <alignment horizontal="right" vertical="top"/>
    </xf>
    <xf numFmtId="180" fontId="4" fillId="33" borderId="73" xfId="0" applyNumberFormat="1" applyFont="1" applyFill="1" applyBorder="1" applyAlignment="1">
      <alignment horizontal="right" vertical="top"/>
    </xf>
    <xf numFmtId="180" fontId="4" fillId="33" borderId="74" xfId="0" applyNumberFormat="1" applyFont="1" applyFill="1" applyBorder="1" applyAlignment="1">
      <alignment horizontal="right" vertical="top"/>
    </xf>
    <xf numFmtId="180" fontId="3" fillId="37" borderId="49" xfId="0" applyNumberFormat="1" applyFont="1" applyFill="1" applyBorder="1" applyAlignment="1">
      <alignment horizontal="right" vertical="top"/>
    </xf>
    <xf numFmtId="180" fontId="3" fillId="37" borderId="38" xfId="0" applyNumberFormat="1" applyFont="1" applyFill="1" applyBorder="1" applyAlignment="1">
      <alignment horizontal="right" vertical="top"/>
    </xf>
    <xf numFmtId="180" fontId="3" fillId="37" borderId="65" xfId="0" applyNumberFormat="1" applyFont="1" applyFill="1" applyBorder="1" applyAlignment="1">
      <alignment horizontal="right" vertical="top"/>
    </xf>
    <xf numFmtId="180" fontId="3" fillId="0" borderId="47" xfId="0" applyNumberFormat="1" applyFont="1" applyFill="1" applyBorder="1" applyAlignment="1">
      <alignment horizontal="right" vertical="top"/>
    </xf>
    <xf numFmtId="180" fontId="3" fillId="0" borderId="24" xfId="0" applyNumberFormat="1" applyFont="1" applyFill="1" applyBorder="1" applyAlignment="1">
      <alignment horizontal="right" vertical="top"/>
    </xf>
    <xf numFmtId="180" fontId="3" fillId="0" borderId="69" xfId="0" applyNumberFormat="1" applyFont="1" applyFill="1" applyBorder="1" applyAlignment="1">
      <alignment horizontal="right" vertical="top"/>
    </xf>
    <xf numFmtId="180" fontId="3" fillId="0" borderId="39" xfId="0" applyNumberFormat="1" applyFont="1" applyFill="1" applyBorder="1" applyAlignment="1">
      <alignment horizontal="right" vertical="top"/>
    </xf>
    <xf numFmtId="180" fontId="3" fillId="0" borderId="58" xfId="0" applyNumberFormat="1" applyFont="1" applyFill="1" applyBorder="1" applyAlignment="1">
      <alignment horizontal="right" vertical="top"/>
    </xf>
    <xf numFmtId="180" fontId="4" fillId="36" borderId="75" xfId="0" applyNumberFormat="1" applyFont="1" applyFill="1" applyBorder="1" applyAlignment="1">
      <alignment horizontal="right" vertical="top"/>
    </xf>
    <xf numFmtId="180" fontId="4" fillId="33" borderId="76" xfId="0" applyNumberFormat="1" applyFont="1" applyFill="1" applyBorder="1" applyAlignment="1">
      <alignment horizontal="right" vertical="top"/>
    </xf>
    <xf numFmtId="180" fontId="3" fillId="37" borderId="69" xfId="0" applyNumberFormat="1" applyFont="1" applyFill="1" applyBorder="1" applyAlignment="1">
      <alignment horizontal="right" vertical="top"/>
    </xf>
    <xf numFmtId="180" fontId="3" fillId="37" borderId="54" xfId="0" applyNumberFormat="1" applyFont="1" applyFill="1" applyBorder="1" applyAlignment="1">
      <alignment horizontal="right" vertical="top"/>
    </xf>
    <xf numFmtId="180" fontId="3" fillId="37" borderId="39" xfId="0" applyNumberFormat="1" applyFont="1" applyFill="1" applyBorder="1" applyAlignment="1">
      <alignment horizontal="right" vertical="top"/>
    </xf>
    <xf numFmtId="180" fontId="3" fillId="37" borderId="19" xfId="0" applyNumberFormat="1" applyFont="1" applyFill="1" applyBorder="1" applyAlignment="1">
      <alignment horizontal="right" vertical="top"/>
    </xf>
    <xf numFmtId="180" fontId="3" fillId="37" borderId="77" xfId="0" applyNumberFormat="1" applyFont="1" applyFill="1" applyBorder="1" applyAlignment="1">
      <alignment horizontal="right" vertical="top"/>
    </xf>
    <xf numFmtId="180" fontId="3" fillId="37" borderId="78" xfId="0" applyNumberFormat="1" applyFont="1" applyFill="1" applyBorder="1" applyAlignment="1">
      <alignment horizontal="right" vertical="top"/>
    </xf>
    <xf numFmtId="180" fontId="3" fillId="37" borderId="79" xfId="0" applyNumberFormat="1" applyFont="1" applyFill="1" applyBorder="1" applyAlignment="1">
      <alignment horizontal="right" vertical="top"/>
    </xf>
    <xf numFmtId="180" fontId="4" fillId="36" borderId="80" xfId="0" applyNumberFormat="1" applyFont="1" applyFill="1" applyBorder="1" applyAlignment="1">
      <alignment horizontal="right" vertical="top"/>
    </xf>
    <xf numFmtId="180" fontId="4" fillId="36" borderId="48" xfId="0" applyNumberFormat="1" applyFont="1" applyFill="1" applyBorder="1" applyAlignment="1">
      <alignment horizontal="right" vertical="top"/>
    </xf>
    <xf numFmtId="180" fontId="4" fillId="33" borderId="53" xfId="0" applyNumberFormat="1" applyFont="1" applyFill="1" applyBorder="1" applyAlignment="1">
      <alignment horizontal="right" vertical="top"/>
    </xf>
    <xf numFmtId="180" fontId="4" fillId="34" borderId="81" xfId="0" applyNumberFormat="1" applyFont="1" applyFill="1" applyBorder="1" applyAlignment="1">
      <alignment horizontal="right" vertical="top"/>
    </xf>
    <xf numFmtId="180" fontId="4" fillId="35" borderId="80" xfId="0" applyNumberFormat="1" applyFont="1" applyFill="1" applyBorder="1" applyAlignment="1">
      <alignment horizontal="right" vertical="top"/>
    </xf>
    <xf numFmtId="180" fontId="3" fillId="0" borderId="82" xfId="0" applyNumberFormat="1" applyFont="1" applyFill="1" applyBorder="1" applyAlignment="1">
      <alignment horizontal="right" vertical="top"/>
    </xf>
    <xf numFmtId="180" fontId="3" fillId="0" borderId="19" xfId="0" applyNumberFormat="1" applyFont="1" applyFill="1" applyBorder="1" applyAlignment="1">
      <alignment horizontal="right" vertical="top"/>
    </xf>
    <xf numFmtId="0" fontId="1" fillId="0" borderId="38" xfId="0" applyFont="1" applyBorder="1" applyAlignment="1">
      <alignment horizontal="left" vertical="center" wrapText="1" indent="1"/>
    </xf>
    <xf numFmtId="0" fontId="2" fillId="37" borderId="3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3" fillId="37" borderId="65" xfId="0" applyFont="1" applyFill="1" applyBorder="1" applyAlignment="1">
      <alignment horizontal="center" vertical="top" wrapText="1"/>
    </xf>
    <xf numFmtId="180" fontId="3" fillId="37" borderId="48" xfId="0" applyNumberFormat="1" applyFont="1" applyFill="1" applyBorder="1" applyAlignment="1">
      <alignment vertical="top"/>
    </xf>
    <xf numFmtId="180" fontId="3" fillId="37" borderId="22" xfId="0" applyNumberFormat="1" applyFont="1" applyFill="1" applyBorder="1" applyAlignment="1">
      <alignment vertical="top"/>
    </xf>
    <xf numFmtId="180" fontId="3" fillId="37" borderId="68" xfId="0" applyNumberFormat="1" applyFont="1" applyFill="1" applyBorder="1" applyAlignment="1">
      <alignment vertical="top"/>
    </xf>
    <xf numFmtId="180" fontId="3" fillId="37" borderId="65" xfId="0" applyNumberFormat="1" applyFont="1" applyFill="1" applyBorder="1" applyAlignment="1">
      <alignment vertical="top"/>
    </xf>
    <xf numFmtId="0" fontId="2" fillId="0" borderId="33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180" fontId="3" fillId="37" borderId="70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left" vertical="top" wrapText="1"/>
    </xf>
    <xf numFmtId="0" fontId="2" fillId="37" borderId="55" xfId="0" applyFont="1" applyFill="1" applyBorder="1" applyAlignment="1">
      <alignment horizontal="left" vertical="top" wrapText="1"/>
    </xf>
    <xf numFmtId="0" fontId="0" fillId="0" borderId="83" xfId="0" applyFont="1" applyBorder="1" applyAlignment="1">
      <alignment/>
    </xf>
    <xf numFmtId="49" fontId="1" fillId="0" borderId="84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72" xfId="0" applyNumberFormat="1" applyFont="1" applyBorder="1" applyAlignment="1">
      <alignment horizontal="center" vertical="top" wrapText="1"/>
    </xf>
    <xf numFmtId="0" fontId="2" fillId="37" borderId="16" xfId="0" applyFont="1" applyFill="1" applyBorder="1" applyAlignment="1">
      <alignment horizontal="left" vertical="top" wrapText="1"/>
    </xf>
    <xf numFmtId="0" fontId="2" fillId="37" borderId="55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/>
    </xf>
    <xf numFmtId="0" fontId="2" fillId="37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top" wrapText="1"/>
    </xf>
    <xf numFmtId="0" fontId="2" fillId="37" borderId="29" xfId="0" applyFont="1" applyFill="1" applyBorder="1" applyAlignment="1">
      <alignment horizontal="center" vertical="top" wrapText="1"/>
    </xf>
    <xf numFmtId="49" fontId="2" fillId="37" borderId="16" xfId="0" applyNumberFormat="1" applyFont="1" applyFill="1" applyBorder="1" applyAlignment="1">
      <alignment horizontal="center" vertical="top" wrapText="1"/>
    </xf>
    <xf numFmtId="49" fontId="2" fillId="37" borderId="29" xfId="0" applyNumberFormat="1" applyFont="1" applyFill="1" applyBorder="1" applyAlignment="1">
      <alignment horizontal="center" vertical="top" wrapText="1"/>
    </xf>
    <xf numFmtId="49" fontId="2" fillId="37" borderId="0" xfId="0" applyNumberFormat="1" applyFont="1" applyFill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 indent="2"/>
    </xf>
    <xf numFmtId="180" fontId="3" fillId="38" borderId="53" xfId="0" applyNumberFormat="1" applyFont="1" applyFill="1" applyBorder="1" applyAlignment="1">
      <alignment vertical="top"/>
    </xf>
    <xf numFmtId="180" fontId="3" fillId="38" borderId="46" xfId="0" applyNumberFormat="1" applyFont="1" applyFill="1" applyBorder="1" applyAlignment="1">
      <alignment vertical="top"/>
    </xf>
    <xf numFmtId="180" fontId="3" fillId="38" borderId="54" xfId="0" applyNumberFormat="1" applyFont="1" applyFill="1" applyBorder="1" applyAlignment="1">
      <alignment vertical="top"/>
    </xf>
    <xf numFmtId="180" fontId="3" fillId="38" borderId="85" xfId="0" applyNumberFormat="1" applyFont="1" applyFill="1" applyBorder="1" applyAlignment="1">
      <alignment vertical="top"/>
    </xf>
    <xf numFmtId="180" fontId="3" fillId="38" borderId="24" xfId="0" applyNumberFormat="1" applyFont="1" applyFill="1" applyBorder="1" applyAlignment="1">
      <alignment vertical="top"/>
    </xf>
    <xf numFmtId="180" fontId="3" fillId="38" borderId="70" xfId="0" applyNumberFormat="1" applyFont="1" applyFill="1" applyBorder="1" applyAlignment="1">
      <alignment vertical="top"/>
    </xf>
    <xf numFmtId="180" fontId="3" fillId="38" borderId="81" xfId="0" applyNumberFormat="1" applyFont="1" applyFill="1" applyBorder="1" applyAlignment="1">
      <alignment vertical="top"/>
    </xf>
    <xf numFmtId="180" fontId="3" fillId="38" borderId="18" xfId="0" applyNumberFormat="1" applyFont="1" applyFill="1" applyBorder="1" applyAlignment="1">
      <alignment vertical="top"/>
    </xf>
    <xf numFmtId="180" fontId="3" fillId="38" borderId="19" xfId="0" applyNumberFormat="1" applyFont="1" applyFill="1" applyBorder="1" applyAlignment="1">
      <alignment vertical="top"/>
    </xf>
    <xf numFmtId="180" fontId="3" fillId="38" borderId="22" xfId="0" applyNumberFormat="1" applyFont="1" applyFill="1" applyBorder="1" applyAlignment="1">
      <alignment vertical="top"/>
    </xf>
    <xf numFmtId="180" fontId="3" fillId="38" borderId="78" xfId="0" applyNumberFormat="1" applyFont="1" applyFill="1" applyBorder="1" applyAlignment="1">
      <alignment vertical="top"/>
    </xf>
    <xf numFmtId="180" fontId="3" fillId="38" borderId="45" xfId="0" applyNumberFormat="1" applyFont="1" applyFill="1" applyBorder="1" applyAlignment="1">
      <alignment horizontal="right" vertical="top"/>
    </xf>
    <xf numFmtId="180" fontId="3" fillId="38" borderId="46" xfId="0" applyNumberFormat="1" applyFont="1" applyFill="1" applyBorder="1" applyAlignment="1">
      <alignment horizontal="right" vertical="top"/>
    </xf>
    <xf numFmtId="180" fontId="3" fillId="38" borderId="54" xfId="0" applyNumberFormat="1" applyFont="1" applyFill="1" applyBorder="1" applyAlignment="1">
      <alignment horizontal="right" vertical="top"/>
    </xf>
    <xf numFmtId="180" fontId="3" fillId="38" borderId="21" xfId="0" applyNumberFormat="1" applyFont="1" applyFill="1" applyBorder="1" applyAlignment="1">
      <alignment horizontal="right" vertical="top"/>
    </xf>
    <xf numFmtId="180" fontId="3" fillId="38" borderId="18" xfId="0" applyNumberFormat="1" applyFont="1" applyFill="1" applyBorder="1" applyAlignment="1">
      <alignment horizontal="right" vertical="top"/>
    </xf>
    <xf numFmtId="180" fontId="3" fillId="38" borderId="19" xfId="0" applyNumberFormat="1" applyFont="1" applyFill="1" applyBorder="1" applyAlignment="1">
      <alignment horizontal="right" vertical="top"/>
    </xf>
    <xf numFmtId="180" fontId="3" fillId="38" borderId="48" xfId="0" applyNumberFormat="1" applyFont="1" applyFill="1" applyBorder="1" applyAlignment="1">
      <alignment horizontal="right" vertical="top"/>
    </xf>
    <xf numFmtId="180" fontId="3" fillId="38" borderId="22" xfId="0" applyNumberFormat="1" applyFont="1" applyFill="1" applyBorder="1" applyAlignment="1">
      <alignment horizontal="right" vertical="top"/>
    </xf>
    <xf numFmtId="180" fontId="3" fillId="38" borderId="78" xfId="0" applyNumberFormat="1" applyFont="1" applyFill="1" applyBorder="1" applyAlignment="1">
      <alignment horizontal="right" vertical="top"/>
    </xf>
    <xf numFmtId="180" fontId="4" fillId="38" borderId="51" xfId="0" applyNumberFormat="1" applyFont="1" applyFill="1" applyBorder="1" applyAlignment="1">
      <alignment horizontal="right" vertical="top"/>
    </xf>
    <xf numFmtId="180" fontId="4" fillId="38" borderId="27" xfId="0" applyNumberFormat="1" applyFont="1" applyFill="1" applyBorder="1" applyAlignment="1">
      <alignment horizontal="right" vertical="top"/>
    </xf>
    <xf numFmtId="180" fontId="4" fillId="38" borderId="52" xfId="0" applyNumberFormat="1" applyFont="1" applyFill="1" applyBorder="1" applyAlignment="1">
      <alignment horizontal="right" vertical="top"/>
    </xf>
    <xf numFmtId="180" fontId="3" fillId="38" borderId="47" xfId="0" applyNumberFormat="1" applyFont="1" applyFill="1" applyBorder="1" applyAlignment="1">
      <alignment horizontal="right" vertical="top"/>
    </xf>
    <xf numFmtId="180" fontId="3" fillId="38" borderId="24" xfId="0" applyNumberFormat="1" applyFont="1" applyFill="1" applyBorder="1" applyAlignment="1">
      <alignment horizontal="right" vertical="top"/>
    </xf>
    <xf numFmtId="180" fontId="3" fillId="38" borderId="70" xfId="0" applyNumberFormat="1" applyFont="1" applyFill="1" applyBorder="1" applyAlignment="1">
      <alignment horizontal="right" vertical="top"/>
    </xf>
    <xf numFmtId="180" fontId="4" fillId="38" borderId="71" xfId="0" applyNumberFormat="1" applyFont="1" applyFill="1" applyBorder="1" applyAlignment="1">
      <alignment horizontal="right" vertical="top"/>
    </xf>
    <xf numFmtId="180" fontId="4" fillId="38" borderId="11" xfId="0" applyNumberFormat="1" applyFont="1" applyFill="1" applyBorder="1" applyAlignment="1">
      <alignment horizontal="right" vertical="top"/>
    </xf>
    <xf numFmtId="180" fontId="4" fillId="38" borderId="72" xfId="0" applyNumberFormat="1" applyFont="1" applyFill="1" applyBorder="1" applyAlignment="1">
      <alignment horizontal="right" vertical="top"/>
    </xf>
    <xf numFmtId="180" fontId="3" fillId="38" borderId="49" xfId="0" applyNumberFormat="1" applyFont="1" applyFill="1" applyBorder="1" applyAlignment="1">
      <alignment horizontal="right" vertical="top"/>
    </xf>
    <xf numFmtId="180" fontId="3" fillId="38" borderId="29" xfId="0" applyNumberFormat="1" applyFont="1" applyFill="1" applyBorder="1" applyAlignment="1">
      <alignment horizontal="right" vertical="top"/>
    </xf>
    <xf numFmtId="180" fontId="3" fillId="38" borderId="16" xfId="0" applyNumberFormat="1" applyFont="1" applyFill="1" applyBorder="1" applyAlignment="1">
      <alignment horizontal="right" vertical="top"/>
    </xf>
    <xf numFmtId="180" fontId="3" fillId="38" borderId="50" xfId="0" applyNumberFormat="1" applyFont="1" applyFill="1" applyBorder="1" applyAlignment="1">
      <alignment horizontal="right" vertical="top"/>
    </xf>
    <xf numFmtId="180" fontId="3" fillId="38" borderId="53" xfId="0" applyNumberFormat="1" applyFont="1" applyFill="1" applyBorder="1" applyAlignment="1">
      <alignment horizontal="right" vertical="top"/>
    </xf>
    <xf numFmtId="180" fontId="3" fillId="38" borderId="36" xfId="0" applyNumberFormat="1" applyFont="1" applyFill="1" applyBorder="1" applyAlignment="1">
      <alignment horizontal="right" vertical="top"/>
    </xf>
    <xf numFmtId="180" fontId="3" fillId="38" borderId="0" xfId="0" applyNumberFormat="1" applyFont="1" applyFill="1" applyBorder="1" applyAlignment="1">
      <alignment horizontal="right" vertical="top"/>
    </xf>
    <xf numFmtId="180" fontId="4" fillId="38" borderId="56" xfId="0" applyNumberFormat="1" applyFont="1" applyFill="1" applyBorder="1" applyAlignment="1">
      <alignment horizontal="right" vertical="top"/>
    </xf>
    <xf numFmtId="180" fontId="4" fillId="38" borderId="44" xfId="0" applyNumberFormat="1" applyFont="1" applyFill="1" applyBorder="1" applyAlignment="1">
      <alignment horizontal="right" vertical="top"/>
    </xf>
    <xf numFmtId="180" fontId="3" fillId="38" borderId="85" xfId="0" applyNumberFormat="1" applyFont="1" applyFill="1" applyBorder="1" applyAlignment="1">
      <alignment horizontal="right" vertical="top"/>
    </xf>
    <xf numFmtId="180" fontId="3" fillId="38" borderId="81" xfId="0" applyNumberFormat="1" applyFont="1" applyFill="1" applyBorder="1" applyAlignment="1">
      <alignment horizontal="right" vertical="top"/>
    </xf>
    <xf numFmtId="180" fontId="3" fillId="38" borderId="86" xfId="0" applyNumberFormat="1" applyFont="1" applyFill="1" applyBorder="1" applyAlignment="1">
      <alignment horizontal="right" vertical="top"/>
    </xf>
    <xf numFmtId="180" fontId="4" fillId="38" borderId="80" xfId="0" applyNumberFormat="1" applyFont="1" applyFill="1" applyBorder="1" applyAlignment="1">
      <alignment horizontal="right" vertical="top"/>
    </xf>
    <xf numFmtId="180" fontId="3" fillId="38" borderId="46" xfId="0" applyNumberFormat="1" applyFont="1" applyFill="1" applyBorder="1" applyAlignment="1">
      <alignment horizontal="right" vertical="top" wrapText="1"/>
    </xf>
    <xf numFmtId="180" fontId="3" fillId="38" borderId="49" xfId="0" applyNumberFormat="1" applyFont="1" applyFill="1" applyBorder="1" applyAlignment="1">
      <alignment horizontal="right" vertical="top" wrapText="1"/>
    </xf>
    <xf numFmtId="180" fontId="3" fillId="38" borderId="82" xfId="0" applyNumberFormat="1" applyFont="1" applyFill="1" applyBorder="1" applyAlignment="1">
      <alignment horizontal="right" vertical="top"/>
    </xf>
    <xf numFmtId="180" fontId="3" fillId="38" borderId="18" xfId="0" applyNumberFormat="1" applyFont="1" applyFill="1" applyBorder="1" applyAlignment="1">
      <alignment horizontal="right" vertical="top" wrapText="1"/>
    </xf>
    <xf numFmtId="180" fontId="3" fillId="38" borderId="67" xfId="0" applyNumberFormat="1" applyFont="1" applyFill="1" applyBorder="1" applyAlignment="1">
      <alignment horizontal="right" vertical="top" wrapText="1"/>
    </xf>
    <xf numFmtId="180" fontId="4" fillId="38" borderId="31" xfId="0" applyNumberFormat="1" applyFont="1" applyFill="1" applyBorder="1" applyAlignment="1">
      <alignment horizontal="right" vertical="top"/>
    </xf>
    <xf numFmtId="180" fontId="4" fillId="38" borderId="48" xfId="0" applyNumberFormat="1" applyFont="1" applyFill="1" applyBorder="1" applyAlignment="1">
      <alignment horizontal="right" vertical="top"/>
    </xf>
    <xf numFmtId="180" fontId="14" fillId="38" borderId="33" xfId="0" applyNumberFormat="1" applyFont="1" applyFill="1" applyBorder="1" applyAlignment="1">
      <alignment horizontal="right" vertical="top" wrapText="1"/>
    </xf>
    <xf numFmtId="180" fontId="15" fillId="38" borderId="40" xfId="0" applyNumberFormat="1" applyFont="1" applyFill="1" applyBorder="1" applyAlignment="1">
      <alignment horizontal="right" vertical="top" wrapText="1"/>
    </xf>
    <xf numFmtId="180" fontId="14" fillId="38" borderId="40" xfId="0" applyNumberFormat="1" applyFont="1" applyFill="1" applyBorder="1" applyAlignment="1">
      <alignment horizontal="right" vertical="top" wrapText="1"/>
    </xf>
    <xf numFmtId="180" fontId="15" fillId="38" borderId="38" xfId="0" applyNumberFormat="1" applyFont="1" applyFill="1" applyBorder="1" applyAlignment="1">
      <alignment horizontal="right" vertical="top" wrapText="1"/>
    </xf>
    <xf numFmtId="180" fontId="15" fillId="38" borderId="41" xfId="0" applyNumberFormat="1" applyFont="1" applyFill="1" applyBorder="1" applyAlignment="1">
      <alignment horizontal="right" vertical="top" wrapText="1"/>
    </xf>
    <xf numFmtId="49" fontId="4" fillId="34" borderId="82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49" fontId="4" fillId="34" borderId="82" xfId="0" applyNumberFormat="1" applyFont="1" applyFill="1" applyBorder="1" applyAlignment="1">
      <alignment horizontal="center" vertical="top"/>
    </xf>
    <xf numFmtId="49" fontId="4" fillId="33" borderId="87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horizontal="right" vertical="top"/>
    </xf>
    <xf numFmtId="0" fontId="4" fillId="36" borderId="10" xfId="0" applyFont="1" applyFill="1" applyBorder="1" applyAlignment="1">
      <alignment horizontal="right" vertical="top"/>
    </xf>
    <xf numFmtId="0" fontId="4" fillId="36" borderId="88" xfId="0" applyFont="1" applyFill="1" applyBorder="1" applyAlignment="1">
      <alignment horizontal="right" vertical="top"/>
    </xf>
    <xf numFmtId="0" fontId="3" fillId="0" borderId="8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180" fontId="3" fillId="0" borderId="36" xfId="0" applyNumberFormat="1" applyFont="1" applyBorder="1" applyAlignment="1">
      <alignment horizontal="center" vertical="top" wrapText="1"/>
    </xf>
    <xf numFmtId="180" fontId="3" fillId="0" borderId="0" xfId="0" applyNumberFormat="1" applyFont="1" applyBorder="1" applyAlignment="1">
      <alignment horizontal="center" vertical="top" wrapText="1"/>
    </xf>
    <xf numFmtId="180" fontId="3" fillId="0" borderId="26" xfId="0" applyNumberFormat="1" applyFont="1" applyBorder="1" applyAlignment="1">
      <alignment horizontal="center" vertical="top" wrapText="1"/>
    </xf>
    <xf numFmtId="180" fontId="3" fillId="0" borderId="57" xfId="0" applyNumberFormat="1" applyFont="1" applyFill="1" applyBorder="1" applyAlignment="1">
      <alignment horizontal="center" vertical="top" wrapText="1"/>
    </xf>
    <xf numFmtId="180" fontId="3" fillId="0" borderId="20" xfId="0" applyNumberFormat="1" applyFont="1" applyFill="1" applyBorder="1" applyAlignment="1">
      <alignment horizontal="center" vertical="top" wrapText="1"/>
    </xf>
    <xf numFmtId="180" fontId="3" fillId="0" borderId="30" xfId="0" applyNumberFormat="1" applyFont="1" applyFill="1" applyBorder="1" applyAlignment="1">
      <alignment horizontal="center" vertical="top" wrapText="1"/>
    </xf>
    <xf numFmtId="180" fontId="4" fillId="36" borderId="73" xfId="0" applyNumberFormat="1" applyFont="1" applyFill="1" applyBorder="1" applyAlignment="1">
      <alignment horizontal="center" vertical="top" wrapText="1"/>
    </xf>
    <xf numFmtId="180" fontId="4" fillId="36" borderId="74" xfId="0" applyNumberFormat="1" applyFont="1" applyFill="1" applyBorder="1" applyAlignment="1">
      <alignment horizontal="center" vertical="top" wrapText="1"/>
    </xf>
    <xf numFmtId="180" fontId="4" fillId="36" borderId="61" xfId="0" applyNumberFormat="1" applyFont="1" applyFill="1" applyBorder="1" applyAlignment="1">
      <alignment horizontal="center" vertical="top" wrapText="1"/>
    </xf>
    <xf numFmtId="180" fontId="3" fillId="0" borderId="56" xfId="0" applyNumberFormat="1" applyFont="1" applyBorder="1" applyAlignment="1">
      <alignment horizontal="center" vertical="top" wrapText="1"/>
    </xf>
    <xf numFmtId="180" fontId="3" fillId="0" borderId="44" xfId="0" applyNumberFormat="1" applyFont="1" applyBorder="1" applyAlignment="1">
      <alignment horizontal="center" vertical="top" wrapText="1"/>
    </xf>
    <xf numFmtId="180" fontId="3" fillId="0" borderId="31" xfId="0" applyNumberFormat="1" applyFont="1" applyBorder="1" applyAlignment="1">
      <alignment horizontal="center" vertical="top" wrapText="1"/>
    </xf>
    <xf numFmtId="0" fontId="4" fillId="35" borderId="13" xfId="0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horizontal="right" vertical="top" wrapText="1"/>
    </xf>
    <xf numFmtId="0" fontId="4" fillId="35" borderId="88" xfId="0" applyFont="1" applyFill="1" applyBorder="1" applyAlignment="1">
      <alignment horizontal="right" vertical="top" wrapText="1"/>
    </xf>
    <xf numFmtId="0" fontId="3" fillId="0" borderId="8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75" xfId="0" applyFont="1" applyBorder="1" applyAlignment="1">
      <alignment horizontal="left" vertical="top" wrapText="1"/>
    </xf>
    <xf numFmtId="180" fontId="4" fillId="35" borderId="73" xfId="0" applyNumberFormat="1" applyFont="1" applyFill="1" applyBorder="1" applyAlignment="1">
      <alignment horizontal="center" vertical="top" wrapText="1"/>
    </xf>
    <xf numFmtId="180" fontId="4" fillId="35" borderId="74" xfId="0" applyNumberFormat="1" applyFont="1" applyFill="1" applyBorder="1" applyAlignment="1">
      <alignment horizontal="center" vertical="top" wrapText="1"/>
    </xf>
    <xf numFmtId="180" fontId="4" fillId="35" borderId="61" xfId="0" applyNumberFormat="1" applyFont="1" applyFill="1" applyBorder="1" applyAlignment="1">
      <alignment horizontal="center" vertical="top" wrapText="1"/>
    </xf>
    <xf numFmtId="0" fontId="4" fillId="38" borderId="56" xfId="0" applyFont="1" applyFill="1" applyBorder="1" applyAlignment="1">
      <alignment horizontal="left" vertical="top" wrapText="1"/>
    </xf>
    <xf numFmtId="0" fontId="4" fillId="38" borderId="44" xfId="0" applyFont="1" applyFill="1" applyBorder="1" applyAlignment="1">
      <alignment horizontal="left" vertical="top" wrapText="1"/>
    </xf>
    <xf numFmtId="0" fontId="4" fillId="38" borderId="31" xfId="0" applyFont="1" applyFill="1" applyBorder="1" applyAlignment="1">
      <alignment horizontal="left" vertical="top" wrapText="1"/>
    </xf>
    <xf numFmtId="180" fontId="3" fillId="0" borderId="57" xfId="0" applyNumberFormat="1" applyFont="1" applyBorder="1" applyAlignment="1">
      <alignment horizontal="center" vertical="top" wrapText="1"/>
    </xf>
    <xf numFmtId="180" fontId="3" fillId="0" borderId="20" xfId="0" applyNumberFormat="1" applyFont="1" applyBorder="1" applyAlignment="1">
      <alignment horizontal="center" vertical="top" wrapText="1"/>
    </xf>
    <xf numFmtId="180" fontId="3" fillId="0" borderId="30" xfId="0" applyNumberFormat="1" applyFont="1" applyBorder="1" applyAlignment="1">
      <alignment horizontal="center" vertical="top" wrapText="1"/>
    </xf>
    <xf numFmtId="0" fontId="3" fillId="0" borderId="8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180" fontId="4" fillId="38" borderId="57" xfId="0" applyNumberFormat="1" applyFont="1" applyFill="1" applyBorder="1" applyAlignment="1">
      <alignment horizontal="center" vertical="top" wrapText="1"/>
    </xf>
    <xf numFmtId="180" fontId="4" fillId="38" borderId="20" xfId="0" applyNumberFormat="1" applyFont="1" applyFill="1" applyBorder="1" applyAlignment="1">
      <alignment horizontal="center" vertical="top" wrapText="1"/>
    </xf>
    <xf numFmtId="180" fontId="4" fillId="38" borderId="30" xfId="0" applyNumberFormat="1" applyFont="1" applyFill="1" applyBorder="1" applyAlignment="1">
      <alignment horizontal="center" vertical="top" wrapText="1"/>
    </xf>
    <xf numFmtId="0" fontId="4" fillId="36" borderId="77" xfId="0" applyFont="1" applyFill="1" applyBorder="1" applyAlignment="1">
      <alignment horizontal="right" vertical="top"/>
    </xf>
    <xf numFmtId="0" fontId="0" fillId="0" borderId="89" xfId="0" applyFont="1" applyBorder="1" applyAlignment="1">
      <alignment horizontal="right" vertical="top"/>
    </xf>
    <xf numFmtId="0" fontId="0" fillId="0" borderId="28" xfId="0" applyFont="1" applyBorder="1" applyAlignment="1">
      <alignment horizontal="right" vertical="top"/>
    </xf>
    <xf numFmtId="180" fontId="4" fillId="36" borderId="77" xfId="0" applyNumberFormat="1" applyFont="1" applyFill="1" applyBorder="1" applyAlignment="1">
      <alignment horizontal="center" vertical="top" wrapText="1"/>
    </xf>
    <xf numFmtId="0" fontId="0" fillId="0" borderId="89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3" fillId="0" borderId="8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70" xfId="0" applyFont="1" applyBorder="1" applyAlignment="1">
      <alignment horizontal="left" vertical="top"/>
    </xf>
    <xf numFmtId="0" fontId="3" fillId="0" borderId="57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5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80" fontId="3" fillId="0" borderId="90" xfId="0" applyNumberFormat="1" applyFont="1" applyFill="1" applyBorder="1" applyAlignment="1">
      <alignment horizontal="center" vertical="top" wrapText="1"/>
    </xf>
    <xf numFmtId="180" fontId="3" fillId="0" borderId="25" xfId="0" applyNumberFormat="1" applyFont="1" applyFill="1" applyBorder="1" applyAlignment="1">
      <alignment horizontal="center" vertical="top" wrapText="1"/>
    </xf>
    <xf numFmtId="180" fontId="3" fillId="0" borderId="58" xfId="0" applyNumberFormat="1" applyFont="1" applyFill="1" applyBorder="1" applyAlignment="1">
      <alignment horizontal="center" vertical="top" wrapText="1"/>
    </xf>
    <xf numFmtId="180" fontId="4" fillId="35" borderId="73" xfId="0" applyNumberFormat="1" applyFont="1" applyFill="1" applyBorder="1" applyAlignment="1">
      <alignment horizontal="center" vertical="top" wrapText="1"/>
    </xf>
    <xf numFmtId="180" fontId="4" fillId="35" borderId="74" xfId="0" applyNumberFormat="1" applyFont="1" applyFill="1" applyBorder="1" applyAlignment="1">
      <alignment horizontal="center" vertical="top" wrapText="1"/>
    </xf>
    <xf numFmtId="180" fontId="4" fillId="35" borderId="61" xfId="0" applyNumberFormat="1" applyFont="1" applyFill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right" vertical="top"/>
    </xf>
    <xf numFmtId="0" fontId="4" fillId="35" borderId="10" xfId="0" applyFont="1" applyFill="1" applyBorder="1" applyAlignment="1">
      <alignment horizontal="right" vertical="top"/>
    </xf>
    <xf numFmtId="0" fontId="4" fillId="35" borderId="88" xfId="0" applyFont="1" applyFill="1" applyBorder="1" applyAlignment="1">
      <alignment horizontal="right" vertical="top"/>
    </xf>
    <xf numFmtId="0" fontId="10" fillId="0" borderId="86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49" fontId="3" fillId="0" borderId="46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 vertical="top"/>
    </xf>
    <xf numFmtId="49" fontId="4" fillId="34" borderId="88" xfId="0" applyNumberFormat="1" applyFont="1" applyFill="1" applyBorder="1" applyAlignment="1">
      <alignment horizontal="right" vertical="top"/>
    </xf>
    <xf numFmtId="49" fontId="4" fillId="34" borderId="74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left" vertical="top" wrapText="1"/>
    </xf>
    <xf numFmtId="49" fontId="1" fillId="33" borderId="66" xfId="0" applyNumberFormat="1" applyFont="1" applyFill="1" applyBorder="1" applyAlignment="1">
      <alignment horizontal="left" vertical="top" wrapText="1"/>
    </xf>
    <xf numFmtId="49" fontId="1" fillId="33" borderId="74" xfId="0" applyNumberFormat="1" applyFont="1" applyFill="1" applyBorder="1" applyAlignment="1">
      <alignment horizontal="left" vertical="top" wrapText="1"/>
    </xf>
    <xf numFmtId="49" fontId="1" fillId="33" borderId="61" xfId="0" applyNumberFormat="1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77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2" fillId="0" borderId="56" xfId="0" applyFont="1" applyFill="1" applyBorder="1" applyAlignment="1">
      <alignment vertical="top" wrapText="1"/>
    </xf>
    <xf numFmtId="0" fontId="10" fillId="0" borderId="18" xfId="0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 textRotation="90" wrapText="1"/>
    </xf>
    <xf numFmtId="0" fontId="10" fillId="0" borderId="33" xfId="0" applyNumberFormat="1" applyFont="1" applyBorder="1" applyAlignment="1">
      <alignment horizontal="center" vertical="center" textRotation="90" wrapText="1"/>
    </xf>
    <xf numFmtId="0" fontId="10" fillId="0" borderId="34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0" fillId="0" borderId="78" xfId="0" applyFont="1" applyFill="1" applyBorder="1" applyAlignment="1">
      <alignment horizontal="center" vertical="center" textRotation="90" wrapText="1"/>
    </xf>
    <xf numFmtId="0" fontId="10" fillId="0" borderId="83" xfId="0" applyFont="1" applyFill="1" applyBorder="1" applyAlignment="1">
      <alignment horizontal="center" vertical="center" textRotation="90" wrapText="1"/>
    </xf>
    <xf numFmtId="0" fontId="10" fillId="0" borderId="53" xfId="0" applyFont="1" applyBorder="1" applyAlignment="1">
      <alignment horizontal="center" vertical="center" textRotation="90" wrapText="1"/>
    </xf>
    <xf numFmtId="0" fontId="10" fillId="0" borderId="81" xfId="0" applyFont="1" applyBorder="1" applyAlignment="1">
      <alignment horizontal="center" vertical="center" textRotation="90" wrapText="1"/>
    </xf>
    <xf numFmtId="0" fontId="10" fillId="0" borderId="80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7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49" fontId="1" fillId="39" borderId="90" xfId="0" applyNumberFormat="1" applyFont="1" applyFill="1" applyBorder="1" applyAlignment="1">
      <alignment horizontal="left" vertical="top" wrapText="1"/>
    </xf>
    <xf numFmtId="49" fontId="1" fillId="39" borderId="25" xfId="0" applyNumberFormat="1" applyFont="1" applyFill="1" applyBorder="1" applyAlignment="1">
      <alignment horizontal="left" vertical="top" wrapText="1"/>
    </xf>
    <xf numFmtId="49" fontId="1" fillId="39" borderId="58" xfId="0" applyNumberFormat="1" applyFont="1" applyFill="1" applyBorder="1" applyAlignment="1">
      <alignment horizontal="left" vertical="top" wrapText="1"/>
    </xf>
    <xf numFmtId="49" fontId="4" fillId="33" borderId="88" xfId="0" applyNumberFormat="1" applyFont="1" applyFill="1" applyBorder="1" applyAlignment="1">
      <alignment horizontal="right" vertical="top"/>
    </xf>
    <xf numFmtId="49" fontId="4" fillId="33" borderId="74" xfId="0" applyNumberFormat="1" applyFont="1" applyFill="1" applyBorder="1" applyAlignment="1">
      <alignment horizontal="right" vertical="top"/>
    </xf>
    <xf numFmtId="0" fontId="4" fillId="37" borderId="15" xfId="0" applyFont="1" applyFill="1" applyBorder="1" applyAlignment="1">
      <alignment horizontal="center" vertical="center" textRotation="90"/>
    </xf>
    <xf numFmtId="0" fontId="4" fillId="37" borderId="82" xfId="0" applyFont="1" applyFill="1" applyBorder="1" applyAlignment="1">
      <alignment horizontal="center" vertical="center" textRotation="90"/>
    </xf>
    <xf numFmtId="0" fontId="4" fillId="37" borderId="12" xfId="0" applyFont="1" applyFill="1" applyBorder="1" applyAlignment="1">
      <alignment horizontal="center" vertical="center" textRotation="90"/>
    </xf>
    <xf numFmtId="49" fontId="3" fillId="0" borderId="87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82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49" fontId="4" fillId="33" borderId="87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49" fontId="1" fillId="34" borderId="83" xfId="0" applyNumberFormat="1" applyFont="1" applyFill="1" applyBorder="1" applyAlignment="1">
      <alignment horizontal="left" vertical="top"/>
    </xf>
    <xf numFmtId="49" fontId="1" fillId="34" borderId="91" xfId="0" applyNumberFormat="1" applyFont="1" applyFill="1" applyBorder="1" applyAlignment="1">
      <alignment horizontal="left" vertical="top"/>
    </xf>
    <xf numFmtId="49" fontId="1" fillId="34" borderId="43" xfId="0" applyNumberFormat="1" applyFont="1" applyFill="1" applyBorder="1" applyAlignment="1">
      <alignment horizontal="left" vertical="top"/>
    </xf>
    <xf numFmtId="0" fontId="12" fillId="35" borderId="57" xfId="0" applyFont="1" applyFill="1" applyBorder="1" applyAlignment="1">
      <alignment horizontal="left" vertical="top" wrapText="1"/>
    </xf>
    <xf numFmtId="0" fontId="12" fillId="35" borderId="20" xfId="0" applyFont="1" applyFill="1" applyBorder="1" applyAlignment="1">
      <alignment horizontal="left" vertical="top" wrapText="1"/>
    </xf>
    <xf numFmtId="0" fontId="12" fillId="35" borderId="30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10" fillId="0" borderId="68" xfId="0" applyFont="1" applyFill="1" applyBorder="1" applyAlignment="1">
      <alignment horizontal="center" vertical="center" textRotation="90" wrapText="1"/>
    </xf>
    <xf numFmtId="0" fontId="10" fillId="0" borderId="72" xfId="0" applyFont="1" applyFill="1" applyBorder="1" applyAlignment="1">
      <alignment horizontal="center" vertical="center" textRotation="90" wrapText="1"/>
    </xf>
    <xf numFmtId="0" fontId="1" fillId="33" borderId="88" xfId="0" applyFont="1" applyFill="1" applyBorder="1" applyAlignment="1">
      <alignment vertical="center" wrapText="1"/>
    </xf>
    <xf numFmtId="0" fontId="1" fillId="33" borderId="74" xfId="0" applyFont="1" applyFill="1" applyBorder="1" applyAlignment="1">
      <alignment vertical="center" wrapText="1"/>
    </xf>
    <xf numFmtId="0" fontId="1" fillId="33" borderId="61" xfId="0" applyFont="1" applyFill="1" applyBorder="1" applyAlignment="1">
      <alignment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5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75" xfId="0" applyFont="1" applyBorder="1" applyAlignment="1">
      <alignment horizontal="center" vertical="center" textRotation="90" wrapText="1"/>
    </xf>
    <xf numFmtId="49" fontId="1" fillId="0" borderId="84" xfId="0" applyNumberFormat="1" applyFont="1" applyBorder="1" applyAlignment="1">
      <alignment horizontal="center" vertical="top"/>
    </xf>
    <xf numFmtId="49" fontId="1" fillId="0" borderId="50" xfId="0" applyNumberFormat="1" applyFont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49" fontId="4" fillId="0" borderId="84" xfId="0" applyNumberFormat="1" applyFont="1" applyBorder="1" applyAlignment="1">
      <alignment horizontal="center" vertical="top"/>
    </xf>
    <xf numFmtId="49" fontId="4" fillId="0" borderId="50" xfId="0" applyNumberFormat="1" applyFont="1" applyBorder="1" applyAlignment="1">
      <alignment horizontal="center" vertical="top"/>
    </xf>
    <xf numFmtId="49" fontId="4" fillId="0" borderId="72" xfId="0" applyNumberFormat="1" applyFont="1" applyBorder="1" applyAlignment="1">
      <alignment horizontal="center" vertical="top"/>
    </xf>
    <xf numFmtId="0" fontId="4" fillId="0" borderId="85" xfId="0" applyFont="1" applyFill="1" applyBorder="1" applyAlignment="1">
      <alignment horizontal="center" vertical="center" textRotation="90" wrapText="1"/>
    </xf>
    <xf numFmtId="0" fontId="4" fillId="0" borderId="81" xfId="0" applyFont="1" applyFill="1" applyBorder="1" applyAlignment="1">
      <alignment horizontal="center" vertical="center" textRotation="90" wrapText="1"/>
    </xf>
    <xf numFmtId="0" fontId="4" fillId="0" borderId="80" xfId="0" applyFont="1" applyBorder="1" applyAlignment="1">
      <alignment horizontal="center" vertical="center" textRotation="90" wrapText="1"/>
    </xf>
    <xf numFmtId="49" fontId="4" fillId="0" borderId="55" xfId="0" applyNumberFormat="1" applyFont="1" applyBorder="1" applyAlignment="1">
      <alignment horizontal="center" vertical="top" wrapText="1"/>
    </xf>
    <xf numFmtId="0" fontId="17" fillId="0" borderId="83" xfId="0" applyFont="1" applyBorder="1" applyAlignment="1">
      <alignment horizontal="center" vertical="top" wrapText="1"/>
    </xf>
    <xf numFmtId="49" fontId="1" fillId="0" borderId="49" xfId="0" applyNumberFormat="1" applyFont="1" applyBorder="1" applyAlignment="1">
      <alignment horizontal="center" vertical="top"/>
    </xf>
    <xf numFmtId="49" fontId="1" fillId="0" borderId="67" xfId="0" applyNumberFormat="1" applyFont="1" applyBorder="1" applyAlignment="1">
      <alignment horizontal="center" vertical="top"/>
    </xf>
    <xf numFmtId="49" fontId="1" fillId="0" borderId="68" xfId="0" applyNumberFormat="1" applyFont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center" textRotation="90" wrapText="1"/>
    </xf>
    <xf numFmtId="0" fontId="4" fillId="0" borderId="86" xfId="0" applyFont="1" applyBorder="1" applyAlignment="1">
      <alignment horizontal="center" vertical="center" textRotation="90" wrapText="1"/>
    </xf>
    <xf numFmtId="49" fontId="3" fillId="0" borderId="4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1" fillId="0" borderId="84" xfId="0" applyNumberFormat="1" applyFont="1" applyBorder="1" applyAlignment="1">
      <alignment horizontal="center" vertical="top" wrapText="1"/>
    </xf>
    <xf numFmtId="0" fontId="1" fillId="0" borderId="50" xfId="0" applyNumberFormat="1" applyFont="1" applyBorder="1" applyAlignment="1">
      <alignment horizontal="center" vertical="top" wrapText="1"/>
    </xf>
    <xf numFmtId="0" fontId="1" fillId="0" borderId="72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13" fillId="0" borderId="69" xfId="0" applyNumberFormat="1" applyFont="1" applyBorder="1" applyAlignment="1">
      <alignment horizontal="center" vertical="top"/>
    </xf>
    <xf numFmtId="0" fontId="13" fillId="0" borderId="67" xfId="0" applyNumberFormat="1" applyFont="1" applyBorder="1" applyAlignment="1">
      <alignment horizontal="center" vertical="top"/>
    </xf>
    <xf numFmtId="0" fontId="13" fillId="0" borderId="5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55" xfId="0" applyNumberFormat="1" applyFont="1" applyBorder="1" applyAlignment="1">
      <alignment horizontal="center" vertical="top"/>
    </xf>
    <xf numFmtId="49" fontId="4" fillId="0" borderId="83" xfId="0" applyNumberFormat="1" applyFont="1" applyBorder="1" applyAlignment="1">
      <alignment horizontal="center" vertical="top"/>
    </xf>
    <xf numFmtId="49" fontId="4" fillId="33" borderId="91" xfId="0" applyNumberFormat="1" applyFont="1" applyFill="1" applyBorder="1" applyAlignment="1">
      <alignment horizontal="right" vertical="top"/>
    </xf>
    <xf numFmtId="49" fontId="1" fillId="0" borderId="49" xfId="0" applyNumberFormat="1" applyFont="1" applyFill="1" applyBorder="1" applyAlignment="1">
      <alignment horizontal="center" vertical="top"/>
    </xf>
    <xf numFmtId="49" fontId="1" fillId="0" borderId="50" xfId="0" applyNumberFormat="1" applyFont="1" applyFill="1" applyBorder="1" applyAlignment="1">
      <alignment horizontal="center" vertical="top"/>
    </xf>
    <xf numFmtId="49" fontId="1" fillId="0" borderId="52" xfId="0" applyNumberFormat="1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 textRotation="90"/>
    </xf>
    <xf numFmtId="0" fontId="4" fillId="0" borderId="82" xfId="0" applyFont="1" applyFill="1" applyBorder="1" applyAlignment="1">
      <alignment horizontal="center" vertical="top" textRotation="90"/>
    </xf>
    <xf numFmtId="0" fontId="4" fillId="0" borderId="80" xfId="0" applyFont="1" applyFill="1" applyBorder="1" applyAlignment="1">
      <alignment horizontal="center" vertical="top" textRotation="90"/>
    </xf>
    <xf numFmtId="49" fontId="4" fillId="0" borderId="54" xfId="0" applyNumberFormat="1" applyFont="1" applyBorder="1" applyAlignment="1">
      <alignment horizontal="center" vertical="top"/>
    </xf>
    <xf numFmtId="49" fontId="4" fillId="0" borderId="55" xfId="0" applyNumberFormat="1" applyFont="1" applyBorder="1" applyAlignment="1">
      <alignment horizontal="center" vertical="top"/>
    </xf>
    <xf numFmtId="0" fontId="9" fillId="0" borderId="75" xfId="0" applyFont="1" applyBorder="1" applyAlignment="1">
      <alignment horizontal="center" vertical="top"/>
    </xf>
    <xf numFmtId="0" fontId="2" fillId="0" borderId="77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82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49" fontId="1" fillId="0" borderId="84" xfId="0" applyNumberFormat="1" applyFont="1" applyBorder="1" applyAlignment="1">
      <alignment horizontal="center" vertical="top" wrapText="1"/>
    </xf>
    <xf numFmtId="49" fontId="1" fillId="0" borderId="50" xfId="0" applyNumberFormat="1" applyFont="1" applyBorder="1" applyAlignment="1">
      <alignment horizontal="center" vertical="top" wrapText="1"/>
    </xf>
    <xf numFmtId="49" fontId="1" fillId="0" borderId="72" xfId="0" applyNumberFormat="1" applyFont="1" applyBorder="1" applyAlignment="1">
      <alignment horizontal="center" vertical="top" wrapText="1"/>
    </xf>
    <xf numFmtId="49" fontId="4" fillId="0" borderId="4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54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left" vertical="top" wrapText="1"/>
    </xf>
    <xf numFmtId="0" fontId="2" fillId="0" borderId="75" xfId="0" applyFont="1" applyFill="1" applyBorder="1" applyAlignment="1">
      <alignment horizontal="left" vertical="top" wrapText="1"/>
    </xf>
    <xf numFmtId="49" fontId="4" fillId="33" borderId="87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 textRotation="90"/>
    </xf>
    <xf numFmtId="0" fontId="4" fillId="37" borderId="81" xfId="0" applyFont="1" applyFill="1" applyBorder="1" applyAlignment="1">
      <alignment horizontal="center" vertical="center" textRotation="90"/>
    </xf>
    <xf numFmtId="0" fontId="4" fillId="37" borderId="80" xfId="0" applyFont="1" applyFill="1" applyBorder="1" applyAlignment="1">
      <alignment horizontal="center" vertical="center" textRotation="90"/>
    </xf>
    <xf numFmtId="49" fontId="8" fillId="0" borderId="0" xfId="0" applyNumberFormat="1" applyFont="1" applyFill="1" applyBorder="1" applyAlignment="1">
      <alignment horizontal="center" wrapText="1"/>
    </xf>
    <xf numFmtId="49" fontId="4" fillId="35" borderId="88" xfId="0" applyNumberFormat="1" applyFont="1" applyFill="1" applyBorder="1" applyAlignment="1">
      <alignment horizontal="right" vertical="top"/>
    </xf>
    <xf numFmtId="49" fontId="4" fillId="35" borderId="74" xfId="0" applyNumberFormat="1" applyFont="1" applyFill="1" applyBorder="1" applyAlignment="1">
      <alignment horizontal="right" vertical="top"/>
    </xf>
    <xf numFmtId="0" fontId="4" fillId="0" borderId="91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9" fontId="3" fillId="0" borderId="66" xfId="0" applyNumberFormat="1" applyFont="1" applyFill="1" applyBorder="1" applyAlignment="1">
      <alignment horizontal="left" vertical="top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55" xfId="0" applyNumberFormat="1" applyFont="1" applyBorder="1" applyAlignment="1">
      <alignment horizontal="center" vertical="top" wrapText="1"/>
    </xf>
    <xf numFmtId="0" fontId="0" fillId="0" borderId="83" xfId="0" applyFont="1" applyBorder="1" applyAlignment="1">
      <alignment horizontal="center" vertical="top" wrapText="1"/>
    </xf>
    <xf numFmtId="0" fontId="1" fillId="33" borderId="88" xfId="0" applyFont="1" applyFill="1" applyBorder="1" applyAlignment="1">
      <alignment horizontal="left" vertical="center" wrapText="1"/>
    </xf>
    <xf numFmtId="0" fontId="1" fillId="33" borderId="74" xfId="0" applyFont="1" applyFill="1" applyBorder="1" applyAlignment="1">
      <alignment horizontal="left" vertical="center" wrapText="1"/>
    </xf>
    <xf numFmtId="0" fontId="1" fillId="33" borderId="6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top" wrapText="1"/>
    </xf>
    <xf numFmtId="0" fontId="4" fillId="0" borderId="77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2" fillId="0" borderId="36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49" fontId="4" fillId="33" borderId="61" xfId="0" applyNumberFormat="1" applyFont="1" applyFill="1" applyBorder="1" applyAlignment="1">
      <alignment horizontal="right" vertical="top"/>
    </xf>
    <xf numFmtId="49" fontId="4" fillId="33" borderId="88" xfId="0" applyNumberFormat="1" applyFont="1" applyFill="1" applyBorder="1" applyAlignment="1">
      <alignment horizontal="left" vertical="top"/>
    </xf>
    <xf numFmtId="49" fontId="4" fillId="33" borderId="74" xfId="0" applyNumberFormat="1" applyFont="1" applyFill="1" applyBorder="1" applyAlignment="1">
      <alignment horizontal="left" vertical="top"/>
    </xf>
    <xf numFmtId="49" fontId="4" fillId="33" borderId="61" xfId="0" applyNumberFormat="1" applyFont="1" applyFill="1" applyBorder="1" applyAlignment="1">
      <alignment horizontal="left" vertical="top"/>
    </xf>
    <xf numFmtId="0" fontId="13" fillId="0" borderId="53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8" fillId="0" borderId="0" xfId="0" applyFont="1" applyFill="1" applyAlignment="1">
      <alignment horizont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4" fillId="0" borderId="18" xfId="49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29" fillId="0" borderId="0" xfId="50" applyFont="1" applyBorder="1" applyAlignment="1">
      <alignment horizontal="center" vertical="center"/>
      <protection/>
    </xf>
    <xf numFmtId="0" fontId="27" fillId="0" borderId="22" xfId="49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4" fillId="0" borderId="22" xfId="49" applyFont="1" applyBorder="1" applyAlignment="1">
      <alignment horizontal="center" vertical="center" wrapText="1"/>
      <protection/>
    </xf>
    <xf numFmtId="0" fontId="24" fillId="0" borderId="24" xfId="49" applyFont="1" applyBorder="1" applyAlignment="1">
      <alignment horizontal="center" vertical="center" wrapText="1"/>
      <protection/>
    </xf>
    <xf numFmtId="0" fontId="24" fillId="0" borderId="21" xfId="49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49" fontId="4" fillId="34" borderId="53" xfId="0" applyNumberFormat="1" applyFont="1" applyFill="1" applyBorder="1" applyAlignment="1">
      <alignment horizontal="center" vertical="top"/>
    </xf>
    <xf numFmtId="49" fontId="4" fillId="33" borderId="46" xfId="0" applyNumberFormat="1" applyFont="1" applyFill="1" applyBorder="1" applyAlignment="1">
      <alignment horizontal="center" vertical="top"/>
    </xf>
    <xf numFmtId="0" fontId="2" fillId="0" borderId="84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180" fontId="3" fillId="0" borderId="45" xfId="0" applyNumberFormat="1" applyFont="1" applyFill="1" applyBorder="1" applyAlignment="1">
      <alignment horizontal="center" vertical="top"/>
    </xf>
    <xf numFmtId="180" fontId="3" fillId="0" borderId="46" xfId="0" applyNumberFormat="1" applyFont="1" applyFill="1" applyBorder="1" applyAlignment="1">
      <alignment horizontal="center" vertical="top"/>
    </xf>
    <xf numFmtId="180" fontId="3" fillId="0" borderId="49" xfId="0" applyNumberFormat="1" applyFont="1" applyFill="1" applyBorder="1" applyAlignment="1">
      <alignment horizontal="center" vertical="top"/>
    </xf>
    <xf numFmtId="180" fontId="3" fillId="0" borderId="45" xfId="0" applyNumberFormat="1" applyFont="1" applyBorder="1" applyAlignment="1">
      <alignment horizontal="center" vertical="top"/>
    </xf>
    <xf numFmtId="180" fontId="3" fillId="0" borderId="46" xfId="0" applyNumberFormat="1" applyFont="1" applyBorder="1" applyAlignment="1">
      <alignment horizontal="center" vertical="top"/>
    </xf>
    <xf numFmtId="180" fontId="3" fillId="0" borderId="49" xfId="0" applyNumberFormat="1" applyFont="1" applyBorder="1" applyAlignment="1">
      <alignment horizontal="center" vertical="top"/>
    </xf>
    <xf numFmtId="180" fontId="3" fillId="36" borderId="45" xfId="0" applyNumberFormat="1" applyFont="1" applyFill="1" applyBorder="1" applyAlignment="1">
      <alignment horizontal="center" vertical="top"/>
    </xf>
    <xf numFmtId="180" fontId="3" fillId="36" borderId="46" xfId="0" applyNumberFormat="1" applyFont="1" applyFill="1" applyBorder="1" applyAlignment="1">
      <alignment horizontal="center" vertical="top"/>
    </xf>
    <xf numFmtId="180" fontId="3" fillId="36" borderId="49" xfId="0" applyNumberFormat="1" applyFont="1" applyFill="1" applyBorder="1" applyAlignment="1">
      <alignment horizontal="center" vertical="top"/>
    </xf>
    <xf numFmtId="180" fontId="3" fillId="37" borderId="28" xfId="0" applyNumberFormat="1" applyFont="1" applyFill="1" applyBorder="1" applyAlignment="1">
      <alignment horizontal="center" vertical="top" wrapText="1"/>
    </xf>
    <xf numFmtId="180" fontId="3" fillId="37" borderId="38" xfId="0" applyNumberFormat="1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180" fontId="3" fillId="0" borderId="21" xfId="0" applyNumberFormat="1" applyFont="1" applyFill="1" applyBorder="1" applyAlignment="1">
      <alignment horizontal="center" vertical="top"/>
    </xf>
    <xf numFmtId="180" fontId="3" fillId="0" borderId="18" xfId="0" applyNumberFormat="1" applyFont="1" applyFill="1" applyBorder="1" applyAlignment="1">
      <alignment horizontal="center" vertical="top"/>
    </xf>
    <xf numFmtId="180" fontId="3" fillId="0" borderId="67" xfId="0" applyNumberFormat="1" applyFont="1" applyFill="1" applyBorder="1" applyAlignment="1">
      <alignment horizontal="center" vertical="top"/>
    </xf>
    <xf numFmtId="180" fontId="3" fillId="36" borderId="21" xfId="0" applyNumberFormat="1" applyFont="1" applyFill="1" applyBorder="1" applyAlignment="1">
      <alignment horizontal="center" vertical="top"/>
    </xf>
    <xf numFmtId="180" fontId="3" fillId="36" borderId="18" xfId="0" applyNumberFormat="1" applyFont="1" applyFill="1" applyBorder="1" applyAlignment="1">
      <alignment horizontal="center" vertical="top"/>
    </xf>
    <xf numFmtId="180" fontId="3" fillId="36" borderId="67" xfId="0" applyNumberFormat="1" applyFont="1" applyFill="1" applyBorder="1" applyAlignment="1">
      <alignment horizontal="center" vertical="top"/>
    </xf>
    <xf numFmtId="180" fontId="3" fillId="37" borderId="30" xfId="0" applyNumberFormat="1" applyFont="1" applyFill="1" applyBorder="1" applyAlignment="1">
      <alignment horizontal="center" vertical="top" wrapText="1"/>
    </xf>
    <xf numFmtId="180" fontId="3" fillId="37" borderId="40" xfId="0" applyNumberFormat="1" applyFont="1" applyFill="1" applyBorder="1" applyAlignment="1">
      <alignment horizontal="center" vertical="top" wrapText="1"/>
    </xf>
    <xf numFmtId="49" fontId="4" fillId="34" borderId="80" xfId="0" applyNumberFormat="1" applyFont="1" applyFill="1" applyBorder="1" applyAlignment="1">
      <alignment horizontal="center" vertical="top"/>
    </xf>
    <xf numFmtId="49" fontId="4" fillId="33" borderId="27" xfId="0" applyNumberFormat="1" applyFont="1" applyFill="1" applyBorder="1" applyAlignment="1">
      <alignment horizontal="center" vertical="top"/>
    </xf>
    <xf numFmtId="0" fontId="2" fillId="0" borderId="72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/>
    </xf>
    <xf numFmtId="0" fontId="4" fillId="36" borderId="31" xfId="0" applyFont="1" applyFill="1" applyBorder="1" applyAlignment="1">
      <alignment horizontal="right" vertical="top"/>
    </xf>
    <xf numFmtId="180" fontId="4" fillId="36" borderId="51" xfId="0" applyNumberFormat="1" applyFont="1" applyFill="1" applyBorder="1" applyAlignment="1">
      <alignment horizontal="center" vertical="top"/>
    </xf>
    <xf numFmtId="180" fontId="4" fillId="36" borderId="27" xfId="0" applyNumberFormat="1" applyFont="1" applyFill="1" applyBorder="1" applyAlignment="1">
      <alignment horizontal="center" vertical="top"/>
    </xf>
    <xf numFmtId="180" fontId="4" fillId="36" borderId="52" xfId="0" applyNumberFormat="1" applyFont="1" applyFill="1" applyBorder="1" applyAlignment="1">
      <alignment horizontal="center" vertical="top"/>
    </xf>
    <xf numFmtId="180" fontId="4" fillId="36" borderId="31" xfId="0" applyNumberFormat="1" applyFont="1" applyFill="1" applyBorder="1" applyAlignment="1">
      <alignment horizontal="center" vertical="top"/>
    </xf>
    <xf numFmtId="180" fontId="4" fillId="36" borderId="41" xfId="0" applyNumberFormat="1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vertical="top" wrapText="1"/>
    </xf>
    <xf numFmtId="49" fontId="4" fillId="33" borderId="87" xfId="0" applyNumberFormat="1" applyFont="1" applyFill="1" applyBorder="1" applyAlignment="1">
      <alignment vertical="top" wrapText="1"/>
    </xf>
    <xf numFmtId="49" fontId="4" fillId="0" borderId="87" xfId="0" applyNumberFormat="1" applyFont="1" applyBorder="1" applyAlignment="1">
      <alignment horizontal="center" vertical="top" wrapText="1"/>
    </xf>
    <xf numFmtId="0" fontId="2" fillId="37" borderId="84" xfId="0" applyFont="1" applyFill="1" applyBorder="1" applyAlignment="1">
      <alignment horizontal="left" vertical="top" wrapText="1" shrinkToFi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180" fontId="3" fillId="0" borderId="45" xfId="0" applyNumberFormat="1" applyFont="1" applyFill="1" applyBorder="1" applyAlignment="1">
      <alignment horizontal="center" vertical="top"/>
    </xf>
    <xf numFmtId="180" fontId="3" fillId="0" borderId="46" xfId="0" applyNumberFormat="1" applyFont="1" applyFill="1" applyBorder="1" applyAlignment="1">
      <alignment horizontal="center" vertical="top"/>
    </xf>
    <xf numFmtId="180" fontId="4" fillId="0" borderId="46" xfId="0" applyNumberFormat="1" applyFont="1" applyFill="1" applyBorder="1" applyAlignment="1">
      <alignment horizontal="center" vertical="top"/>
    </xf>
    <xf numFmtId="180" fontId="3" fillId="0" borderId="49" xfId="0" applyNumberFormat="1" applyFont="1" applyFill="1" applyBorder="1" applyAlignment="1">
      <alignment horizontal="center" vertical="top"/>
    </xf>
    <xf numFmtId="180" fontId="3" fillId="0" borderId="45" xfId="0" applyNumberFormat="1" applyFont="1" applyFill="1" applyBorder="1" applyAlignment="1">
      <alignment horizontal="center" vertical="top" wrapText="1"/>
    </xf>
    <xf numFmtId="180" fontId="3" fillId="0" borderId="46" xfId="0" applyNumberFormat="1" applyFont="1" applyFill="1" applyBorder="1" applyAlignment="1">
      <alignment horizontal="center" vertical="top" wrapText="1"/>
    </xf>
    <xf numFmtId="180" fontId="3" fillId="36" borderId="45" xfId="0" applyNumberFormat="1" applyFont="1" applyFill="1" applyBorder="1" applyAlignment="1">
      <alignment horizontal="center" vertical="top"/>
    </xf>
    <xf numFmtId="180" fontId="3" fillId="36" borderId="46" xfId="0" applyNumberFormat="1" applyFont="1" applyFill="1" applyBorder="1" applyAlignment="1">
      <alignment horizontal="center" vertical="top"/>
    </xf>
    <xf numFmtId="180" fontId="4" fillId="36" borderId="46" xfId="0" applyNumberFormat="1" applyFont="1" applyFill="1" applyBorder="1" applyAlignment="1">
      <alignment horizontal="center" vertical="top"/>
    </xf>
    <xf numFmtId="180" fontId="3" fillId="36" borderId="49" xfId="0" applyNumberFormat="1" applyFont="1" applyFill="1" applyBorder="1" applyAlignment="1">
      <alignment horizontal="center" vertical="top"/>
    </xf>
    <xf numFmtId="180" fontId="3" fillId="0" borderId="28" xfId="0" applyNumberFormat="1" applyFont="1" applyFill="1" applyBorder="1" applyAlignment="1">
      <alignment horizontal="center" vertical="top" wrapText="1"/>
    </xf>
    <xf numFmtId="180" fontId="3" fillId="0" borderId="38" xfId="0" applyNumberFormat="1" applyFont="1" applyFill="1" applyBorder="1" applyAlignment="1">
      <alignment horizontal="center" vertical="top" wrapText="1"/>
    </xf>
    <xf numFmtId="49" fontId="4" fillId="34" borderId="82" xfId="0" applyNumberFormat="1" applyFont="1" applyFill="1" applyBorder="1" applyAlignment="1">
      <alignment vertical="top" wrapText="1"/>
    </xf>
    <xf numFmtId="49" fontId="4" fillId="33" borderId="16" xfId="0" applyNumberFormat="1" applyFont="1" applyFill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2" fillId="37" borderId="50" xfId="0" applyFont="1" applyFill="1" applyBorder="1" applyAlignment="1">
      <alignment horizontal="left" vertical="top" wrapText="1" shrinkToFit="1"/>
    </xf>
    <xf numFmtId="49" fontId="3" fillId="0" borderId="33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180" fontId="3" fillId="0" borderId="47" xfId="0" applyNumberFormat="1" applyFont="1" applyFill="1" applyBorder="1" applyAlignment="1">
      <alignment horizontal="center" vertical="top"/>
    </xf>
    <xf numFmtId="180" fontId="3" fillId="0" borderId="24" xfId="0" applyNumberFormat="1" applyFont="1" applyFill="1" applyBorder="1" applyAlignment="1">
      <alignment horizontal="center" vertical="top"/>
    </xf>
    <xf numFmtId="180" fontId="4" fillId="0" borderId="24" xfId="0" applyNumberFormat="1" applyFont="1" applyFill="1" applyBorder="1" applyAlignment="1">
      <alignment horizontal="center" vertical="top"/>
    </xf>
    <xf numFmtId="180" fontId="3" fillId="0" borderId="69" xfId="0" applyNumberFormat="1" applyFont="1" applyFill="1" applyBorder="1" applyAlignment="1">
      <alignment horizontal="center" vertical="top"/>
    </xf>
    <xf numFmtId="180" fontId="3" fillId="0" borderId="47" xfId="0" applyNumberFormat="1" applyFont="1" applyFill="1" applyBorder="1" applyAlignment="1">
      <alignment horizontal="center" vertical="top" wrapText="1"/>
    </xf>
    <xf numFmtId="180" fontId="3" fillId="0" borderId="24" xfId="0" applyNumberFormat="1" applyFont="1" applyFill="1" applyBorder="1" applyAlignment="1">
      <alignment horizontal="center" vertical="top" wrapText="1"/>
    </xf>
    <xf numFmtId="180" fontId="3" fillId="36" borderId="47" xfId="0" applyNumberFormat="1" applyFont="1" applyFill="1" applyBorder="1" applyAlignment="1">
      <alignment horizontal="center" vertical="top"/>
    </xf>
    <xf numFmtId="180" fontId="3" fillId="36" borderId="24" xfId="0" applyNumberFormat="1" applyFont="1" applyFill="1" applyBorder="1" applyAlignment="1">
      <alignment horizontal="center" vertical="top"/>
    </xf>
    <xf numFmtId="180" fontId="4" fillId="36" borderId="24" xfId="0" applyNumberFormat="1" applyFont="1" applyFill="1" applyBorder="1" applyAlignment="1">
      <alignment horizontal="center" vertical="top"/>
    </xf>
    <xf numFmtId="180" fontId="3" fillId="36" borderId="69" xfId="0" applyNumberFormat="1" applyFont="1" applyFill="1" applyBorder="1" applyAlignment="1">
      <alignment horizontal="center" vertical="top"/>
    </xf>
    <xf numFmtId="180" fontId="3" fillId="0" borderId="58" xfId="0" applyNumberFormat="1" applyFont="1" applyFill="1" applyBorder="1" applyAlignment="1">
      <alignment horizontal="center" vertical="top" wrapText="1"/>
    </xf>
    <xf numFmtId="180" fontId="3" fillId="0" borderId="39" xfId="0" applyNumberFormat="1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37" borderId="72" xfId="0" applyFont="1" applyFill="1" applyBorder="1" applyAlignment="1">
      <alignment vertical="top" wrapText="1" shrinkToFit="1"/>
    </xf>
    <xf numFmtId="49" fontId="3" fillId="0" borderId="34" xfId="0" applyNumberFormat="1" applyFont="1" applyBorder="1" applyAlignment="1">
      <alignment horizontal="center" vertical="top" wrapText="1"/>
    </xf>
    <xf numFmtId="0" fontId="4" fillId="36" borderId="31" xfId="0" applyFont="1" applyFill="1" applyBorder="1" applyAlignment="1">
      <alignment horizontal="right" vertical="top"/>
    </xf>
    <xf numFmtId="180" fontId="4" fillId="36" borderId="51" xfId="0" applyNumberFormat="1" applyFont="1" applyFill="1" applyBorder="1" applyAlignment="1">
      <alignment horizontal="center" vertical="top"/>
    </xf>
    <xf numFmtId="180" fontId="4" fillId="36" borderId="27" xfId="0" applyNumberFormat="1" applyFont="1" applyFill="1" applyBorder="1" applyAlignment="1">
      <alignment horizontal="center" vertical="top"/>
    </xf>
    <xf numFmtId="180" fontId="4" fillId="36" borderId="52" xfId="0" applyNumberFormat="1" applyFont="1" applyFill="1" applyBorder="1" applyAlignment="1">
      <alignment horizontal="center" vertical="top"/>
    </xf>
    <xf numFmtId="180" fontId="4" fillId="36" borderId="26" xfId="0" applyNumberFormat="1" applyFont="1" applyFill="1" applyBorder="1" applyAlignment="1">
      <alignment horizontal="center" vertical="top" wrapText="1"/>
    </xf>
    <xf numFmtId="180" fontId="4" fillId="36" borderId="33" xfId="0" applyNumberFormat="1" applyFont="1" applyFill="1" applyBorder="1" applyAlignment="1">
      <alignment horizontal="center" vertical="top" wrapText="1"/>
    </xf>
    <xf numFmtId="0" fontId="2" fillId="40" borderId="73" xfId="0" applyFont="1" applyFill="1" applyBorder="1" applyAlignment="1">
      <alignment horizontal="right" vertical="top" wrapText="1" shrinkToFit="1"/>
    </xf>
    <xf numFmtId="0" fontId="2" fillId="40" borderId="74" xfId="0" applyFont="1" applyFill="1" applyBorder="1" applyAlignment="1">
      <alignment horizontal="right" vertical="top" wrapText="1" shrinkToFit="1"/>
    </xf>
    <xf numFmtId="0" fontId="2" fillId="40" borderId="61" xfId="0" applyFont="1" applyFill="1" applyBorder="1" applyAlignment="1">
      <alignment horizontal="right" vertical="top" wrapText="1" shrinkToFit="1"/>
    </xf>
    <xf numFmtId="180" fontId="4" fillId="40" borderId="71" xfId="0" applyNumberFormat="1" applyFont="1" applyFill="1" applyBorder="1" applyAlignment="1">
      <alignment horizontal="center" vertical="top"/>
    </xf>
    <xf numFmtId="180" fontId="4" fillId="40" borderId="91" xfId="0" applyNumberFormat="1" applyFont="1" applyFill="1" applyBorder="1" applyAlignment="1">
      <alignment horizontal="center" vertical="top"/>
    </xf>
    <xf numFmtId="49" fontId="4" fillId="0" borderId="87" xfId="0" applyNumberFormat="1" applyFont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top"/>
    </xf>
    <xf numFmtId="49" fontId="3" fillId="0" borderId="77" xfId="0" applyNumberFormat="1" applyFont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180" fontId="3" fillId="0" borderId="53" xfId="0" applyNumberFormat="1" applyFont="1" applyFill="1" applyBorder="1" applyAlignment="1">
      <alignment horizontal="center" vertical="top"/>
    </xf>
    <xf numFmtId="180" fontId="3" fillId="0" borderId="46" xfId="0" applyNumberFormat="1" applyFont="1" applyFill="1" applyBorder="1" applyAlignment="1">
      <alignment horizontal="center" vertical="top"/>
    </xf>
    <xf numFmtId="180" fontId="3" fillId="0" borderId="53" xfId="0" applyNumberFormat="1" applyFont="1" applyFill="1" applyBorder="1" applyAlignment="1">
      <alignment horizontal="center" vertical="top"/>
    </xf>
    <xf numFmtId="180" fontId="3" fillId="37" borderId="46" xfId="0" applyNumberFormat="1" applyFont="1" applyFill="1" applyBorder="1" applyAlignment="1">
      <alignment horizontal="center" vertical="top"/>
    </xf>
    <xf numFmtId="180" fontId="4" fillId="0" borderId="46" xfId="0" applyNumberFormat="1" applyFont="1" applyFill="1" applyBorder="1" applyAlignment="1">
      <alignment horizontal="center" vertical="top"/>
    </xf>
    <xf numFmtId="180" fontId="3" fillId="36" borderId="45" xfId="0" applyNumberFormat="1" applyFont="1" applyFill="1" applyBorder="1" applyAlignment="1">
      <alignment horizontal="center" vertical="top"/>
    </xf>
    <xf numFmtId="180" fontId="3" fillId="36" borderId="46" xfId="0" applyNumberFormat="1" applyFont="1" applyFill="1" applyBorder="1" applyAlignment="1">
      <alignment horizontal="center" vertical="top"/>
    </xf>
    <xf numFmtId="180" fontId="3" fillId="0" borderId="28" xfId="0" applyNumberFormat="1" applyFont="1" applyBorder="1" applyAlignment="1">
      <alignment horizontal="center" vertical="top"/>
    </xf>
    <xf numFmtId="180" fontId="3" fillId="0" borderId="38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180" fontId="3" fillId="0" borderId="47" xfId="0" applyNumberFormat="1" applyFont="1" applyFill="1" applyBorder="1" applyAlignment="1">
      <alignment horizontal="center" vertical="top"/>
    </xf>
    <xf numFmtId="180" fontId="3" fillId="0" borderId="16" xfId="0" applyNumberFormat="1" applyFont="1" applyFill="1" applyBorder="1" applyAlignment="1">
      <alignment horizontal="center" vertical="top"/>
    </xf>
    <xf numFmtId="180" fontId="3" fillId="0" borderId="16" xfId="0" applyNumberFormat="1" applyFont="1" applyFill="1" applyBorder="1" applyAlignment="1">
      <alignment horizontal="center" vertical="top"/>
    </xf>
    <xf numFmtId="180" fontId="3" fillId="0" borderId="50" xfId="0" applyNumberFormat="1" applyFont="1" applyFill="1" applyBorder="1" applyAlignment="1">
      <alignment horizontal="center" vertical="top"/>
    </xf>
    <xf numFmtId="180" fontId="3" fillId="37" borderId="16" xfId="0" applyNumberFormat="1" applyFont="1" applyFill="1" applyBorder="1" applyAlignment="1">
      <alignment horizontal="center" vertical="top"/>
    </xf>
    <xf numFmtId="180" fontId="4" fillId="0" borderId="16" xfId="0" applyNumberFormat="1" applyFont="1" applyFill="1" applyBorder="1" applyAlignment="1">
      <alignment horizontal="center" vertical="top"/>
    </xf>
    <xf numFmtId="180" fontId="3" fillId="36" borderId="0" xfId="0" applyNumberFormat="1" applyFont="1" applyFill="1" applyBorder="1" applyAlignment="1">
      <alignment horizontal="center" vertical="top"/>
    </xf>
    <xf numFmtId="180" fontId="3" fillId="36" borderId="16" xfId="0" applyNumberFormat="1" applyFont="1" applyFill="1" applyBorder="1" applyAlignment="1">
      <alignment horizontal="center" vertical="top"/>
    </xf>
    <xf numFmtId="180" fontId="3" fillId="36" borderId="16" xfId="0" applyNumberFormat="1" applyFont="1" applyFill="1" applyBorder="1" applyAlignment="1">
      <alignment horizontal="center" vertical="top"/>
    </xf>
    <xf numFmtId="180" fontId="3" fillId="36" borderId="50" xfId="0" applyNumberFormat="1" applyFont="1" applyFill="1" applyBorder="1" applyAlignment="1">
      <alignment horizontal="center" vertical="top"/>
    </xf>
    <xf numFmtId="180" fontId="3" fillId="0" borderId="26" xfId="0" applyNumberFormat="1" applyFont="1" applyBorder="1" applyAlignment="1">
      <alignment horizontal="center" vertical="top"/>
    </xf>
    <xf numFmtId="180" fontId="3" fillId="0" borderId="3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2" fillId="0" borderId="83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top"/>
    </xf>
    <xf numFmtId="49" fontId="3" fillId="0" borderId="56" xfId="0" applyNumberFormat="1" applyFont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4" fillId="36" borderId="31" xfId="0" applyFont="1" applyFill="1" applyBorder="1" applyAlignment="1">
      <alignment horizontal="right" vertical="top" wrapText="1"/>
    </xf>
    <xf numFmtId="180" fontId="4" fillId="36" borderId="44" xfId="0" applyNumberFormat="1" applyFont="1" applyFill="1" applyBorder="1" applyAlignment="1">
      <alignment horizontal="center" vertical="top"/>
    </xf>
    <xf numFmtId="180" fontId="3" fillId="36" borderId="27" xfId="0" applyNumberFormat="1" applyFont="1" applyFill="1" applyBorder="1" applyAlignment="1">
      <alignment horizontal="center" vertical="top"/>
    </xf>
    <xf numFmtId="180" fontId="4" fillId="36" borderId="52" xfId="0" applyNumberFormat="1" applyFont="1" applyFill="1" applyBorder="1" applyAlignment="1">
      <alignment horizontal="center" vertical="top"/>
    </xf>
    <xf numFmtId="180" fontId="4" fillId="36" borderId="44" xfId="0" applyNumberFormat="1" applyFont="1" applyFill="1" applyBorder="1" applyAlignment="1">
      <alignment horizontal="center" vertical="top"/>
    </xf>
    <xf numFmtId="180" fontId="4" fillId="36" borderId="27" xfId="0" applyNumberFormat="1" applyFont="1" applyFill="1" applyBorder="1" applyAlignment="1">
      <alignment horizontal="center" vertical="top"/>
    </xf>
    <xf numFmtId="180" fontId="4" fillId="36" borderId="31" xfId="0" applyNumberFormat="1" applyFont="1" applyFill="1" applyBorder="1" applyAlignment="1">
      <alignment horizontal="center" vertical="top"/>
    </xf>
    <xf numFmtId="180" fontId="4" fillId="36" borderId="41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180" fontId="3" fillId="0" borderId="45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180" fontId="3" fillId="0" borderId="20" xfId="0" applyNumberFormat="1" applyFont="1" applyFill="1" applyBorder="1" applyAlignment="1">
      <alignment horizontal="center" vertical="top"/>
    </xf>
    <xf numFmtId="180" fontId="3" fillId="0" borderId="18" xfId="0" applyNumberFormat="1" applyFont="1" applyFill="1" applyBorder="1" applyAlignment="1">
      <alignment horizontal="center" vertical="top"/>
    </xf>
    <xf numFmtId="180" fontId="3" fillId="0" borderId="18" xfId="0" applyNumberFormat="1" applyFont="1" applyFill="1" applyBorder="1" applyAlignment="1">
      <alignment horizontal="center" vertical="top"/>
    </xf>
    <xf numFmtId="180" fontId="3" fillId="0" borderId="67" xfId="0" applyNumberFormat="1" applyFont="1" applyFill="1" applyBorder="1" applyAlignment="1">
      <alignment horizontal="center" vertical="top"/>
    </xf>
    <xf numFmtId="180" fontId="3" fillId="0" borderId="21" xfId="0" applyNumberFormat="1" applyFont="1" applyFill="1" applyBorder="1" applyAlignment="1">
      <alignment horizontal="center" vertical="top"/>
    </xf>
    <xf numFmtId="180" fontId="3" fillId="37" borderId="18" xfId="0" applyNumberFormat="1" applyFont="1" applyFill="1" applyBorder="1" applyAlignment="1">
      <alignment horizontal="center" vertical="top"/>
    </xf>
    <xf numFmtId="180" fontId="4" fillId="0" borderId="18" xfId="0" applyNumberFormat="1" applyFont="1" applyFill="1" applyBorder="1" applyAlignment="1">
      <alignment horizontal="center" vertical="top"/>
    </xf>
    <xf numFmtId="180" fontId="3" fillId="36" borderId="20" xfId="0" applyNumberFormat="1" applyFont="1" applyFill="1" applyBorder="1" applyAlignment="1">
      <alignment horizontal="center" vertical="top"/>
    </xf>
    <xf numFmtId="180" fontId="3" fillId="36" borderId="18" xfId="0" applyNumberFormat="1" applyFont="1" applyFill="1" applyBorder="1" applyAlignment="1">
      <alignment horizontal="center" vertical="top"/>
    </xf>
    <xf numFmtId="180" fontId="3" fillId="36" borderId="18" xfId="0" applyNumberFormat="1" applyFont="1" applyFill="1" applyBorder="1" applyAlignment="1">
      <alignment horizontal="center" vertical="top"/>
    </xf>
    <xf numFmtId="180" fontId="3" fillId="36" borderId="67" xfId="0" applyNumberFormat="1" applyFont="1" applyFill="1" applyBorder="1" applyAlignment="1">
      <alignment horizontal="center" vertical="top"/>
    </xf>
    <xf numFmtId="180" fontId="3" fillId="0" borderId="30" xfId="0" applyNumberFormat="1" applyFont="1" applyBorder="1" applyAlignment="1">
      <alignment horizontal="center" vertical="top"/>
    </xf>
    <xf numFmtId="180" fontId="3" fillId="0" borderId="40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180" fontId="3" fillId="0" borderId="0" xfId="0" applyNumberFormat="1" applyFont="1" applyFill="1" applyBorder="1" applyAlignment="1">
      <alignment horizontal="center" vertical="top"/>
    </xf>
    <xf numFmtId="49" fontId="4" fillId="40" borderId="73" xfId="0" applyNumberFormat="1" applyFont="1" applyFill="1" applyBorder="1" applyAlignment="1">
      <alignment horizontal="right" vertical="top"/>
    </xf>
    <xf numFmtId="49" fontId="4" fillId="40" borderId="74" xfId="0" applyNumberFormat="1" applyFont="1" applyFill="1" applyBorder="1" applyAlignment="1">
      <alignment horizontal="right" vertical="top"/>
    </xf>
    <xf numFmtId="49" fontId="4" fillId="40" borderId="61" xfId="0" applyNumberFormat="1" applyFont="1" applyFill="1" applyBorder="1" applyAlignment="1">
      <alignment horizontal="right" vertical="top"/>
    </xf>
    <xf numFmtId="180" fontId="3" fillId="40" borderId="71" xfId="0" applyNumberFormat="1" applyFont="1" applyFill="1" applyBorder="1" applyAlignment="1">
      <alignment horizontal="center" vertical="top"/>
    </xf>
    <xf numFmtId="180" fontId="4" fillId="40" borderId="91" xfId="0" applyNumberFormat="1" applyFont="1" applyFill="1" applyBorder="1" applyAlignment="1">
      <alignment horizontal="center" vertical="top"/>
    </xf>
    <xf numFmtId="180" fontId="4" fillId="40" borderId="60" xfId="0" applyNumberFormat="1" applyFont="1" applyFill="1" applyBorder="1" applyAlignment="1">
      <alignment horizontal="center" vertical="top"/>
    </xf>
    <xf numFmtId="180" fontId="4" fillId="33" borderId="60" xfId="0" applyNumberFormat="1" applyFont="1" applyFill="1" applyBorder="1" applyAlignment="1">
      <alignment horizontal="center" vertical="top"/>
    </xf>
    <xf numFmtId="0" fontId="4" fillId="33" borderId="88" xfId="0" applyFont="1" applyFill="1" applyBorder="1" applyAlignment="1">
      <alignment horizontal="left" vertical="center" wrapText="1"/>
    </xf>
    <xf numFmtId="0" fontId="4" fillId="33" borderId="74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center" textRotation="90" wrapText="1"/>
    </xf>
    <xf numFmtId="49" fontId="1" fillId="0" borderId="32" xfId="0" applyNumberFormat="1" applyFont="1" applyBorder="1" applyAlignment="1">
      <alignment horizontal="center" vertical="top"/>
    </xf>
    <xf numFmtId="180" fontId="3" fillId="0" borderId="49" xfId="0" applyNumberFormat="1" applyFont="1" applyFill="1" applyBorder="1" applyAlignment="1">
      <alignment horizontal="center" vertical="top"/>
    </xf>
    <xf numFmtId="180" fontId="3" fillId="37" borderId="46" xfId="0" applyNumberFormat="1" applyFont="1" applyFill="1" applyBorder="1" applyAlignment="1">
      <alignment horizontal="center" vertical="top"/>
    </xf>
    <xf numFmtId="180" fontId="3" fillId="36" borderId="21" xfId="0" applyNumberFormat="1" applyFont="1" applyFill="1" applyBorder="1" applyAlignment="1">
      <alignment horizontal="center" vertical="top"/>
    </xf>
    <xf numFmtId="180" fontId="3" fillId="36" borderId="49" xfId="0" applyNumberFormat="1" applyFont="1" applyFill="1" applyBorder="1" applyAlignment="1">
      <alignment horizontal="center" vertical="top"/>
    </xf>
    <xf numFmtId="180" fontId="3" fillId="0" borderId="28" xfId="0" applyNumberFormat="1" applyFont="1" applyFill="1" applyBorder="1" applyAlignment="1">
      <alignment horizontal="center" vertical="top"/>
    </xf>
    <xf numFmtId="180" fontId="3" fillId="0" borderId="38" xfId="0" applyNumberFormat="1" applyFont="1" applyFill="1" applyBorder="1" applyAlignment="1">
      <alignment horizontal="center" vertical="top"/>
    </xf>
    <xf numFmtId="0" fontId="2" fillId="0" borderId="55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center" textRotation="90" wrapText="1"/>
    </xf>
    <xf numFmtId="49" fontId="1" fillId="0" borderId="33" xfId="0" applyNumberFormat="1" applyFont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180" fontId="3" fillId="0" borderId="24" xfId="0" applyNumberFormat="1" applyFont="1" applyFill="1" applyBorder="1" applyAlignment="1">
      <alignment horizontal="center" vertical="top"/>
    </xf>
    <xf numFmtId="180" fontId="3" fillId="0" borderId="69" xfId="0" applyNumberFormat="1" applyFont="1" applyFill="1" applyBorder="1" applyAlignment="1">
      <alignment horizontal="center" vertical="top"/>
    </xf>
    <xf numFmtId="180" fontId="3" fillId="37" borderId="24" xfId="0" applyNumberFormat="1" applyFont="1" applyFill="1" applyBorder="1" applyAlignment="1">
      <alignment horizontal="center" vertical="top"/>
    </xf>
    <xf numFmtId="180" fontId="3" fillId="36" borderId="24" xfId="0" applyNumberFormat="1" applyFont="1" applyFill="1" applyBorder="1" applyAlignment="1">
      <alignment horizontal="center" vertical="top"/>
    </xf>
    <xf numFmtId="180" fontId="3" fillId="36" borderId="69" xfId="0" applyNumberFormat="1" applyFont="1" applyFill="1" applyBorder="1" applyAlignment="1">
      <alignment horizontal="center" vertical="top"/>
    </xf>
    <xf numFmtId="180" fontId="3" fillId="0" borderId="58" xfId="0" applyNumberFormat="1" applyFont="1" applyFill="1" applyBorder="1" applyAlignment="1">
      <alignment horizontal="center" vertical="top"/>
    </xf>
    <xf numFmtId="180" fontId="3" fillId="0" borderId="33" xfId="0" applyNumberFormat="1" applyFont="1" applyFill="1" applyBorder="1" applyAlignment="1">
      <alignment horizontal="center" vertical="top"/>
    </xf>
    <xf numFmtId="0" fontId="0" fillId="0" borderId="33" xfId="0" applyFont="1" applyBorder="1" applyAlignment="1">
      <alignment vertical="center" textRotation="90" wrapText="1"/>
    </xf>
    <xf numFmtId="180" fontId="3" fillId="0" borderId="67" xfId="0" applyNumberFormat="1" applyFont="1" applyFill="1" applyBorder="1" applyAlignment="1">
      <alignment horizontal="center" vertical="top"/>
    </xf>
    <xf numFmtId="180" fontId="3" fillId="36" borderId="67" xfId="0" applyNumberFormat="1" applyFont="1" applyFill="1" applyBorder="1" applyAlignment="1">
      <alignment horizontal="center" vertical="top"/>
    </xf>
    <xf numFmtId="180" fontId="3" fillId="0" borderId="30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2" fillId="0" borderId="75" xfId="0" applyFont="1" applyFill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/>
    </xf>
    <xf numFmtId="180" fontId="4" fillId="36" borderId="71" xfId="0" applyNumberFormat="1" applyFont="1" applyFill="1" applyBorder="1" applyAlignment="1">
      <alignment horizontal="center" vertical="top"/>
    </xf>
    <xf numFmtId="180" fontId="4" fillId="36" borderId="11" xfId="0" applyNumberFormat="1" applyFont="1" applyFill="1" applyBorder="1" applyAlignment="1">
      <alignment horizontal="center" vertical="top"/>
    </xf>
    <xf numFmtId="180" fontId="4" fillId="36" borderId="72" xfId="0" applyNumberFormat="1" applyFont="1" applyFill="1" applyBorder="1" applyAlignment="1">
      <alignment horizontal="center" vertical="top"/>
    </xf>
    <xf numFmtId="180" fontId="4" fillId="36" borderId="43" xfId="0" applyNumberFormat="1" applyFont="1" applyFill="1" applyBorder="1" applyAlignment="1">
      <alignment horizontal="center" vertical="top"/>
    </xf>
    <xf numFmtId="180" fontId="4" fillId="36" borderId="41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49" fontId="3" fillId="0" borderId="89" xfId="0" applyNumberFormat="1" applyFont="1" applyFill="1" applyBorder="1" applyAlignment="1">
      <alignment horizontal="center" vertical="top"/>
    </xf>
    <xf numFmtId="180" fontId="3" fillId="0" borderId="54" xfId="0" applyNumberFormat="1" applyFont="1" applyFill="1" applyBorder="1" applyAlignment="1">
      <alignment horizontal="center" vertical="top"/>
    </xf>
    <xf numFmtId="180" fontId="3" fillId="36" borderId="53" xfId="0" applyNumberFormat="1" applyFont="1" applyFill="1" applyBorder="1" applyAlignment="1">
      <alignment horizontal="center" vertical="top"/>
    </xf>
    <xf numFmtId="180" fontId="3" fillId="0" borderId="38" xfId="0" applyNumberFormat="1" applyFont="1" applyFill="1" applyBorder="1" applyAlignment="1">
      <alignment horizontal="center" vertical="top"/>
    </xf>
    <xf numFmtId="180" fontId="3" fillId="0" borderId="89" xfId="0" applyNumberFormat="1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49" fontId="3" fillId="0" borderId="44" xfId="0" applyNumberFormat="1" applyFont="1" applyFill="1" applyBorder="1" applyAlignment="1">
      <alignment horizontal="center" vertical="top"/>
    </xf>
    <xf numFmtId="180" fontId="4" fillId="36" borderId="56" xfId="0" applyNumberFormat="1" applyFont="1" applyFill="1" applyBorder="1" applyAlignment="1">
      <alignment horizontal="center" vertical="top"/>
    </xf>
    <xf numFmtId="180" fontId="4" fillId="36" borderId="75" xfId="0" applyNumberFormat="1" applyFont="1" applyFill="1" applyBorder="1" applyAlignment="1">
      <alignment horizontal="center" vertical="top"/>
    </xf>
    <xf numFmtId="49" fontId="4" fillId="40" borderId="73" xfId="0" applyNumberFormat="1" applyFont="1" applyFill="1" applyBorder="1" applyAlignment="1">
      <alignment horizontal="right" vertical="top" wrapText="1"/>
    </xf>
    <xf numFmtId="180" fontId="4" fillId="40" borderId="0" xfId="0" applyNumberFormat="1" applyFont="1" applyFill="1" applyBorder="1" applyAlignment="1">
      <alignment horizontal="center" vertical="top"/>
    </xf>
    <xf numFmtId="180" fontId="4" fillId="40" borderId="16" xfId="0" applyNumberFormat="1" applyFont="1" applyFill="1" applyBorder="1" applyAlignment="1">
      <alignment horizontal="center" vertical="top"/>
    </xf>
    <xf numFmtId="180" fontId="4" fillId="40" borderId="50" xfId="0" applyNumberFormat="1" applyFont="1" applyFill="1" applyBorder="1" applyAlignment="1">
      <alignment horizontal="center" vertical="top"/>
    </xf>
    <xf numFmtId="180" fontId="4" fillId="40" borderId="13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center" textRotation="90" wrapText="1"/>
    </xf>
    <xf numFmtId="180" fontId="3" fillId="36" borderId="54" xfId="0" applyNumberFormat="1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center" textRotation="90" wrapText="1"/>
    </xf>
    <xf numFmtId="180" fontId="3" fillId="36" borderId="47" xfId="0" applyNumberFormat="1" applyFont="1" applyFill="1" applyBorder="1" applyAlignment="1">
      <alignment horizontal="center" vertical="top"/>
    </xf>
    <xf numFmtId="180" fontId="3" fillId="36" borderId="70" xfId="0" applyNumberFormat="1" applyFont="1" applyFill="1" applyBorder="1" applyAlignment="1">
      <alignment horizontal="center" vertical="top"/>
    </xf>
    <xf numFmtId="180" fontId="3" fillId="0" borderId="39" xfId="0" applyNumberFormat="1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center" textRotation="90" wrapText="1"/>
    </xf>
    <xf numFmtId="0" fontId="4" fillId="36" borderId="43" xfId="0" applyFont="1" applyFill="1" applyBorder="1" applyAlignment="1">
      <alignment horizontal="right" vertical="top"/>
    </xf>
    <xf numFmtId="180" fontId="4" fillId="36" borderId="91" xfId="0" applyNumberFormat="1" applyFont="1" applyFill="1" applyBorder="1" applyAlignment="1">
      <alignment horizontal="center" vertical="top"/>
    </xf>
    <xf numFmtId="180" fontId="4" fillId="36" borderId="34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0" fontId="2" fillId="0" borderId="55" xfId="0" applyFont="1" applyFill="1" applyBorder="1" applyAlignment="1">
      <alignment vertical="top" wrapText="1"/>
    </xf>
    <xf numFmtId="49" fontId="3" fillId="0" borderId="36" xfId="0" applyNumberFormat="1" applyFont="1" applyBorder="1" applyAlignment="1">
      <alignment horizontal="center" vertical="top"/>
    </xf>
    <xf numFmtId="180" fontId="3" fillId="0" borderId="29" xfId="0" applyNumberFormat="1" applyFont="1" applyFill="1" applyBorder="1" applyAlignment="1">
      <alignment horizontal="center" vertical="top"/>
    </xf>
    <xf numFmtId="180" fontId="3" fillId="36" borderId="29" xfId="0" applyNumberFormat="1" applyFont="1" applyFill="1" applyBorder="1" applyAlignment="1">
      <alignment horizontal="center" vertical="top"/>
    </xf>
    <xf numFmtId="180" fontId="3" fillId="0" borderId="26" xfId="0" applyNumberFormat="1" applyFont="1" applyFill="1" applyBorder="1" applyAlignment="1">
      <alignment horizontal="center" vertical="top"/>
    </xf>
    <xf numFmtId="180" fontId="3" fillId="0" borderId="33" xfId="0" applyNumberFormat="1" applyFont="1" applyFill="1" applyBorder="1" applyAlignment="1">
      <alignment horizontal="center" vertical="top"/>
    </xf>
    <xf numFmtId="0" fontId="17" fillId="0" borderId="16" xfId="0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180" fontId="4" fillId="0" borderId="29" xfId="0" applyNumberFormat="1" applyFont="1" applyFill="1" applyBorder="1" applyAlignment="1">
      <alignment horizontal="center" vertical="top"/>
    </xf>
    <xf numFmtId="180" fontId="4" fillId="0" borderId="16" xfId="0" applyNumberFormat="1" applyFont="1" applyFill="1" applyBorder="1" applyAlignment="1">
      <alignment horizontal="center" vertical="top"/>
    </xf>
    <xf numFmtId="180" fontId="4" fillId="0" borderId="50" xfId="0" applyNumberFormat="1" applyFont="1" applyFill="1" applyBorder="1" applyAlignment="1">
      <alignment horizontal="center" vertical="top"/>
    </xf>
    <xf numFmtId="180" fontId="4" fillId="36" borderId="29" xfId="0" applyNumberFormat="1" applyFont="1" applyFill="1" applyBorder="1" applyAlignment="1">
      <alignment horizontal="center" vertical="top"/>
    </xf>
    <xf numFmtId="180" fontId="4" fillId="36" borderId="16" xfId="0" applyNumberFormat="1" applyFont="1" applyFill="1" applyBorder="1" applyAlignment="1">
      <alignment horizontal="center" vertical="top"/>
    </xf>
    <xf numFmtId="180" fontId="4" fillId="36" borderId="50" xfId="0" applyNumberFormat="1" applyFont="1" applyFill="1" applyBorder="1" applyAlignment="1">
      <alignment horizontal="center" vertical="top"/>
    </xf>
    <xf numFmtId="180" fontId="4" fillId="0" borderId="26" xfId="0" applyNumberFormat="1" applyFont="1" applyFill="1" applyBorder="1" applyAlignment="1">
      <alignment horizontal="center" vertical="top"/>
    </xf>
    <xf numFmtId="180" fontId="4" fillId="0" borderId="33" xfId="0" applyNumberFormat="1" applyFont="1" applyFill="1" applyBorder="1" applyAlignment="1">
      <alignment horizontal="center" vertical="top"/>
    </xf>
    <xf numFmtId="0" fontId="17" fillId="0" borderId="11" xfId="0" applyFont="1" applyBorder="1" applyAlignment="1">
      <alignment horizontal="center" vertical="top" wrapText="1"/>
    </xf>
    <xf numFmtId="0" fontId="2" fillId="0" borderId="83" xfId="0" applyFont="1" applyFill="1" applyBorder="1" applyAlignment="1">
      <alignment vertical="top" wrapText="1"/>
    </xf>
    <xf numFmtId="0" fontId="4" fillId="0" borderId="37" xfId="0" applyFont="1" applyBorder="1" applyAlignment="1">
      <alignment horizontal="center" vertical="center" textRotation="90"/>
    </xf>
    <xf numFmtId="49" fontId="3" fillId="0" borderId="34" xfId="0" applyNumberFormat="1" applyFont="1" applyBorder="1" applyAlignment="1">
      <alignment horizontal="center" vertical="top"/>
    </xf>
    <xf numFmtId="180" fontId="4" fillId="36" borderId="31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left" vertical="top" wrapText="1"/>
    </xf>
    <xf numFmtId="49" fontId="3" fillId="0" borderId="38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vertical="center"/>
    </xf>
    <xf numFmtId="180" fontId="3" fillId="0" borderId="28" xfId="0" applyNumberFormat="1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center" vertical="top"/>
    </xf>
    <xf numFmtId="0" fontId="13" fillId="0" borderId="26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180" fontId="3" fillId="0" borderId="26" xfId="0" applyNumberFormat="1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/>
    </xf>
    <xf numFmtId="0" fontId="2" fillId="0" borderId="52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center" vertical="top"/>
    </xf>
    <xf numFmtId="0" fontId="13" fillId="0" borderId="31" xfId="0" applyNumberFormat="1" applyFont="1" applyBorder="1" applyAlignment="1">
      <alignment horizontal="center" vertical="top"/>
    </xf>
    <xf numFmtId="180" fontId="4" fillId="36" borderId="51" xfId="0" applyNumberFormat="1" applyFont="1" applyFill="1" applyBorder="1" applyAlignment="1">
      <alignment horizontal="center" vertical="top"/>
    </xf>
    <xf numFmtId="180" fontId="4" fillId="36" borderId="31" xfId="0" applyNumberFormat="1" applyFont="1" applyFill="1" applyBorder="1" applyAlignment="1">
      <alignment horizontal="center" vertical="top" wrapText="1"/>
    </xf>
    <xf numFmtId="49" fontId="4" fillId="34" borderId="53" xfId="0" applyNumberFormat="1" applyFont="1" applyFill="1" applyBorder="1" applyAlignment="1">
      <alignment horizontal="center" vertical="top"/>
    </xf>
    <xf numFmtId="49" fontId="4" fillId="33" borderId="46" xfId="0" applyNumberFormat="1" applyFont="1" applyFill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49" fontId="3" fillId="0" borderId="32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0" fontId="3" fillId="0" borderId="89" xfId="0" applyFont="1" applyFill="1" applyBorder="1" applyAlignment="1">
      <alignment horizontal="center" vertical="top" wrapText="1"/>
    </xf>
    <xf numFmtId="180" fontId="3" fillId="0" borderId="87" xfId="0" applyNumberFormat="1" applyFont="1" applyBorder="1" applyAlignment="1">
      <alignment horizontal="center" vertical="top"/>
    </xf>
    <xf numFmtId="180" fontId="3" fillId="0" borderId="84" xfId="0" applyNumberFormat="1" applyFont="1" applyBorder="1" applyAlignment="1">
      <alignment horizontal="center" vertical="top"/>
    </xf>
    <xf numFmtId="180" fontId="3" fillId="0" borderId="29" xfId="0" applyNumberFormat="1" applyFont="1" applyBorder="1" applyAlignment="1">
      <alignment horizontal="center" vertical="top"/>
    </xf>
    <xf numFmtId="180" fontId="3" fillId="0" borderId="16" xfId="0" applyNumberFormat="1" applyFont="1" applyBorder="1" applyAlignment="1">
      <alignment horizontal="center" vertical="top"/>
    </xf>
    <xf numFmtId="180" fontId="3" fillId="0" borderId="55" xfId="0" applyNumberFormat="1" applyFont="1" applyBorder="1" applyAlignment="1">
      <alignment horizontal="center" vertical="top"/>
    </xf>
    <xf numFmtId="180" fontId="3" fillId="36" borderId="15" xfId="0" applyNumberFormat="1" applyFont="1" applyFill="1" applyBorder="1" applyAlignment="1">
      <alignment horizontal="center" vertical="top"/>
    </xf>
    <xf numFmtId="180" fontId="3" fillId="36" borderId="87" xfId="0" applyNumberFormat="1" applyFont="1" applyFill="1" applyBorder="1" applyAlignment="1">
      <alignment horizontal="center" vertical="top"/>
    </xf>
    <xf numFmtId="180" fontId="3" fillId="37" borderId="32" xfId="0" applyNumberFormat="1" applyFont="1" applyFill="1" applyBorder="1" applyAlignment="1">
      <alignment horizontal="center" vertical="top" wrapText="1"/>
    </xf>
    <xf numFmtId="49" fontId="4" fillId="34" borderId="80" xfId="0" applyNumberFormat="1" applyFont="1" applyFill="1" applyBorder="1" applyAlignment="1">
      <alignment horizontal="center" vertical="top"/>
    </xf>
    <xf numFmtId="49" fontId="4" fillId="33" borderId="27" xfId="0" applyNumberFormat="1" applyFont="1" applyFill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4" fillId="36" borderId="44" xfId="0" applyFont="1" applyFill="1" applyBorder="1" applyAlignment="1">
      <alignment horizontal="center" vertical="top" wrapText="1"/>
    </xf>
    <xf numFmtId="180" fontId="4" fillId="36" borderId="80" xfId="0" applyNumberFormat="1" applyFont="1" applyFill="1" applyBorder="1" applyAlignment="1">
      <alignment horizontal="center" vertical="top"/>
    </xf>
    <xf numFmtId="180" fontId="4" fillId="36" borderId="75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180" fontId="4" fillId="33" borderId="13" xfId="0" applyNumberFormat="1" applyFont="1" applyFill="1" applyBorder="1" applyAlignment="1">
      <alignment horizontal="center" vertical="top"/>
    </xf>
    <xf numFmtId="49" fontId="4" fillId="33" borderId="88" xfId="0" applyNumberFormat="1" applyFont="1" applyFill="1" applyBorder="1" applyAlignment="1">
      <alignment vertical="top"/>
    </xf>
    <xf numFmtId="49" fontId="1" fillId="33" borderId="74" xfId="0" applyNumberFormat="1" applyFont="1" applyFill="1" applyBorder="1" applyAlignment="1">
      <alignment vertical="top"/>
    </xf>
    <xf numFmtId="49" fontId="4" fillId="33" borderId="74" xfId="0" applyNumberFormat="1" applyFont="1" applyFill="1" applyBorder="1" applyAlignment="1">
      <alignment vertical="top"/>
    </xf>
    <xf numFmtId="49" fontId="4" fillId="33" borderId="74" xfId="0" applyNumberFormat="1" applyFont="1" applyFill="1" applyBorder="1" applyAlignment="1">
      <alignment vertical="top"/>
    </xf>
    <xf numFmtId="49" fontId="13" fillId="33" borderId="74" xfId="0" applyNumberFormat="1" applyFont="1" applyFill="1" applyBorder="1" applyAlignment="1">
      <alignment vertical="top"/>
    </xf>
    <xf numFmtId="49" fontId="4" fillId="33" borderId="74" xfId="0" applyNumberFormat="1" applyFont="1" applyFill="1" applyBorder="1" applyAlignment="1">
      <alignment vertical="top"/>
    </xf>
    <xf numFmtId="0" fontId="4" fillId="0" borderId="33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/>
    </xf>
    <xf numFmtId="180" fontId="3" fillId="0" borderId="21" xfId="0" applyNumberFormat="1" applyFont="1" applyFill="1" applyBorder="1" applyAlignment="1">
      <alignment horizontal="center" vertical="top"/>
    </xf>
    <xf numFmtId="180" fontId="3" fillId="0" borderId="30" xfId="0" applyNumberFormat="1" applyFont="1" applyBorder="1" applyAlignment="1">
      <alignment horizontal="center" vertical="top"/>
    </xf>
    <xf numFmtId="180" fontId="3" fillId="0" borderId="40" xfId="0" applyNumberFormat="1" applyFont="1" applyBorder="1" applyAlignment="1">
      <alignment horizontal="center" vertical="top"/>
    </xf>
    <xf numFmtId="0" fontId="2" fillId="0" borderId="72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center" vertical="center" textRotation="90"/>
    </xf>
    <xf numFmtId="49" fontId="3" fillId="0" borderId="34" xfId="0" applyNumberFormat="1" applyFont="1" applyBorder="1" applyAlignment="1">
      <alignment horizontal="center" vertical="top"/>
    </xf>
    <xf numFmtId="0" fontId="4" fillId="36" borderId="31" xfId="0" applyFont="1" applyFill="1" applyBorder="1" applyAlignment="1">
      <alignment horizontal="right" vertical="top" wrapText="1"/>
    </xf>
    <xf numFmtId="180" fontId="3" fillId="36" borderId="27" xfId="0" applyNumberFormat="1" applyFont="1" applyFill="1" applyBorder="1" applyAlignment="1">
      <alignment horizontal="center" vertical="top"/>
    </xf>
    <xf numFmtId="180" fontId="3" fillId="36" borderId="52" xfId="0" applyNumberFormat="1" applyFont="1" applyFill="1" applyBorder="1" applyAlignment="1">
      <alignment horizontal="center" vertical="top"/>
    </xf>
    <xf numFmtId="49" fontId="4" fillId="0" borderId="87" xfId="0" applyNumberFormat="1" applyFont="1" applyBorder="1" applyAlignment="1">
      <alignment horizontal="center" vertical="top" wrapText="1"/>
    </xf>
    <xf numFmtId="0" fontId="2" fillId="0" borderId="84" xfId="0" applyFont="1" applyFill="1" applyBorder="1" applyAlignment="1">
      <alignment vertical="top" wrapText="1"/>
    </xf>
    <xf numFmtId="0" fontId="4" fillId="0" borderId="32" xfId="0" applyFont="1" applyBorder="1" applyAlignment="1">
      <alignment horizontal="center" vertical="center" textRotation="90"/>
    </xf>
    <xf numFmtId="49" fontId="3" fillId="0" borderId="32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180" fontId="3" fillId="0" borderId="89" xfId="0" applyNumberFormat="1" applyFont="1" applyFill="1" applyBorder="1" applyAlignment="1">
      <alignment horizontal="center" vertical="top"/>
    </xf>
    <xf numFmtId="180" fontId="4" fillId="0" borderId="49" xfId="0" applyNumberFormat="1" applyFont="1" applyFill="1" applyBorder="1" applyAlignment="1">
      <alignment horizontal="center" vertical="top"/>
    </xf>
    <xf numFmtId="180" fontId="4" fillId="0" borderId="49" xfId="0" applyNumberFormat="1" applyFont="1" applyFill="1" applyBorder="1" applyAlignment="1">
      <alignment horizontal="center" vertical="top"/>
    </xf>
    <xf numFmtId="180" fontId="4" fillId="36" borderId="49" xfId="0" applyNumberFormat="1" applyFont="1" applyFill="1" applyBorder="1" applyAlignment="1">
      <alignment horizontal="center" vertical="top"/>
    </xf>
    <xf numFmtId="180" fontId="3" fillId="0" borderId="28" xfId="0" applyNumberFormat="1" applyFont="1" applyFill="1" applyBorder="1" applyAlignment="1">
      <alignment horizontal="center" vertical="top"/>
    </xf>
    <xf numFmtId="180" fontId="4" fillId="0" borderId="38" xfId="0" applyNumberFormat="1" applyFont="1" applyFill="1" applyBorder="1" applyAlignment="1">
      <alignment horizontal="center" vertical="top"/>
    </xf>
    <xf numFmtId="0" fontId="2" fillId="0" borderId="50" xfId="0" applyFont="1" applyFill="1" applyBorder="1" applyAlignment="1">
      <alignment vertical="top" wrapText="1"/>
    </xf>
    <xf numFmtId="0" fontId="4" fillId="0" borderId="33" xfId="0" applyFont="1" applyBorder="1" applyAlignment="1">
      <alignment horizontal="center" vertical="center" textRotation="90"/>
    </xf>
    <xf numFmtId="49" fontId="1" fillId="0" borderId="36" xfId="0" applyNumberFormat="1" applyFont="1" applyBorder="1" applyAlignment="1">
      <alignment horizontal="center" vertical="top"/>
    </xf>
    <xf numFmtId="180" fontId="4" fillId="0" borderId="50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72" xfId="0" applyFont="1" applyFill="1" applyBorder="1" applyAlignment="1">
      <alignment vertical="top" wrapText="1"/>
    </xf>
    <xf numFmtId="0" fontId="4" fillId="0" borderId="34" xfId="0" applyFont="1" applyBorder="1" applyAlignment="1">
      <alignment horizontal="center" vertical="center" textRotation="90"/>
    </xf>
    <xf numFmtId="49" fontId="1" fillId="0" borderId="37" xfId="0" applyNumberFormat="1" applyFont="1" applyBorder="1" applyAlignment="1">
      <alignment horizontal="center" vertical="top"/>
    </xf>
    <xf numFmtId="0" fontId="4" fillId="36" borderId="31" xfId="0" applyFont="1" applyFill="1" applyBorder="1" applyAlignment="1">
      <alignment horizontal="right" vertical="top"/>
    </xf>
    <xf numFmtId="0" fontId="1" fillId="0" borderId="5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/>
    </xf>
    <xf numFmtId="180" fontId="4" fillId="0" borderId="45" xfId="0" applyNumberFormat="1" applyFont="1" applyFill="1" applyBorder="1" applyAlignment="1">
      <alignment horizontal="center" vertical="top"/>
    </xf>
    <xf numFmtId="0" fontId="1" fillId="0" borderId="55" xfId="0" applyFont="1" applyFill="1" applyBorder="1" applyAlignment="1">
      <alignment vertical="top" wrapText="1"/>
    </xf>
    <xf numFmtId="0" fontId="4" fillId="0" borderId="65" xfId="0" applyFont="1" applyFill="1" applyBorder="1" applyAlignment="1">
      <alignment horizontal="center" vertical="center" textRotation="90" wrapText="1"/>
    </xf>
    <xf numFmtId="49" fontId="3" fillId="0" borderId="33" xfId="0" applyNumberFormat="1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/>
    </xf>
    <xf numFmtId="180" fontId="3" fillId="37" borderId="18" xfId="0" applyNumberFormat="1" applyFont="1" applyFill="1" applyBorder="1" applyAlignment="1">
      <alignment horizontal="center" vertical="top"/>
    </xf>
    <xf numFmtId="180" fontId="4" fillId="0" borderId="21" xfId="0" applyNumberFormat="1" applyFont="1" applyFill="1" applyBorder="1" applyAlignment="1">
      <alignment horizontal="center" vertical="top"/>
    </xf>
    <xf numFmtId="180" fontId="3" fillId="0" borderId="40" xfId="0" applyNumberFormat="1" applyFont="1" applyFill="1" applyBorder="1" applyAlignment="1">
      <alignment horizontal="center" vertical="top"/>
    </xf>
    <xf numFmtId="0" fontId="0" fillId="0" borderId="33" xfId="0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/>
    </xf>
    <xf numFmtId="180" fontId="3" fillId="0" borderId="29" xfId="0" applyNumberFormat="1" applyFont="1" applyFill="1" applyBorder="1" applyAlignment="1">
      <alignment horizontal="center" vertical="top"/>
    </xf>
    <xf numFmtId="180" fontId="3" fillId="0" borderId="50" xfId="0" applyNumberFormat="1" applyFont="1" applyFill="1" applyBorder="1" applyAlignment="1">
      <alignment horizontal="center" vertical="top"/>
    </xf>
    <xf numFmtId="180" fontId="3" fillId="36" borderId="29" xfId="0" applyNumberFormat="1" applyFont="1" applyFill="1" applyBorder="1" applyAlignment="1">
      <alignment horizontal="center" vertical="top"/>
    </xf>
    <xf numFmtId="180" fontId="3" fillId="36" borderId="50" xfId="0" applyNumberFormat="1" applyFont="1" applyFill="1" applyBorder="1" applyAlignment="1">
      <alignment horizontal="center" vertical="top"/>
    </xf>
    <xf numFmtId="180" fontId="3" fillId="0" borderId="26" xfId="0" applyNumberFormat="1" applyFont="1" applyFill="1" applyBorder="1" applyAlignment="1">
      <alignment horizontal="center" vertical="top"/>
    </xf>
    <xf numFmtId="0" fontId="1" fillId="0" borderId="75" xfId="0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top" wrapText="1"/>
    </xf>
    <xf numFmtId="0" fontId="2" fillId="0" borderId="84" xfId="0" applyFont="1" applyFill="1" applyBorder="1" applyAlignment="1">
      <alignment horizontal="left" vertical="top" wrapText="1"/>
    </xf>
    <xf numFmtId="49" fontId="3" fillId="0" borderId="32" xfId="0" applyNumberFormat="1" applyFont="1" applyFill="1" applyBorder="1" applyAlignment="1">
      <alignment horizontal="center" vertical="top"/>
    </xf>
    <xf numFmtId="180" fontId="3" fillId="0" borderId="24" xfId="0" applyNumberFormat="1" applyFont="1" applyBorder="1" applyAlignment="1">
      <alignment horizontal="center" vertical="top"/>
    </xf>
    <xf numFmtId="180" fontId="4" fillId="0" borderId="24" xfId="0" applyNumberFormat="1" applyFont="1" applyFill="1" applyBorder="1" applyAlignment="1">
      <alignment horizontal="center" vertical="top"/>
    </xf>
    <xf numFmtId="180" fontId="3" fillId="37" borderId="58" xfId="0" applyNumberFormat="1" applyFont="1" applyFill="1" applyBorder="1" applyAlignment="1">
      <alignment horizontal="center" vertical="top"/>
    </xf>
    <xf numFmtId="180" fontId="3" fillId="37" borderId="39" xfId="0" applyNumberFormat="1" applyFont="1" applyFill="1" applyBorder="1" applyAlignment="1">
      <alignment horizontal="center" vertical="top"/>
    </xf>
    <xf numFmtId="0" fontId="0" fillId="0" borderId="33" xfId="0" applyFont="1" applyBorder="1" applyAlignment="1">
      <alignment horizontal="center" vertical="center" textRotation="90"/>
    </xf>
    <xf numFmtId="49" fontId="3" fillId="0" borderId="33" xfId="0" applyNumberFormat="1" applyFont="1" applyFill="1" applyBorder="1" applyAlignment="1">
      <alignment horizontal="center" vertical="top"/>
    </xf>
    <xf numFmtId="180" fontId="3" fillId="0" borderId="18" xfId="0" applyNumberFormat="1" applyFont="1" applyBorder="1" applyAlignment="1">
      <alignment horizontal="center" vertical="top"/>
    </xf>
    <xf numFmtId="180" fontId="3" fillId="37" borderId="30" xfId="0" applyNumberFormat="1" applyFont="1" applyFill="1" applyBorder="1" applyAlignment="1">
      <alignment horizontal="center" vertical="top"/>
    </xf>
    <xf numFmtId="180" fontId="3" fillId="37" borderId="40" xfId="0" applyNumberFormat="1" applyFont="1" applyFill="1" applyBorder="1" applyAlignment="1">
      <alignment horizontal="center" vertical="top"/>
    </xf>
    <xf numFmtId="0" fontId="0" fillId="0" borderId="39" xfId="0" applyFont="1" applyBorder="1" applyAlignment="1">
      <alignment horizontal="center" vertical="center" textRotation="90"/>
    </xf>
    <xf numFmtId="0" fontId="3" fillId="0" borderId="40" xfId="0" applyFont="1" applyFill="1" applyBorder="1" applyAlignment="1">
      <alignment horizontal="center" vertical="top"/>
    </xf>
    <xf numFmtId="180" fontId="3" fillId="37" borderId="26" xfId="0" applyNumberFormat="1" applyFont="1" applyFill="1" applyBorder="1" applyAlignment="1">
      <alignment horizontal="center" vertical="top"/>
    </xf>
    <xf numFmtId="180" fontId="3" fillId="37" borderId="33" xfId="0" applyNumberFormat="1" applyFont="1" applyFill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top"/>
    </xf>
    <xf numFmtId="180" fontId="4" fillId="40" borderId="29" xfId="0" applyNumberFormat="1" applyFont="1" applyFill="1" applyBorder="1" applyAlignment="1">
      <alignment horizontal="center" vertical="top"/>
    </xf>
    <xf numFmtId="180" fontId="4" fillId="40" borderId="0" xfId="0" applyNumberFormat="1" applyFont="1" applyFill="1" applyBorder="1" applyAlignment="1">
      <alignment horizontal="center" vertical="top"/>
    </xf>
    <xf numFmtId="180" fontId="4" fillId="40" borderId="29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/>
    </xf>
    <xf numFmtId="180" fontId="3" fillId="0" borderId="85" xfId="0" applyNumberFormat="1" applyFont="1" applyBorder="1" applyAlignment="1">
      <alignment horizontal="center" vertical="top"/>
    </xf>
    <xf numFmtId="180" fontId="3" fillId="36" borderId="53" xfId="0" applyNumberFormat="1" applyFont="1" applyFill="1" applyBorder="1" applyAlignment="1">
      <alignment horizontal="center" vertical="top"/>
    </xf>
    <xf numFmtId="180" fontId="3" fillId="37" borderId="28" xfId="0" applyNumberFormat="1" applyFont="1" applyFill="1" applyBorder="1" applyAlignment="1">
      <alignment horizontal="center" vertical="top" wrapText="1"/>
    </xf>
    <xf numFmtId="180" fontId="3" fillId="0" borderId="38" xfId="0" applyNumberFormat="1" applyFont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180" fontId="3" fillId="0" borderId="55" xfId="0" applyNumberFormat="1" applyFont="1" applyFill="1" applyBorder="1" applyAlignment="1">
      <alignment horizontal="center" vertical="top"/>
    </xf>
    <xf numFmtId="180" fontId="3" fillId="37" borderId="16" xfId="0" applyNumberFormat="1" applyFont="1" applyFill="1" applyBorder="1" applyAlignment="1">
      <alignment horizontal="center" vertical="top"/>
    </xf>
    <xf numFmtId="180" fontId="3" fillId="36" borderId="81" xfId="0" applyNumberFormat="1" applyFont="1" applyFill="1" applyBorder="1" applyAlignment="1">
      <alignment horizontal="center" vertical="top"/>
    </xf>
    <xf numFmtId="180" fontId="3" fillId="37" borderId="26" xfId="0" applyNumberFormat="1" applyFont="1" applyFill="1" applyBorder="1" applyAlignment="1">
      <alignment horizontal="center" vertical="top" wrapText="1"/>
    </xf>
    <xf numFmtId="180" fontId="3" fillId="0" borderId="33" xfId="0" applyNumberFormat="1" applyFont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180" fontId="4" fillId="36" borderId="85" xfId="0" applyNumberFormat="1" applyFont="1" applyFill="1" applyBorder="1" applyAlignment="1">
      <alignment horizontal="center" vertical="top"/>
    </xf>
    <xf numFmtId="180" fontId="4" fillId="36" borderId="31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/>
    </xf>
    <xf numFmtId="0" fontId="13" fillId="0" borderId="32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180" fontId="3" fillId="0" borderId="54" xfId="0" applyNumberFormat="1" applyFont="1" applyFill="1" applyBorder="1" applyAlignment="1">
      <alignment horizontal="center" vertical="top"/>
    </xf>
    <xf numFmtId="180" fontId="3" fillId="0" borderId="46" xfId="0" applyNumberFormat="1" applyFont="1" applyBorder="1" applyAlignment="1">
      <alignment horizontal="center" vertical="top"/>
    </xf>
    <xf numFmtId="180" fontId="3" fillId="0" borderId="49" xfId="0" applyNumberFormat="1" applyFont="1" applyBorder="1" applyAlignment="1">
      <alignment horizontal="center" vertical="top"/>
    </xf>
    <xf numFmtId="180" fontId="3" fillId="37" borderId="38" xfId="0" applyNumberFormat="1" applyFont="1" applyFill="1" applyBorder="1" applyAlignment="1">
      <alignment horizontal="center" vertical="top" wrapText="1"/>
    </xf>
    <xf numFmtId="180" fontId="3" fillId="0" borderId="28" xfId="0" applyNumberFormat="1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top" wrapText="1"/>
    </xf>
    <xf numFmtId="180" fontId="4" fillId="36" borderId="41" xfId="0" applyNumberFormat="1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180" fontId="4" fillId="0" borderId="55" xfId="0" applyNumberFormat="1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top" wrapText="1"/>
    </xf>
    <xf numFmtId="49" fontId="4" fillId="40" borderId="73" xfId="0" applyNumberFormat="1" applyFont="1" applyFill="1" applyBorder="1" applyAlignment="1">
      <alignment horizontal="right" vertical="top"/>
    </xf>
    <xf numFmtId="49" fontId="4" fillId="40" borderId="74" xfId="0" applyNumberFormat="1" applyFont="1" applyFill="1" applyBorder="1" applyAlignment="1">
      <alignment horizontal="right" vertical="top"/>
    </xf>
    <xf numFmtId="49" fontId="4" fillId="40" borderId="61" xfId="0" applyNumberFormat="1" applyFont="1" applyFill="1" applyBorder="1" applyAlignment="1">
      <alignment horizontal="right" vertical="top"/>
    </xf>
    <xf numFmtId="180" fontId="4" fillId="40" borderId="16" xfId="0" applyNumberFormat="1" applyFont="1" applyFill="1" applyBorder="1" applyAlignment="1">
      <alignment horizontal="center" vertical="top"/>
    </xf>
    <xf numFmtId="180" fontId="4" fillId="40" borderId="55" xfId="0" applyNumberFormat="1" applyFont="1" applyFill="1" applyBorder="1" applyAlignment="1">
      <alignment horizontal="center" vertical="top"/>
    </xf>
    <xf numFmtId="0" fontId="13" fillId="0" borderId="32" xfId="0" applyFont="1" applyFill="1" applyBorder="1" applyAlignment="1">
      <alignment horizontal="center" vertical="center" textRotation="90" wrapText="1"/>
    </xf>
    <xf numFmtId="0" fontId="1" fillId="0" borderId="28" xfId="0" applyNumberFormat="1" applyFont="1" applyFill="1" applyBorder="1" applyAlignment="1">
      <alignment horizontal="center" vertical="top"/>
    </xf>
    <xf numFmtId="0" fontId="3" fillId="0" borderId="57" xfId="0" applyFont="1" applyFill="1" applyBorder="1" applyAlignment="1">
      <alignment horizontal="center" vertical="top" wrapText="1"/>
    </xf>
    <xf numFmtId="180" fontId="3" fillId="36" borderId="77" xfId="0" applyNumberFormat="1" applyFont="1" applyFill="1" applyBorder="1" applyAlignment="1">
      <alignment horizontal="center" vertical="top" wrapText="1"/>
    </xf>
    <xf numFmtId="0" fontId="3" fillId="36" borderId="46" xfId="0" applyFont="1" applyFill="1" applyBorder="1" applyAlignment="1">
      <alignment horizontal="left" vertical="top" wrapText="1"/>
    </xf>
    <xf numFmtId="0" fontId="3" fillId="36" borderId="49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1" fillId="0" borderId="26" xfId="0" applyNumberFormat="1" applyFont="1" applyFill="1" applyBorder="1" applyAlignment="1">
      <alignment horizontal="center" vertical="top"/>
    </xf>
    <xf numFmtId="180" fontId="3" fillId="0" borderId="70" xfId="0" applyNumberFormat="1" applyFont="1" applyFill="1" applyBorder="1" applyAlignment="1">
      <alignment horizontal="center" vertical="top"/>
    </xf>
    <xf numFmtId="180" fontId="3" fillId="36" borderId="85" xfId="0" applyNumberFormat="1" applyFont="1" applyFill="1" applyBorder="1" applyAlignment="1">
      <alignment horizontal="center" vertical="top"/>
    </xf>
    <xf numFmtId="180" fontId="3" fillId="0" borderId="25" xfId="0" applyNumberFormat="1" applyFont="1" applyFill="1" applyBorder="1" applyAlignment="1">
      <alignment horizontal="center" vertical="top"/>
    </xf>
    <xf numFmtId="0" fontId="13" fillId="0" borderId="34" xfId="0" applyFont="1" applyFill="1" applyBorder="1" applyAlignment="1">
      <alignment horizontal="center" vertical="center" textRotation="90" wrapText="1"/>
    </xf>
    <xf numFmtId="0" fontId="1" fillId="0" borderId="31" xfId="0" applyNumberFormat="1" applyFont="1" applyFill="1" applyBorder="1" applyAlignment="1">
      <alignment horizontal="center" vertical="top"/>
    </xf>
    <xf numFmtId="0" fontId="4" fillId="36" borderId="44" xfId="0" applyFont="1" applyFill="1" applyBorder="1" applyAlignment="1">
      <alignment horizontal="right" vertical="top" wrapText="1"/>
    </xf>
    <xf numFmtId="180" fontId="4" fillId="36" borderId="37" xfId="0" applyNumberFormat="1" applyFont="1" applyFill="1" applyBorder="1" applyAlignment="1">
      <alignment horizontal="center" vertical="top"/>
    </xf>
    <xf numFmtId="180" fontId="4" fillId="36" borderId="83" xfId="0" applyNumberFormat="1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left" vertical="top" wrapText="1"/>
    </xf>
    <xf numFmtId="180" fontId="4" fillId="36" borderId="72" xfId="0" applyNumberFormat="1" applyFont="1" applyFill="1" applyBorder="1" applyAlignment="1">
      <alignment horizontal="center" vertical="top" wrapText="1"/>
    </xf>
    <xf numFmtId="180" fontId="4" fillId="36" borderId="41" xfId="0" applyNumberFormat="1" applyFont="1" applyFill="1" applyBorder="1" applyAlignment="1">
      <alignment horizontal="center" vertical="top" wrapText="1"/>
    </xf>
    <xf numFmtId="49" fontId="4" fillId="37" borderId="87" xfId="0" applyNumberFormat="1" applyFont="1" applyFill="1" applyBorder="1" applyAlignment="1">
      <alignment horizontal="center" vertical="top"/>
    </xf>
    <xf numFmtId="49" fontId="2" fillId="0" borderId="84" xfId="0" applyNumberFormat="1" applyFont="1" applyFill="1" applyBorder="1" applyAlignment="1">
      <alignment horizontal="left" vertical="top" wrapText="1"/>
    </xf>
    <xf numFmtId="0" fontId="13" fillId="0" borderId="32" xfId="0" applyFont="1" applyBorder="1" applyAlignment="1">
      <alignment horizontal="center" vertical="center" textRotation="90" wrapText="1"/>
    </xf>
    <xf numFmtId="49" fontId="3" fillId="0" borderId="32" xfId="0" applyNumberFormat="1" applyFont="1" applyFill="1" applyBorder="1" applyAlignment="1">
      <alignment horizontal="center" vertical="top"/>
    </xf>
    <xf numFmtId="185" fontId="3" fillId="0" borderId="92" xfId="0" applyNumberFormat="1" applyFont="1" applyFill="1" applyBorder="1" applyAlignment="1">
      <alignment horizontal="center" vertical="top"/>
    </xf>
    <xf numFmtId="185" fontId="3" fillId="0" borderId="87" xfId="0" applyNumberFormat="1" applyFont="1" applyFill="1" applyBorder="1" applyAlignment="1">
      <alignment horizontal="center" vertical="top"/>
    </xf>
    <xf numFmtId="185" fontId="3" fillId="0" borderId="84" xfId="0" applyNumberFormat="1" applyFont="1" applyFill="1" applyBorder="1" applyAlignment="1">
      <alignment horizontal="center" vertical="top"/>
    </xf>
    <xf numFmtId="185" fontId="3" fillId="36" borderId="92" xfId="0" applyNumberFormat="1" applyFont="1" applyFill="1" applyBorder="1" applyAlignment="1">
      <alignment horizontal="center" vertical="top"/>
    </xf>
    <xf numFmtId="185" fontId="3" fillId="36" borderId="87" xfId="0" applyNumberFormat="1" applyFont="1" applyFill="1" applyBorder="1" applyAlignment="1">
      <alignment horizontal="center" vertical="top"/>
    </xf>
    <xf numFmtId="185" fontId="3" fillId="36" borderId="84" xfId="0" applyNumberFormat="1" applyFont="1" applyFill="1" applyBorder="1" applyAlignment="1">
      <alignment horizontal="center" vertical="top"/>
    </xf>
    <xf numFmtId="180" fontId="3" fillId="0" borderId="17" xfId="0" applyNumberFormat="1" applyFont="1" applyFill="1" applyBorder="1" applyAlignment="1">
      <alignment horizontal="center" vertical="top"/>
    </xf>
    <xf numFmtId="180" fontId="3" fillId="0" borderId="32" xfId="0" applyNumberFormat="1" applyFont="1" applyFill="1" applyBorder="1" applyAlignment="1">
      <alignment horizontal="center" vertical="top"/>
    </xf>
    <xf numFmtId="49" fontId="4" fillId="37" borderId="16" xfId="0" applyNumberFormat="1" applyFont="1" applyFill="1" applyBorder="1" applyAlignment="1">
      <alignment horizontal="center" vertical="top"/>
    </xf>
    <xf numFmtId="49" fontId="2" fillId="0" borderId="50" xfId="0" applyNumberFormat="1" applyFont="1" applyFill="1" applyBorder="1" applyAlignment="1">
      <alignment horizontal="left" vertical="top" wrapText="1"/>
    </xf>
    <xf numFmtId="0" fontId="0" fillId="0" borderId="39" xfId="0" applyFont="1" applyBorder="1" applyAlignment="1">
      <alignment horizontal="center" vertical="center" textRotation="90" wrapText="1"/>
    </xf>
    <xf numFmtId="49" fontId="3" fillId="0" borderId="33" xfId="0" applyNumberFormat="1" applyFont="1" applyFill="1" applyBorder="1" applyAlignment="1">
      <alignment horizontal="center" vertical="top"/>
    </xf>
    <xf numFmtId="0" fontId="3" fillId="0" borderId="33" xfId="0" applyFont="1" applyBorder="1" applyAlignment="1">
      <alignment vertical="top"/>
    </xf>
    <xf numFmtId="185" fontId="3" fillId="0" borderId="21" xfId="0" applyNumberFormat="1" applyFont="1" applyFill="1" applyBorder="1" applyAlignment="1">
      <alignment horizontal="center" vertical="top"/>
    </xf>
    <xf numFmtId="185" fontId="3" fillId="0" borderId="18" xfId="0" applyNumberFormat="1" applyFont="1" applyFill="1" applyBorder="1" applyAlignment="1">
      <alignment horizontal="center" vertical="top"/>
    </xf>
    <xf numFmtId="185" fontId="3" fillId="0" borderId="67" xfId="0" applyNumberFormat="1" applyFont="1" applyFill="1" applyBorder="1" applyAlignment="1">
      <alignment horizontal="center" vertical="top"/>
    </xf>
    <xf numFmtId="185" fontId="3" fillId="36" borderId="21" xfId="0" applyNumberFormat="1" applyFont="1" applyFill="1" applyBorder="1" applyAlignment="1">
      <alignment horizontal="center" vertical="top"/>
    </xf>
    <xf numFmtId="185" fontId="3" fillId="36" borderId="18" xfId="0" applyNumberFormat="1" applyFont="1" applyFill="1" applyBorder="1" applyAlignment="1">
      <alignment horizontal="center" vertical="top"/>
    </xf>
    <xf numFmtId="185" fontId="3" fillId="36" borderId="67" xfId="0" applyNumberFormat="1" applyFont="1" applyFill="1" applyBorder="1" applyAlignment="1">
      <alignment horizontal="center" vertical="top"/>
    </xf>
    <xf numFmtId="180" fontId="3" fillId="0" borderId="30" xfId="0" applyNumberFormat="1" applyFont="1" applyFill="1" applyBorder="1" applyAlignment="1">
      <alignment horizontal="center" vertical="top"/>
    </xf>
    <xf numFmtId="180" fontId="3" fillId="0" borderId="40" xfId="0" applyNumberFormat="1" applyFont="1" applyFill="1" applyBorder="1" applyAlignment="1">
      <alignment horizontal="center" vertical="top"/>
    </xf>
    <xf numFmtId="49" fontId="4" fillId="37" borderId="11" xfId="0" applyNumberFormat="1" applyFont="1" applyFill="1" applyBorder="1" applyAlignment="1">
      <alignment horizontal="center" vertical="top"/>
    </xf>
    <xf numFmtId="49" fontId="2" fillId="0" borderId="72" xfId="0" applyNumberFormat="1" applyFont="1" applyFill="1" applyBorder="1" applyAlignment="1">
      <alignment horizontal="left" vertical="top" wrapText="1"/>
    </xf>
    <xf numFmtId="0" fontId="13" fillId="0" borderId="34" xfId="0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top"/>
    </xf>
    <xf numFmtId="0" fontId="4" fillId="36" borderId="41" xfId="0" applyFont="1" applyFill="1" applyBorder="1" applyAlignment="1">
      <alignment horizontal="right" vertical="top"/>
    </xf>
    <xf numFmtId="185" fontId="4" fillId="36" borderId="27" xfId="0" applyNumberFormat="1" applyFont="1" applyFill="1" applyBorder="1" applyAlignment="1">
      <alignment horizontal="center" vertical="top"/>
    </xf>
    <xf numFmtId="49" fontId="4" fillId="40" borderId="35" xfId="0" applyNumberFormat="1" applyFont="1" applyFill="1" applyBorder="1" applyAlignment="1">
      <alignment horizontal="right" vertical="top"/>
    </xf>
    <xf numFmtId="49" fontId="4" fillId="40" borderId="66" xfId="0" applyNumberFormat="1" applyFont="1" applyFill="1" applyBorder="1" applyAlignment="1">
      <alignment horizontal="right" vertical="top"/>
    </xf>
    <xf numFmtId="180" fontId="3" fillId="0" borderId="53" xfId="0" applyNumberFormat="1" applyFont="1" applyBorder="1" applyAlignment="1">
      <alignment horizontal="center" vertical="top"/>
    </xf>
    <xf numFmtId="180" fontId="3" fillId="37" borderId="29" xfId="0" applyNumberFormat="1" applyFont="1" applyFill="1" applyBorder="1" applyAlignment="1">
      <alignment horizontal="center" vertical="top"/>
    </xf>
    <xf numFmtId="180" fontId="3" fillId="36" borderId="57" xfId="0" applyNumberFormat="1" applyFont="1" applyFill="1" applyBorder="1" applyAlignment="1">
      <alignment horizontal="center" vertical="top" wrapText="1"/>
    </xf>
    <xf numFmtId="180" fontId="3" fillId="36" borderId="19" xfId="0" applyNumberFormat="1" applyFont="1" applyFill="1" applyBorder="1" applyAlignment="1">
      <alignment horizontal="center" vertical="top"/>
    </xf>
    <xf numFmtId="0" fontId="3" fillId="36" borderId="18" xfId="0" applyFont="1" applyFill="1" applyBorder="1" applyAlignment="1">
      <alignment horizontal="left" vertical="top" wrapText="1"/>
    </xf>
    <xf numFmtId="0" fontId="3" fillId="36" borderId="6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36" borderId="72" xfId="0" applyFont="1" applyFill="1" applyBorder="1" applyAlignment="1">
      <alignment horizontal="center" vertical="top" wrapText="1"/>
    </xf>
    <xf numFmtId="180" fontId="3" fillId="36" borderId="53" xfId="0" applyNumberFormat="1" applyFont="1" applyFill="1" applyBorder="1" applyAlignment="1">
      <alignment horizontal="center" vertical="top" wrapText="1"/>
    </xf>
    <xf numFmtId="180" fontId="3" fillId="0" borderId="47" xfId="0" applyNumberFormat="1" applyFont="1" applyBorder="1" applyAlignment="1">
      <alignment horizontal="center" vertical="top"/>
    </xf>
    <xf numFmtId="180" fontId="3" fillId="37" borderId="47" xfId="0" applyNumberFormat="1" applyFont="1" applyFill="1" applyBorder="1" applyAlignment="1">
      <alignment horizontal="center" vertical="top"/>
    </xf>
    <xf numFmtId="180" fontId="3" fillId="36" borderId="90" xfId="0" applyNumberFormat="1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left" vertical="top" wrapText="1"/>
    </xf>
    <xf numFmtId="0" fontId="3" fillId="36" borderId="6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4" fillId="36" borderId="91" xfId="0" applyFont="1" applyFill="1" applyBorder="1" applyAlignment="1">
      <alignment horizontal="right" vertical="top" wrapText="1"/>
    </xf>
    <xf numFmtId="180" fontId="4" fillId="36" borderId="12" xfId="0" applyNumberFormat="1" applyFont="1" applyFill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0" fontId="1" fillId="0" borderId="49" xfId="0" applyFont="1" applyFill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center" vertical="top"/>
    </xf>
    <xf numFmtId="0" fontId="13" fillId="0" borderId="38" xfId="0" applyNumberFormat="1" applyFont="1" applyBorder="1" applyAlignment="1">
      <alignment horizontal="center" vertical="top"/>
    </xf>
    <xf numFmtId="0" fontId="3" fillId="0" borderId="38" xfId="0" applyFont="1" applyBorder="1" applyAlignment="1">
      <alignment vertical="center"/>
    </xf>
    <xf numFmtId="180" fontId="3" fillId="37" borderId="45" xfId="0" applyNumberFormat="1" applyFont="1" applyFill="1" applyBorder="1" applyAlignment="1">
      <alignment horizontal="center" vertical="top"/>
    </xf>
    <xf numFmtId="180" fontId="3" fillId="37" borderId="49" xfId="0" applyNumberFormat="1" applyFont="1" applyFill="1" applyBorder="1" applyAlignment="1">
      <alignment horizontal="center" vertical="top"/>
    </xf>
    <xf numFmtId="180" fontId="3" fillId="0" borderId="45" xfId="0" applyNumberFormat="1" applyFont="1" applyBorder="1" applyAlignment="1">
      <alignment horizontal="center" vertical="top"/>
    </xf>
    <xf numFmtId="0" fontId="1" fillId="0" borderId="50" xfId="0" applyFont="1" applyFill="1" applyBorder="1" applyAlignment="1">
      <alignment horizontal="left" vertical="top" wrapText="1"/>
    </xf>
    <xf numFmtId="0" fontId="13" fillId="0" borderId="33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180" fontId="3" fillId="37" borderId="21" xfId="0" applyNumberFormat="1" applyFont="1" applyFill="1" applyBorder="1" applyAlignment="1">
      <alignment horizontal="center" vertical="top"/>
    </xf>
    <xf numFmtId="180" fontId="3" fillId="37" borderId="67" xfId="0" applyNumberFormat="1" applyFont="1" applyFill="1" applyBorder="1" applyAlignment="1">
      <alignment horizontal="center" vertical="top"/>
    </xf>
    <xf numFmtId="180" fontId="3" fillId="0" borderId="21" xfId="0" applyNumberFormat="1" applyFont="1" applyBorder="1" applyAlignment="1">
      <alignment horizontal="center" vertical="top"/>
    </xf>
    <xf numFmtId="180" fontId="3" fillId="0" borderId="30" xfId="0" applyNumberFormat="1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180" fontId="3" fillId="37" borderId="50" xfId="0" applyNumberFormat="1" applyFont="1" applyFill="1" applyBorder="1" applyAlignment="1">
      <alignment horizontal="center" vertical="top"/>
    </xf>
    <xf numFmtId="180" fontId="3" fillId="0" borderId="26" xfId="0" applyNumberFormat="1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top"/>
    </xf>
    <xf numFmtId="0" fontId="13" fillId="0" borderId="41" xfId="0" applyNumberFormat="1" applyFont="1" applyBorder="1" applyAlignment="1">
      <alignment horizontal="center" vertical="top"/>
    </xf>
    <xf numFmtId="0" fontId="1" fillId="0" borderId="84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center" vertical="top"/>
    </xf>
    <xf numFmtId="0" fontId="0" fillId="0" borderId="50" xfId="0" applyFont="1" applyFill="1" applyBorder="1" applyAlignment="1">
      <alignment horizontal="left" vertical="top" wrapText="1"/>
    </xf>
    <xf numFmtId="180" fontId="3" fillId="0" borderId="50" xfId="0" applyNumberFormat="1" applyFont="1" applyBorder="1" applyAlignment="1">
      <alignment horizontal="center" vertical="top"/>
    </xf>
    <xf numFmtId="0" fontId="0" fillId="0" borderId="72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vertical="center"/>
    </xf>
    <xf numFmtId="49" fontId="4" fillId="34" borderId="61" xfId="0" applyNumberFormat="1" applyFont="1" applyFill="1" applyBorder="1" applyAlignment="1">
      <alignment horizontal="right" vertical="top"/>
    </xf>
    <xf numFmtId="180" fontId="4" fillId="34" borderId="13" xfId="0" applyNumberFormat="1" applyFont="1" applyFill="1" applyBorder="1" applyAlignment="1">
      <alignment horizontal="center" vertical="top"/>
    </xf>
    <xf numFmtId="49" fontId="4" fillId="35" borderId="61" xfId="0" applyNumberFormat="1" applyFont="1" applyFill="1" applyBorder="1" applyAlignment="1">
      <alignment horizontal="right" vertical="top"/>
    </xf>
    <xf numFmtId="180" fontId="4" fillId="35" borderId="13" xfId="0" applyNumberFormat="1" applyFont="1" applyFill="1" applyBorder="1" applyAlignment="1">
      <alignment horizontal="center" vertical="top"/>
    </xf>
    <xf numFmtId="49" fontId="3" fillId="0" borderId="66" xfId="0" applyNumberFormat="1" applyFont="1" applyFill="1" applyBorder="1" applyAlignment="1">
      <alignment horizontal="left" vertical="top" wrapText="1"/>
    </xf>
    <xf numFmtId="0" fontId="0" fillId="0" borderId="66" xfId="0" applyFont="1" applyBorder="1" applyAlignment="1">
      <alignment horizontal="left" vertical="top" wrapText="1"/>
    </xf>
    <xf numFmtId="180" fontId="3" fillId="0" borderId="36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180" fontId="3" fillId="0" borderId="26" xfId="0" applyNumberFormat="1" applyFont="1" applyFill="1" applyBorder="1" applyAlignment="1">
      <alignment horizontal="center" vertical="top" wrapText="1"/>
    </xf>
    <xf numFmtId="180" fontId="3" fillId="38" borderId="46" xfId="0" applyNumberFormat="1" applyFont="1" applyFill="1" applyBorder="1" applyAlignment="1">
      <alignment horizontal="center" vertical="top"/>
    </xf>
    <xf numFmtId="180" fontId="3" fillId="38" borderId="50" xfId="0" applyNumberFormat="1" applyFont="1" applyFill="1" applyBorder="1" applyAlignment="1">
      <alignment horizontal="center" vertical="top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83</xdr:row>
      <xdr:rowOff>0</xdr:rowOff>
    </xdr:from>
    <xdr:to>
      <xdr:col>13</xdr:col>
      <xdr:colOff>295275</xdr:colOff>
      <xdr:row>83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402300"/>
          <a:ext cx="762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2.7109375" style="75" customWidth="1"/>
    <col min="4" max="4" width="60.7109375" style="75" customWidth="1"/>
    <col min="5" max="5" width="3.421875" style="75" customWidth="1"/>
    <col min="6" max="6" width="2.7109375" style="75" customWidth="1"/>
    <col min="7" max="7" width="3.00390625" style="20" customWidth="1"/>
    <col min="8" max="8" width="7.7109375" style="127" customWidth="1"/>
    <col min="9" max="22" width="7.7109375" style="75" customWidth="1"/>
    <col min="23" max="16384" width="9.140625" style="75" customWidth="1"/>
  </cols>
  <sheetData>
    <row r="1" ht="12.75">
      <c r="V1" s="22" t="s">
        <v>185</v>
      </c>
    </row>
    <row r="2" spans="1:22" ht="26.25" customHeight="1">
      <c r="A2" s="442" t="s">
        <v>186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2" ht="12.75" customHeight="1">
      <c r="A3" s="442" t="s">
        <v>155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</row>
    <row r="4" spans="1:22" ht="12" customHeight="1" thickBot="1">
      <c r="A4" s="8"/>
      <c r="B4" s="8"/>
      <c r="C4" s="8"/>
      <c r="D4" s="13"/>
      <c r="E4" s="14"/>
      <c r="F4" s="10"/>
      <c r="G4" s="1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" t="s">
        <v>0</v>
      </c>
    </row>
    <row r="5" spans="1:22" s="88" customFormat="1" ht="36.75" customHeight="1">
      <c r="A5" s="446" t="s">
        <v>1</v>
      </c>
      <c r="B5" s="449" t="s">
        <v>2</v>
      </c>
      <c r="C5" s="449" t="s">
        <v>3</v>
      </c>
      <c r="D5" s="488" t="s">
        <v>55</v>
      </c>
      <c r="E5" s="491" t="s">
        <v>4</v>
      </c>
      <c r="F5" s="494" t="s">
        <v>69</v>
      </c>
      <c r="G5" s="439" t="s">
        <v>5</v>
      </c>
      <c r="H5" s="420" t="s">
        <v>6</v>
      </c>
      <c r="I5" s="412" t="s">
        <v>133</v>
      </c>
      <c r="J5" s="413"/>
      <c r="K5" s="413"/>
      <c r="L5" s="414"/>
      <c r="M5" s="412" t="s">
        <v>134</v>
      </c>
      <c r="N5" s="413"/>
      <c r="O5" s="413"/>
      <c r="P5" s="414"/>
      <c r="Q5" s="452" t="s">
        <v>135</v>
      </c>
      <c r="R5" s="413"/>
      <c r="S5" s="413"/>
      <c r="T5" s="453"/>
      <c r="U5" s="480" t="s">
        <v>97</v>
      </c>
      <c r="V5" s="480" t="s">
        <v>108</v>
      </c>
    </row>
    <row r="6" spans="1:22" s="88" customFormat="1" ht="15" customHeight="1">
      <c r="A6" s="447"/>
      <c r="B6" s="450"/>
      <c r="C6" s="450"/>
      <c r="D6" s="489"/>
      <c r="E6" s="492"/>
      <c r="F6" s="495"/>
      <c r="G6" s="440"/>
      <c r="H6" s="421"/>
      <c r="I6" s="418" t="s">
        <v>7</v>
      </c>
      <c r="J6" s="438" t="s">
        <v>8</v>
      </c>
      <c r="K6" s="438"/>
      <c r="L6" s="483" t="s">
        <v>71</v>
      </c>
      <c r="M6" s="418" t="s">
        <v>7</v>
      </c>
      <c r="N6" s="438" t="s">
        <v>8</v>
      </c>
      <c r="O6" s="438"/>
      <c r="P6" s="483" t="s">
        <v>71</v>
      </c>
      <c r="Q6" s="454" t="s">
        <v>7</v>
      </c>
      <c r="R6" s="438" t="s">
        <v>8</v>
      </c>
      <c r="S6" s="438"/>
      <c r="T6" s="444" t="s">
        <v>71</v>
      </c>
      <c r="U6" s="481"/>
      <c r="V6" s="481"/>
    </row>
    <row r="7" spans="1:22" s="88" customFormat="1" ht="88.5" customHeight="1" thickBot="1">
      <c r="A7" s="448"/>
      <c r="B7" s="451"/>
      <c r="C7" s="451"/>
      <c r="D7" s="490"/>
      <c r="E7" s="493"/>
      <c r="F7" s="496"/>
      <c r="G7" s="441"/>
      <c r="H7" s="422"/>
      <c r="I7" s="419"/>
      <c r="J7" s="87" t="s">
        <v>7</v>
      </c>
      <c r="K7" s="89" t="s">
        <v>72</v>
      </c>
      <c r="L7" s="484"/>
      <c r="M7" s="419"/>
      <c r="N7" s="87" t="s">
        <v>7</v>
      </c>
      <c r="O7" s="89" t="s">
        <v>72</v>
      </c>
      <c r="P7" s="484"/>
      <c r="Q7" s="455"/>
      <c r="R7" s="87" t="s">
        <v>7</v>
      </c>
      <c r="S7" s="89" t="s">
        <v>72</v>
      </c>
      <c r="T7" s="445"/>
      <c r="U7" s="482"/>
      <c r="V7" s="482"/>
    </row>
    <row r="8" spans="1:22" ht="15.75" customHeight="1">
      <c r="A8" s="457" t="s">
        <v>35</v>
      </c>
      <c r="B8" s="458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9"/>
    </row>
    <row r="9" spans="1:22" ht="15.75" customHeight="1">
      <c r="A9" s="477" t="s">
        <v>85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9"/>
    </row>
    <row r="10" spans="1:22" ht="15.75" customHeight="1" thickBot="1">
      <c r="A10" s="91" t="s">
        <v>9</v>
      </c>
      <c r="B10" s="474" t="s">
        <v>25</v>
      </c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6"/>
    </row>
    <row r="11" spans="1:22" ht="15.75" customHeight="1" thickBot="1">
      <c r="A11" s="92" t="s">
        <v>9</v>
      </c>
      <c r="B11" s="93" t="s">
        <v>9</v>
      </c>
      <c r="C11" s="485" t="s">
        <v>96</v>
      </c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7"/>
    </row>
    <row r="12" spans="1:22" ht="15.75" customHeight="1">
      <c r="A12" s="468" t="s">
        <v>9</v>
      </c>
      <c r="B12" s="471" t="s">
        <v>9</v>
      </c>
      <c r="C12" s="500" t="s">
        <v>9</v>
      </c>
      <c r="D12" s="106" t="s">
        <v>95</v>
      </c>
      <c r="E12" s="462" t="s">
        <v>105</v>
      </c>
      <c r="F12" s="465" t="s">
        <v>15</v>
      </c>
      <c r="G12" s="497" t="s">
        <v>89</v>
      </c>
      <c r="H12" s="115" t="s">
        <v>11</v>
      </c>
      <c r="I12" s="135">
        <f>J12+L12</f>
        <v>16040</v>
      </c>
      <c r="J12" s="136">
        <f>40+16000</f>
        <v>16040</v>
      </c>
      <c r="K12" s="136"/>
      <c r="L12" s="222"/>
      <c r="M12" s="135">
        <f>N12+P12</f>
        <v>15080</v>
      </c>
      <c r="N12" s="136">
        <v>15080</v>
      </c>
      <c r="O12" s="136"/>
      <c r="P12" s="223"/>
      <c r="Q12" s="292">
        <f>R12+T12</f>
        <v>16000</v>
      </c>
      <c r="R12" s="293">
        <f>15920+40+40</f>
        <v>16000</v>
      </c>
      <c r="S12" s="293"/>
      <c r="T12" s="294"/>
      <c r="U12" s="224">
        <f>15000+40</f>
        <v>15040</v>
      </c>
      <c r="V12" s="224">
        <f>15000+40</f>
        <v>15040</v>
      </c>
    </row>
    <row r="13" spans="1:22" ht="37.5" customHeight="1">
      <c r="A13" s="469"/>
      <c r="B13" s="472"/>
      <c r="C13" s="501"/>
      <c r="D13" s="265" t="s">
        <v>109</v>
      </c>
      <c r="E13" s="463"/>
      <c r="F13" s="466"/>
      <c r="G13" s="498"/>
      <c r="H13" s="116"/>
      <c r="I13" s="137">
        <f>J13+L13</f>
        <v>0</v>
      </c>
      <c r="J13" s="138"/>
      <c r="K13" s="138"/>
      <c r="L13" s="225"/>
      <c r="M13" s="137">
        <f>N13+P13</f>
        <v>0</v>
      </c>
      <c r="N13" s="138"/>
      <c r="O13" s="138"/>
      <c r="P13" s="226"/>
      <c r="Q13" s="295">
        <f>R13+T13</f>
        <v>0</v>
      </c>
      <c r="R13" s="296"/>
      <c r="S13" s="296"/>
      <c r="T13" s="297"/>
      <c r="U13" s="227"/>
      <c r="V13" s="227"/>
    </row>
    <row r="14" spans="1:22" ht="15.75" customHeight="1">
      <c r="A14" s="469"/>
      <c r="B14" s="472"/>
      <c r="C14" s="501"/>
      <c r="D14" s="107" t="s">
        <v>110</v>
      </c>
      <c r="E14" s="463"/>
      <c r="F14" s="466"/>
      <c r="G14" s="498"/>
      <c r="H14" s="117"/>
      <c r="I14" s="139">
        <f>J14+L14</f>
        <v>0</v>
      </c>
      <c r="J14" s="140"/>
      <c r="K14" s="140"/>
      <c r="L14" s="228"/>
      <c r="M14" s="139">
        <f>N14+P14</f>
        <v>0</v>
      </c>
      <c r="N14" s="140"/>
      <c r="O14" s="140"/>
      <c r="P14" s="229"/>
      <c r="Q14" s="298">
        <f>R14+T14</f>
        <v>0</v>
      </c>
      <c r="R14" s="299"/>
      <c r="S14" s="299"/>
      <c r="T14" s="300"/>
      <c r="U14" s="141"/>
      <c r="V14" s="141"/>
    </row>
    <row r="15" spans="1:22" ht="15.75" customHeight="1">
      <c r="A15" s="469"/>
      <c r="B15" s="472"/>
      <c r="C15" s="501"/>
      <c r="D15" s="107" t="s">
        <v>171</v>
      </c>
      <c r="E15" s="463"/>
      <c r="F15" s="466"/>
      <c r="G15" s="498"/>
      <c r="H15" s="117"/>
      <c r="I15" s="139">
        <f>J15+L15</f>
        <v>0</v>
      </c>
      <c r="J15" s="140"/>
      <c r="K15" s="140"/>
      <c r="L15" s="228"/>
      <c r="M15" s="139">
        <f>N15+P15</f>
        <v>0</v>
      </c>
      <c r="N15" s="140"/>
      <c r="O15" s="140"/>
      <c r="P15" s="229"/>
      <c r="Q15" s="298">
        <f>R15+T15</f>
        <v>0</v>
      </c>
      <c r="R15" s="299"/>
      <c r="S15" s="299"/>
      <c r="T15" s="300"/>
      <c r="U15" s="141"/>
      <c r="V15" s="141"/>
    </row>
    <row r="16" spans="1:22" ht="15.75" customHeight="1" thickBot="1">
      <c r="A16" s="470"/>
      <c r="B16" s="473"/>
      <c r="C16" s="502"/>
      <c r="D16" s="108"/>
      <c r="E16" s="464"/>
      <c r="F16" s="467"/>
      <c r="G16" s="499"/>
      <c r="H16" s="118" t="s">
        <v>12</v>
      </c>
      <c r="I16" s="212">
        <f aca="true" t="shared" si="0" ref="I16:V16">SUM(I12:I15)</f>
        <v>16040</v>
      </c>
      <c r="J16" s="213">
        <f t="shared" si="0"/>
        <v>16040</v>
      </c>
      <c r="K16" s="213">
        <f t="shared" si="0"/>
        <v>0</v>
      </c>
      <c r="L16" s="214">
        <f t="shared" si="0"/>
        <v>0</v>
      </c>
      <c r="M16" s="212">
        <f t="shared" si="0"/>
        <v>15080</v>
      </c>
      <c r="N16" s="213">
        <f t="shared" si="0"/>
        <v>15080</v>
      </c>
      <c r="O16" s="213">
        <f t="shared" si="0"/>
        <v>0</v>
      </c>
      <c r="P16" s="214">
        <f t="shared" si="0"/>
        <v>0</v>
      </c>
      <c r="Q16" s="212">
        <f t="shared" si="0"/>
        <v>16000</v>
      </c>
      <c r="R16" s="213">
        <f t="shared" si="0"/>
        <v>16000</v>
      </c>
      <c r="S16" s="213">
        <f t="shared" si="0"/>
        <v>0</v>
      </c>
      <c r="T16" s="214">
        <f t="shared" si="0"/>
        <v>0</v>
      </c>
      <c r="U16" s="215">
        <f t="shared" si="0"/>
        <v>15040</v>
      </c>
      <c r="V16" s="215">
        <f t="shared" si="0"/>
        <v>15040</v>
      </c>
    </row>
    <row r="17" spans="1:22" ht="26.25" customHeight="1">
      <c r="A17" s="468" t="s">
        <v>9</v>
      </c>
      <c r="B17" s="471" t="s">
        <v>9</v>
      </c>
      <c r="C17" s="500" t="s">
        <v>13</v>
      </c>
      <c r="D17" s="106" t="s">
        <v>123</v>
      </c>
      <c r="E17" s="462"/>
      <c r="F17" s="465" t="s">
        <v>15</v>
      </c>
      <c r="G17" s="497" t="s">
        <v>89</v>
      </c>
      <c r="H17" s="115" t="s">
        <v>19</v>
      </c>
      <c r="I17" s="135">
        <f>J17+L17</f>
        <v>250</v>
      </c>
      <c r="J17" s="136">
        <f>200+50</f>
        <v>250</v>
      </c>
      <c r="K17" s="136"/>
      <c r="L17" s="222"/>
      <c r="M17" s="135">
        <f>N17+P17</f>
        <v>100.5</v>
      </c>
      <c r="N17" s="136">
        <f>50+50.5</f>
        <v>100.5</v>
      </c>
      <c r="O17" s="136"/>
      <c r="P17" s="223"/>
      <c r="Q17" s="292">
        <f>R17+T17</f>
        <v>50.5</v>
      </c>
      <c r="R17" s="293">
        <v>50.5</v>
      </c>
      <c r="S17" s="293"/>
      <c r="T17" s="294"/>
      <c r="U17" s="224">
        <v>45</v>
      </c>
      <c r="V17" s="224">
        <f>300+150</f>
        <v>450</v>
      </c>
    </row>
    <row r="18" spans="1:22" ht="16.5" customHeight="1">
      <c r="A18" s="469"/>
      <c r="B18" s="472"/>
      <c r="C18" s="501"/>
      <c r="D18" s="107" t="s">
        <v>111</v>
      </c>
      <c r="E18" s="463"/>
      <c r="F18" s="466"/>
      <c r="G18" s="498"/>
      <c r="H18" s="117" t="s">
        <v>11</v>
      </c>
      <c r="I18" s="139">
        <f>J18+L18</f>
        <v>0</v>
      </c>
      <c r="J18" s="140"/>
      <c r="K18" s="140"/>
      <c r="L18" s="228"/>
      <c r="M18" s="139">
        <f>N18+P18</f>
        <v>517.6</v>
      </c>
      <c r="N18" s="140">
        <f>300+217.6</f>
        <v>517.6</v>
      </c>
      <c r="O18" s="140"/>
      <c r="P18" s="229"/>
      <c r="Q18" s="298">
        <f>R18+T18</f>
        <v>0</v>
      </c>
      <c r="R18" s="299"/>
      <c r="S18" s="299"/>
      <c r="T18" s="300"/>
      <c r="U18" s="141"/>
      <c r="V18" s="141"/>
    </row>
    <row r="19" spans="1:22" ht="28.5" customHeight="1">
      <c r="A19" s="469"/>
      <c r="B19" s="472"/>
      <c r="C19" s="501"/>
      <c r="D19" s="272" t="s">
        <v>176</v>
      </c>
      <c r="E19" s="463"/>
      <c r="F19" s="466"/>
      <c r="G19" s="498"/>
      <c r="H19" s="117" t="s">
        <v>86</v>
      </c>
      <c r="I19" s="139">
        <f>J19+L19</f>
        <v>23.9</v>
      </c>
      <c r="J19" s="140">
        <v>23.9</v>
      </c>
      <c r="K19" s="140"/>
      <c r="L19" s="228"/>
      <c r="M19" s="139">
        <f>N19+P19</f>
        <v>0</v>
      </c>
      <c r="N19" s="140"/>
      <c r="O19" s="140"/>
      <c r="P19" s="229"/>
      <c r="Q19" s="298">
        <f>R19+T19</f>
        <v>0</v>
      </c>
      <c r="R19" s="299"/>
      <c r="S19" s="299"/>
      <c r="T19" s="300"/>
      <c r="U19" s="141"/>
      <c r="V19" s="141"/>
    </row>
    <row r="20" spans="1:22" ht="15.75" customHeight="1">
      <c r="A20" s="469"/>
      <c r="B20" s="472"/>
      <c r="C20" s="501"/>
      <c r="D20" s="272" t="s">
        <v>177</v>
      </c>
      <c r="E20" s="463"/>
      <c r="F20" s="466"/>
      <c r="G20" s="498"/>
      <c r="H20" s="267" t="s">
        <v>91</v>
      </c>
      <c r="I20" s="268"/>
      <c r="J20" s="269"/>
      <c r="K20" s="269"/>
      <c r="L20" s="270"/>
      <c r="M20" s="268"/>
      <c r="N20" s="269"/>
      <c r="O20" s="269"/>
      <c r="P20" s="228"/>
      <c r="Q20" s="298">
        <f>R20+T20</f>
        <v>50</v>
      </c>
      <c r="R20" s="301">
        <v>50</v>
      </c>
      <c r="S20" s="301"/>
      <c r="T20" s="302"/>
      <c r="U20" s="271"/>
      <c r="V20" s="271"/>
    </row>
    <row r="21" spans="1:22" ht="15.75" customHeight="1" thickBot="1">
      <c r="A21" s="470"/>
      <c r="B21" s="473"/>
      <c r="C21" s="502"/>
      <c r="D21" s="273"/>
      <c r="E21" s="464"/>
      <c r="F21" s="467"/>
      <c r="G21" s="499"/>
      <c r="H21" s="118" t="s">
        <v>12</v>
      </c>
      <c r="I21" s="216">
        <f aca="true" t="shared" si="1" ref="I21:V21">SUM(I17:I19)</f>
        <v>273.9</v>
      </c>
      <c r="J21" s="217">
        <f t="shared" si="1"/>
        <v>273.9</v>
      </c>
      <c r="K21" s="217">
        <f t="shared" si="1"/>
        <v>0</v>
      </c>
      <c r="L21" s="218">
        <f t="shared" si="1"/>
        <v>0</v>
      </c>
      <c r="M21" s="216">
        <f t="shared" si="1"/>
        <v>618.1</v>
      </c>
      <c r="N21" s="217">
        <f t="shared" si="1"/>
        <v>618.1</v>
      </c>
      <c r="O21" s="217">
        <f t="shared" si="1"/>
        <v>0</v>
      </c>
      <c r="P21" s="218">
        <f t="shared" si="1"/>
        <v>0</v>
      </c>
      <c r="Q21" s="216">
        <f>SUM(Q17:Q20)</f>
        <v>100.5</v>
      </c>
      <c r="R21" s="217">
        <f>SUM(R17:R20)</f>
        <v>100.5</v>
      </c>
      <c r="S21" s="217">
        <f t="shared" si="1"/>
        <v>0</v>
      </c>
      <c r="T21" s="218">
        <f t="shared" si="1"/>
        <v>0</v>
      </c>
      <c r="U21" s="215">
        <f t="shared" si="1"/>
        <v>45</v>
      </c>
      <c r="V21" s="215">
        <f t="shared" si="1"/>
        <v>450</v>
      </c>
    </row>
    <row r="22" spans="1:22" ht="15.75" customHeight="1" thickBot="1">
      <c r="A22" s="6" t="s">
        <v>9</v>
      </c>
      <c r="B22" s="1" t="s">
        <v>9</v>
      </c>
      <c r="C22" s="460" t="s">
        <v>16</v>
      </c>
      <c r="D22" s="461"/>
      <c r="E22" s="461"/>
      <c r="F22" s="461"/>
      <c r="G22" s="461"/>
      <c r="H22" s="461"/>
      <c r="I22" s="219">
        <f>SUM(I21,I16)</f>
        <v>16313.9</v>
      </c>
      <c r="J22" s="220">
        <f aca="true" t="shared" si="2" ref="J22:V22">SUM(J21,J16)</f>
        <v>16313.9</v>
      </c>
      <c r="K22" s="220">
        <f t="shared" si="2"/>
        <v>0</v>
      </c>
      <c r="L22" s="221">
        <f t="shared" si="2"/>
        <v>0</v>
      </c>
      <c r="M22" s="219">
        <f t="shared" si="2"/>
        <v>15698.1</v>
      </c>
      <c r="N22" s="220">
        <f t="shared" si="2"/>
        <v>15698.1</v>
      </c>
      <c r="O22" s="220">
        <f t="shared" si="2"/>
        <v>0</v>
      </c>
      <c r="P22" s="221">
        <f t="shared" si="2"/>
        <v>0</v>
      </c>
      <c r="Q22" s="219">
        <f t="shared" si="2"/>
        <v>16100.5</v>
      </c>
      <c r="R22" s="220">
        <f>SUM(R21,R16)</f>
        <v>16100.5</v>
      </c>
      <c r="S22" s="220">
        <f t="shared" si="2"/>
        <v>0</v>
      </c>
      <c r="T22" s="221">
        <f t="shared" si="2"/>
        <v>0</v>
      </c>
      <c r="U22" s="219">
        <f t="shared" si="2"/>
        <v>15085</v>
      </c>
      <c r="V22" s="219">
        <f t="shared" si="2"/>
        <v>15490</v>
      </c>
    </row>
    <row r="23" spans="1:22" ht="15.75" customHeight="1" thickBot="1">
      <c r="A23" s="5" t="s">
        <v>9</v>
      </c>
      <c r="B23" s="3" t="s">
        <v>13</v>
      </c>
      <c r="C23" s="577" t="s">
        <v>99</v>
      </c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9"/>
    </row>
    <row r="24" spans="1:22" ht="40.5" customHeight="1">
      <c r="A24" s="468" t="s">
        <v>9</v>
      </c>
      <c r="B24" s="471" t="s">
        <v>13</v>
      </c>
      <c r="C24" s="500" t="s">
        <v>9</v>
      </c>
      <c r="D24" s="111" t="s">
        <v>102</v>
      </c>
      <c r="E24" s="564" t="s">
        <v>101</v>
      </c>
      <c r="F24" s="465" t="s">
        <v>15</v>
      </c>
      <c r="G24" s="497" t="s">
        <v>89</v>
      </c>
      <c r="H24" s="119" t="s">
        <v>19</v>
      </c>
      <c r="I24" s="128">
        <f>J24+L24</f>
        <v>25</v>
      </c>
      <c r="J24" s="129">
        <v>25</v>
      </c>
      <c r="K24" s="129"/>
      <c r="L24" s="240"/>
      <c r="M24" s="128">
        <f>N24+P24</f>
        <v>50</v>
      </c>
      <c r="N24" s="129">
        <v>50</v>
      </c>
      <c r="O24" s="129"/>
      <c r="P24" s="240"/>
      <c r="Q24" s="303">
        <f>R24+T24</f>
        <v>50</v>
      </c>
      <c r="R24" s="304">
        <v>50</v>
      </c>
      <c r="S24" s="304"/>
      <c r="T24" s="305"/>
      <c r="U24" s="241">
        <v>50</v>
      </c>
      <c r="V24" s="241">
        <v>150</v>
      </c>
    </row>
    <row r="25" spans="1:22" ht="15.75" customHeight="1">
      <c r="A25" s="469"/>
      <c r="B25" s="472"/>
      <c r="C25" s="501"/>
      <c r="D25" s="112" t="s">
        <v>112</v>
      </c>
      <c r="E25" s="565"/>
      <c r="F25" s="466"/>
      <c r="G25" s="498"/>
      <c r="H25" s="120" t="s">
        <v>11</v>
      </c>
      <c r="I25" s="132">
        <f>J25+L25</f>
        <v>197</v>
      </c>
      <c r="J25" s="133">
        <f>158+39</f>
        <v>197</v>
      </c>
      <c r="K25" s="133"/>
      <c r="L25" s="210"/>
      <c r="M25" s="132">
        <f>N25+P25</f>
        <v>100</v>
      </c>
      <c r="N25" s="133">
        <v>100</v>
      </c>
      <c r="O25" s="133"/>
      <c r="P25" s="210"/>
      <c r="Q25" s="306">
        <f>R25+T25</f>
        <v>0</v>
      </c>
      <c r="R25" s="307"/>
      <c r="S25" s="307"/>
      <c r="T25" s="308"/>
      <c r="U25" s="134">
        <v>100</v>
      </c>
      <c r="V25" s="134">
        <v>100</v>
      </c>
    </row>
    <row r="26" spans="1:22" ht="15.75" customHeight="1">
      <c r="A26" s="469"/>
      <c r="B26" s="472"/>
      <c r="C26" s="501"/>
      <c r="D26" s="112" t="s">
        <v>113</v>
      </c>
      <c r="E26" s="565"/>
      <c r="F26" s="466"/>
      <c r="G26" s="498"/>
      <c r="H26" s="120" t="s">
        <v>91</v>
      </c>
      <c r="I26" s="132">
        <f>J26+L26</f>
        <v>0</v>
      </c>
      <c r="J26" s="133"/>
      <c r="K26" s="133"/>
      <c r="L26" s="210"/>
      <c r="M26" s="132">
        <f>N26+P26</f>
        <v>0</v>
      </c>
      <c r="N26" s="133"/>
      <c r="O26" s="133"/>
      <c r="P26" s="210"/>
      <c r="Q26" s="306">
        <f>R26+T26</f>
        <v>15</v>
      </c>
      <c r="R26" s="307">
        <v>15</v>
      </c>
      <c r="S26" s="307"/>
      <c r="T26" s="308"/>
      <c r="U26" s="134"/>
      <c r="V26" s="134"/>
    </row>
    <row r="27" spans="1:22" ht="15.75" customHeight="1">
      <c r="A27" s="469"/>
      <c r="B27" s="472"/>
      <c r="C27" s="501"/>
      <c r="D27" s="112" t="s">
        <v>114</v>
      </c>
      <c r="E27" s="565"/>
      <c r="F27" s="466"/>
      <c r="G27" s="498"/>
      <c r="H27" s="121"/>
      <c r="I27" s="144">
        <f>J27+L27</f>
        <v>0</v>
      </c>
      <c r="J27" s="145"/>
      <c r="K27" s="145"/>
      <c r="L27" s="211"/>
      <c r="M27" s="144">
        <f>N27+P27</f>
        <v>0</v>
      </c>
      <c r="N27" s="145"/>
      <c r="O27" s="145"/>
      <c r="P27" s="211"/>
      <c r="Q27" s="309">
        <f>R27+T27</f>
        <v>0</v>
      </c>
      <c r="R27" s="310"/>
      <c r="S27" s="310"/>
      <c r="T27" s="311"/>
      <c r="U27" s="242"/>
      <c r="V27" s="242"/>
    </row>
    <row r="28" spans="1:22" ht="15.75" customHeight="1">
      <c r="A28" s="469"/>
      <c r="B28" s="472"/>
      <c r="C28" s="501"/>
      <c r="D28" s="112" t="s">
        <v>115</v>
      </c>
      <c r="E28" s="565"/>
      <c r="F28" s="466"/>
      <c r="G28" s="498"/>
      <c r="H28" s="121"/>
      <c r="I28" s="144">
        <f>J28+L28</f>
        <v>0</v>
      </c>
      <c r="J28" s="145"/>
      <c r="K28" s="145"/>
      <c r="L28" s="211"/>
      <c r="M28" s="144">
        <f>N28+P28</f>
        <v>0</v>
      </c>
      <c r="N28" s="145"/>
      <c r="O28" s="145"/>
      <c r="P28" s="210"/>
      <c r="Q28" s="309">
        <f>R28+T28</f>
        <v>0</v>
      </c>
      <c r="R28" s="310"/>
      <c r="S28" s="310"/>
      <c r="T28" s="311"/>
      <c r="U28" s="242"/>
      <c r="V28" s="242"/>
    </row>
    <row r="29" spans="1:22" ht="15.75" customHeight="1" thickBot="1">
      <c r="A29" s="470"/>
      <c r="B29" s="473"/>
      <c r="C29" s="502"/>
      <c r="D29" s="113" t="s">
        <v>178</v>
      </c>
      <c r="E29" s="566"/>
      <c r="F29" s="467"/>
      <c r="G29" s="499"/>
      <c r="H29" s="105" t="s">
        <v>12</v>
      </c>
      <c r="I29" s="158">
        <f aca="true" t="shared" si="3" ref="I29:V29">SUM(I24:I28)</f>
        <v>222</v>
      </c>
      <c r="J29" s="159">
        <f t="shared" si="3"/>
        <v>222</v>
      </c>
      <c r="K29" s="159">
        <f t="shared" si="3"/>
        <v>0</v>
      </c>
      <c r="L29" s="160">
        <f t="shared" si="3"/>
        <v>0</v>
      </c>
      <c r="M29" s="158">
        <f t="shared" si="3"/>
        <v>150</v>
      </c>
      <c r="N29" s="159">
        <f t="shared" si="3"/>
        <v>150</v>
      </c>
      <c r="O29" s="159">
        <f t="shared" si="3"/>
        <v>0</v>
      </c>
      <c r="P29" s="160">
        <f t="shared" si="3"/>
        <v>0</v>
      </c>
      <c r="Q29" s="312">
        <f t="shared" si="3"/>
        <v>65</v>
      </c>
      <c r="R29" s="313">
        <f t="shared" si="3"/>
        <v>65</v>
      </c>
      <c r="S29" s="313">
        <f t="shared" si="3"/>
        <v>0</v>
      </c>
      <c r="T29" s="314">
        <f t="shared" si="3"/>
        <v>0</v>
      </c>
      <c r="U29" s="162">
        <f t="shared" si="3"/>
        <v>150</v>
      </c>
      <c r="V29" s="162">
        <f t="shared" si="3"/>
        <v>250</v>
      </c>
    </row>
    <row r="30" spans="1:22" ht="15.75" customHeight="1">
      <c r="A30" s="543" t="s">
        <v>9</v>
      </c>
      <c r="B30" s="555" t="s">
        <v>13</v>
      </c>
      <c r="C30" s="574" t="s">
        <v>13</v>
      </c>
      <c r="D30" s="435" t="s">
        <v>98</v>
      </c>
      <c r="E30" s="511" t="s">
        <v>44</v>
      </c>
      <c r="F30" s="513" t="s">
        <v>15</v>
      </c>
      <c r="G30" s="508" t="s">
        <v>89</v>
      </c>
      <c r="H30" s="29" t="s">
        <v>11</v>
      </c>
      <c r="I30" s="146">
        <f>J30+L30</f>
        <v>309</v>
      </c>
      <c r="J30" s="147">
        <v>24.3</v>
      </c>
      <c r="K30" s="147"/>
      <c r="L30" s="148">
        <v>284.7</v>
      </c>
      <c r="M30" s="146">
        <f>N30+P30</f>
        <v>3.7</v>
      </c>
      <c r="N30" s="147">
        <v>3.7</v>
      </c>
      <c r="O30" s="147"/>
      <c r="P30" s="148"/>
      <c r="Q30" s="303">
        <f>R30+T30</f>
        <v>4.1</v>
      </c>
      <c r="R30" s="304">
        <v>4.1</v>
      </c>
      <c r="S30" s="304"/>
      <c r="T30" s="305"/>
      <c r="U30" s="150"/>
      <c r="V30" s="149"/>
    </row>
    <row r="31" spans="1:22" ht="15.75" customHeight="1">
      <c r="A31" s="544"/>
      <c r="B31" s="556"/>
      <c r="C31" s="575"/>
      <c r="D31" s="436"/>
      <c r="E31" s="504"/>
      <c r="F31" s="571"/>
      <c r="G31" s="509"/>
      <c r="H31" s="104" t="s">
        <v>91</v>
      </c>
      <c r="I31" s="243">
        <f>J31+L31</f>
        <v>0</v>
      </c>
      <c r="J31" s="244"/>
      <c r="K31" s="244"/>
      <c r="L31" s="245"/>
      <c r="M31" s="243">
        <f>N31+P31</f>
        <v>0</v>
      </c>
      <c r="N31" s="244"/>
      <c r="O31" s="244"/>
      <c r="P31" s="245"/>
      <c r="Q31" s="315">
        <f>R31+T31</f>
        <v>28.6</v>
      </c>
      <c r="R31" s="316"/>
      <c r="S31" s="316"/>
      <c r="T31" s="317">
        <v>28.6</v>
      </c>
      <c r="U31" s="246"/>
      <c r="V31" s="247"/>
    </row>
    <row r="32" spans="1:22" ht="15.75" customHeight="1" thickBot="1">
      <c r="A32" s="545"/>
      <c r="B32" s="557"/>
      <c r="C32" s="576"/>
      <c r="D32" s="437"/>
      <c r="E32" s="512"/>
      <c r="F32" s="572"/>
      <c r="G32" s="510"/>
      <c r="H32" s="122" t="s">
        <v>12</v>
      </c>
      <c r="I32" s="230">
        <f aca="true" t="shared" si="4" ref="I32:V32">SUM(I30:I31)</f>
        <v>309</v>
      </c>
      <c r="J32" s="231">
        <f t="shared" si="4"/>
        <v>24.3</v>
      </c>
      <c r="K32" s="231">
        <f t="shared" si="4"/>
        <v>0</v>
      </c>
      <c r="L32" s="232">
        <f t="shared" si="4"/>
        <v>284.7</v>
      </c>
      <c r="M32" s="230">
        <f t="shared" si="4"/>
        <v>3.7</v>
      </c>
      <c r="N32" s="231">
        <f t="shared" si="4"/>
        <v>3.7</v>
      </c>
      <c r="O32" s="231">
        <f t="shared" si="4"/>
        <v>0</v>
      </c>
      <c r="P32" s="232">
        <f t="shared" si="4"/>
        <v>0</v>
      </c>
      <c r="Q32" s="318">
        <f t="shared" si="4"/>
        <v>32.7</v>
      </c>
      <c r="R32" s="319">
        <f t="shared" si="4"/>
        <v>4.1</v>
      </c>
      <c r="S32" s="319">
        <f t="shared" si="4"/>
        <v>0</v>
      </c>
      <c r="T32" s="320">
        <f t="shared" si="4"/>
        <v>28.6</v>
      </c>
      <c r="U32" s="233">
        <f t="shared" si="4"/>
        <v>0</v>
      </c>
      <c r="V32" s="234">
        <f t="shared" si="4"/>
        <v>0</v>
      </c>
    </row>
    <row r="33" spans="1:22" ht="15.75" customHeight="1">
      <c r="A33" s="543" t="s">
        <v>9</v>
      </c>
      <c r="B33" s="555" t="s">
        <v>13</v>
      </c>
      <c r="C33" s="506" t="s">
        <v>14</v>
      </c>
      <c r="D33" s="584" t="s">
        <v>41</v>
      </c>
      <c r="E33" s="581" t="s">
        <v>81</v>
      </c>
      <c r="F33" s="465" t="s">
        <v>15</v>
      </c>
      <c r="G33" s="519" t="s">
        <v>89</v>
      </c>
      <c r="H33" s="142" t="s">
        <v>42</v>
      </c>
      <c r="I33" s="146">
        <f>J33+L33</f>
        <v>90</v>
      </c>
      <c r="J33" s="147"/>
      <c r="K33" s="147"/>
      <c r="L33" s="148">
        <v>90</v>
      </c>
      <c r="M33" s="146">
        <f>N33+P33</f>
        <v>86</v>
      </c>
      <c r="N33" s="147"/>
      <c r="O33" s="147"/>
      <c r="P33" s="148">
        <v>86</v>
      </c>
      <c r="Q33" s="303">
        <f>R33+T33</f>
        <v>86</v>
      </c>
      <c r="R33" s="304"/>
      <c r="S33" s="304"/>
      <c r="T33" s="321">
        <v>86</v>
      </c>
      <c r="U33" s="149"/>
      <c r="V33" s="150"/>
    </row>
    <row r="34" spans="1:22" ht="15.75" customHeight="1">
      <c r="A34" s="544"/>
      <c r="B34" s="556"/>
      <c r="C34" s="506"/>
      <c r="D34" s="584"/>
      <c r="E34" s="582"/>
      <c r="F34" s="466"/>
      <c r="G34" s="520"/>
      <c r="H34" s="84"/>
      <c r="I34" s="151">
        <f>J34+L34</f>
        <v>0</v>
      </c>
      <c r="J34" s="152"/>
      <c r="K34" s="152"/>
      <c r="L34" s="153"/>
      <c r="M34" s="151">
        <f>N34+P34</f>
        <v>0</v>
      </c>
      <c r="N34" s="152"/>
      <c r="O34" s="152"/>
      <c r="P34" s="153"/>
      <c r="Q34" s="322">
        <f>R34+T34</f>
        <v>0</v>
      </c>
      <c r="R34" s="323"/>
      <c r="S34" s="323"/>
      <c r="T34" s="324"/>
      <c r="U34" s="154"/>
      <c r="V34" s="155"/>
    </row>
    <row r="35" spans="1:22" ht="15.75" customHeight="1" thickBot="1">
      <c r="A35" s="545"/>
      <c r="B35" s="557"/>
      <c r="C35" s="507"/>
      <c r="D35" s="585"/>
      <c r="E35" s="583"/>
      <c r="F35" s="467"/>
      <c r="G35" s="521"/>
      <c r="H35" s="123" t="s">
        <v>12</v>
      </c>
      <c r="I35" s="158">
        <f aca="true" t="shared" si="5" ref="I35:V35">SUM(I33:I34)</f>
        <v>90</v>
      </c>
      <c r="J35" s="159">
        <f t="shared" si="5"/>
        <v>0</v>
      </c>
      <c r="K35" s="159">
        <f t="shared" si="5"/>
        <v>0</v>
      </c>
      <c r="L35" s="160">
        <f t="shared" si="5"/>
        <v>90</v>
      </c>
      <c r="M35" s="158">
        <f t="shared" si="5"/>
        <v>86</v>
      </c>
      <c r="N35" s="159">
        <f t="shared" si="5"/>
        <v>0</v>
      </c>
      <c r="O35" s="159">
        <f t="shared" si="5"/>
        <v>0</v>
      </c>
      <c r="P35" s="160">
        <f t="shared" si="5"/>
        <v>86</v>
      </c>
      <c r="Q35" s="312">
        <f t="shared" si="5"/>
        <v>86</v>
      </c>
      <c r="R35" s="313">
        <f t="shared" si="5"/>
        <v>0</v>
      </c>
      <c r="S35" s="313">
        <f t="shared" si="5"/>
        <v>0</v>
      </c>
      <c r="T35" s="314">
        <f t="shared" si="5"/>
        <v>86</v>
      </c>
      <c r="U35" s="170">
        <f t="shared" si="5"/>
        <v>0</v>
      </c>
      <c r="V35" s="162">
        <f t="shared" si="5"/>
        <v>0</v>
      </c>
    </row>
    <row r="36" spans="1:22" ht="15.75" customHeight="1">
      <c r="A36" s="543" t="s">
        <v>9</v>
      </c>
      <c r="B36" s="555" t="s">
        <v>13</v>
      </c>
      <c r="C36" s="538" t="s">
        <v>10</v>
      </c>
      <c r="D36" s="541" t="s">
        <v>18</v>
      </c>
      <c r="E36" s="503" t="s">
        <v>82</v>
      </c>
      <c r="F36" s="522" t="s">
        <v>15</v>
      </c>
      <c r="G36" s="525">
        <v>6</v>
      </c>
      <c r="H36" s="124" t="s">
        <v>19</v>
      </c>
      <c r="I36" s="146">
        <f>J36+L36</f>
        <v>35</v>
      </c>
      <c r="J36" s="147">
        <v>35</v>
      </c>
      <c r="K36" s="147"/>
      <c r="L36" s="148"/>
      <c r="M36" s="146">
        <f>N36+P36</f>
        <v>15</v>
      </c>
      <c r="N36" s="147">
        <v>15</v>
      </c>
      <c r="O36" s="147"/>
      <c r="P36" s="148"/>
      <c r="Q36" s="303">
        <f>R36+T36</f>
        <v>0</v>
      </c>
      <c r="R36" s="304"/>
      <c r="S36" s="304"/>
      <c r="T36" s="321"/>
      <c r="U36" s="156">
        <v>10</v>
      </c>
      <c r="V36" s="150">
        <v>40</v>
      </c>
    </row>
    <row r="37" spans="1:22" ht="15.75" customHeight="1">
      <c r="A37" s="544"/>
      <c r="B37" s="556"/>
      <c r="C37" s="539"/>
      <c r="D37" s="433"/>
      <c r="E37" s="504"/>
      <c r="F37" s="523"/>
      <c r="G37" s="526"/>
      <c r="H37" s="114" t="s">
        <v>91</v>
      </c>
      <c r="I37" s="151">
        <f>J37+L37</f>
        <v>0</v>
      </c>
      <c r="J37" s="152"/>
      <c r="K37" s="152"/>
      <c r="L37" s="153"/>
      <c r="M37" s="151">
        <f>N37+P37</f>
        <v>0</v>
      </c>
      <c r="N37" s="152"/>
      <c r="O37" s="152"/>
      <c r="P37" s="153"/>
      <c r="Q37" s="322">
        <f>R37+T37</f>
        <v>15</v>
      </c>
      <c r="R37" s="323">
        <v>15</v>
      </c>
      <c r="S37" s="323"/>
      <c r="T37" s="324"/>
      <c r="U37" s="157"/>
      <c r="V37" s="155"/>
    </row>
    <row r="38" spans="1:22" ht="15.75" customHeight="1" thickBot="1">
      <c r="A38" s="545"/>
      <c r="B38" s="557"/>
      <c r="C38" s="540"/>
      <c r="D38" s="542"/>
      <c r="E38" s="505"/>
      <c r="F38" s="524"/>
      <c r="G38" s="527"/>
      <c r="H38" s="125" t="s">
        <v>12</v>
      </c>
      <c r="I38" s="158">
        <f aca="true" t="shared" si="6" ref="I38:V38">SUM(I36:I37)</f>
        <v>35</v>
      </c>
      <c r="J38" s="159">
        <f t="shared" si="6"/>
        <v>35</v>
      </c>
      <c r="K38" s="159">
        <f t="shared" si="6"/>
        <v>0</v>
      </c>
      <c r="L38" s="160">
        <f t="shared" si="6"/>
        <v>0</v>
      </c>
      <c r="M38" s="158">
        <f t="shared" si="6"/>
        <v>15</v>
      </c>
      <c r="N38" s="159">
        <f t="shared" si="6"/>
        <v>15</v>
      </c>
      <c r="O38" s="159">
        <f t="shared" si="6"/>
        <v>0</v>
      </c>
      <c r="P38" s="160">
        <f t="shared" si="6"/>
        <v>0</v>
      </c>
      <c r="Q38" s="312">
        <f t="shared" si="6"/>
        <v>15</v>
      </c>
      <c r="R38" s="313">
        <f t="shared" si="6"/>
        <v>15</v>
      </c>
      <c r="S38" s="313">
        <f t="shared" si="6"/>
        <v>0</v>
      </c>
      <c r="T38" s="314">
        <f t="shared" si="6"/>
        <v>0</v>
      </c>
      <c r="U38" s="161">
        <f t="shared" si="6"/>
        <v>10</v>
      </c>
      <c r="V38" s="162">
        <f t="shared" si="6"/>
        <v>40</v>
      </c>
    </row>
    <row r="39" spans="1:22" ht="15.75" customHeight="1">
      <c r="A39" s="468" t="s">
        <v>9</v>
      </c>
      <c r="B39" s="471" t="s">
        <v>13</v>
      </c>
      <c r="C39" s="528" t="s">
        <v>15</v>
      </c>
      <c r="D39" s="432" t="s">
        <v>88</v>
      </c>
      <c r="E39" s="535" t="s">
        <v>103</v>
      </c>
      <c r="F39" s="423" t="s">
        <v>15</v>
      </c>
      <c r="G39" s="532" t="s">
        <v>89</v>
      </c>
      <c r="H39" s="95" t="s">
        <v>19</v>
      </c>
      <c r="I39" s="163">
        <f>J39+L39</f>
        <v>11.8</v>
      </c>
      <c r="J39" s="147">
        <v>11.8</v>
      </c>
      <c r="K39" s="147"/>
      <c r="L39" s="148"/>
      <c r="M39" s="163">
        <f>N39+P39</f>
        <v>0</v>
      </c>
      <c r="N39" s="147"/>
      <c r="O39" s="147"/>
      <c r="P39" s="164"/>
      <c r="Q39" s="325">
        <f>R39+T39</f>
        <v>0</v>
      </c>
      <c r="R39" s="304"/>
      <c r="S39" s="304"/>
      <c r="T39" s="321"/>
      <c r="U39" s="150"/>
      <c r="V39" s="149"/>
    </row>
    <row r="40" spans="1:22" ht="15.75" customHeight="1">
      <c r="A40" s="469"/>
      <c r="B40" s="472"/>
      <c r="C40" s="529"/>
      <c r="D40" s="433"/>
      <c r="E40" s="536"/>
      <c r="F40" s="424"/>
      <c r="G40" s="533"/>
      <c r="H40" s="143"/>
      <c r="I40" s="165">
        <f>J40+L40</f>
        <v>0</v>
      </c>
      <c r="J40" s="152"/>
      <c r="K40" s="166"/>
      <c r="L40" s="153"/>
      <c r="M40" s="165">
        <f>N40+P40</f>
        <v>0</v>
      </c>
      <c r="N40" s="167"/>
      <c r="O40" s="152"/>
      <c r="P40" s="167"/>
      <c r="Q40" s="326">
        <f>R40+T40</f>
        <v>0</v>
      </c>
      <c r="R40" s="323"/>
      <c r="S40" s="327"/>
      <c r="T40" s="324"/>
      <c r="U40" s="155"/>
      <c r="V40" s="154"/>
    </row>
    <row r="41" spans="1:22" ht="15.75" customHeight="1" thickBot="1">
      <c r="A41" s="470"/>
      <c r="B41" s="473"/>
      <c r="C41" s="530"/>
      <c r="D41" s="434"/>
      <c r="E41" s="537"/>
      <c r="F41" s="425"/>
      <c r="G41" s="534"/>
      <c r="H41" s="105" t="s">
        <v>12</v>
      </c>
      <c r="I41" s="168">
        <f aca="true" t="shared" si="7" ref="I41:V41">SUM(I39:I40)</f>
        <v>11.8</v>
      </c>
      <c r="J41" s="159">
        <f t="shared" si="7"/>
        <v>11.8</v>
      </c>
      <c r="K41" s="169">
        <f t="shared" si="7"/>
        <v>0</v>
      </c>
      <c r="L41" s="160">
        <f t="shared" si="7"/>
        <v>0</v>
      </c>
      <c r="M41" s="168">
        <f t="shared" si="7"/>
        <v>0</v>
      </c>
      <c r="N41" s="159">
        <f t="shared" si="7"/>
        <v>0</v>
      </c>
      <c r="O41" s="169">
        <f t="shared" si="7"/>
        <v>0</v>
      </c>
      <c r="P41" s="160">
        <f t="shared" si="7"/>
        <v>0</v>
      </c>
      <c r="Q41" s="328">
        <f t="shared" si="7"/>
        <v>0</v>
      </c>
      <c r="R41" s="313">
        <f t="shared" si="7"/>
        <v>0</v>
      </c>
      <c r="S41" s="329">
        <f t="shared" si="7"/>
        <v>0</v>
      </c>
      <c r="T41" s="314">
        <f t="shared" si="7"/>
        <v>0</v>
      </c>
      <c r="U41" s="162">
        <f t="shared" si="7"/>
        <v>0</v>
      </c>
      <c r="V41" s="170">
        <f t="shared" si="7"/>
        <v>0</v>
      </c>
    </row>
    <row r="42" spans="1:22" ht="15.75" customHeight="1" thickBot="1">
      <c r="A42" s="6" t="s">
        <v>9</v>
      </c>
      <c r="B42" s="1" t="s">
        <v>13</v>
      </c>
      <c r="C42" s="460" t="s">
        <v>16</v>
      </c>
      <c r="D42" s="461"/>
      <c r="E42" s="531"/>
      <c r="F42" s="531"/>
      <c r="G42" s="531"/>
      <c r="H42" s="461"/>
      <c r="I42" s="235">
        <f>SUM(I41,I38,I35,I32,I29)</f>
        <v>667.8</v>
      </c>
      <c r="J42" s="236">
        <f aca="true" t="shared" si="8" ref="J42:V42">SUM(J41,J38,J35,J32,J29)</f>
        <v>293.1</v>
      </c>
      <c r="K42" s="236">
        <f t="shared" si="8"/>
        <v>0</v>
      </c>
      <c r="L42" s="237">
        <f t="shared" si="8"/>
        <v>374.7</v>
      </c>
      <c r="M42" s="238">
        <f t="shared" si="8"/>
        <v>254.7</v>
      </c>
      <c r="N42" s="237">
        <f t="shared" si="8"/>
        <v>168.7</v>
      </c>
      <c r="O42" s="239">
        <f t="shared" si="8"/>
        <v>0</v>
      </c>
      <c r="P42" s="237">
        <f t="shared" si="8"/>
        <v>86</v>
      </c>
      <c r="Q42" s="235">
        <f t="shared" si="8"/>
        <v>198.7</v>
      </c>
      <c r="R42" s="236">
        <f t="shared" si="8"/>
        <v>84.1</v>
      </c>
      <c r="S42" s="236">
        <f t="shared" si="8"/>
        <v>0</v>
      </c>
      <c r="T42" s="237">
        <f t="shared" si="8"/>
        <v>114.6</v>
      </c>
      <c r="U42" s="235">
        <f t="shared" si="8"/>
        <v>160</v>
      </c>
      <c r="V42" s="235">
        <f t="shared" si="8"/>
        <v>290</v>
      </c>
    </row>
    <row r="43" spans="1:22" ht="15.75" customHeight="1" thickBot="1">
      <c r="A43" s="15" t="s">
        <v>9</v>
      </c>
      <c r="B43" s="12" t="s">
        <v>14</v>
      </c>
      <c r="C43" s="428" t="s">
        <v>22</v>
      </c>
      <c r="D43" s="429"/>
      <c r="E43" s="429"/>
      <c r="F43" s="429"/>
      <c r="G43" s="429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1"/>
    </row>
    <row r="44" spans="1:22" ht="15.75" customHeight="1">
      <c r="A44" s="468" t="s">
        <v>9</v>
      </c>
      <c r="B44" s="471" t="s">
        <v>14</v>
      </c>
      <c r="C44" s="528" t="s">
        <v>9</v>
      </c>
      <c r="D44" s="275" t="s">
        <v>92</v>
      </c>
      <c r="E44" s="462" t="s">
        <v>80</v>
      </c>
      <c r="F44" s="465" t="s">
        <v>15</v>
      </c>
      <c r="G44" s="546" t="s">
        <v>142</v>
      </c>
      <c r="H44" s="116" t="s">
        <v>11</v>
      </c>
      <c r="I44" s="130">
        <f>J44+L44</f>
        <v>0</v>
      </c>
      <c r="J44" s="131"/>
      <c r="K44" s="131"/>
      <c r="L44" s="250"/>
      <c r="M44" s="130">
        <f>N44+P44</f>
        <v>0</v>
      </c>
      <c r="N44" s="131"/>
      <c r="O44" s="131"/>
      <c r="P44" s="251"/>
      <c r="Q44" s="325">
        <f aca="true" t="shared" si="9" ref="Q44:Q49">R44+T44</f>
        <v>0</v>
      </c>
      <c r="R44" s="316"/>
      <c r="S44" s="316"/>
      <c r="T44" s="317"/>
      <c r="U44" s="252">
        <v>286.8</v>
      </c>
      <c r="V44" s="252"/>
    </row>
    <row r="45" spans="1:22" ht="15.75" customHeight="1">
      <c r="A45" s="469"/>
      <c r="B45" s="472"/>
      <c r="C45" s="529"/>
      <c r="D45" s="276" t="s">
        <v>118</v>
      </c>
      <c r="E45" s="463"/>
      <c r="F45" s="466"/>
      <c r="G45" s="547"/>
      <c r="H45" s="116" t="s">
        <v>19</v>
      </c>
      <c r="I45" s="130">
        <f>J45+L45</f>
        <v>294.8</v>
      </c>
      <c r="J45" s="131">
        <v>294.8</v>
      </c>
      <c r="K45" s="131"/>
      <c r="L45" s="250"/>
      <c r="M45" s="130">
        <f>N45+P45</f>
        <v>443.8</v>
      </c>
      <c r="N45" s="131">
        <v>443.8</v>
      </c>
      <c r="O45" s="131"/>
      <c r="P45" s="274"/>
      <c r="Q45" s="330">
        <f t="shared" si="9"/>
        <v>253.8</v>
      </c>
      <c r="R45" s="316">
        <v>253.8</v>
      </c>
      <c r="S45" s="316"/>
      <c r="T45" s="317"/>
      <c r="U45" s="252">
        <f>45+300</f>
        <v>345</v>
      </c>
      <c r="V45" s="252">
        <v>63.7</v>
      </c>
    </row>
    <row r="46" spans="1:22" ht="15.75" customHeight="1">
      <c r="A46" s="469"/>
      <c r="B46" s="472"/>
      <c r="C46" s="529"/>
      <c r="D46" s="276" t="s">
        <v>119</v>
      </c>
      <c r="E46" s="463"/>
      <c r="F46" s="466"/>
      <c r="G46" s="547"/>
      <c r="H46" s="116" t="s">
        <v>19</v>
      </c>
      <c r="I46" s="130">
        <f>J46+L46</f>
        <v>353.7</v>
      </c>
      <c r="J46" s="131">
        <v>353.7</v>
      </c>
      <c r="K46" s="131"/>
      <c r="L46" s="250"/>
      <c r="M46" s="130">
        <f>N46+P46</f>
        <v>0</v>
      </c>
      <c r="N46" s="131"/>
      <c r="O46" s="131"/>
      <c r="P46" s="274"/>
      <c r="Q46" s="330">
        <f t="shared" si="9"/>
        <v>0</v>
      </c>
      <c r="R46" s="316"/>
      <c r="S46" s="316"/>
      <c r="T46" s="317"/>
      <c r="U46" s="252">
        <v>136.2</v>
      </c>
      <c r="V46" s="252"/>
    </row>
    <row r="47" spans="1:22" ht="15.75" customHeight="1">
      <c r="A47" s="469"/>
      <c r="B47" s="472"/>
      <c r="C47" s="529"/>
      <c r="D47" s="276" t="s">
        <v>179</v>
      </c>
      <c r="E47" s="463"/>
      <c r="F47" s="466"/>
      <c r="G47" s="547"/>
      <c r="H47" s="116" t="s">
        <v>91</v>
      </c>
      <c r="I47" s="130">
        <f>J47+L47</f>
        <v>0</v>
      </c>
      <c r="J47" s="131"/>
      <c r="K47" s="131"/>
      <c r="L47" s="250"/>
      <c r="M47" s="130">
        <f>N47+P47</f>
        <v>0</v>
      </c>
      <c r="N47" s="131"/>
      <c r="O47" s="131"/>
      <c r="P47" s="274"/>
      <c r="Q47" s="330">
        <f t="shared" si="9"/>
        <v>244.3</v>
      </c>
      <c r="R47" s="316">
        <f>50+140+54.3</f>
        <v>244.3</v>
      </c>
      <c r="S47" s="316"/>
      <c r="T47" s="317"/>
      <c r="U47" s="252"/>
      <c r="V47" s="252"/>
    </row>
    <row r="48" spans="1:22" ht="15.75" customHeight="1">
      <c r="A48" s="469"/>
      <c r="B48" s="472"/>
      <c r="C48" s="529"/>
      <c r="D48" s="276" t="s">
        <v>175</v>
      </c>
      <c r="E48" s="463"/>
      <c r="F48" s="466"/>
      <c r="G48" s="547"/>
      <c r="H48" s="117" t="s">
        <v>36</v>
      </c>
      <c r="I48" s="132">
        <f>J48+L48</f>
        <v>2937.2</v>
      </c>
      <c r="J48" s="133">
        <v>2937.2</v>
      </c>
      <c r="K48" s="133"/>
      <c r="L48" s="210"/>
      <c r="M48" s="132">
        <f>N48+P48</f>
        <v>2284.2</v>
      </c>
      <c r="N48" s="133">
        <v>2284.2</v>
      </c>
      <c r="O48" s="133"/>
      <c r="P48" s="253"/>
      <c r="Q48" s="331">
        <f t="shared" si="9"/>
        <v>2284.2</v>
      </c>
      <c r="R48" s="307">
        <v>2284.2</v>
      </c>
      <c r="S48" s="307"/>
      <c r="T48" s="308"/>
      <c r="U48" s="134">
        <v>3806.7</v>
      </c>
      <c r="V48" s="134"/>
    </row>
    <row r="49" spans="1:22" ht="15.75" customHeight="1">
      <c r="A49" s="469"/>
      <c r="B49" s="472"/>
      <c r="C49" s="529"/>
      <c r="D49" s="276"/>
      <c r="E49" s="463"/>
      <c r="F49" s="466"/>
      <c r="G49" s="547"/>
      <c r="H49" s="117"/>
      <c r="I49" s="144"/>
      <c r="J49" s="145"/>
      <c r="K49" s="145"/>
      <c r="L49" s="211"/>
      <c r="M49" s="144"/>
      <c r="N49" s="145"/>
      <c r="O49" s="145"/>
      <c r="P49" s="253"/>
      <c r="Q49" s="332">
        <f t="shared" si="9"/>
        <v>0</v>
      </c>
      <c r="R49" s="310"/>
      <c r="S49" s="310"/>
      <c r="T49" s="311"/>
      <c r="U49" s="242"/>
      <c r="V49" s="242"/>
    </row>
    <row r="50" spans="1:22" ht="15.75" customHeight="1" thickBot="1">
      <c r="A50" s="470"/>
      <c r="B50" s="473"/>
      <c r="C50" s="530"/>
      <c r="D50" s="277"/>
      <c r="E50" s="464"/>
      <c r="F50" s="467"/>
      <c r="G50" s="548"/>
      <c r="H50" s="118" t="s">
        <v>12</v>
      </c>
      <c r="I50" s="158">
        <f aca="true" t="shared" si="10" ref="I50:V50">SUM(I44:I49)</f>
        <v>3585.7</v>
      </c>
      <c r="J50" s="159">
        <f t="shared" si="10"/>
        <v>3585.7</v>
      </c>
      <c r="K50" s="159">
        <f t="shared" si="10"/>
        <v>0</v>
      </c>
      <c r="L50" s="160">
        <f t="shared" si="10"/>
        <v>0</v>
      </c>
      <c r="M50" s="158">
        <f t="shared" si="10"/>
        <v>2728</v>
      </c>
      <c r="N50" s="159">
        <f t="shared" si="10"/>
        <v>2728</v>
      </c>
      <c r="O50" s="159">
        <f t="shared" si="10"/>
        <v>0</v>
      </c>
      <c r="P50" s="248">
        <f t="shared" si="10"/>
        <v>0</v>
      </c>
      <c r="Q50" s="333">
        <f t="shared" si="10"/>
        <v>2782.2999999999997</v>
      </c>
      <c r="R50" s="313">
        <f t="shared" si="10"/>
        <v>2782.2999999999997</v>
      </c>
      <c r="S50" s="313">
        <f t="shared" si="10"/>
        <v>0</v>
      </c>
      <c r="T50" s="314">
        <f t="shared" si="10"/>
        <v>0</v>
      </c>
      <c r="U50" s="162">
        <f t="shared" si="10"/>
        <v>4574.7</v>
      </c>
      <c r="V50" s="162">
        <f t="shared" si="10"/>
        <v>63.7</v>
      </c>
    </row>
    <row r="51" spans="1:22" ht="15.75" customHeight="1">
      <c r="A51" s="469" t="s">
        <v>9</v>
      </c>
      <c r="B51" s="472" t="s">
        <v>14</v>
      </c>
      <c r="C51" s="501" t="s">
        <v>13</v>
      </c>
      <c r="D51" s="109" t="s">
        <v>131</v>
      </c>
      <c r="E51" s="463" t="s">
        <v>170</v>
      </c>
      <c r="F51" s="466" t="s">
        <v>15</v>
      </c>
      <c r="G51" s="498" t="s">
        <v>89</v>
      </c>
      <c r="H51" s="115" t="s">
        <v>19</v>
      </c>
      <c r="I51" s="128">
        <f>J51+L51</f>
        <v>279</v>
      </c>
      <c r="J51" s="129">
        <f>92+102</f>
        <v>194</v>
      </c>
      <c r="K51" s="129"/>
      <c r="L51" s="240">
        <v>85</v>
      </c>
      <c r="M51" s="128">
        <f>N51+P51</f>
        <v>167.8</v>
      </c>
      <c r="N51" s="129">
        <f>92.5+75.3</f>
        <v>167.8</v>
      </c>
      <c r="O51" s="129"/>
      <c r="P51" s="251"/>
      <c r="Q51" s="325">
        <f>R51+T51</f>
        <v>261.3</v>
      </c>
      <c r="R51" s="304">
        <f>184.5+76.8</f>
        <v>261.3</v>
      </c>
      <c r="S51" s="304"/>
      <c r="T51" s="305"/>
      <c r="U51" s="241">
        <v>63.6</v>
      </c>
      <c r="V51" s="241">
        <v>180</v>
      </c>
    </row>
    <row r="52" spans="1:22" ht="27" customHeight="1">
      <c r="A52" s="469"/>
      <c r="B52" s="472"/>
      <c r="C52" s="501"/>
      <c r="D52" s="107" t="s">
        <v>116</v>
      </c>
      <c r="E52" s="463"/>
      <c r="F52" s="466"/>
      <c r="G52" s="498"/>
      <c r="H52" s="117" t="s">
        <v>11</v>
      </c>
      <c r="I52" s="132">
        <f>J52+L52</f>
        <v>0</v>
      </c>
      <c r="J52" s="133"/>
      <c r="K52" s="133"/>
      <c r="L52" s="210"/>
      <c r="M52" s="132">
        <f>N52+P52</f>
        <v>74.7</v>
      </c>
      <c r="N52" s="133">
        <v>74.7</v>
      </c>
      <c r="O52" s="133"/>
      <c r="P52" s="253"/>
      <c r="Q52" s="331">
        <f>R52+T52</f>
        <v>0</v>
      </c>
      <c r="R52" s="307"/>
      <c r="S52" s="307"/>
      <c r="T52" s="308"/>
      <c r="U52" s="134"/>
      <c r="V52" s="134"/>
    </row>
    <row r="53" spans="1:22" ht="27" customHeight="1">
      <c r="A53" s="469"/>
      <c r="B53" s="472"/>
      <c r="C53" s="501"/>
      <c r="D53" s="107" t="s">
        <v>117</v>
      </c>
      <c r="E53" s="463"/>
      <c r="F53" s="466"/>
      <c r="G53" s="498"/>
      <c r="H53" s="117" t="s">
        <v>91</v>
      </c>
      <c r="I53" s="132">
        <f>J53+L53</f>
        <v>0</v>
      </c>
      <c r="J53" s="133"/>
      <c r="K53" s="133"/>
      <c r="L53" s="210"/>
      <c r="M53" s="132">
        <f>N53+P53</f>
        <v>0</v>
      </c>
      <c r="N53" s="133"/>
      <c r="O53" s="133"/>
      <c r="P53" s="253"/>
      <c r="Q53" s="331">
        <f>R53+T53</f>
        <v>0</v>
      </c>
      <c r="R53" s="307"/>
      <c r="S53" s="307"/>
      <c r="T53" s="308"/>
      <c r="U53" s="134"/>
      <c r="V53" s="134"/>
    </row>
    <row r="54" spans="1:22" ht="27" customHeight="1">
      <c r="A54" s="469"/>
      <c r="B54" s="472"/>
      <c r="C54" s="501"/>
      <c r="D54" s="107" t="s">
        <v>180</v>
      </c>
      <c r="E54" s="463"/>
      <c r="F54" s="466"/>
      <c r="G54" s="498"/>
      <c r="H54" s="117"/>
      <c r="I54" s="144">
        <f>J54+L54</f>
        <v>0</v>
      </c>
      <c r="J54" s="145"/>
      <c r="K54" s="145"/>
      <c r="L54" s="211"/>
      <c r="M54" s="144">
        <f>N54+P54</f>
        <v>0</v>
      </c>
      <c r="N54" s="145"/>
      <c r="O54" s="145"/>
      <c r="P54" s="253"/>
      <c r="Q54" s="332">
        <f>R54+T54</f>
        <v>0</v>
      </c>
      <c r="R54" s="310"/>
      <c r="S54" s="310"/>
      <c r="T54" s="311"/>
      <c r="U54" s="242"/>
      <c r="V54" s="242"/>
    </row>
    <row r="55" spans="1:22" ht="15.75" customHeight="1" thickBot="1">
      <c r="A55" s="470"/>
      <c r="B55" s="473"/>
      <c r="C55" s="502"/>
      <c r="D55" s="108"/>
      <c r="E55" s="464"/>
      <c r="F55" s="467"/>
      <c r="G55" s="499"/>
      <c r="H55" s="118" t="s">
        <v>12</v>
      </c>
      <c r="I55" s="158">
        <f aca="true" t="shared" si="11" ref="I55:V55">SUM(I51:I54)</f>
        <v>279</v>
      </c>
      <c r="J55" s="159">
        <f t="shared" si="11"/>
        <v>194</v>
      </c>
      <c r="K55" s="159">
        <f t="shared" si="11"/>
        <v>0</v>
      </c>
      <c r="L55" s="160">
        <f t="shared" si="11"/>
        <v>85</v>
      </c>
      <c r="M55" s="158">
        <f t="shared" si="11"/>
        <v>242.5</v>
      </c>
      <c r="N55" s="159">
        <f t="shared" si="11"/>
        <v>242.5</v>
      </c>
      <c r="O55" s="159">
        <f t="shared" si="11"/>
        <v>0</v>
      </c>
      <c r="P55" s="248">
        <f t="shared" si="11"/>
        <v>0</v>
      </c>
      <c r="Q55" s="333">
        <f t="shared" si="11"/>
        <v>261.3</v>
      </c>
      <c r="R55" s="313">
        <f t="shared" si="11"/>
        <v>261.3</v>
      </c>
      <c r="S55" s="313">
        <f t="shared" si="11"/>
        <v>0</v>
      </c>
      <c r="T55" s="314">
        <f t="shared" si="11"/>
        <v>0</v>
      </c>
      <c r="U55" s="162">
        <f t="shared" si="11"/>
        <v>63.6</v>
      </c>
      <c r="V55" s="162">
        <f t="shared" si="11"/>
        <v>180</v>
      </c>
    </row>
    <row r="56" spans="1:22" ht="15.75" customHeight="1">
      <c r="A56" s="468" t="s">
        <v>9</v>
      </c>
      <c r="B56" s="471" t="s">
        <v>14</v>
      </c>
      <c r="C56" s="500" t="s">
        <v>14</v>
      </c>
      <c r="D56" s="106" t="s">
        <v>94</v>
      </c>
      <c r="E56" s="462" t="s">
        <v>104</v>
      </c>
      <c r="F56" s="465" t="s">
        <v>15</v>
      </c>
      <c r="G56" s="497" t="s">
        <v>187</v>
      </c>
      <c r="H56" s="115" t="s">
        <v>19</v>
      </c>
      <c r="I56" s="128">
        <f>J56+L56</f>
        <v>88</v>
      </c>
      <c r="J56" s="129"/>
      <c r="K56" s="129"/>
      <c r="L56" s="240">
        <v>88</v>
      </c>
      <c r="M56" s="128">
        <f>N56+P56</f>
        <v>0</v>
      </c>
      <c r="N56" s="129"/>
      <c r="O56" s="129"/>
      <c r="P56" s="251"/>
      <c r="Q56" s="325">
        <f>R56+T56</f>
        <v>0</v>
      </c>
      <c r="R56" s="304"/>
      <c r="S56" s="304"/>
      <c r="T56" s="305"/>
      <c r="U56" s="254"/>
      <c r="V56" s="241"/>
    </row>
    <row r="57" spans="1:22" ht="26.25" customHeight="1">
      <c r="A57" s="469"/>
      <c r="B57" s="472"/>
      <c r="C57" s="501"/>
      <c r="D57" s="265" t="s">
        <v>120</v>
      </c>
      <c r="E57" s="463"/>
      <c r="F57" s="466"/>
      <c r="G57" s="498"/>
      <c r="H57" s="117" t="s">
        <v>91</v>
      </c>
      <c r="I57" s="132">
        <f>J57+L57</f>
        <v>35.6</v>
      </c>
      <c r="J57" s="133"/>
      <c r="K57" s="133"/>
      <c r="L57" s="210">
        <v>35.6</v>
      </c>
      <c r="M57" s="132">
        <f>N57+P57</f>
        <v>0</v>
      </c>
      <c r="N57" s="133"/>
      <c r="O57" s="133"/>
      <c r="P57" s="253"/>
      <c r="Q57" s="331">
        <f>R57+T57</f>
        <v>44</v>
      </c>
      <c r="R57" s="307">
        <v>44</v>
      </c>
      <c r="S57" s="307"/>
      <c r="T57" s="308"/>
      <c r="U57" s="171"/>
      <c r="V57" s="134"/>
    </row>
    <row r="58" spans="1:22" ht="15.75" customHeight="1">
      <c r="A58" s="469"/>
      <c r="B58" s="472"/>
      <c r="C58" s="501"/>
      <c r="D58" s="265" t="s">
        <v>121</v>
      </c>
      <c r="E58" s="463"/>
      <c r="F58" s="466"/>
      <c r="G58" s="498"/>
      <c r="H58" s="117"/>
      <c r="I58" s="132">
        <f>J58+L58</f>
        <v>0</v>
      </c>
      <c r="J58" s="133"/>
      <c r="K58" s="133"/>
      <c r="L58" s="210"/>
      <c r="M58" s="132">
        <f>N58+P58</f>
        <v>0</v>
      </c>
      <c r="N58" s="133"/>
      <c r="O58" s="133"/>
      <c r="P58" s="253"/>
      <c r="Q58" s="331">
        <f>R58+T58</f>
        <v>0</v>
      </c>
      <c r="R58" s="307"/>
      <c r="S58" s="307"/>
      <c r="T58" s="308"/>
      <c r="U58" s="171"/>
      <c r="V58" s="134"/>
    </row>
    <row r="59" spans="1:22" ht="15.75" customHeight="1">
      <c r="A59" s="469"/>
      <c r="B59" s="472"/>
      <c r="C59" s="501"/>
      <c r="D59" s="265" t="s">
        <v>181</v>
      </c>
      <c r="E59" s="463"/>
      <c r="F59" s="466"/>
      <c r="G59" s="498"/>
      <c r="H59" s="117"/>
      <c r="I59" s="144">
        <f>J59+L59</f>
        <v>0</v>
      </c>
      <c r="J59" s="145"/>
      <c r="K59" s="145"/>
      <c r="L59" s="211"/>
      <c r="M59" s="144">
        <f>N59+P59</f>
        <v>0</v>
      </c>
      <c r="N59" s="145"/>
      <c r="O59" s="145"/>
      <c r="P59" s="255"/>
      <c r="Q59" s="332">
        <f>R59+T59</f>
        <v>0</v>
      </c>
      <c r="R59" s="310"/>
      <c r="S59" s="310"/>
      <c r="T59" s="311"/>
      <c r="U59" s="256"/>
      <c r="V59" s="242"/>
    </row>
    <row r="60" spans="1:22" ht="15.75" customHeight="1" thickBot="1">
      <c r="A60" s="470"/>
      <c r="B60" s="473"/>
      <c r="C60" s="502"/>
      <c r="D60" s="108"/>
      <c r="E60" s="464"/>
      <c r="F60" s="467"/>
      <c r="G60" s="499"/>
      <c r="H60" s="118" t="s">
        <v>12</v>
      </c>
      <c r="I60" s="158">
        <f aca="true" t="shared" si="12" ref="I60:V60">SUM(I56:I59)</f>
        <v>123.6</v>
      </c>
      <c r="J60" s="159">
        <f t="shared" si="12"/>
        <v>0</v>
      </c>
      <c r="K60" s="159">
        <f t="shared" si="12"/>
        <v>0</v>
      </c>
      <c r="L60" s="160">
        <f t="shared" si="12"/>
        <v>123.6</v>
      </c>
      <c r="M60" s="158">
        <f t="shared" si="12"/>
        <v>0</v>
      </c>
      <c r="N60" s="159">
        <f t="shared" si="12"/>
        <v>0</v>
      </c>
      <c r="O60" s="159">
        <f t="shared" si="12"/>
        <v>0</v>
      </c>
      <c r="P60" s="248">
        <f t="shared" si="12"/>
        <v>0</v>
      </c>
      <c r="Q60" s="333">
        <f t="shared" si="12"/>
        <v>44</v>
      </c>
      <c r="R60" s="313">
        <f t="shared" si="12"/>
        <v>44</v>
      </c>
      <c r="S60" s="313">
        <f t="shared" si="12"/>
        <v>0</v>
      </c>
      <c r="T60" s="314">
        <f t="shared" si="12"/>
        <v>0</v>
      </c>
      <c r="U60" s="168">
        <f t="shared" si="12"/>
        <v>0</v>
      </c>
      <c r="V60" s="162">
        <f t="shared" si="12"/>
        <v>0</v>
      </c>
    </row>
    <row r="61" spans="1:22" ht="15.75" customHeight="1" thickBot="1">
      <c r="A61" s="4" t="s">
        <v>9</v>
      </c>
      <c r="B61" s="2" t="s">
        <v>14</v>
      </c>
      <c r="C61" s="460" t="s">
        <v>16</v>
      </c>
      <c r="D61" s="461"/>
      <c r="E61" s="461"/>
      <c r="F61" s="461"/>
      <c r="G61" s="461"/>
      <c r="H61" s="586"/>
      <c r="I61" s="237">
        <f>SUM(I60,I55,I50)</f>
        <v>3988.2999999999997</v>
      </c>
      <c r="J61" s="237">
        <f aca="true" t="shared" si="13" ref="J61:V61">SUM(J60,J55,J50)</f>
        <v>3779.7</v>
      </c>
      <c r="K61" s="237">
        <f t="shared" si="13"/>
        <v>0</v>
      </c>
      <c r="L61" s="249">
        <f t="shared" si="13"/>
        <v>208.6</v>
      </c>
      <c r="M61" s="237">
        <f t="shared" si="13"/>
        <v>2970.5</v>
      </c>
      <c r="N61" s="237">
        <f t="shared" si="13"/>
        <v>2970.5</v>
      </c>
      <c r="O61" s="237">
        <f t="shared" si="13"/>
        <v>0</v>
      </c>
      <c r="P61" s="249">
        <f t="shared" si="13"/>
        <v>0</v>
      </c>
      <c r="Q61" s="237">
        <f t="shared" si="13"/>
        <v>3087.6</v>
      </c>
      <c r="R61" s="237">
        <f t="shared" si="13"/>
        <v>3087.6</v>
      </c>
      <c r="S61" s="237">
        <f t="shared" si="13"/>
        <v>0</v>
      </c>
      <c r="T61" s="249">
        <f t="shared" si="13"/>
        <v>0</v>
      </c>
      <c r="U61" s="249">
        <f t="shared" si="13"/>
        <v>4638.3</v>
      </c>
      <c r="V61" s="237">
        <f t="shared" si="13"/>
        <v>243.7</v>
      </c>
    </row>
    <row r="62" spans="1:22" ht="15.75" customHeight="1" thickBot="1">
      <c r="A62" s="6" t="s">
        <v>9</v>
      </c>
      <c r="B62" s="1" t="s">
        <v>10</v>
      </c>
      <c r="C62" s="587" t="s">
        <v>93</v>
      </c>
      <c r="D62" s="588"/>
      <c r="E62" s="588"/>
      <c r="F62" s="588"/>
      <c r="G62" s="588"/>
      <c r="H62" s="588"/>
      <c r="I62" s="588"/>
      <c r="J62" s="588"/>
      <c r="K62" s="588"/>
      <c r="L62" s="588"/>
      <c r="M62" s="588"/>
      <c r="N62" s="588"/>
      <c r="O62" s="588"/>
      <c r="P62" s="588"/>
      <c r="Q62" s="588"/>
      <c r="R62" s="588"/>
      <c r="S62" s="588"/>
      <c r="T62" s="588"/>
      <c r="U62" s="588"/>
      <c r="V62" s="589"/>
    </row>
    <row r="63" spans="1:22" s="88" customFormat="1" ht="15.75" customHeight="1">
      <c r="A63" s="543" t="s">
        <v>9</v>
      </c>
      <c r="B63" s="555" t="s">
        <v>10</v>
      </c>
      <c r="C63" s="549" t="s">
        <v>9</v>
      </c>
      <c r="D63" s="552" t="s">
        <v>138</v>
      </c>
      <c r="E63" s="590"/>
      <c r="F63" s="513" t="s">
        <v>10</v>
      </c>
      <c r="G63" s="516">
        <v>6</v>
      </c>
      <c r="H63" s="110" t="s">
        <v>19</v>
      </c>
      <c r="I63" s="163">
        <f>J63+L63</f>
        <v>150</v>
      </c>
      <c r="J63" s="147">
        <v>150</v>
      </c>
      <c r="K63" s="147"/>
      <c r="L63" s="148"/>
      <c r="M63" s="163">
        <f>N63+P63</f>
        <v>50</v>
      </c>
      <c r="N63" s="147">
        <v>50</v>
      </c>
      <c r="O63" s="147"/>
      <c r="P63" s="148"/>
      <c r="Q63" s="325">
        <f>R63+T63</f>
        <v>50</v>
      </c>
      <c r="R63" s="305">
        <v>50</v>
      </c>
      <c r="S63" s="334"/>
      <c r="T63" s="335"/>
      <c r="U63" s="172"/>
      <c r="V63" s="156">
        <v>150</v>
      </c>
    </row>
    <row r="64" spans="1:22" s="88" customFormat="1" ht="15.75" customHeight="1">
      <c r="A64" s="544"/>
      <c r="B64" s="556"/>
      <c r="C64" s="550"/>
      <c r="D64" s="553"/>
      <c r="E64" s="591"/>
      <c r="F64" s="514"/>
      <c r="G64" s="517"/>
      <c r="H64" s="103" t="s">
        <v>11</v>
      </c>
      <c r="I64" s="262">
        <f>J64+L64</f>
        <v>0</v>
      </c>
      <c r="J64" s="151"/>
      <c r="K64" s="152"/>
      <c r="L64" s="154"/>
      <c r="M64" s="262">
        <f>N64+P64</f>
        <v>250</v>
      </c>
      <c r="N64" s="151">
        <v>250</v>
      </c>
      <c r="O64" s="152"/>
      <c r="P64" s="263"/>
      <c r="Q64" s="336">
        <f>R64+T64</f>
        <v>0</v>
      </c>
      <c r="R64" s="308"/>
      <c r="S64" s="337"/>
      <c r="T64" s="338"/>
      <c r="U64" s="173"/>
      <c r="V64" s="174"/>
    </row>
    <row r="65" spans="1:22" s="88" customFormat="1" ht="15.75" customHeight="1" thickBot="1">
      <c r="A65" s="545"/>
      <c r="B65" s="557"/>
      <c r="C65" s="551"/>
      <c r="D65" s="554"/>
      <c r="E65" s="592"/>
      <c r="F65" s="515"/>
      <c r="G65" s="518"/>
      <c r="H65" s="126" t="s">
        <v>12</v>
      </c>
      <c r="I65" s="257">
        <f aca="true" t="shared" si="14" ref="I65:V65">SUM(I63:I64)</f>
        <v>150</v>
      </c>
      <c r="J65" s="158">
        <f t="shared" si="14"/>
        <v>150</v>
      </c>
      <c r="K65" s="159">
        <f t="shared" si="14"/>
        <v>0</v>
      </c>
      <c r="L65" s="170">
        <f t="shared" si="14"/>
        <v>0</v>
      </c>
      <c r="M65" s="257">
        <f t="shared" si="14"/>
        <v>300</v>
      </c>
      <c r="N65" s="158">
        <f t="shared" si="14"/>
        <v>300</v>
      </c>
      <c r="O65" s="159">
        <f t="shared" si="14"/>
        <v>0</v>
      </c>
      <c r="P65" s="170">
        <f t="shared" si="14"/>
        <v>0</v>
      </c>
      <c r="Q65" s="333">
        <f t="shared" si="14"/>
        <v>50</v>
      </c>
      <c r="R65" s="312">
        <f t="shared" si="14"/>
        <v>50</v>
      </c>
      <c r="S65" s="313">
        <f t="shared" si="14"/>
        <v>0</v>
      </c>
      <c r="T65" s="339">
        <f t="shared" si="14"/>
        <v>0</v>
      </c>
      <c r="U65" s="175">
        <f t="shared" si="14"/>
        <v>0</v>
      </c>
      <c r="V65" s="176">
        <f t="shared" si="14"/>
        <v>150</v>
      </c>
    </row>
    <row r="66" spans="1:24" ht="15.75" customHeight="1">
      <c r="A66" s="468" t="s">
        <v>9</v>
      </c>
      <c r="B66" s="471" t="s">
        <v>10</v>
      </c>
      <c r="C66" s="500" t="s">
        <v>13</v>
      </c>
      <c r="D66" s="106" t="s">
        <v>100</v>
      </c>
      <c r="E66" s="463" t="s">
        <v>106</v>
      </c>
      <c r="F66" s="465" t="s">
        <v>15</v>
      </c>
      <c r="G66" s="278"/>
      <c r="H66" s="115" t="s">
        <v>19</v>
      </c>
      <c r="I66" s="128">
        <f aca="true" t="shared" si="15" ref="I66:I72">J66+L66</f>
        <v>18.4</v>
      </c>
      <c r="J66" s="129">
        <v>18.4</v>
      </c>
      <c r="K66" s="129"/>
      <c r="L66" s="240"/>
      <c r="M66" s="128">
        <f aca="true" t="shared" si="16" ref="M66:M72">N66+P66</f>
        <v>549.9</v>
      </c>
      <c r="N66" s="129">
        <v>23.5</v>
      </c>
      <c r="O66" s="129"/>
      <c r="P66" s="240">
        <v>526.4</v>
      </c>
      <c r="Q66" s="303">
        <f aca="true" t="shared" si="17" ref="Q66:Q72">R66+T66</f>
        <v>526.4</v>
      </c>
      <c r="R66" s="304"/>
      <c r="S66" s="304"/>
      <c r="T66" s="305">
        <v>526.4</v>
      </c>
      <c r="U66" s="241">
        <f>530.2+20</f>
        <v>550.2</v>
      </c>
      <c r="V66" s="241">
        <v>66.3</v>
      </c>
      <c r="W66" s="94"/>
      <c r="X66" s="94"/>
    </row>
    <row r="67" spans="1:22" ht="15.75" customHeight="1">
      <c r="A67" s="469"/>
      <c r="B67" s="472"/>
      <c r="C67" s="501"/>
      <c r="D67" s="107" t="s">
        <v>122</v>
      </c>
      <c r="E67" s="463"/>
      <c r="F67" s="466"/>
      <c r="G67" s="279" t="s">
        <v>89</v>
      </c>
      <c r="H67" s="116" t="s">
        <v>91</v>
      </c>
      <c r="I67" s="130">
        <f t="shared" si="15"/>
        <v>200</v>
      </c>
      <c r="J67" s="131"/>
      <c r="K67" s="131"/>
      <c r="L67" s="250">
        <v>200</v>
      </c>
      <c r="M67" s="130">
        <f t="shared" si="16"/>
        <v>0</v>
      </c>
      <c r="N67" s="131"/>
      <c r="O67" s="131"/>
      <c r="P67" s="250"/>
      <c r="Q67" s="315">
        <f t="shared" si="17"/>
        <v>22</v>
      </c>
      <c r="R67" s="316">
        <v>22</v>
      </c>
      <c r="S67" s="316"/>
      <c r="T67" s="317"/>
      <c r="U67" s="252"/>
      <c r="V67" s="252"/>
    </row>
    <row r="68" spans="1:22" ht="27" customHeight="1">
      <c r="A68" s="469"/>
      <c r="B68" s="472"/>
      <c r="C68" s="501"/>
      <c r="D68" s="107" t="s">
        <v>182</v>
      </c>
      <c r="E68" s="463"/>
      <c r="F68" s="466"/>
      <c r="G68" s="279" t="s">
        <v>130</v>
      </c>
      <c r="H68" s="117" t="s">
        <v>139</v>
      </c>
      <c r="I68" s="132">
        <f t="shared" si="15"/>
        <v>0</v>
      </c>
      <c r="J68" s="133"/>
      <c r="K68" s="133"/>
      <c r="L68" s="210"/>
      <c r="M68" s="132">
        <f t="shared" si="16"/>
        <v>0</v>
      </c>
      <c r="N68" s="133"/>
      <c r="O68" s="133"/>
      <c r="P68" s="210"/>
      <c r="Q68" s="306">
        <f t="shared" si="17"/>
        <v>0</v>
      </c>
      <c r="R68" s="307"/>
      <c r="S68" s="307"/>
      <c r="T68" s="308"/>
      <c r="U68" s="134">
        <v>24.2</v>
      </c>
      <c r="V68" s="134"/>
    </row>
    <row r="69" spans="1:22" ht="18.75" customHeight="1">
      <c r="A69" s="469"/>
      <c r="B69" s="472"/>
      <c r="C69" s="501"/>
      <c r="D69" s="580" t="s">
        <v>184</v>
      </c>
      <c r="E69" s="463"/>
      <c r="F69" s="466"/>
      <c r="G69" s="279" t="s">
        <v>130</v>
      </c>
      <c r="H69" s="117" t="s">
        <v>36</v>
      </c>
      <c r="I69" s="132">
        <f t="shared" si="15"/>
        <v>1275</v>
      </c>
      <c r="J69" s="133"/>
      <c r="K69" s="133"/>
      <c r="L69" s="210">
        <v>1275</v>
      </c>
      <c r="M69" s="132">
        <f t="shared" si="16"/>
        <v>3055.4</v>
      </c>
      <c r="N69" s="133"/>
      <c r="O69" s="133"/>
      <c r="P69" s="210">
        <f>2982.9+72.5</f>
        <v>3055.4</v>
      </c>
      <c r="Q69" s="306">
        <f t="shared" si="17"/>
        <v>3055.4</v>
      </c>
      <c r="R69" s="307"/>
      <c r="S69" s="307"/>
      <c r="T69" s="307">
        <f>2982.9+72.5</f>
        <v>3055.4</v>
      </c>
      <c r="U69" s="134">
        <f>3004.3+145</f>
        <v>3149.3</v>
      </c>
      <c r="V69" s="134"/>
    </row>
    <row r="70" spans="1:22" ht="18.75" customHeight="1">
      <c r="A70" s="469"/>
      <c r="B70" s="472"/>
      <c r="C70" s="501"/>
      <c r="D70" s="580"/>
      <c r="E70" s="463"/>
      <c r="F70" s="466"/>
      <c r="G70" s="279"/>
      <c r="H70" s="117" t="s">
        <v>86</v>
      </c>
      <c r="I70" s="144">
        <f t="shared" si="15"/>
        <v>0</v>
      </c>
      <c r="J70" s="145"/>
      <c r="K70" s="145"/>
      <c r="L70" s="211"/>
      <c r="M70" s="144">
        <f t="shared" si="16"/>
        <v>3000</v>
      </c>
      <c r="N70" s="145"/>
      <c r="O70" s="145"/>
      <c r="P70" s="210">
        <v>3000</v>
      </c>
      <c r="Q70" s="309">
        <f t="shared" si="17"/>
        <v>3000</v>
      </c>
      <c r="R70" s="310"/>
      <c r="S70" s="310"/>
      <c r="T70" s="311">
        <v>3000</v>
      </c>
      <c r="U70" s="242"/>
      <c r="V70" s="242"/>
    </row>
    <row r="71" spans="1:22" ht="15.75" customHeight="1">
      <c r="A71" s="469"/>
      <c r="B71" s="472"/>
      <c r="C71" s="501"/>
      <c r="D71" s="580" t="s">
        <v>174</v>
      </c>
      <c r="E71" s="463"/>
      <c r="F71" s="466"/>
      <c r="G71" s="279" t="s">
        <v>130</v>
      </c>
      <c r="H71" s="117" t="s">
        <v>91</v>
      </c>
      <c r="I71" s="144">
        <f t="shared" si="15"/>
        <v>0</v>
      </c>
      <c r="J71" s="145"/>
      <c r="K71" s="145"/>
      <c r="L71" s="211"/>
      <c r="M71" s="144">
        <f t="shared" si="16"/>
        <v>0</v>
      </c>
      <c r="N71" s="145"/>
      <c r="O71" s="145"/>
      <c r="P71" s="210"/>
      <c r="Q71" s="309">
        <f t="shared" si="17"/>
        <v>0</v>
      </c>
      <c r="R71" s="310"/>
      <c r="S71" s="310"/>
      <c r="T71" s="311"/>
      <c r="U71" s="242"/>
      <c r="V71" s="242"/>
    </row>
    <row r="72" spans="1:22" ht="15.75" customHeight="1">
      <c r="A72" s="469"/>
      <c r="B72" s="472"/>
      <c r="C72" s="501"/>
      <c r="D72" s="580"/>
      <c r="E72" s="463"/>
      <c r="F72" s="466"/>
      <c r="G72" s="279"/>
      <c r="H72" s="267"/>
      <c r="I72" s="144">
        <f t="shared" si="15"/>
        <v>0</v>
      </c>
      <c r="J72" s="145"/>
      <c r="K72" s="145"/>
      <c r="L72" s="211"/>
      <c r="M72" s="144">
        <f t="shared" si="16"/>
        <v>0</v>
      </c>
      <c r="N72" s="145"/>
      <c r="O72" s="145"/>
      <c r="P72" s="211"/>
      <c r="Q72" s="309">
        <f t="shared" si="17"/>
        <v>0</v>
      </c>
      <c r="R72" s="310"/>
      <c r="S72" s="310"/>
      <c r="T72" s="311"/>
      <c r="U72" s="242"/>
      <c r="V72" s="242"/>
    </row>
    <row r="73" spans="1:22" ht="15.75" customHeight="1" thickBot="1">
      <c r="A73" s="470"/>
      <c r="B73" s="473"/>
      <c r="C73" s="502"/>
      <c r="D73" s="273"/>
      <c r="E73" s="464"/>
      <c r="F73" s="467"/>
      <c r="G73" s="280"/>
      <c r="H73" s="118" t="s">
        <v>12</v>
      </c>
      <c r="I73" s="257">
        <f>SUM(I66:I72)</f>
        <v>1493.4</v>
      </c>
      <c r="J73" s="258">
        <f aca="true" t="shared" si="18" ref="J73:V73">SUM(J66:J72)</f>
        <v>18.4</v>
      </c>
      <c r="K73" s="258">
        <f t="shared" si="18"/>
        <v>0</v>
      </c>
      <c r="L73" s="160">
        <f t="shared" si="18"/>
        <v>1475</v>
      </c>
      <c r="M73" s="258">
        <f t="shared" si="18"/>
        <v>6605.3</v>
      </c>
      <c r="N73" s="258">
        <f t="shared" si="18"/>
        <v>23.5</v>
      </c>
      <c r="O73" s="258">
        <f t="shared" si="18"/>
        <v>0</v>
      </c>
      <c r="P73" s="160">
        <f t="shared" si="18"/>
        <v>6581.8</v>
      </c>
      <c r="Q73" s="340">
        <f>SUM(Q66:Q72)</f>
        <v>6603.8</v>
      </c>
      <c r="R73" s="340">
        <f t="shared" si="18"/>
        <v>22</v>
      </c>
      <c r="S73" s="340">
        <f t="shared" si="18"/>
        <v>0</v>
      </c>
      <c r="T73" s="314">
        <f t="shared" si="18"/>
        <v>6581.8</v>
      </c>
      <c r="U73" s="160">
        <f t="shared" si="18"/>
        <v>3723.7000000000003</v>
      </c>
      <c r="V73" s="160">
        <f t="shared" si="18"/>
        <v>66.3</v>
      </c>
    </row>
    <row r="74" spans="1:22" ht="13.5" customHeight="1" thickBot="1">
      <c r="A74" s="4" t="s">
        <v>9</v>
      </c>
      <c r="B74" s="1" t="s">
        <v>10</v>
      </c>
      <c r="C74" s="460" t="s">
        <v>16</v>
      </c>
      <c r="D74" s="461"/>
      <c r="E74" s="461"/>
      <c r="F74" s="461"/>
      <c r="G74" s="461"/>
      <c r="H74" s="461"/>
      <c r="I74" s="259">
        <f>SUM(I73,I65)</f>
        <v>1643.4</v>
      </c>
      <c r="J74" s="259">
        <f aca="true" t="shared" si="19" ref="J74:V74">SUM(J73,J65)</f>
        <v>168.4</v>
      </c>
      <c r="K74" s="259">
        <f t="shared" si="19"/>
        <v>0</v>
      </c>
      <c r="L74" s="259">
        <f t="shared" si="19"/>
        <v>1475</v>
      </c>
      <c r="M74" s="259">
        <f t="shared" si="19"/>
        <v>6905.3</v>
      </c>
      <c r="N74" s="259">
        <f t="shared" si="19"/>
        <v>323.5</v>
      </c>
      <c r="O74" s="259">
        <f t="shared" si="19"/>
        <v>0</v>
      </c>
      <c r="P74" s="259">
        <f t="shared" si="19"/>
        <v>6581.8</v>
      </c>
      <c r="Q74" s="259">
        <f>SUM(Q73,Q65)</f>
        <v>6653.8</v>
      </c>
      <c r="R74" s="259">
        <f t="shared" si="19"/>
        <v>72</v>
      </c>
      <c r="S74" s="259">
        <f t="shared" si="19"/>
        <v>0</v>
      </c>
      <c r="T74" s="259">
        <f t="shared" si="19"/>
        <v>6581.8</v>
      </c>
      <c r="U74" s="259">
        <f t="shared" si="19"/>
        <v>3723.7000000000003</v>
      </c>
      <c r="V74" s="259">
        <f t="shared" si="19"/>
        <v>216.3</v>
      </c>
    </row>
    <row r="75" spans="1:24" ht="14.25" customHeight="1" thickBot="1">
      <c r="A75" s="6" t="s">
        <v>9</v>
      </c>
      <c r="B75" s="426" t="s">
        <v>17</v>
      </c>
      <c r="C75" s="427"/>
      <c r="D75" s="427"/>
      <c r="E75" s="427"/>
      <c r="F75" s="427"/>
      <c r="G75" s="427"/>
      <c r="H75" s="427"/>
      <c r="I75" s="260">
        <f aca="true" t="shared" si="20" ref="I75:V75">SUM(I22,I42,I61,I74)</f>
        <v>22613.4</v>
      </c>
      <c r="J75" s="260">
        <f t="shared" si="20"/>
        <v>20555.100000000002</v>
      </c>
      <c r="K75" s="260">
        <f t="shared" si="20"/>
        <v>0</v>
      </c>
      <c r="L75" s="260">
        <f t="shared" si="20"/>
        <v>2058.3</v>
      </c>
      <c r="M75" s="260">
        <f t="shared" si="20"/>
        <v>25828.600000000002</v>
      </c>
      <c r="N75" s="260">
        <f t="shared" si="20"/>
        <v>19160.800000000003</v>
      </c>
      <c r="O75" s="260">
        <f t="shared" si="20"/>
        <v>0</v>
      </c>
      <c r="P75" s="260">
        <f t="shared" si="20"/>
        <v>6667.8</v>
      </c>
      <c r="Q75" s="260">
        <f t="shared" si="20"/>
        <v>26040.6</v>
      </c>
      <c r="R75" s="260">
        <f t="shared" si="20"/>
        <v>19344.2</v>
      </c>
      <c r="S75" s="260">
        <f t="shared" si="20"/>
        <v>0</v>
      </c>
      <c r="T75" s="260">
        <f t="shared" si="20"/>
        <v>6696.400000000001</v>
      </c>
      <c r="U75" s="260">
        <f t="shared" si="20"/>
        <v>23607</v>
      </c>
      <c r="V75" s="260">
        <f t="shared" si="20"/>
        <v>16240</v>
      </c>
      <c r="X75" s="94"/>
    </row>
    <row r="76" spans="1:22" ht="15.75" customHeight="1" thickBot="1">
      <c r="A76" s="7" t="s">
        <v>15</v>
      </c>
      <c r="B76" s="568" t="s">
        <v>23</v>
      </c>
      <c r="C76" s="569"/>
      <c r="D76" s="569"/>
      <c r="E76" s="569"/>
      <c r="F76" s="569"/>
      <c r="G76" s="569"/>
      <c r="H76" s="569"/>
      <c r="I76" s="261">
        <f>I75</f>
        <v>22613.4</v>
      </c>
      <c r="J76" s="261">
        <f aca="true" t="shared" si="21" ref="J76:V76">J75</f>
        <v>20555.100000000002</v>
      </c>
      <c r="K76" s="261">
        <f t="shared" si="21"/>
        <v>0</v>
      </c>
      <c r="L76" s="261">
        <f t="shared" si="21"/>
        <v>2058.3</v>
      </c>
      <c r="M76" s="261">
        <f t="shared" si="21"/>
        <v>25828.600000000002</v>
      </c>
      <c r="N76" s="261">
        <f t="shared" si="21"/>
        <v>19160.800000000003</v>
      </c>
      <c r="O76" s="261">
        <f t="shared" si="21"/>
        <v>0</v>
      </c>
      <c r="P76" s="261">
        <f t="shared" si="21"/>
        <v>6667.8</v>
      </c>
      <c r="Q76" s="261">
        <f t="shared" si="21"/>
        <v>26040.6</v>
      </c>
      <c r="R76" s="261">
        <f t="shared" si="21"/>
        <v>19344.2</v>
      </c>
      <c r="S76" s="261">
        <f t="shared" si="21"/>
        <v>0</v>
      </c>
      <c r="T76" s="261">
        <f t="shared" si="21"/>
        <v>6696.400000000001</v>
      </c>
      <c r="U76" s="261">
        <f t="shared" si="21"/>
        <v>23607</v>
      </c>
      <c r="V76" s="261">
        <f t="shared" si="21"/>
        <v>16240</v>
      </c>
    </row>
    <row r="77" spans="1:22" s="85" customFormat="1" ht="15.75" customHeight="1">
      <c r="A77" s="573" t="s">
        <v>137</v>
      </c>
      <c r="B77" s="573"/>
      <c r="C77" s="573"/>
      <c r="D77" s="573"/>
      <c r="E77" s="573"/>
      <c r="F77" s="573"/>
      <c r="G77" s="573"/>
      <c r="H77" s="573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</row>
    <row r="78" spans="1:22" s="85" customFormat="1" ht="15.75" customHeight="1">
      <c r="A78" s="353" t="s">
        <v>188</v>
      </c>
      <c r="B78" s="353"/>
      <c r="C78" s="353"/>
      <c r="D78" s="353"/>
      <c r="E78" s="353"/>
      <c r="F78" s="353"/>
      <c r="G78" s="353"/>
      <c r="H78" s="353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</row>
    <row r="79" spans="1:22" ht="15.75" customHeight="1">
      <c r="A79" s="8"/>
      <c r="B79" s="567" t="s">
        <v>33</v>
      </c>
      <c r="C79" s="567"/>
      <c r="D79" s="567"/>
      <c r="E79" s="567"/>
      <c r="F79" s="567"/>
      <c r="G79" s="567"/>
      <c r="H79" s="567"/>
      <c r="I79" s="567"/>
      <c r="J79" s="567"/>
      <c r="K79" s="567"/>
      <c r="L79" s="567"/>
      <c r="M79" s="567"/>
      <c r="N79" s="567"/>
      <c r="O79" s="567"/>
      <c r="P79" s="567"/>
      <c r="Q79" s="567"/>
      <c r="R79" s="567"/>
      <c r="S79" s="567"/>
      <c r="T79" s="567"/>
      <c r="U79" s="11"/>
      <c r="V79" s="11"/>
    </row>
    <row r="80" spans="1:22" ht="12" customHeight="1" thickBot="1">
      <c r="A80" s="16"/>
      <c r="B80" s="17"/>
      <c r="C80" s="17"/>
      <c r="J80" s="94"/>
      <c r="K80" s="18"/>
      <c r="L80" s="18"/>
      <c r="O80" s="86"/>
      <c r="P80" s="86"/>
      <c r="Q80" s="570"/>
      <c r="R80" s="570"/>
      <c r="S80" s="570"/>
      <c r="T80" s="570"/>
      <c r="U80" s="18"/>
      <c r="V80" s="18"/>
    </row>
    <row r="81" spans="1:22" ht="34.5" customHeight="1" thickBot="1">
      <c r="A81" s="8"/>
      <c r="B81" s="561" t="s">
        <v>24</v>
      </c>
      <c r="C81" s="562"/>
      <c r="D81" s="562"/>
      <c r="E81" s="562"/>
      <c r="F81" s="562"/>
      <c r="G81" s="562"/>
      <c r="H81" s="563"/>
      <c r="I81" s="412" t="s">
        <v>127</v>
      </c>
      <c r="J81" s="413"/>
      <c r="K81" s="413"/>
      <c r="L81" s="414"/>
      <c r="M81" s="412" t="s">
        <v>128</v>
      </c>
      <c r="N81" s="413"/>
      <c r="O81" s="413"/>
      <c r="P81" s="414"/>
      <c r="Q81" s="558" t="s">
        <v>70</v>
      </c>
      <c r="R81" s="559"/>
      <c r="S81" s="559"/>
      <c r="T81" s="560"/>
      <c r="U81" s="11"/>
      <c r="V81" s="11"/>
    </row>
    <row r="82" spans="1:22" ht="15.75" customHeight="1" thickBot="1">
      <c r="A82" s="8"/>
      <c r="B82" s="415" t="s">
        <v>38</v>
      </c>
      <c r="C82" s="416"/>
      <c r="D82" s="416"/>
      <c r="E82" s="416"/>
      <c r="F82" s="416"/>
      <c r="G82" s="416"/>
      <c r="H82" s="417"/>
      <c r="I82" s="409">
        <f>I83+I89</f>
        <v>18377.3</v>
      </c>
      <c r="J82" s="410"/>
      <c r="K82" s="410"/>
      <c r="L82" s="411"/>
      <c r="M82" s="409">
        <f>M83+M89</f>
        <v>17489</v>
      </c>
      <c r="N82" s="410"/>
      <c r="O82" s="410"/>
      <c r="P82" s="411"/>
      <c r="Q82" s="409">
        <f>Q83+Q89</f>
        <v>17701</v>
      </c>
      <c r="R82" s="410"/>
      <c r="S82" s="410"/>
      <c r="T82" s="411"/>
      <c r="U82" s="11"/>
      <c r="V82" s="11"/>
    </row>
    <row r="83" spans="1:22" ht="15.75" customHeight="1">
      <c r="A83" s="8"/>
      <c r="B83" s="393" t="s">
        <v>79</v>
      </c>
      <c r="C83" s="394"/>
      <c r="D83" s="394"/>
      <c r="E83" s="394"/>
      <c r="F83" s="394"/>
      <c r="G83" s="394"/>
      <c r="H83" s="395"/>
      <c r="I83" s="396">
        <f>SUM(I84:L88)</f>
        <v>18377.3</v>
      </c>
      <c r="J83" s="397"/>
      <c r="K83" s="397"/>
      <c r="L83" s="398"/>
      <c r="M83" s="396">
        <f>SUM(M84:P88)</f>
        <v>17489</v>
      </c>
      <c r="N83" s="397"/>
      <c r="O83" s="397"/>
      <c r="P83" s="398"/>
      <c r="Q83" s="396">
        <f>SUM(Q84:T88)</f>
        <v>17701</v>
      </c>
      <c r="R83" s="397"/>
      <c r="S83" s="397"/>
      <c r="T83" s="398"/>
      <c r="U83" s="11"/>
      <c r="V83" s="11"/>
    </row>
    <row r="84" spans="1:22" ht="15.75" customHeight="1">
      <c r="A84" s="8"/>
      <c r="B84" s="399" t="s">
        <v>40</v>
      </c>
      <c r="C84" s="400"/>
      <c r="D84" s="400"/>
      <c r="E84" s="400"/>
      <c r="F84" s="400"/>
      <c r="G84" s="400"/>
      <c r="H84" s="401"/>
      <c r="I84" s="406">
        <f>SUMIF(H12:H76,"SB",I12:I76)</f>
        <v>16546</v>
      </c>
      <c r="J84" s="407"/>
      <c r="K84" s="407"/>
      <c r="L84" s="408"/>
      <c r="M84" s="406">
        <f>SUMIF(H12:H76,"SB",M12:M76)</f>
        <v>16026.000000000002</v>
      </c>
      <c r="N84" s="407"/>
      <c r="O84" s="407"/>
      <c r="P84" s="408"/>
      <c r="Q84" s="406">
        <f>SUMIF(H12:H76,"SB",Q12:Q76)</f>
        <v>16004.1</v>
      </c>
      <c r="R84" s="407"/>
      <c r="S84" s="407"/>
      <c r="T84" s="408"/>
      <c r="U84" s="11"/>
      <c r="V84" s="11"/>
    </row>
    <row r="85" spans="1:22" ht="15.75" customHeight="1">
      <c r="A85" s="8"/>
      <c r="B85" s="402" t="s">
        <v>43</v>
      </c>
      <c r="C85" s="403"/>
      <c r="D85" s="403"/>
      <c r="E85" s="403"/>
      <c r="F85" s="403"/>
      <c r="G85" s="403"/>
      <c r="H85" s="403"/>
      <c r="I85" s="384">
        <f>SUMIF(H12:H76,"SB(VB)",I12:I76)</f>
        <v>90</v>
      </c>
      <c r="J85" s="385"/>
      <c r="K85" s="385"/>
      <c r="L85" s="386"/>
      <c r="M85" s="384">
        <f>SUMIF(H12:H76,"SB(VB)",M12:M76)</f>
        <v>86</v>
      </c>
      <c r="N85" s="385"/>
      <c r="O85" s="385"/>
      <c r="P85" s="386"/>
      <c r="Q85" s="384">
        <f>SUMIF(H12:H76,"SB(VB)",Q12:Q76)</f>
        <v>86</v>
      </c>
      <c r="R85" s="385"/>
      <c r="S85" s="385"/>
      <c r="T85" s="386"/>
      <c r="U85" s="11"/>
      <c r="V85" s="11"/>
    </row>
    <row r="86" spans="2:22" ht="15.75" customHeight="1">
      <c r="B86" s="404" t="s">
        <v>34</v>
      </c>
      <c r="C86" s="405"/>
      <c r="D86" s="405"/>
      <c r="E86" s="405"/>
      <c r="F86" s="405"/>
      <c r="G86" s="405"/>
      <c r="H86" s="405"/>
      <c r="I86" s="384">
        <f>SUMIF(H12:H76,"SB(AA)",I12:I76)</f>
        <v>1505.7</v>
      </c>
      <c r="J86" s="385"/>
      <c r="K86" s="385"/>
      <c r="L86" s="386"/>
      <c r="M86" s="384">
        <f>SUMIF(H12:H76,"SB(AA)",M12:M76)</f>
        <v>1377</v>
      </c>
      <c r="N86" s="385"/>
      <c r="O86" s="385"/>
      <c r="P86" s="386"/>
      <c r="Q86" s="384">
        <f>SUMIF(H12:H76,"SB(AA)",Q12:Q76)</f>
        <v>1192</v>
      </c>
      <c r="R86" s="385"/>
      <c r="S86" s="385"/>
      <c r="T86" s="386"/>
      <c r="U86" s="11"/>
      <c r="V86" s="8"/>
    </row>
    <row r="87" spans="1:22" ht="15.75" customHeight="1">
      <c r="A87" s="8"/>
      <c r="B87" s="387" t="s">
        <v>107</v>
      </c>
      <c r="C87" s="388"/>
      <c r="D87" s="388"/>
      <c r="E87" s="388"/>
      <c r="F87" s="388"/>
      <c r="G87" s="388"/>
      <c r="H87" s="389"/>
      <c r="I87" s="384">
        <f>SUMIF(H12:H76,"SB(AAL)",I12:I76)</f>
        <v>235.6</v>
      </c>
      <c r="J87" s="385"/>
      <c r="K87" s="385"/>
      <c r="L87" s="386"/>
      <c r="M87" s="384">
        <f>SUMIF(H12:H76,"SB(AAL)",M12:M76)</f>
        <v>0</v>
      </c>
      <c r="N87" s="385"/>
      <c r="O87" s="385"/>
      <c r="P87" s="386"/>
      <c r="Q87" s="384">
        <f>SUMIF(H12:H76,"SB(AAL)",Q12:Q76)</f>
        <v>418.9</v>
      </c>
      <c r="R87" s="385"/>
      <c r="S87" s="385"/>
      <c r="T87" s="386"/>
      <c r="U87" s="8"/>
      <c r="V87" s="8"/>
    </row>
    <row r="88" spans="1:22" ht="15.75" customHeight="1">
      <c r="A88" s="8"/>
      <c r="B88" s="387" t="s">
        <v>140</v>
      </c>
      <c r="C88" s="388"/>
      <c r="D88" s="388"/>
      <c r="E88" s="388"/>
      <c r="F88" s="388"/>
      <c r="G88" s="388"/>
      <c r="H88" s="389"/>
      <c r="I88" s="363">
        <f>SUMIF(H12:H76,"SB(P)",I12:I76)</f>
        <v>0</v>
      </c>
      <c r="J88" s="364"/>
      <c r="K88" s="364"/>
      <c r="L88" s="365"/>
      <c r="M88" s="363">
        <f>SUMIF(H12:H76,"SB(P)",M12:M76)</f>
        <v>0</v>
      </c>
      <c r="N88" s="364"/>
      <c r="O88" s="364"/>
      <c r="P88" s="365"/>
      <c r="Q88" s="363">
        <f>SUMIF(H12:H76,"SB(P)",Q12:Q76)</f>
        <v>0</v>
      </c>
      <c r="R88" s="364"/>
      <c r="S88" s="364"/>
      <c r="T88" s="365"/>
      <c r="U88" s="8"/>
      <c r="V88" s="8"/>
    </row>
    <row r="89" spans="1:22" ht="15.75" customHeight="1" thickBot="1">
      <c r="A89" s="8"/>
      <c r="B89" s="381" t="s">
        <v>125</v>
      </c>
      <c r="C89" s="382"/>
      <c r="D89" s="382"/>
      <c r="E89" s="382"/>
      <c r="F89" s="382"/>
      <c r="G89" s="382"/>
      <c r="H89" s="383"/>
      <c r="I89" s="390">
        <f>SUMIF(H12:H76,"PF",I12:I76)</f>
        <v>0</v>
      </c>
      <c r="J89" s="391"/>
      <c r="K89" s="391"/>
      <c r="L89" s="392"/>
      <c r="M89" s="390">
        <f>SUMIF(H12:H76,"PF",M12:M76)</f>
        <v>0</v>
      </c>
      <c r="N89" s="391"/>
      <c r="O89" s="391"/>
      <c r="P89" s="392"/>
      <c r="Q89" s="390">
        <f>SUMIF(H12:H76,"PF",Q12:Q76)</f>
        <v>0</v>
      </c>
      <c r="R89" s="391"/>
      <c r="S89" s="391"/>
      <c r="T89" s="392"/>
      <c r="U89" s="8"/>
      <c r="V89" s="8"/>
    </row>
    <row r="90" spans="1:22" ht="15.75" customHeight="1" thickBot="1">
      <c r="A90" s="8"/>
      <c r="B90" s="372" t="s">
        <v>39</v>
      </c>
      <c r="C90" s="373"/>
      <c r="D90" s="373"/>
      <c r="E90" s="373"/>
      <c r="F90" s="373"/>
      <c r="G90" s="373"/>
      <c r="H90" s="374"/>
      <c r="I90" s="378">
        <f>SUM(I92,I91)</f>
        <v>4236.099999999999</v>
      </c>
      <c r="J90" s="379"/>
      <c r="K90" s="379"/>
      <c r="L90" s="380"/>
      <c r="M90" s="378">
        <f>SUM(M92,M91)</f>
        <v>8339.6</v>
      </c>
      <c r="N90" s="379"/>
      <c r="O90" s="379"/>
      <c r="P90" s="380"/>
      <c r="Q90" s="378">
        <f>SUM(Q92,Q91)</f>
        <v>8339.6</v>
      </c>
      <c r="R90" s="379"/>
      <c r="S90" s="379"/>
      <c r="T90" s="380"/>
      <c r="U90" s="8"/>
      <c r="V90" s="8"/>
    </row>
    <row r="91" spans="1:22" ht="15.75" customHeight="1">
      <c r="A91" s="8"/>
      <c r="B91" s="357" t="s">
        <v>37</v>
      </c>
      <c r="C91" s="358"/>
      <c r="D91" s="358"/>
      <c r="E91" s="358"/>
      <c r="F91" s="358"/>
      <c r="G91" s="358"/>
      <c r="H91" s="359"/>
      <c r="I91" s="360">
        <f>SUMIF(H12:H76,"ES",I12:I76)</f>
        <v>4212.2</v>
      </c>
      <c r="J91" s="361"/>
      <c r="K91" s="361"/>
      <c r="L91" s="362"/>
      <c r="M91" s="360">
        <f>SUMIF(H12:H76,"ES",M12:M76)</f>
        <v>5339.6</v>
      </c>
      <c r="N91" s="361"/>
      <c r="O91" s="361"/>
      <c r="P91" s="362"/>
      <c r="Q91" s="360">
        <f>SUMIF(H12:H76,"ES",Q12:Q76)</f>
        <v>5339.6</v>
      </c>
      <c r="R91" s="361"/>
      <c r="S91" s="361"/>
      <c r="T91" s="362"/>
      <c r="U91" s="8"/>
      <c r="V91" s="8"/>
    </row>
    <row r="92" spans="1:22" ht="15.75" customHeight="1" thickBot="1">
      <c r="A92" s="8"/>
      <c r="B92" s="375" t="s">
        <v>87</v>
      </c>
      <c r="C92" s="376"/>
      <c r="D92" s="376"/>
      <c r="E92" s="376"/>
      <c r="F92" s="376"/>
      <c r="G92" s="376"/>
      <c r="H92" s="377"/>
      <c r="I92" s="369">
        <f>SUMIF(H12:H76,"LRVB",I12:I76)</f>
        <v>23.9</v>
      </c>
      <c r="J92" s="370"/>
      <c r="K92" s="370"/>
      <c r="L92" s="371"/>
      <c r="M92" s="369">
        <f>SUMIF(H12:H76,"LRVB",M12:M76)</f>
        <v>3000</v>
      </c>
      <c r="N92" s="370"/>
      <c r="O92" s="370"/>
      <c r="P92" s="371"/>
      <c r="Q92" s="369">
        <f>SUMIF(H12:H76,"LRVB",Q12:Q76)</f>
        <v>3000</v>
      </c>
      <c r="R92" s="370"/>
      <c r="S92" s="370"/>
      <c r="T92" s="371"/>
      <c r="U92" s="8"/>
      <c r="V92" s="8"/>
    </row>
    <row r="93" spans="1:22" ht="15.75" customHeight="1" thickBot="1">
      <c r="A93" s="8"/>
      <c r="B93" s="354" t="s">
        <v>26</v>
      </c>
      <c r="C93" s="355"/>
      <c r="D93" s="355"/>
      <c r="E93" s="355"/>
      <c r="F93" s="355"/>
      <c r="G93" s="355"/>
      <c r="H93" s="356"/>
      <c r="I93" s="366">
        <f>SUM(I82,I90)</f>
        <v>22613.399999999998</v>
      </c>
      <c r="J93" s="367"/>
      <c r="K93" s="367"/>
      <c r="L93" s="368"/>
      <c r="M93" s="366">
        <f>SUM(M82,M90)</f>
        <v>25828.6</v>
      </c>
      <c r="N93" s="367"/>
      <c r="O93" s="367"/>
      <c r="P93" s="368"/>
      <c r="Q93" s="366">
        <f>SUM(Q82,Q90)</f>
        <v>26040.6</v>
      </c>
      <c r="R93" s="367"/>
      <c r="S93" s="367"/>
      <c r="T93" s="368"/>
      <c r="U93" s="8"/>
      <c r="V93" s="8"/>
    </row>
    <row r="95" spans="9:14" ht="12.75">
      <c r="I95" s="94"/>
      <c r="K95" s="94"/>
      <c r="N95" s="94"/>
    </row>
    <row r="96" spans="13:18" ht="12.75">
      <c r="M96" s="94"/>
      <c r="R96" s="94"/>
    </row>
  </sheetData>
  <sheetProtection/>
  <mergeCells count="171">
    <mergeCell ref="C74:H74"/>
    <mergeCell ref="A56:A60"/>
    <mergeCell ref="B56:B60"/>
    <mergeCell ref="C56:C60"/>
    <mergeCell ref="C61:H61"/>
    <mergeCell ref="C62:V62"/>
    <mergeCell ref="A66:A73"/>
    <mergeCell ref="B66:B73"/>
    <mergeCell ref="E63:E65"/>
    <mergeCell ref="F56:F60"/>
    <mergeCell ref="D69:D70"/>
    <mergeCell ref="D71:D72"/>
    <mergeCell ref="A36:A38"/>
    <mergeCell ref="E33:E35"/>
    <mergeCell ref="D33:D35"/>
    <mergeCell ref="C51:C55"/>
    <mergeCell ref="B36:B38"/>
    <mergeCell ref="E56:E60"/>
    <mergeCell ref="B39:B41"/>
    <mergeCell ref="C66:C73"/>
    <mergeCell ref="A17:A21"/>
    <mergeCell ref="B17:B21"/>
    <mergeCell ref="C30:C32"/>
    <mergeCell ref="C23:V23"/>
    <mergeCell ref="A24:A29"/>
    <mergeCell ref="B24:B29"/>
    <mergeCell ref="A30:A32"/>
    <mergeCell ref="G17:G21"/>
    <mergeCell ref="C24:C29"/>
    <mergeCell ref="F24:F29"/>
    <mergeCell ref="Q81:T81"/>
    <mergeCell ref="B81:H81"/>
    <mergeCell ref="E24:E29"/>
    <mergeCell ref="B79:T79"/>
    <mergeCell ref="B76:H76"/>
    <mergeCell ref="Q80:T80"/>
    <mergeCell ref="F30:F32"/>
    <mergeCell ref="B33:B35"/>
    <mergeCell ref="A77:H77"/>
    <mergeCell ref="B30:B32"/>
    <mergeCell ref="A44:A50"/>
    <mergeCell ref="B44:B50"/>
    <mergeCell ref="C44:C50"/>
    <mergeCell ref="A51:A55"/>
    <mergeCell ref="A63:A65"/>
    <mergeCell ref="B63:B65"/>
    <mergeCell ref="E66:E73"/>
    <mergeCell ref="G44:G50"/>
    <mergeCell ref="B51:B55"/>
    <mergeCell ref="E44:E50"/>
    <mergeCell ref="F66:F73"/>
    <mergeCell ref="F44:F50"/>
    <mergeCell ref="C63:C65"/>
    <mergeCell ref="D63:D65"/>
    <mergeCell ref="E51:E55"/>
    <mergeCell ref="G56:G60"/>
    <mergeCell ref="G36:G38"/>
    <mergeCell ref="F33:F35"/>
    <mergeCell ref="A39:A41"/>
    <mergeCell ref="C39:C41"/>
    <mergeCell ref="C42:H42"/>
    <mergeCell ref="G39:G41"/>
    <mergeCell ref="E39:E41"/>
    <mergeCell ref="C36:C38"/>
    <mergeCell ref="D36:D38"/>
    <mergeCell ref="A33:A35"/>
    <mergeCell ref="E36:E38"/>
    <mergeCell ref="C33:C35"/>
    <mergeCell ref="G30:G32"/>
    <mergeCell ref="E30:E32"/>
    <mergeCell ref="F63:F65"/>
    <mergeCell ref="G63:G65"/>
    <mergeCell ref="G33:G35"/>
    <mergeCell ref="F51:F55"/>
    <mergeCell ref="G51:G55"/>
    <mergeCell ref="F36:F38"/>
    <mergeCell ref="G24:G29"/>
    <mergeCell ref="E12:E16"/>
    <mergeCell ref="C17:C21"/>
    <mergeCell ref="G12:G16"/>
    <mergeCell ref="C12:C16"/>
    <mergeCell ref="F12:F16"/>
    <mergeCell ref="M5:P5"/>
    <mergeCell ref="L6:L7"/>
    <mergeCell ref="P6:P7"/>
    <mergeCell ref="J6:K6"/>
    <mergeCell ref="C11:V11"/>
    <mergeCell ref="D5:D7"/>
    <mergeCell ref="C5:C7"/>
    <mergeCell ref="E5:E7"/>
    <mergeCell ref="V5:V7"/>
    <mergeCell ref="F5:F7"/>
    <mergeCell ref="A2:V2"/>
    <mergeCell ref="A8:V8"/>
    <mergeCell ref="C22:H22"/>
    <mergeCell ref="E17:E21"/>
    <mergeCell ref="F17:F21"/>
    <mergeCell ref="A12:A16"/>
    <mergeCell ref="B12:B16"/>
    <mergeCell ref="B10:V10"/>
    <mergeCell ref="A9:V9"/>
    <mergeCell ref="U5:U7"/>
    <mergeCell ref="R6:S6"/>
    <mergeCell ref="G5:G7"/>
    <mergeCell ref="A3:V3"/>
    <mergeCell ref="T6:T7"/>
    <mergeCell ref="N6:O6"/>
    <mergeCell ref="A5:A7"/>
    <mergeCell ref="B5:B7"/>
    <mergeCell ref="Q5:T5"/>
    <mergeCell ref="M6:M7"/>
    <mergeCell ref="Q6:Q7"/>
    <mergeCell ref="B82:H82"/>
    <mergeCell ref="I6:I7"/>
    <mergeCell ref="I5:L5"/>
    <mergeCell ref="H5:H7"/>
    <mergeCell ref="F39:F41"/>
    <mergeCell ref="B75:H75"/>
    <mergeCell ref="I81:L81"/>
    <mergeCell ref="C43:V43"/>
    <mergeCell ref="D39:D41"/>
    <mergeCell ref="D30:D32"/>
    <mergeCell ref="Q82:T82"/>
    <mergeCell ref="M85:P85"/>
    <mergeCell ref="M81:P81"/>
    <mergeCell ref="I82:L82"/>
    <mergeCell ref="M82:P82"/>
    <mergeCell ref="Q85:T85"/>
    <mergeCell ref="Q84:T84"/>
    <mergeCell ref="I85:L85"/>
    <mergeCell ref="Q83:T83"/>
    <mergeCell ref="M84:P84"/>
    <mergeCell ref="B83:H83"/>
    <mergeCell ref="Q86:T86"/>
    <mergeCell ref="I87:L87"/>
    <mergeCell ref="I86:L86"/>
    <mergeCell ref="M83:P83"/>
    <mergeCell ref="B84:H84"/>
    <mergeCell ref="B85:H85"/>
    <mergeCell ref="B86:H86"/>
    <mergeCell ref="I83:L83"/>
    <mergeCell ref="I84:L84"/>
    <mergeCell ref="I88:L88"/>
    <mergeCell ref="B89:H89"/>
    <mergeCell ref="M86:P86"/>
    <mergeCell ref="Q87:T87"/>
    <mergeCell ref="B87:H87"/>
    <mergeCell ref="B88:H88"/>
    <mergeCell ref="M87:P87"/>
    <mergeCell ref="I89:L89"/>
    <mergeCell ref="M89:P89"/>
    <mergeCell ref="Q89:T89"/>
    <mergeCell ref="B90:H90"/>
    <mergeCell ref="B92:H92"/>
    <mergeCell ref="I92:L92"/>
    <mergeCell ref="Q90:T90"/>
    <mergeCell ref="I91:L91"/>
    <mergeCell ref="M91:P91"/>
    <mergeCell ref="Q92:T92"/>
    <mergeCell ref="M90:P90"/>
    <mergeCell ref="I90:L90"/>
    <mergeCell ref="A78:H78"/>
    <mergeCell ref="B93:H93"/>
    <mergeCell ref="B91:H91"/>
    <mergeCell ref="Q91:T91"/>
    <mergeCell ref="M88:P88"/>
    <mergeCell ref="Q88:T88"/>
    <mergeCell ref="I93:L93"/>
    <mergeCell ref="M93:P93"/>
    <mergeCell ref="Q93:T93"/>
    <mergeCell ref="M92:P92"/>
  </mergeCells>
  <printOptions horizontalCentered="1"/>
  <pageMargins left="0.15748031496062992" right="0.15748031496062992" top="0.3937007874015748" bottom="0.1968503937007874" header="0" footer="0"/>
  <pageSetup horizontalDpi="600" verticalDpi="600" orientation="landscape" paperSize="9" scale="75" r:id="rId1"/>
  <rowBreaks count="2" manualBreakCount="2">
    <brk id="35" max="21" man="1"/>
    <brk id="6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0.7109375" style="21" customWidth="1"/>
    <col min="2" max="6" width="11.7109375" style="21" customWidth="1"/>
    <col min="7" max="16384" width="9.140625" style="75" customWidth="1"/>
  </cols>
  <sheetData>
    <row r="1" spans="4:6" ht="15.75">
      <c r="D1" s="26"/>
      <c r="E1" s="90"/>
      <c r="F1" s="26"/>
    </row>
    <row r="2" spans="1:6" ht="15.75" customHeight="1">
      <c r="A2" s="597" t="s">
        <v>83</v>
      </c>
      <c r="B2" s="597"/>
      <c r="C2" s="597"/>
      <c r="D2" s="597"/>
      <c r="E2" s="597"/>
      <c r="F2" s="597"/>
    </row>
    <row r="3" spans="1:6" ht="15.75" customHeight="1">
      <c r="A3" s="27"/>
      <c r="B3" s="27"/>
      <c r="C3" s="27"/>
      <c r="D3" s="27"/>
      <c r="E3" s="27"/>
      <c r="F3" s="27"/>
    </row>
    <row r="4" ht="13.5" thickBot="1">
      <c r="F4" s="22" t="s">
        <v>0</v>
      </c>
    </row>
    <row r="5" spans="1:6" ht="14.25" customHeight="1">
      <c r="A5" s="598" t="s">
        <v>20</v>
      </c>
      <c r="B5" s="598" t="s">
        <v>132</v>
      </c>
      <c r="C5" s="601" t="s">
        <v>128</v>
      </c>
      <c r="D5" s="598" t="s">
        <v>136</v>
      </c>
      <c r="E5" s="598" t="s">
        <v>73</v>
      </c>
      <c r="F5" s="598" t="s">
        <v>129</v>
      </c>
    </row>
    <row r="6" spans="1:6" ht="9.75" customHeight="1">
      <c r="A6" s="599"/>
      <c r="B6" s="599"/>
      <c r="C6" s="602"/>
      <c r="D6" s="599"/>
      <c r="E6" s="599"/>
      <c r="F6" s="599"/>
    </row>
    <row r="7" spans="1:6" ht="12.75">
      <c r="A7" s="599"/>
      <c r="B7" s="599"/>
      <c r="C7" s="602"/>
      <c r="D7" s="599"/>
      <c r="E7" s="599"/>
      <c r="F7" s="599"/>
    </row>
    <row r="8" spans="1:6" ht="32.25" customHeight="1" thickBot="1">
      <c r="A8" s="600"/>
      <c r="B8" s="600"/>
      <c r="C8" s="603"/>
      <c r="D8" s="600"/>
      <c r="E8" s="600"/>
      <c r="F8" s="600"/>
    </row>
    <row r="9" spans="1:6" ht="15.75" customHeight="1" thickBot="1">
      <c r="A9" s="200" t="s">
        <v>27</v>
      </c>
      <c r="B9" s="177">
        <f>B10+B12</f>
        <v>22613.4</v>
      </c>
      <c r="C9" s="178">
        <f>C10+C12</f>
        <v>25828.600000000002</v>
      </c>
      <c r="D9" s="177">
        <f>D10+D12</f>
        <v>26040.600000000002</v>
      </c>
      <c r="E9" s="177">
        <f>'1 lentelė'!U76</f>
        <v>23607</v>
      </c>
      <c r="F9" s="179">
        <f>'1 lentelė'!V76</f>
        <v>16240</v>
      </c>
    </row>
    <row r="10" spans="1:6" ht="15.75" customHeight="1">
      <c r="A10" s="201" t="s">
        <v>28</v>
      </c>
      <c r="B10" s="180">
        <f>SUM('1 lentelė'!J76)</f>
        <v>20555.100000000002</v>
      </c>
      <c r="C10" s="181">
        <f>SUM('1 lentelė'!N76)</f>
        <v>19160.800000000003</v>
      </c>
      <c r="D10" s="182">
        <f>SUM('1 lentelė'!R76)</f>
        <v>19344.2</v>
      </c>
      <c r="E10" s="180"/>
      <c r="F10" s="183"/>
    </row>
    <row r="11" spans="1:6" ht="15.75" customHeight="1">
      <c r="A11" s="202" t="s">
        <v>29</v>
      </c>
      <c r="B11" s="184">
        <f>'1 lentelė'!K76</f>
        <v>0</v>
      </c>
      <c r="C11" s="185">
        <f>'1 lentelė'!O76</f>
        <v>0</v>
      </c>
      <c r="D11" s="186">
        <f>'1 lentelė'!S76</f>
        <v>0</v>
      </c>
      <c r="E11" s="180"/>
      <c r="F11" s="187"/>
    </row>
    <row r="12" spans="1:6" ht="15.75" customHeight="1" thickBot="1">
      <c r="A12" s="203" t="s">
        <v>21</v>
      </c>
      <c r="B12" s="188">
        <f>SUM('1 lentelė'!L76)</f>
        <v>2058.3</v>
      </c>
      <c r="C12" s="189">
        <f>SUM('1 lentelė'!P76)</f>
        <v>6667.8</v>
      </c>
      <c r="D12" s="190">
        <f>SUM('1 lentelė'!T76)</f>
        <v>6696.400000000001</v>
      </c>
      <c r="E12" s="188"/>
      <c r="F12" s="191"/>
    </row>
    <row r="13" spans="1:6" ht="15.75" customHeight="1" thickBot="1">
      <c r="A13" s="200" t="s">
        <v>30</v>
      </c>
      <c r="B13" s="177">
        <f>B14+B22</f>
        <v>22613.399999999998</v>
      </c>
      <c r="C13" s="177">
        <f>C14+C22</f>
        <v>25828.6</v>
      </c>
      <c r="D13" s="177">
        <f>D14+D22</f>
        <v>26040.6</v>
      </c>
      <c r="E13" s="177">
        <f>E14+E22</f>
        <v>23607</v>
      </c>
      <c r="F13" s="177">
        <f>F14+F22</f>
        <v>16240</v>
      </c>
    </row>
    <row r="14" spans="1:6" ht="15.75" customHeight="1" thickBot="1">
      <c r="A14" s="204" t="s">
        <v>31</v>
      </c>
      <c r="B14" s="192">
        <f>B15+B21</f>
        <v>18377.3</v>
      </c>
      <c r="C14" s="192">
        <f>C15+C21</f>
        <v>17489</v>
      </c>
      <c r="D14" s="192">
        <f>D15+D21</f>
        <v>17701</v>
      </c>
      <c r="E14" s="192">
        <f>E15+E21</f>
        <v>16651</v>
      </c>
      <c r="F14" s="192">
        <f>F15+F21</f>
        <v>16240</v>
      </c>
    </row>
    <row r="15" spans="1:6" ht="15.75" customHeight="1">
      <c r="A15" s="264" t="s">
        <v>74</v>
      </c>
      <c r="B15" s="193">
        <f>SUM(B16:B20)</f>
        <v>18377.3</v>
      </c>
      <c r="C15" s="193">
        <f>SUM(C16:C20)</f>
        <v>17489</v>
      </c>
      <c r="D15" s="341">
        <f>SUM(D16:D20)</f>
        <v>17701</v>
      </c>
      <c r="E15" s="193">
        <f>SUM(E16:E20)</f>
        <v>16651</v>
      </c>
      <c r="F15" s="193">
        <f>SUM(F16:F20)</f>
        <v>16240</v>
      </c>
    </row>
    <row r="16" spans="1:7" ht="27" customHeight="1">
      <c r="A16" s="205" t="s">
        <v>76</v>
      </c>
      <c r="B16" s="194">
        <f>SUMIF('1 lentelė'!H12:H76,"SB",'1 lentelė'!I12:I76)</f>
        <v>16546</v>
      </c>
      <c r="C16" s="194">
        <f>SUMIF('1 lentelė'!H12:H76,"SB",'1 lentelė'!M12:M76)</f>
        <v>16026.000000000002</v>
      </c>
      <c r="D16" s="342">
        <f>SUMIF('1 lentelė'!H12:H76,"SB",'1 lentelė'!Q12:Q76)</f>
        <v>16004.1</v>
      </c>
      <c r="E16" s="195">
        <f>SUMIF('1 lentelė'!H12:H76,"SB",'1 lentelė'!U12:U76)</f>
        <v>15426.8</v>
      </c>
      <c r="F16" s="195">
        <f>SUMIF('1 lentelė'!H12:H76,"SB",'1 lentelė'!V12:V76)</f>
        <v>15140</v>
      </c>
      <c r="G16" s="94"/>
    </row>
    <row r="17" spans="1:6" ht="27" customHeight="1">
      <c r="A17" s="202" t="s">
        <v>75</v>
      </c>
      <c r="B17" s="194">
        <f>SUMIF('1 lentelė'!H12:H76,"SB(AA)",'1 lentelė'!I12:I76)</f>
        <v>1505.7</v>
      </c>
      <c r="C17" s="194">
        <f>SUMIF('1 lentelė'!H12:H76,"SB(AA)",'1 lentelė'!M12:M76)</f>
        <v>1377</v>
      </c>
      <c r="D17" s="342">
        <f>SUMIF('1 lentelė'!H12:H76,"SB(AA)",'1 lentelė'!Q12:Q76)</f>
        <v>1192</v>
      </c>
      <c r="E17" s="194">
        <f>SUMIF('1 lentelė'!H12:H76,"SB(AA)",'1 lentelė'!U12:U76)</f>
        <v>1200</v>
      </c>
      <c r="F17" s="194">
        <f>SUMIF('1 lentelė'!H12:H76,"SB(AA)",'1 lentelė'!V12:V76)</f>
        <v>1100</v>
      </c>
    </row>
    <row r="18" spans="1:6" ht="27" customHeight="1">
      <c r="A18" s="202" t="s">
        <v>124</v>
      </c>
      <c r="B18" s="194">
        <f>SUMIF('1 lentelė'!H12:H76,"SB(AAL)",'1 lentelė'!I12:I76)</f>
        <v>235.6</v>
      </c>
      <c r="C18" s="194">
        <f>SUMIF('1 lentelė'!H12:H76,"SB(AAL)",'1 lentelė'!M12:M76)</f>
        <v>0</v>
      </c>
      <c r="D18" s="342">
        <f>SUMIF('1 lentelė'!H12:H76,"SB(AAL)",'1 lentelė'!Q12:Q76)</f>
        <v>418.9</v>
      </c>
      <c r="E18" s="194">
        <f>SUMIF('1 lentelė'!H12:H76,"SB(AAL)",'1 lentelė'!U12:U76)</f>
        <v>0</v>
      </c>
      <c r="F18" s="194">
        <f>SUMIF('1 lentelė'!H12:H76,"SB(AAL)",'1 lentelė'!V12:V76)</f>
        <v>0</v>
      </c>
    </row>
    <row r="19" spans="1:6" ht="27" customHeight="1">
      <c r="A19" s="202" t="s">
        <v>141</v>
      </c>
      <c r="B19" s="194">
        <f>SUMIF('1 lentelė'!H12:H76,"SB(P)",'1 lentelė'!I12:I76)</f>
        <v>0</v>
      </c>
      <c r="C19" s="194">
        <f>SUMIF('1 lentelė'!H12:H76,"SB(P)",'1 lentelė'!M12:M76)</f>
        <v>0</v>
      </c>
      <c r="D19" s="342">
        <f>SUMIF('1 lentelė'!H12:H76,"SB(P)",'1 lentelė'!Q12:Q76)</f>
        <v>0</v>
      </c>
      <c r="E19" s="194">
        <f>SUMIF('1 lentelė'!H12:H76,"SB(P)",'1 lentelė'!U12:U76)</f>
        <v>24.2</v>
      </c>
      <c r="F19" s="194">
        <f>SUMIF('1 lentelė'!H12:H76,"SB(P)",'1 lentelė'!V12:V76)</f>
        <v>0</v>
      </c>
    </row>
    <row r="20" spans="1:6" ht="27" customHeight="1">
      <c r="A20" s="206" t="s">
        <v>77</v>
      </c>
      <c r="B20" s="194">
        <f>SUMIF('1 lentelė'!H12:H76,"SB(VB)",'1 lentelė'!I12:I76)</f>
        <v>90</v>
      </c>
      <c r="C20" s="194">
        <f>SUMIF('1 lentelė'!H12:H76,"SB(VB)",'1 lentelė'!M12:M76)</f>
        <v>86</v>
      </c>
      <c r="D20" s="342">
        <f>SUMIF('1 lentelė'!H12:H76,"SB(VB)",'1 lentelė'!Q12:Q76)</f>
        <v>86</v>
      </c>
      <c r="E20" s="194">
        <f>SUMIF('1 lentelė'!H12:H76,"SB(VB)",'1 lentelė'!U12:U76)</f>
        <v>0</v>
      </c>
      <c r="F20" s="194">
        <f>SUMIF('1 lentelė'!H12:H76,"SB(VB)",'1 lentelė'!V12:V76)</f>
        <v>0</v>
      </c>
    </row>
    <row r="21" spans="1:6" ht="15.75" customHeight="1" thickBot="1">
      <c r="A21" s="207" t="s">
        <v>126</v>
      </c>
      <c r="B21" s="199">
        <f>SUMIF('1 lentelė'!H12:H76,"PF",'1 lentelė'!I12:I76)</f>
        <v>0</v>
      </c>
      <c r="C21" s="199">
        <f>SUMIF('1 lentelė'!H12:H76,"PF",'1 lentelė'!M12:M76)</f>
        <v>0</v>
      </c>
      <c r="D21" s="343">
        <f>SUMIF('1 lentelė'!H12:H76,"PF",'1 lentelė'!Q12:Q76)</f>
        <v>0</v>
      </c>
      <c r="E21" s="199">
        <f>SUMIF('1 lentelė'!H12:H76,"PF",'1 lentelė'!U12:U76)</f>
        <v>0</v>
      </c>
      <c r="F21" s="199">
        <f>SUMIF('1 lentelė'!H12:H76,"PF",'1 lentelė'!V12:V76)</f>
        <v>0</v>
      </c>
    </row>
    <row r="22" spans="1:6" ht="15.75" customHeight="1" thickBot="1">
      <c r="A22" s="209" t="s">
        <v>32</v>
      </c>
      <c r="B22" s="192">
        <f>B24+B23</f>
        <v>4236.099999999999</v>
      </c>
      <c r="C22" s="192">
        <f>C24+C23</f>
        <v>8339.6</v>
      </c>
      <c r="D22" s="192">
        <f>D24+D23</f>
        <v>8339.6</v>
      </c>
      <c r="E22" s="192">
        <f>E24+E23</f>
        <v>6956</v>
      </c>
      <c r="F22" s="192">
        <f>F24+F23</f>
        <v>0</v>
      </c>
    </row>
    <row r="23" spans="1:6" ht="15.75" customHeight="1">
      <c r="A23" s="291" t="s">
        <v>172</v>
      </c>
      <c r="B23" s="197">
        <f>SUMIF('1 lentelė'!H12:H76,"ES",'1 lentelė'!I12:I76)</f>
        <v>4212.2</v>
      </c>
      <c r="C23" s="197">
        <f>SUMIF('1 lentelė'!H12:H76,"ES",'1 lentelė'!M12:M76)</f>
        <v>5339.6</v>
      </c>
      <c r="D23" s="344">
        <f>SUMIF('1 lentelė'!H12:H76,"ES",'1 lentelė'!Q12:Q76)</f>
        <v>5339.6</v>
      </c>
      <c r="E23" s="197">
        <f>SUMIF('1 lentelė'!H12:H76,"ES",'1 lentelė'!U12:U76)</f>
        <v>6956</v>
      </c>
      <c r="F23" s="197">
        <f>SUMIF('1 lentelė'!H12:H76,"ES",'1 lentelė'!V12:V76)</f>
        <v>0</v>
      </c>
    </row>
    <row r="24" spans="1:6" ht="15.75" customHeight="1" thickBot="1">
      <c r="A24" s="208" t="s">
        <v>173</v>
      </c>
      <c r="B24" s="198">
        <f>SUMIF('1 lentelė'!H12:H76,"LRVB",'1 lentelė'!I12:I76)</f>
        <v>23.9</v>
      </c>
      <c r="C24" s="198">
        <f>SUMIF('1 lentelė'!H12:H76,"LRVB",'1 lentelė'!M12:M76)</f>
        <v>3000</v>
      </c>
      <c r="D24" s="345">
        <f>SUMIF('1 lentelė'!H12:H76,"LRVB",'1 lentelė'!Q12:Q76)</f>
        <v>3000</v>
      </c>
      <c r="E24" s="198">
        <f>SUMIF('1 lentelė'!H12:H76,"LRVB",'1 lentelė'!U12:U76)</f>
        <v>0</v>
      </c>
      <c r="F24" s="198">
        <f>SUMIF('1 lentelė'!H12:H76,"LRVB",'1 lentelė'!V12:V76)</f>
        <v>0</v>
      </c>
    </row>
    <row r="25" spans="1:6" ht="15" customHeight="1">
      <c r="A25" s="595" t="str">
        <f>'1 lentelė'!A77:H77</f>
        <v>* pagal Klaipėdos miesto savivaldybės tarybos 2011-02-10 sprendimą Nr. T2-29</v>
      </c>
      <c r="B25" s="596"/>
      <c r="C25" s="596"/>
      <c r="D25" s="596"/>
      <c r="E25" s="596"/>
      <c r="F25" s="596"/>
    </row>
    <row r="26" spans="1:6" ht="12.75">
      <c r="A26" s="593" t="str">
        <f>'1 lentelė'!A78:H78</f>
        <v>** pagal Klaipėdos miesto savivaldybės tarybos 2012-02-28 sprendimą Nr. T2-35</v>
      </c>
      <c r="B26" s="594"/>
      <c r="C26" s="594"/>
      <c r="D26" s="594"/>
      <c r="E26" s="594"/>
      <c r="F26" s="594"/>
    </row>
    <row r="27" ht="12.75">
      <c r="A27" s="23"/>
    </row>
    <row r="28" ht="12.75">
      <c r="A28" s="25"/>
    </row>
    <row r="29" spans="1:5" ht="12.75">
      <c r="A29" s="23"/>
      <c r="C29" s="24"/>
      <c r="E29" s="23"/>
    </row>
    <row r="32" ht="12.75">
      <c r="A32" s="23"/>
    </row>
  </sheetData>
  <sheetProtection/>
  <mergeCells count="9">
    <mergeCell ref="A26:F26"/>
    <mergeCell ref="A25:F25"/>
    <mergeCell ref="A2:F2"/>
    <mergeCell ref="F5:F8"/>
    <mergeCell ref="E5:E8"/>
    <mergeCell ref="A5:A8"/>
    <mergeCell ref="B5:B8"/>
    <mergeCell ref="C5:C8"/>
    <mergeCell ref="D5:D8"/>
  </mergeCells>
  <printOptions/>
  <pageMargins left="0.7874015748031497" right="0.31496062992125984" top="0.7874015748031497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7109375" style="81" customWidth="1"/>
    <col min="2" max="2" width="70.7109375" style="81" customWidth="1"/>
    <col min="3" max="3" width="12.7109375" style="81" customWidth="1"/>
    <col min="4" max="7" width="9.7109375" style="81" customWidth="1"/>
    <col min="8" max="16384" width="9.140625" style="81" customWidth="1"/>
  </cols>
  <sheetData>
    <row r="1" spans="1:7" s="75" customFormat="1" ht="18.75" customHeight="1">
      <c r="A1" s="30"/>
      <c r="B1" s="30" t="s">
        <v>45</v>
      </c>
      <c r="C1" s="31"/>
      <c r="D1" s="31"/>
      <c r="E1" s="31"/>
      <c r="F1" s="32"/>
      <c r="G1" s="33" t="s">
        <v>46</v>
      </c>
    </row>
    <row r="2" spans="1:7" s="76" customFormat="1" ht="28.5" customHeight="1">
      <c r="A2" s="34"/>
      <c r="B2" s="35" t="s">
        <v>47</v>
      </c>
      <c r="C2" s="36" t="s">
        <v>48</v>
      </c>
      <c r="D2" s="37" t="s">
        <v>13</v>
      </c>
      <c r="E2" s="38"/>
      <c r="F2" s="38"/>
      <c r="G2" s="38"/>
    </row>
    <row r="3" spans="1:7" s="76" customFormat="1" ht="15" customHeight="1">
      <c r="A3" s="34"/>
      <c r="B3" s="39" t="s">
        <v>49</v>
      </c>
      <c r="C3" s="40"/>
      <c r="D3" s="41"/>
      <c r="E3" s="38"/>
      <c r="F3" s="38"/>
      <c r="G3" s="38"/>
    </row>
    <row r="4" spans="1:7" s="76" customFormat="1" ht="25.5" customHeight="1">
      <c r="A4" s="34"/>
      <c r="B4" s="35" t="s">
        <v>68</v>
      </c>
      <c r="C4" s="36" t="s">
        <v>48</v>
      </c>
      <c r="D4" s="37" t="s">
        <v>15</v>
      </c>
      <c r="E4" s="38"/>
      <c r="F4" s="38"/>
      <c r="G4" s="38"/>
    </row>
    <row r="5" spans="1:7" s="75" customFormat="1" ht="15.75" customHeight="1">
      <c r="A5" s="42"/>
      <c r="B5" s="39" t="s">
        <v>50</v>
      </c>
      <c r="C5" s="77"/>
      <c r="D5" s="78"/>
      <c r="E5" s="79"/>
      <c r="F5" s="80"/>
      <c r="G5" s="80"/>
    </row>
    <row r="6" spans="1:7" ht="15.75" customHeight="1">
      <c r="A6" s="43"/>
      <c r="B6" s="44"/>
      <c r="C6" s="45"/>
      <c r="D6" s="44"/>
      <c r="E6" s="43"/>
      <c r="F6" s="44"/>
      <c r="G6" s="44"/>
    </row>
    <row r="7" spans="1:7" s="96" customFormat="1" ht="18.75" customHeight="1">
      <c r="A7" s="607" t="s">
        <v>51</v>
      </c>
      <c r="B7" s="604" t="s">
        <v>52</v>
      </c>
      <c r="C7" s="604" t="s">
        <v>53</v>
      </c>
      <c r="D7" s="610" t="s">
        <v>143</v>
      </c>
      <c r="E7" s="612" t="s">
        <v>54</v>
      </c>
      <c r="F7" s="612" t="s">
        <v>78</v>
      </c>
      <c r="G7" s="604" t="s">
        <v>144</v>
      </c>
    </row>
    <row r="8" spans="1:7" s="96" customFormat="1" ht="42.75" customHeight="1">
      <c r="A8" s="608"/>
      <c r="B8" s="604"/>
      <c r="C8" s="609" t="s">
        <v>55</v>
      </c>
      <c r="D8" s="611"/>
      <c r="E8" s="613"/>
      <c r="F8" s="613"/>
      <c r="G8" s="605"/>
    </row>
    <row r="9" spans="1:7" ht="15.75" customHeight="1">
      <c r="A9" s="46" t="s">
        <v>84</v>
      </c>
      <c r="B9" s="47" t="s">
        <v>56</v>
      </c>
      <c r="C9" s="48"/>
      <c r="D9" s="49"/>
      <c r="E9" s="48"/>
      <c r="F9" s="49"/>
      <c r="G9" s="48"/>
    </row>
    <row r="10" spans="1:7" ht="15.75" customHeight="1">
      <c r="A10" s="50"/>
      <c r="B10" s="51" t="s">
        <v>57</v>
      </c>
      <c r="C10" s="52"/>
      <c r="D10" s="53"/>
      <c r="E10" s="52"/>
      <c r="F10" s="53"/>
      <c r="G10" s="52"/>
    </row>
    <row r="11" spans="1:7" s="75" customFormat="1" ht="30.75" customHeight="1">
      <c r="A11" s="50"/>
      <c r="B11" s="69" t="s">
        <v>156</v>
      </c>
      <c r="C11" s="54" t="s">
        <v>61</v>
      </c>
      <c r="D11" s="68">
        <v>78</v>
      </c>
      <c r="E11" s="68">
        <v>94</v>
      </c>
      <c r="F11" s="97">
        <v>95</v>
      </c>
      <c r="G11" s="68">
        <v>95</v>
      </c>
    </row>
    <row r="12" spans="1:7" s="75" customFormat="1" ht="15.75" customHeight="1">
      <c r="A12" s="50"/>
      <c r="B12" s="281" t="s">
        <v>168</v>
      </c>
      <c r="C12" s="282" t="s">
        <v>62</v>
      </c>
      <c r="D12" s="283">
        <v>12.8</v>
      </c>
      <c r="E12" s="283">
        <v>13.5</v>
      </c>
      <c r="F12" s="283">
        <v>14</v>
      </c>
      <c r="G12" s="283">
        <v>14.5</v>
      </c>
    </row>
    <row r="13" spans="1:7" s="75" customFormat="1" ht="15.75" customHeight="1">
      <c r="A13" s="50"/>
      <c r="B13" s="284" t="s">
        <v>147</v>
      </c>
      <c r="C13" s="285" t="s">
        <v>64</v>
      </c>
      <c r="D13" s="286" t="s">
        <v>158</v>
      </c>
      <c r="E13" s="286" t="s">
        <v>63</v>
      </c>
      <c r="F13" s="287" t="s">
        <v>63</v>
      </c>
      <c r="G13" s="286" t="s">
        <v>63</v>
      </c>
    </row>
    <row r="14" spans="1:7" s="75" customFormat="1" ht="15.75" customHeight="1">
      <c r="A14" s="50"/>
      <c r="B14" s="284" t="s">
        <v>157</v>
      </c>
      <c r="C14" s="285" t="s">
        <v>164</v>
      </c>
      <c r="D14" s="286">
        <v>10.5</v>
      </c>
      <c r="E14" s="286">
        <v>10.5</v>
      </c>
      <c r="F14" s="287">
        <v>10.5</v>
      </c>
      <c r="G14" s="286">
        <v>11</v>
      </c>
    </row>
    <row r="15" spans="1:7" s="75" customFormat="1" ht="15.75" customHeight="1">
      <c r="A15" s="50"/>
      <c r="B15" s="284" t="s">
        <v>160</v>
      </c>
      <c r="C15" s="285" t="s">
        <v>165</v>
      </c>
      <c r="D15" s="288" t="s">
        <v>161</v>
      </c>
      <c r="E15" s="288" t="s">
        <v>162</v>
      </c>
      <c r="F15" s="289" t="s">
        <v>162</v>
      </c>
      <c r="G15" s="288" t="s">
        <v>162</v>
      </c>
    </row>
    <row r="16" spans="1:7" s="75" customFormat="1" ht="15.75" customHeight="1">
      <c r="A16" s="50"/>
      <c r="B16" s="284" t="s">
        <v>163</v>
      </c>
      <c r="C16" s="285" t="s">
        <v>166</v>
      </c>
      <c r="D16" s="288" t="s">
        <v>167</v>
      </c>
      <c r="E16" s="288" t="s">
        <v>167</v>
      </c>
      <c r="F16" s="290" t="s">
        <v>169</v>
      </c>
      <c r="G16" s="288" t="s">
        <v>169</v>
      </c>
    </row>
    <row r="17" spans="1:7" ht="15.75" customHeight="1">
      <c r="A17" s="50"/>
      <c r="B17" s="55" t="s">
        <v>58</v>
      </c>
      <c r="C17" s="52"/>
      <c r="D17" s="82"/>
      <c r="E17" s="82"/>
      <c r="F17" s="83"/>
      <c r="G17" s="52"/>
    </row>
    <row r="18" spans="1:7" ht="15.75" customHeight="1">
      <c r="A18" s="50"/>
      <c r="B18" s="51" t="s">
        <v>57</v>
      </c>
      <c r="C18" s="52"/>
      <c r="D18" s="53"/>
      <c r="E18" s="52"/>
      <c r="F18" s="53"/>
      <c r="G18" s="52"/>
    </row>
    <row r="19" spans="1:7" ht="15.75" customHeight="1">
      <c r="A19" s="50"/>
      <c r="B19" s="56" t="s">
        <v>59</v>
      </c>
      <c r="C19" s="52"/>
      <c r="D19" s="52"/>
      <c r="E19" s="52"/>
      <c r="F19" s="53"/>
      <c r="G19" s="52"/>
    </row>
    <row r="20" spans="1:7" ht="15.75" customHeight="1">
      <c r="A20" s="57"/>
      <c r="B20" s="58" t="s">
        <v>146</v>
      </c>
      <c r="C20" s="59" t="s">
        <v>65</v>
      </c>
      <c r="D20" s="59">
        <v>67721</v>
      </c>
      <c r="E20" s="59">
        <v>74000</v>
      </c>
      <c r="F20" s="60">
        <v>74000</v>
      </c>
      <c r="G20" s="59">
        <v>74000</v>
      </c>
    </row>
    <row r="21" spans="1:7" ht="27" customHeight="1">
      <c r="A21" s="57"/>
      <c r="B21" s="58" t="s">
        <v>145</v>
      </c>
      <c r="C21" s="59" t="s">
        <v>66</v>
      </c>
      <c r="D21" s="59">
        <v>3188</v>
      </c>
      <c r="E21" s="59">
        <v>460</v>
      </c>
      <c r="F21" s="60">
        <v>2887</v>
      </c>
      <c r="G21" s="59">
        <v>2887</v>
      </c>
    </row>
    <row r="22" spans="1:7" ht="15.75" customHeight="1">
      <c r="A22" s="50"/>
      <c r="B22" s="56" t="s">
        <v>60</v>
      </c>
      <c r="C22" s="52"/>
      <c r="D22" s="52"/>
      <c r="E22" s="52"/>
      <c r="F22" s="53"/>
      <c r="G22" s="52"/>
    </row>
    <row r="23" spans="1:7" s="96" customFormat="1" ht="15.75" customHeight="1">
      <c r="A23" s="57"/>
      <c r="B23" s="58" t="s">
        <v>148</v>
      </c>
      <c r="C23" s="52" t="s">
        <v>150</v>
      </c>
      <c r="D23" s="52">
        <v>1</v>
      </c>
      <c r="E23" s="52">
        <v>1</v>
      </c>
      <c r="F23" s="53">
        <v>1</v>
      </c>
      <c r="G23" s="52">
        <v>1</v>
      </c>
    </row>
    <row r="24" spans="1:7" s="96" customFormat="1" ht="15.75" customHeight="1">
      <c r="A24" s="57"/>
      <c r="B24" s="56" t="s">
        <v>149</v>
      </c>
      <c r="C24" s="52"/>
      <c r="D24" s="52"/>
      <c r="E24" s="52"/>
      <c r="F24" s="53"/>
      <c r="G24" s="52"/>
    </row>
    <row r="25" spans="1:7" s="96" customFormat="1" ht="15.75" customHeight="1">
      <c r="A25" s="61"/>
      <c r="B25" s="74" t="s">
        <v>159</v>
      </c>
      <c r="C25" s="52" t="s">
        <v>151</v>
      </c>
      <c r="D25" s="28">
        <v>0</v>
      </c>
      <c r="E25" s="52">
        <v>1.8</v>
      </c>
      <c r="F25" s="53">
        <v>1.8</v>
      </c>
      <c r="G25" s="52">
        <v>1.8</v>
      </c>
    </row>
    <row r="26" spans="1:7" s="96" customFormat="1" ht="15.75" customHeight="1">
      <c r="A26" s="61"/>
      <c r="B26" s="74" t="s">
        <v>152</v>
      </c>
      <c r="C26" s="52" t="s">
        <v>153</v>
      </c>
      <c r="D26" s="28">
        <v>0</v>
      </c>
      <c r="E26" s="52">
        <v>100</v>
      </c>
      <c r="F26" s="53">
        <v>100</v>
      </c>
      <c r="G26" s="52">
        <v>100</v>
      </c>
    </row>
    <row r="27" spans="1:7" s="96" customFormat="1" ht="15.75" customHeight="1">
      <c r="A27" s="61"/>
      <c r="B27" s="56" t="s">
        <v>67</v>
      </c>
      <c r="C27" s="52"/>
      <c r="D27" s="28"/>
      <c r="E27" s="52"/>
      <c r="F27" s="53"/>
      <c r="G27" s="52"/>
    </row>
    <row r="28" spans="1:7" s="75" customFormat="1" ht="15.75" customHeight="1">
      <c r="A28" s="61"/>
      <c r="B28" s="101" t="s">
        <v>183</v>
      </c>
      <c r="C28" s="52" t="s">
        <v>154</v>
      </c>
      <c r="D28" s="98">
        <v>0.42</v>
      </c>
      <c r="E28" s="54"/>
      <c r="F28" s="99">
        <v>9.6</v>
      </c>
      <c r="G28" s="100"/>
    </row>
    <row r="29" spans="1:7" s="75" customFormat="1" ht="15.75" customHeight="1">
      <c r="A29" s="63"/>
      <c r="B29" s="102" t="s">
        <v>90</v>
      </c>
      <c r="C29" s="62"/>
      <c r="D29" s="70"/>
      <c r="E29" s="71"/>
      <c r="F29" s="72"/>
      <c r="G29" s="73"/>
    </row>
    <row r="30" spans="1:7" ht="12.75" customHeight="1">
      <c r="A30" s="64"/>
      <c r="B30" s="65"/>
      <c r="C30" s="66"/>
      <c r="D30" s="65"/>
      <c r="E30" s="65"/>
      <c r="F30" s="65"/>
      <c r="G30" s="65"/>
    </row>
    <row r="31" spans="1:6" ht="14.25" customHeight="1">
      <c r="A31" s="64"/>
      <c r="B31" s="67"/>
      <c r="C31" s="67"/>
      <c r="D31" s="606"/>
      <c r="E31" s="606"/>
      <c r="F31" s="606"/>
    </row>
  </sheetData>
  <sheetProtection/>
  <mergeCells count="8">
    <mergeCell ref="G7:G8"/>
    <mergeCell ref="D31:F31"/>
    <mergeCell ref="A7:A8"/>
    <mergeCell ref="B7:B8"/>
    <mergeCell ref="C7:C8"/>
    <mergeCell ref="D7:D8"/>
    <mergeCell ref="E7:E8"/>
    <mergeCell ref="F7:F8"/>
  </mergeCells>
  <printOptions horizontalCentered="1"/>
  <pageMargins left="0.5511811023622047" right="0.5511811023622047" top="0.3937007874015748" bottom="0.3937007874015748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6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2.57421875" style="75" customWidth="1"/>
    <col min="2" max="2" width="2.421875" style="75" customWidth="1"/>
    <col min="3" max="3" width="2.8515625" style="75" customWidth="1"/>
    <col min="4" max="4" width="40.7109375" style="75" customWidth="1"/>
    <col min="5" max="5" width="3.421875" style="75" customWidth="1"/>
    <col min="6" max="6" width="2.7109375" style="75" customWidth="1"/>
    <col min="7" max="7" width="3.00390625" style="20" customWidth="1"/>
    <col min="8" max="8" width="7.8515625" style="75" customWidth="1"/>
    <col min="9" max="9" width="7.140625" style="75" hidden="1" customWidth="1"/>
    <col min="10" max="10" width="7.00390625" style="75" hidden="1" customWidth="1"/>
    <col min="11" max="11" width="6.421875" style="75" hidden="1" customWidth="1"/>
    <col min="12" max="12" width="5.7109375" style="75" hidden="1" customWidth="1"/>
    <col min="13" max="13" width="7.00390625" style="75" customWidth="1"/>
    <col min="14" max="14" width="7.28125" style="75" customWidth="1"/>
    <col min="15" max="15" width="4.00390625" style="75" customWidth="1"/>
    <col min="16" max="16" width="6.7109375" style="75" customWidth="1"/>
    <col min="17" max="17" width="7.00390625" style="75" customWidth="1"/>
    <col min="18" max="18" width="7.140625" style="75" customWidth="1"/>
    <col min="19" max="19" width="3.28125" style="75" customWidth="1"/>
    <col min="20" max="20" width="6.28125" style="75" customWidth="1"/>
    <col min="21" max="22" width="7.00390625" style="75" customWidth="1"/>
    <col min="23" max="16384" width="9.140625" style="75" customWidth="1"/>
  </cols>
  <sheetData>
    <row r="1" spans="1:22" ht="26.25" customHeight="1">
      <c r="A1" s="442" t="s">
        <v>189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</row>
    <row r="2" spans="1:22" ht="12.75" customHeight="1">
      <c r="A2" s="442" t="s">
        <v>190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</row>
    <row r="3" spans="1:22" ht="12" customHeight="1" thickBot="1">
      <c r="A3" s="8"/>
      <c r="B3" s="8"/>
      <c r="C3" s="8"/>
      <c r="D3" s="13"/>
      <c r="E3" s="14"/>
      <c r="F3" s="10"/>
      <c r="G3" s="19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88" customFormat="1" ht="36.75" customHeight="1">
      <c r="A4" s="446" t="s">
        <v>1</v>
      </c>
      <c r="B4" s="449" t="s">
        <v>2</v>
      </c>
      <c r="C4" s="449" t="s">
        <v>3</v>
      </c>
      <c r="D4" s="488" t="s">
        <v>55</v>
      </c>
      <c r="E4" s="491" t="s">
        <v>4</v>
      </c>
      <c r="F4" s="494" t="s">
        <v>69</v>
      </c>
      <c r="G4" s="439" t="s">
        <v>5</v>
      </c>
      <c r="H4" s="420" t="s">
        <v>6</v>
      </c>
      <c r="I4" s="412" t="s">
        <v>191</v>
      </c>
      <c r="J4" s="413"/>
      <c r="K4" s="413"/>
      <c r="L4" s="414"/>
      <c r="M4" s="412" t="s">
        <v>192</v>
      </c>
      <c r="N4" s="413"/>
      <c r="O4" s="413"/>
      <c r="P4" s="414"/>
      <c r="Q4" s="452" t="s">
        <v>193</v>
      </c>
      <c r="R4" s="413"/>
      <c r="S4" s="413"/>
      <c r="T4" s="453"/>
      <c r="U4" s="480" t="s">
        <v>97</v>
      </c>
      <c r="V4" s="480" t="s">
        <v>108</v>
      </c>
    </row>
    <row r="5" spans="1:22" s="88" customFormat="1" ht="15" customHeight="1">
      <c r="A5" s="447"/>
      <c r="B5" s="450"/>
      <c r="C5" s="450"/>
      <c r="D5" s="489"/>
      <c r="E5" s="492"/>
      <c r="F5" s="495"/>
      <c r="G5" s="440"/>
      <c r="H5" s="421"/>
      <c r="I5" s="418" t="s">
        <v>7</v>
      </c>
      <c r="J5" s="438" t="s">
        <v>8</v>
      </c>
      <c r="K5" s="438"/>
      <c r="L5" s="483" t="s">
        <v>71</v>
      </c>
      <c r="M5" s="418" t="s">
        <v>7</v>
      </c>
      <c r="N5" s="438" t="s">
        <v>8</v>
      </c>
      <c r="O5" s="438"/>
      <c r="P5" s="483" t="s">
        <v>71</v>
      </c>
      <c r="Q5" s="454" t="s">
        <v>7</v>
      </c>
      <c r="R5" s="438" t="s">
        <v>8</v>
      </c>
      <c r="S5" s="438"/>
      <c r="T5" s="444" t="s">
        <v>71</v>
      </c>
      <c r="U5" s="481"/>
      <c r="V5" s="481"/>
    </row>
    <row r="6" spans="1:22" s="88" customFormat="1" ht="88.5" customHeight="1" thickBot="1">
      <c r="A6" s="448"/>
      <c r="B6" s="451"/>
      <c r="C6" s="451"/>
      <c r="D6" s="490"/>
      <c r="E6" s="493"/>
      <c r="F6" s="496"/>
      <c r="G6" s="441"/>
      <c r="H6" s="422"/>
      <c r="I6" s="419"/>
      <c r="J6" s="87" t="s">
        <v>7</v>
      </c>
      <c r="K6" s="89" t="s">
        <v>72</v>
      </c>
      <c r="L6" s="484"/>
      <c r="M6" s="419"/>
      <c r="N6" s="87" t="s">
        <v>7</v>
      </c>
      <c r="O6" s="89" t="s">
        <v>72</v>
      </c>
      <c r="P6" s="484"/>
      <c r="Q6" s="455"/>
      <c r="R6" s="87" t="s">
        <v>7</v>
      </c>
      <c r="S6" s="89" t="s">
        <v>72</v>
      </c>
      <c r="T6" s="445"/>
      <c r="U6" s="482"/>
      <c r="V6" s="482"/>
    </row>
    <row r="7" spans="1:22" ht="15.75" customHeight="1">
      <c r="A7" s="457" t="s">
        <v>35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</row>
    <row r="8" spans="1:22" ht="15.75" customHeight="1">
      <c r="A8" s="477" t="s">
        <v>85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</row>
    <row r="9" spans="1:22" ht="15.75" customHeight="1" thickBot="1">
      <c r="A9" s="91" t="s">
        <v>9</v>
      </c>
      <c r="B9" s="474" t="s">
        <v>25</v>
      </c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</row>
    <row r="10" spans="1:22" ht="15.75" customHeight="1" thickBot="1">
      <c r="A10" s="92" t="s">
        <v>9</v>
      </c>
      <c r="B10" s="93" t="s">
        <v>9</v>
      </c>
      <c r="C10" s="485" t="s">
        <v>96</v>
      </c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</row>
    <row r="11" spans="1:22" ht="15.75" customHeight="1">
      <c r="A11" s="614" t="s">
        <v>9</v>
      </c>
      <c r="B11" s="615" t="s">
        <v>9</v>
      </c>
      <c r="C11" s="549" t="s">
        <v>9</v>
      </c>
      <c r="D11" s="616" t="s">
        <v>194</v>
      </c>
      <c r="E11" s="617" t="s">
        <v>195</v>
      </c>
      <c r="F11" s="618" t="s">
        <v>15</v>
      </c>
      <c r="G11" s="619" t="s">
        <v>89</v>
      </c>
      <c r="H11" s="620" t="s">
        <v>11</v>
      </c>
      <c r="I11" s="621">
        <f>J11+L11</f>
        <v>32.8</v>
      </c>
      <c r="J11" s="622">
        <v>32.8</v>
      </c>
      <c r="K11" s="622"/>
      <c r="L11" s="623"/>
      <c r="M11" s="624">
        <f>N11+P11</f>
        <v>40</v>
      </c>
      <c r="N11" s="625">
        <v>40</v>
      </c>
      <c r="O11" s="625"/>
      <c r="P11" s="626"/>
      <c r="Q11" s="627">
        <f>R11+T11</f>
        <v>40</v>
      </c>
      <c r="R11" s="628">
        <v>40</v>
      </c>
      <c r="S11" s="628"/>
      <c r="T11" s="629"/>
      <c r="U11" s="630">
        <v>40</v>
      </c>
      <c r="V11" s="631">
        <v>40</v>
      </c>
    </row>
    <row r="12" spans="1:22" ht="15.75" customHeight="1">
      <c r="A12" s="544"/>
      <c r="B12" s="556"/>
      <c r="C12" s="550"/>
      <c r="D12" s="632"/>
      <c r="E12" s="633"/>
      <c r="F12" s="634"/>
      <c r="G12" s="635"/>
      <c r="H12" s="636"/>
      <c r="I12" s="637"/>
      <c r="J12" s="638"/>
      <c r="K12" s="638"/>
      <c r="L12" s="639"/>
      <c r="M12" s="637"/>
      <c r="N12" s="638"/>
      <c r="O12" s="638"/>
      <c r="P12" s="639"/>
      <c r="Q12" s="640"/>
      <c r="R12" s="641"/>
      <c r="S12" s="641"/>
      <c r="T12" s="642"/>
      <c r="U12" s="643"/>
      <c r="V12" s="644"/>
    </row>
    <row r="13" spans="1:22" ht="15.75" customHeight="1" thickBot="1">
      <c r="A13" s="645"/>
      <c r="B13" s="646"/>
      <c r="C13" s="551"/>
      <c r="D13" s="647"/>
      <c r="E13" s="648"/>
      <c r="F13" s="649"/>
      <c r="G13" s="650"/>
      <c r="H13" s="651" t="s">
        <v>12</v>
      </c>
      <c r="I13" s="652">
        <f>SUM(I11:I12)</f>
        <v>32.8</v>
      </c>
      <c r="J13" s="653">
        <f>SUM(J11:J12)</f>
        <v>32.8</v>
      </c>
      <c r="K13" s="653"/>
      <c r="L13" s="654"/>
      <c r="M13" s="652">
        <f>SUM(M11:M12)</f>
        <v>40</v>
      </c>
      <c r="N13" s="653">
        <f>SUM(N11:N12)</f>
        <v>40</v>
      </c>
      <c r="O13" s="653"/>
      <c r="P13" s="654"/>
      <c r="Q13" s="652">
        <f>SUM(Q11:Q12)</f>
        <v>40</v>
      </c>
      <c r="R13" s="653">
        <f>SUM(R11:R12)</f>
        <v>40</v>
      </c>
      <c r="S13" s="653"/>
      <c r="T13" s="654"/>
      <c r="U13" s="655">
        <f>U11</f>
        <v>40</v>
      </c>
      <c r="V13" s="656">
        <f>V11</f>
        <v>40</v>
      </c>
    </row>
    <row r="14" spans="1:22" ht="15.75" customHeight="1">
      <c r="A14" s="657" t="s">
        <v>9</v>
      </c>
      <c r="B14" s="658" t="s">
        <v>9</v>
      </c>
      <c r="C14" s="659" t="s">
        <v>9</v>
      </c>
      <c r="D14" s="660" t="s">
        <v>196</v>
      </c>
      <c r="E14" s="617" t="s">
        <v>195</v>
      </c>
      <c r="F14" s="661" t="s">
        <v>15</v>
      </c>
      <c r="G14" s="619" t="s">
        <v>89</v>
      </c>
      <c r="H14" s="662" t="s">
        <v>11</v>
      </c>
      <c r="I14" s="663">
        <f>J14+L14</f>
        <v>0</v>
      </c>
      <c r="J14" s="664"/>
      <c r="K14" s="665"/>
      <c r="L14" s="666"/>
      <c r="M14" s="667">
        <f>N14+P14</f>
        <v>40</v>
      </c>
      <c r="N14" s="668">
        <v>40</v>
      </c>
      <c r="O14" s="665"/>
      <c r="P14" s="666"/>
      <c r="Q14" s="669">
        <f>R14+T14</f>
        <v>40</v>
      </c>
      <c r="R14" s="670">
        <v>40</v>
      </c>
      <c r="S14" s="671"/>
      <c r="T14" s="672"/>
      <c r="U14" s="673"/>
      <c r="V14" s="674"/>
    </row>
    <row r="15" spans="1:22" ht="15.75" customHeight="1">
      <c r="A15" s="675"/>
      <c r="B15" s="676"/>
      <c r="C15" s="677"/>
      <c r="D15" s="678"/>
      <c r="E15" s="633"/>
      <c r="F15" s="679"/>
      <c r="G15" s="635"/>
      <c r="H15" s="680"/>
      <c r="I15" s="681">
        <f>J15+L15</f>
        <v>0</v>
      </c>
      <c r="J15" s="682"/>
      <c r="K15" s="683"/>
      <c r="L15" s="684"/>
      <c r="M15" s="685"/>
      <c r="N15" s="686"/>
      <c r="O15" s="683"/>
      <c r="P15" s="684"/>
      <c r="Q15" s="687"/>
      <c r="R15" s="688"/>
      <c r="S15" s="689"/>
      <c r="T15" s="690"/>
      <c r="U15" s="691"/>
      <c r="V15" s="692"/>
    </row>
    <row r="16" spans="1:22" ht="15.75" customHeight="1" thickBot="1">
      <c r="A16" s="693"/>
      <c r="B16" s="694"/>
      <c r="C16" s="695"/>
      <c r="D16" s="696"/>
      <c r="E16" s="648"/>
      <c r="F16" s="697"/>
      <c r="G16" s="650"/>
      <c r="H16" s="698" t="s">
        <v>12</v>
      </c>
      <c r="I16" s="699">
        <f>SUM(I14:I15)</f>
        <v>0</v>
      </c>
      <c r="J16" s="700">
        <f>SUM(J14:J15)</f>
        <v>0</v>
      </c>
      <c r="K16" s="700"/>
      <c r="L16" s="701"/>
      <c r="M16" s="699">
        <f>SUM(M14:M15)</f>
        <v>40</v>
      </c>
      <c r="N16" s="700">
        <f>SUM(N14:N15)</f>
        <v>40</v>
      </c>
      <c r="O16" s="700"/>
      <c r="P16" s="701"/>
      <c r="Q16" s="699">
        <f>SUM(Q14:Q15)</f>
        <v>40</v>
      </c>
      <c r="R16" s="700">
        <f>SUM(R14:R15)</f>
        <v>40</v>
      </c>
      <c r="S16" s="700"/>
      <c r="T16" s="701"/>
      <c r="U16" s="702">
        <f>U14</f>
        <v>0</v>
      </c>
      <c r="V16" s="703">
        <f>V14</f>
        <v>0</v>
      </c>
    </row>
    <row r="17" spans="1:22" ht="15.75" customHeight="1">
      <c r="A17" s="657" t="s">
        <v>9</v>
      </c>
      <c r="B17" s="658" t="s">
        <v>9</v>
      </c>
      <c r="C17" s="659" t="s">
        <v>9</v>
      </c>
      <c r="D17" s="660" t="s">
        <v>171</v>
      </c>
      <c r="E17" s="617" t="s">
        <v>195</v>
      </c>
      <c r="F17" s="661" t="s">
        <v>15</v>
      </c>
      <c r="G17" s="619" t="s">
        <v>89</v>
      </c>
      <c r="H17" s="662" t="s">
        <v>11</v>
      </c>
      <c r="I17" s="663">
        <f>J17+L17</f>
        <v>16000</v>
      </c>
      <c r="J17" s="664">
        <v>16000</v>
      </c>
      <c r="K17" s="665"/>
      <c r="L17" s="666"/>
      <c r="M17" s="667">
        <f>N17+P17</f>
        <v>15000</v>
      </c>
      <c r="N17" s="668">
        <v>15000</v>
      </c>
      <c r="O17" s="665"/>
      <c r="P17" s="666"/>
      <c r="Q17" s="669">
        <f>R17+T17</f>
        <v>15920</v>
      </c>
      <c r="R17" s="670">
        <v>15920</v>
      </c>
      <c r="S17" s="671"/>
      <c r="T17" s="672"/>
      <c r="U17" s="673">
        <v>15000</v>
      </c>
      <c r="V17" s="674">
        <v>15000</v>
      </c>
    </row>
    <row r="18" spans="1:22" ht="15.75" customHeight="1">
      <c r="A18" s="675"/>
      <c r="B18" s="676"/>
      <c r="C18" s="677"/>
      <c r="D18" s="678"/>
      <c r="E18" s="633"/>
      <c r="F18" s="679"/>
      <c r="G18" s="635"/>
      <c r="H18" s="680"/>
      <c r="I18" s="681">
        <f>J18+L18</f>
        <v>0</v>
      </c>
      <c r="J18" s="682"/>
      <c r="K18" s="683"/>
      <c r="L18" s="684"/>
      <c r="M18" s="685"/>
      <c r="N18" s="686"/>
      <c r="O18" s="683"/>
      <c r="P18" s="684"/>
      <c r="Q18" s="687"/>
      <c r="R18" s="688"/>
      <c r="S18" s="689"/>
      <c r="T18" s="690"/>
      <c r="U18" s="691"/>
      <c r="V18" s="692"/>
    </row>
    <row r="19" spans="1:22" ht="15.75" customHeight="1" thickBot="1">
      <c r="A19" s="693"/>
      <c r="B19" s="694"/>
      <c r="C19" s="695"/>
      <c r="D19" s="696"/>
      <c r="E19" s="648"/>
      <c r="F19" s="697"/>
      <c r="G19" s="650"/>
      <c r="H19" s="698" t="s">
        <v>12</v>
      </c>
      <c r="I19" s="699">
        <f>SUM(I17:I18)</f>
        <v>16000</v>
      </c>
      <c r="J19" s="700">
        <f>SUM(J17:J18)</f>
        <v>16000</v>
      </c>
      <c r="K19" s="700"/>
      <c r="L19" s="701"/>
      <c r="M19" s="699">
        <f>SUM(M17:M18)</f>
        <v>15000</v>
      </c>
      <c r="N19" s="700">
        <f>SUM(N17:N18)</f>
        <v>15000</v>
      </c>
      <c r="O19" s="700"/>
      <c r="P19" s="701"/>
      <c r="Q19" s="699">
        <f>SUM(Q17:Q18)</f>
        <v>15920</v>
      </c>
      <c r="R19" s="700">
        <f>SUM(R17:R18)</f>
        <v>15920</v>
      </c>
      <c r="S19" s="700"/>
      <c r="T19" s="701"/>
      <c r="U19" s="702">
        <f>U17</f>
        <v>15000</v>
      </c>
      <c r="V19" s="703">
        <f>V17</f>
        <v>15000</v>
      </c>
    </row>
    <row r="20" spans="1:22" ht="15.75" customHeight="1" thickBot="1">
      <c r="A20" s="704" t="s">
        <v>95</v>
      </c>
      <c r="B20" s="705"/>
      <c r="C20" s="705"/>
      <c r="D20" s="705"/>
      <c r="E20" s="705"/>
      <c r="F20" s="705"/>
      <c r="G20" s="705"/>
      <c r="H20" s="706"/>
      <c r="I20" s="707"/>
      <c r="J20" s="707"/>
      <c r="K20" s="707"/>
      <c r="L20" s="708"/>
      <c r="M20" s="707">
        <f>SUM(M19,M16,M13)</f>
        <v>15080</v>
      </c>
      <c r="N20" s="707">
        <f aca="true" t="shared" si="0" ref="N20:V20">SUM(N19,N16,N13)</f>
        <v>15080</v>
      </c>
      <c r="O20" s="707">
        <f t="shared" si="0"/>
        <v>0</v>
      </c>
      <c r="P20" s="707">
        <f t="shared" si="0"/>
        <v>0</v>
      </c>
      <c r="Q20" s="707">
        <f t="shared" si="0"/>
        <v>16000</v>
      </c>
      <c r="R20" s="707">
        <f t="shared" si="0"/>
        <v>16000</v>
      </c>
      <c r="S20" s="707">
        <f t="shared" si="0"/>
        <v>0</v>
      </c>
      <c r="T20" s="707">
        <f t="shared" si="0"/>
        <v>0</v>
      </c>
      <c r="U20" s="707">
        <f t="shared" si="0"/>
        <v>15040</v>
      </c>
      <c r="V20" s="707">
        <f t="shared" si="0"/>
        <v>15040</v>
      </c>
    </row>
    <row r="21" spans="1:22" ht="15.75" customHeight="1">
      <c r="A21" s="468" t="s">
        <v>9</v>
      </c>
      <c r="B21" s="471" t="s">
        <v>9</v>
      </c>
      <c r="C21" s="709" t="s">
        <v>13</v>
      </c>
      <c r="D21" s="710" t="s">
        <v>111</v>
      </c>
      <c r="E21" s="711"/>
      <c r="F21" s="712" t="s">
        <v>15</v>
      </c>
      <c r="G21" s="713" t="s">
        <v>89</v>
      </c>
      <c r="H21" s="714" t="s">
        <v>19</v>
      </c>
      <c r="I21" s="715">
        <f>J21</f>
        <v>200</v>
      </c>
      <c r="J21" s="716">
        <v>200</v>
      </c>
      <c r="K21" s="664"/>
      <c r="L21" s="666"/>
      <c r="M21" s="717">
        <f>N21+P21</f>
        <v>50</v>
      </c>
      <c r="N21" s="718">
        <v>50</v>
      </c>
      <c r="O21" s="719"/>
      <c r="P21" s="666"/>
      <c r="Q21" s="720">
        <f>R21+T21</f>
        <v>50.5</v>
      </c>
      <c r="R21" s="721">
        <v>50.5</v>
      </c>
      <c r="S21" s="670"/>
      <c r="T21" s="672"/>
      <c r="U21" s="722"/>
      <c r="V21" s="723">
        <v>300</v>
      </c>
    </row>
    <row r="22" spans="1:22" ht="15.75" customHeight="1">
      <c r="A22" s="469"/>
      <c r="B22" s="472"/>
      <c r="C22" s="724"/>
      <c r="D22" s="553"/>
      <c r="E22" s="725"/>
      <c r="F22" s="726"/>
      <c r="G22" s="727"/>
      <c r="H22" s="104" t="s">
        <v>11</v>
      </c>
      <c r="I22" s="728">
        <f>J22</f>
        <v>23.9</v>
      </c>
      <c r="J22" s="729">
        <v>23.9</v>
      </c>
      <c r="K22" s="730"/>
      <c r="L22" s="731"/>
      <c r="M22" s="681">
        <f>N22+P22</f>
        <v>300</v>
      </c>
      <c r="N22" s="732">
        <v>300</v>
      </c>
      <c r="O22" s="733"/>
      <c r="P22" s="731"/>
      <c r="Q22" s="734">
        <f>R22</f>
        <v>0</v>
      </c>
      <c r="R22" s="735"/>
      <c r="S22" s="736"/>
      <c r="T22" s="737"/>
      <c r="U22" s="738"/>
      <c r="V22" s="739"/>
    </row>
    <row r="23" spans="1:22" ht="15.75" customHeight="1" thickBot="1">
      <c r="A23" s="470"/>
      <c r="B23" s="473"/>
      <c r="C23" s="740"/>
      <c r="D23" s="741"/>
      <c r="E23" s="742"/>
      <c r="F23" s="743"/>
      <c r="G23" s="744"/>
      <c r="H23" s="745" t="s">
        <v>12</v>
      </c>
      <c r="I23" s="746">
        <f>SUM(I21:I22)</f>
        <v>223.9</v>
      </c>
      <c r="J23" s="700">
        <f>SUM(J21:J22)</f>
        <v>223.9</v>
      </c>
      <c r="K23" s="747"/>
      <c r="L23" s="748"/>
      <c r="M23" s="749">
        <f>SUM(M21:M22)</f>
        <v>350</v>
      </c>
      <c r="N23" s="750">
        <f>SUM(N21:N22)</f>
        <v>350</v>
      </c>
      <c r="O23" s="747"/>
      <c r="P23" s="748"/>
      <c r="Q23" s="746">
        <f>Q22+Q21</f>
        <v>50.5</v>
      </c>
      <c r="R23" s="700">
        <f>SUM(R21:R22)</f>
        <v>50.5</v>
      </c>
      <c r="S23" s="747"/>
      <c r="T23" s="748"/>
      <c r="U23" s="751">
        <f>U21</f>
        <v>0</v>
      </c>
      <c r="V23" s="752">
        <f>V21</f>
        <v>300</v>
      </c>
    </row>
    <row r="24" spans="1:22" ht="15.75" customHeight="1">
      <c r="A24" s="468" t="s">
        <v>9</v>
      </c>
      <c r="B24" s="471" t="s">
        <v>9</v>
      </c>
      <c r="C24" s="709" t="s">
        <v>13</v>
      </c>
      <c r="D24" s="710" t="s">
        <v>197</v>
      </c>
      <c r="E24" s="711"/>
      <c r="F24" s="712" t="s">
        <v>15</v>
      </c>
      <c r="G24" s="713" t="s">
        <v>89</v>
      </c>
      <c r="H24" s="753" t="s">
        <v>19</v>
      </c>
      <c r="I24" s="754">
        <f>J24</f>
        <v>180</v>
      </c>
      <c r="J24" s="716">
        <v>180</v>
      </c>
      <c r="K24" s="664"/>
      <c r="L24" s="666"/>
      <c r="M24" s="717">
        <f>N24</f>
        <v>50.5</v>
      </c>
      <c r="N24" s="718">
        <v>50.5</v>
      </c>
      <c r="O24" s="719"/>
      <c r="P24" s="666"/>
      <c r="Q24" s="720">
        <f>R24</f>
        <v>0</v>
      </c>
      <c r="R24" s="721"/>
      <c r="S24" s="670"/>
      <c r="T24" s="672"/>
      <c r="U24" s="722">
        <v>45</v>
      </c>
      <c r="V24" s="723">
        <v>150</v>
      </c>
    </row>
    <row r="25" spans="1:22" ht="15.75" customHeight="1">
      <c r="A25" s="469"/>
      <c r="B25" s="472"/>
      <c r="C25" s="724"/>
      <c r="D25" s="553"/>
      <c r="E25" s="725"/>
      <c r="F25" s="726"/>
      <c r="G25" s="727"/>
      <c r="H25" s="755" t="s">
        <v>91</v>
      </c>
      <c r="I25" s="756"/>
      <c r="J25" s="757"/>
      <c r="K25" s="758"/>
      <c r="L25" s="759"/>
      <c r="M25" s="760"/>
      <c r="N25" s="761"/>
      <c r="O25" s="762"/>
      <c r="P25" s="759"/>
      <c r="Q25" s="763">
        <f>R25+T25</f>
        <v>50</v>
      </c>
      <c r="R25" s="764">
        <v>50</v>
      </c>
      <c r="S25" s="765"/>
      <c r="T25" s="766"/>
      <c r="U25" s="767"/>
      <c r="V25" s="768"/>
    </row>
    <row r="26" spans="1:22" ht="15.75" customHeight="1">
      <c r="A26" s="469"/>
      <c r="B26" s="472"/>
      <c r="C26" s="724"/>
      <c r="D26" s="553"/>
      <c r="E26" s="725"/>
      <c r="F26" s="726"/>
      <c r="G26" s="727"/>
      <c r="H26" s="769" t="s">
        <v>11</v>
      </c>
      <c r="I26" s="770"/>
      <c r="J26" s="729"/>
      <c r="K26" s="730"/>
      <c r="L26" s="731"/>
      <c r="M26" s="681">
        <f>N26</f>
        <v>217.6</v>
      </c>
      <c r="N26" s="730">
        <v>217.6</v>
      </c>
      <c r="O26" s="733"/>
      <c r="P26" s="731"/>
      <c r="Q26" s="734"/>
      <c r="R26" s="735"/>
      <c r="S26" s="736"/>
      <c r="T26" s="737"/>
      <c r="U26" s="738"/>
      <c r="V26" s="739"/>
    </row>
    <row r="27" spans="1:22" ht="15.75" customHeight="1" thickBot="1">
      <c r="A27" s="470"/>
      <c r="B27" s="473"/>
      <c r="C27" s="740"/>
      <c r="D27" s="741"/>
      <c r="E27" s="742"/>
      <c r="F27" s="743"/>
      <c r="G27" s="744"/>
      <c r="H27" s="745" t="s">
        <v>12</v>
      </c>
      <c r="I27" s="746">
        <f>SUM(I24:I26)</f>
        <v>180</v>
      </c>
      <c r="J27" s="700">
        <f>SUM(J24:J26)</f>
        <v>180</v>
      </c>
      <c r="K27" s="747"/>
      <c r="L27" s="748"/>
      <c r="M27" s="749">
        <f>SUM(M24:M26)</f>
        <v>268.1</v>
      </c>
      <c r="N27" s="750">
        <f>SUM(N24:N26)</f>
        <v>268.1</v>
      </c>
      <c r="O27" s="747"/>
      <c r="P27" s="748"/>
      <c r="Q27" s="749">
        <f>SUM(Q24:Q26)</f>
        <v>50</v>
      </c>
      <c r="R27" s="750">
        <f>SUM(R24:R26)</f>
        <v>50</v>
      </c>
      <c r="S27" s="747"/>
      <c r="T27" s="748"/>
      <c r="U27" s="751">
        <f>U24</f>
        <v>45</v>
      </c>
      <c r="V27" s="752">
        <f>V24</f>
        <v>150</v>
      </c>
    </row>
    <row r="28" spans="1:22" ht="15.75" customHeight="1">
      <c r="A28" s="468" t="s">
        <v>9</v>
      </c>
      <c r="B28" s="471" t="s">
        <v>9</v>
      </c>
      <c r="C28" s="709" t="s">
        <v>13</v>
      </c>
      <c r="D28" s="710" t="s">
        <v>198</v>
      </c>
      <c r="E28" s="711"/>
      <c r="F28" s="712" t="s">
        <v>15</v>
      </c>
      <c r="G28" s="713" t="s">
        <v>89</v>
      </c>
      <c r="H28" s="753" t="s">
        <v>19</v>
      </c>
      <c r="I28" s="754">
        <f>J28</f>
        <v>180</v>
      </c>
      <c r="J28" s="716">
        <v>180</v>
      </c>
      <c r="K28" s="664"/>
      <c r="L28" s="666"/>
      <c r="M28" s="717">
        <f>N28</f>
        <v>0</v>
      </c>
      <c r="N28" s="718"/>
      <c r="O28" s="719"/>
      <c r="P28" s="666"/>
      <c r="Q28" s="720">
        <f>R28</f>
        <v>0</v>
      </c>
      <c r="R28" s="721"/>
      <c r="S28" s="670"/>
      <c r="T28" s="672"/>
      <c r="U28" s="722"/>
      <c r="V28" s="723"/>
    </row>
    <row r="29" spans="1:22" ht="15.75" customHeight="1">
      <c r="A29" s="469"/>
      <c r="B29" s="472"/>
      <c r="C29" s="724"/>
      <c r="D29" s="553"/>
      <c r="E29" s="725"/>
      <c r="F29" s="726"/>
      <c r="G29" s="727"/>
      <c r="H29" s="769" t="s">
        <v>11</v>
      </c>
      <c r="I29" s="770"/>
      <c r="J29" s="729"/>
      <c r="K29" s="730"/>
      <c r="L29" s="731"/>
      <c r="M29" s="681">
        <f>N29</f>
        <v>0</v>
      </c>
      <c r="N29" s="730"/>
      <c r="O29" s="733"/>
      <c r="P29" s="731"/>
      <c r="Q29" s="734"/>
      <c r="R29" s="735"/>
      <c r="S29" s="736"/>
      <c r="T29" s="737"/>
      <c r="U29" s="738"/>
      <c r="V29" s="739"/>
    </row>
    <row r="30" spans="1:22" ht="15.75" customHeight="1" thickBot="1">
      <c r="A30" s="470"/>
      <c r="B30" s="473"/>
      <c r="C30" s="740"/>
      <c r="D30" s="741"/>
      <c r="E30" s="742"/>
      <c r="F30" s="743"/>
      <c r="G30" s="744"/>
      <c r="H30" s="745" t="s">
        <v>12</v>
      </c>
      <c r="I30" s="746">
        <f>SUM(I28:I29)</f>
        <v>180</v>
      </c>
      <c r="J30" s="700">
        <f>SUM(J28:J29)</f>
        <v>180</v>
      </c>
      <c r="K30" s="747"/>
      <c r="L30" s="748"/>
      <c r="M30" s="749">
        <f>SUM(M28:M29)</f>
        <v>0</v>
      </c>
      <c r="N30" s="750">
        <f>SUM(N28:N29)</f>
        <v>0</v>
      </c>
      <c r="O30" s="747"/>
      <c r="P30" s="748"/>
      <c r="Q30" s="749">
        <f>SUM(Q28:Q29)</f>
        <v>0</v>
      </c>
      <c r="R30" s="750">
        <f>SUM(R28:R29)</f>
        <v>0</v>
      </c>
      <c r="S30" s="747"/>
      <c r="T30" s="748"/>
      <c r="U30" s="751">
        <f>U28</f>
        <v>0</v>
      </c>
      <c r="V30" s="752">
        <f>V28</f>
        <v>0</v>
      </c>
    </row>
    <row r="31" spans="1:22" ht="15.75" customHeight="1" thickBot="1">
      <c r="A31" s="771" t="s">
        <v>123</v>
      </c>
      <c r="B31" s="772"/>
      <c r="C31" s="772"/>
      <c r="D31" s="772"/>
      <c r="E31" s="772"/>
      <c r="F31" s="772"/>
      <c r="G31" s="772"/>
      <c r="H31" s="773"/>
      <c r="I31" s="708"/>
      <c r="J31" s="707"/>
      <c r="K31" s="774"/>
      <c r="L31" s="775"/>
      <c r="M31" s="776">
        <f>SUM(M30,M27,M23)</f>
        <v>618.1</v>
      </c>
      <c r="N31" s="776">
        <f aca="true" t="shared" si="1" ref="N31:V31">SUM(N30,N27,N23)</f>
        <v>618.1</v>
      </c>
      <c r="O31" s="776">
        <f t="shared" si="1"/>
        <v>0</v>
      </c>
      <c r="P31" s="776">
        <f t="shared" si="1"/>
        <v>0</v>
      </c>
      <c r="Q31" s="776">
        <f t="shared" si="1"/>
        <v>100.5</v>
      </c>
      <c r="R31" s="776">
        <f t="shared" si="1"/>
        <v>100.5</v>
      </c>
      <c r="S31" s="776">
        <f t="shared" si="1"/>
        <v>0</v>
      </c>
      <c r="T31" s="776">
        <f t="shared" si="1"/>
        <v>0</v>
      </c>
      <c r="U31" s="776">
        <f t="shared" si="1"/>
        <v>45</v>
      </c>
      <c r="V31" s="776">
        <f t="shared" si="1"/>
        <v>450</v>
      </c>
    </row>
    <row r="32" spans="1:22" ht="15.75" customHeight="1" thickBot="1">
      <c r="A32" s="6" t="s">
        <v>9</v>
      </c>
      <c r="B32" s="1" t="s">
        <v>9</v>
      </c>
      <c r="C32" s="460" t="s">
        <v>16</v>
      </c>
      <c r="D32" s="461"/>
      <c r="E32" s="461"/>
      <c r="F32" s="461"/>
      <c r="G32" s="461"/>
      <c r="H32" s="586"/>
      <c r="I32" s="777">
        <f>SUM(I16,I19,I13)</f>
        <v>16032.8</v>
      </c>
      <c r="J32" s="777">
        <f>SUM(J16,J19,J13)</f>
        <v>16032.8</v>
      </c>
      <c r="K32" s="777">
        <f>SUM(K16,K19,K13)</f>
        <v>0</v>
      </c>
      <c r="L32" s="777">
        <f>SUM(L16,L19,L13)</f>
        <v>0</v>
      </c>
      <c r="M32" s="777">
        <f>SUM(M13,M16,M19,M23,M27,M30)</f>
        <v>15698.1</v>
      </c>
      <c r="N32" s="777">
        <f aca="true" t="shared" si="2" ref="N32:V32">SUM(N20,N31)</f>
        <v>15698.1</v>
      </c>
      <c r="O32" s="777">
        <f t="shared" si="2"/>
        <v>0</v>
      </c>
      <c r="P32" s="777">
        <f t="shared" si="2"/>
        <v>0</v>
      </c>
      <c r="Q32" s="777">
        <f t="shared" si="2"/>
        <v>16100.5</v>
      </c>
      <c r="R32" s="777">
        <f t="shared" si="2"/>
        <v>16100.5</v>
      </c>
      <c r="S32" s="777">
        <f t="shared" si="2"/>
        <v>0</v>
      </c>
      <c r="T32" s="777">
        <f t="shared" si="2"/>
        <v>0</v>
      </c>
      <c r="U32" s="777">
        <f t="shared" si="2"/>
        <v>15085</v>
      </c>
      <c r="V32" s="777">
        <f t="shared" si="2"/>
        <v>15490</v>
      </c>
    </row>
    <row r="33" spans="1:22" ht="15.75" customHeight="1" thickBot="1">
      <c r="A33" s="5" t="s">
        <v>9</v>
      </c>
      <c r="B33" s="3" t="s">
        <v>13</v>
      </c>
      <c r="C33" s="778" t="s">
        <v>199</v>
      </c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79"/>
      <c r="Q33" s="779"/>
      <c r="R33" s="779"/>
      <c r="S33" s="779"/>
      <c r="T33" s="779"/>
      <c r="U33" s="779"/>
      <c r="V33" s="779"/>
    </row>
    <row r="34" spans="1:22" ht="15.75" customHeight="1">
      <c r="A34" s="15" t="s">
        <v>9</v>
      </c>
      <c r="B34" s="351" t="s">
        <v>13</v>
      </c>
      <c r="C34" s="659" t="s">
        <v>9</v>
      </c>
      <c r="D34" s="780" t="s">
        <v>200</v>
      </c>
      <c r="E34" s="781" t="s">
        <v>201</v>
      </c>
      <c r="F34" s="661" t="s">
        <v>15</v>
      </c>
      <c r="G34" s="782" t="s">
        <v>89</v>
      </c>
      <c r="H34" s="753" t="s">
        <v>19</v>
      </c>
      <c r="I34" s="715">
        <f>J34</f>
        <v>0</v>
      </c>
      <c r="J34" s="716"/>
      <c r="K34" s="716"/>
      <c r="L34" s="783"/>
      <c r="M34" s="715">
        <f>N34</f>
        <v>50</v>
      </c>
      <c r="N34" s="784">
        <v>50</v>
      </c>
      <c r="O34" s="716"/>
      <c r="P34" s="783"/>
      <c r="Q34" s="785">
        <f>R34</f>
        <v>50</v>
      </c>
      <c r="R34" s="721">
        <v>50</v>
      </c>
      <c r="S34" s="721"/>
      <c r="T34" s="786"/>
      <c r="U34" s="787">
        <v>50</v>
      </c>
      <c r="V34" s="788">
        <v>150</v>
      </c>
    </row>
    <row r="35" spans="1:22" ht="15.75" customHeight="1">
      <c r="A35" s="350"/>
      <c r="B35" s="352"/>
      <c r="C35" s="677"/>
      <c r="D35" s="789"/>
      <c r="E35" s="790"/>
      <c r="F35" s="679"/>
      <c r="G35" s="791"/>
      <c r="H35" s="792" t="s">
        <v>91</v>
      </c>
      <c r="I35" s="728"/>
      <c r="J35" s="793"/>
      <c r="K35" s="793"/>
      <c r="L35" s="794"/>
      <c r="M35" s="728"/>
      <c r="N35" s="795"/>
      <c r="O35" s="793"/>
      <c r="P35" s="794"/>
      <c r="Q35" s="785">
        <f>R35</f>
        <v>15</v>
      </c>
      <c r="R35" s="796">
        <v>15</v>
      </c>
      <c r="S35" s="796"/>
      <c r="T35" s="797"/>
      <c r="U35" s="798"/>
      <c r="V35" s="799"/>
    </row>
    <row r="36" spans="1:22" ht="15.75" customHeight="1">
      <c r="A36" s="350"/>
      <c r="B36" s="352"/>
      <c r="C36" s="677"/>
      <c r="D36" s="789"/>
      <c r="E36" s="800"/>
      <c r="F36" s="679"/>
      <c r="G36" s="791"/>
      <c r="H36" s="714" t="s">
        <v>11</v>
      </c>
      <c r="I36" s="728">
        <f>J36</f>
        <v>158</v>
      </c>
      <c r="J36" s="757">
        <v>158</v>
      </c>
      <c r="K36" s="757"/>
      <c r="L36" s="801"/>
      <c r="M36" s="728">
        <f>N36</f>
        <v>100</v>
      </c>
      <c r="N36" s="757">
        <v>100</v>
      </c>
      <c r="O36" s="757"/>
      <c r="P36" s="801"/>
      <c r="Q36" s="785">
        <f>R36</f>
        <v>0</v>
      </c>
      <c r="R36" s="764"/>
      <c r="S36" s="764"/>
      <c r="T36" s="802"/>
      <c r="U36" s="803">
        <v>100</v>
      </c>
      <c r="V36" s="799">
        <v>100</v>
      </c>
    </row>
    <row r="37" spans="1:22" ht="15.75" customHeight="1" thickBot="1">
      <c r="A37" s="804"/>
      <c r="B37" s="2"/>
      <c r="C37" s="805"/>
      <c r="D37" s="806"/>
      <c r="E37" s="807" t="s">
        <v>202</v>
      </c>
      <c r="F37" s="808"/>
      <c r="G37" s="809"/>
      <c r="H37" s="698" t="s">
        <v>12</v>
      </c>
      <c r="I37" s="810">
        <f>SUM(I34:I36)</f>
        <v>158</v>
      </c>
      <c r="J37" s="811">
        <f>SUM(J34:J36)</f>
        <v>158</v>
      </c>
      <c r="K37" s="811"/>
      <c r="L37" s="812"/>
      <c r="M37" s="810">
        <f>SUM(M34:M36)</f>
        <v>150</v>
      </c>
      <c r="N37" s="811">
        <f>SUM(N34:N36)</f>
        <v>150</v>
      </c>
      <c r="O37" s="811"/>
      <c r="P37" s="812"/>
      <c r="Q37" s="810">
        <f>SUM(Q34:Q36)</f>
        <v>65</v>
      </c>
      <c r="R37" s="811">
        <f>SUM(R34:R36)</f>
        <v>65</v>
      </c>
      <c r="S37" s="811"/>
      <c r="T37" s="812"/>
      <c r="U37" s="813">
        <f>SUM(U34:U36)</f>
        <v>150</v>
      </c>
      <c r="V37" s="814">
        <f>SUM(V34:V36)</f>
        <v>250</v>
      </c>
    </row>
    <row r="38" spans="1:22" ht="15.75" customHeight="1">
      <c r="A38" s="468" t="s">
        <v>9</v>
      </c>
      <c r="B38" s="471" t="s">
        <v>13</v>
      </c>
      <c r="C38" s="709" t="s">
        <v>9</v>
      </c>
      <c r="D38" s="710" t="s">
        <v>88</v>
      </c>
      <c r="E38" s="815"/>
      <c r="F38" s="816" t="s">
        <v>15</v>
      </c>
      <c r="G38" s="713" t="s">
        <v>89</v>
      </c>
      <c r="H38" s="95" t="s">
        <v>19</v>
      </c>
      <c r="I38" s="717">
        <f>J38+L38</f>
        <v>11.8</v>
      </c>
      <c r="J38" s="664">
        <v>11.8</v>
      </c>
      <c r="K38" s="664"/>
      <c r="L38" s="666"/>
      <c r="M38" s="717">
        <f>N38+P38</f>
        <v>0</v>
      </c>
      <c r="N38" s="664"/>
      <c r="O38" s="719"/>
      <c r="P38" s="817"/>
      <c r="Q38" s="818">
        <f>R38+T38</f>
        <v>0</v>
      </c>
      <c r="R38" s="670"/>
      <c r="S38" s="670"/>
      <c r="T38" s="672"/>
      <c r="U38" s="819">
        <v>0</v>
      </c>
      <c r="V38" s="820">
        <v>0</v>
      </c>
    </row>
    <row r="39" spans="1:22" ht="15.75" customHeight="1" thickBot="1">
      <c r="A39" s="470"/>
      <c r="B39" s="473"/>
      <c r="C39" s="740"/>
      <c r="D39" s="741"/>
      <c r="E39" s="821"/>
      <c r="F39" s="822"/>
      <c r="G39" s="744"/>
      <c r="H39" s="105" t="s">
        <v>12</v>
      </c>
      <c r="I39" s="823">
        <f>SUM(I38)</f>
        <v>11.8</v>
      </c>
      <c r="J39" s="750">
        <f>SUM(J38)</f>
        <v>11.8</v>
      </c>
      <c r="K39" s="749"/>
      <c r="L39" s="748"/>
      <c r="M39" s="823">
        <f>SUM(M38)</f>
        <v>0</v>
      </c>
      <c r="N39" s="824">
        <f>SUM(N38)</f>
        <v>0</v>
      </c>
      <c r="O39" s="750"/>
      <c r="P39" s="824"/>
      <c r="Q39" s="823">
        <f>SUM(Q38)</f>
        <v>0</v>
      </c>
      <c r="R39" s="750">
        <f>SUM(R38)</f>
        <v>0</v>
      </c>
      <c r="S39" s="749"/>
      <c r="T39" s="748"/>
      <c r="U39" s="752">
        <f>U38</f>
        <v>0</v>
      </c>
      <c r="V39" s="749">
        <f>SUM(V38)</f>
        <v>0</v>
      </c>
    </row>
    <row r="40" spans="1:22" ht="27" customHeight="1" thickBot="1">
      <c r="A40" s="825" t="s">
        <v>102</v>
      </c>
      <c r="B40" s="772"/>
      <c r="C40" s="772"/>
      <c r="D40" s="772"/>
      <c r="E40" s="772"/>
      <c r="F40" s="772"/>
      <c r="G40" s="772"/>
      <c r="H40" s="773"/>
      <c r="I40" s="826"/>
      <c r="J40" s="827"/>
      <c r="K40" s="826"/>
      <c r="L40" s="828"/>
      <c r="M40" s="829">
        <f>SUM(M39,M37)</f>
        <v>150</v>
      </c>
      <c r="N40" s="829">
        <f aca="true" t="shared" si="3" ref="N40:V40">SUM(N39,N37)</f>
        <v>150</v>
      </c>
      <c r="O40" s="829">
        <f t="shared" si="3"/>
        <v>0</v>
      </c>
      <c r="P40" s="829">
        <f t="shared" si="3"/>
        <v>0</v>
      </c>
      <c r="Q40" s="829">
        <f t="shared" si="3"/>
        <v>65</v>
      </c>
      <c r="R40" s="829">
        <f t="shared" si="3"/>
        <v>65</v>
      </c>
      <c r="S40" s="829">
        <f t="shared" si="3"/>
        <v>0</v>
      </c>
      <c r="T40" s="829">
        <f t="shared" si="3"/>
        <v>0</v>
      </c>
      <c r="U40" s="829">
        <f t="shared" si="3"/>
        <v>150</v>
      </c>
      <c r="V40" s="829">
        <f t="shared" si="3"/>
        <v>250</v>
      </c>
    </row>
    <row r="41" spans="1:22" ht="15.75" customHeight="1">
      <c r="A41" s="15" t="s">
        <v>9</v>
      </c>
      <c r="B41" s="351" t="s">
        <v>13</v>
      </c>
      <c r="C41" s="659" t="s">
        <v>13</v>
      </c>
      <c r="D41" s="780" t="s">
        <v>98</v>
      </c>
      <c r="E41" s="830" t="s">
        <v>44</v>
      </c>
      <c r="F41" s="661" t="s">
        <v>15</v>
      </c>
      <c r="G41" s="782" t="s">
        <v>89</v>
      </c>
      <c r="H41" s="29" t="s">
        <v>11</v>
      </c>
      <c r="I41" s="754">
        <f>J41+L41</f>
        <v>218.3</v>
      </c>
      <c r="J41" s="716">
        <v>13.3</v>
      </c>
      <c r="K41" s="716"/>
      <c r="L41" s="783">
        <v>205</v>
      </c>
      <c r="M41" s="754">
        <f>N41+P41</f>
        <v>3.7</v>
      </c>
      <c r="N41" s="716">
        <v>3.7</v>
      </c>
      <c r="O41" s="716"/>
      <c r="P41" s="783"/>
      <c r="Q41" s="720">
        <f>R41+T41</f>
        <v>4.1000000000000005</v>
      </c>
      <c r="R41" s="721">
        <f>3.7+0.4</f>
        <v>4.1000000000000005</v>
      </c>
      <c r="S41" s="721"/>
      <c r="T41" s="831"/>
      <c r="U41" s="788"/>
      <c r="V41" s="787"/>
    </row>
    <row r="42" spans="1:22" ht="15.75" customHeight="1">
      <c r="A42" s="350"/>
      <c r="B42" s="352"/>
      <c r="C42" s="677"/>
      <c r="D42" s="789"/>
      <c r="E42" s="832"/>
      <c r="F42" s="679"/>
      <c r="G42" s="791"/>
      <c r="H42" s="104" t="s">
        <v>91</v>
      </c>
      <c r="I42" s="728">
        <f>J42+L42</f>
        <v>0</v>
      </c>
      <c r="J42" s="793"/>
      <c r="K42" s="793"/>
      <c r="L42" s="794"/>
      <c r="M42" s="728">
        <f>N42+P42</f>
        <v>0</v>
      </c>
      <c r="N42" s="793"/>
      <c r="O42" s="793"/>
      <c r="P42" s="794"/>
      <c r="Q42" s="833">
        <f>R42+T42</f>
        <v>28.6</v>
      </c>
      <c r="R42" s="796">
        <v>28.6</v>
      </c>
      <c r="S42" s="796"/>
      <c r="T42" s="834"/>
      <c r="U42" s="835"/>
      <c r="V42" s="798"/>
    </row>
    <row r="43" spans="1:22" ht="15.75" customHeight="1" thickBot="1">
      <c r="A43" s="804"/>
      <c r="B43" s="2"/>
      <c r="C43" s="805"/>
      <c r="D43" s="806"/>
      <c r="E43" s="836"/>
      <c r="F43" s="808"/>
      <c r="G43" s="809"/>
      <c r="H43" s="837" t="s">
        <v>12</v>
      </c>
      <c r="I43" s="810">
        <f>SUM(I41:I42)</f>
        <v>218.3</v>
      </c>
      <c r="J43" s="811">
        <f>SUM(J41:J42)</f>
        <v>13.3</v>
      </c>
      <c r="K43" s="811"/>
      <c r="L43" s="812"/>
      <c r="M43" s="810">
        <f>SUM(M41:M42)</f>
        <v>3.7</v>
      </c>
      <c r="N43" s="811">
        <f>SUM(N41:N42)</f>
        <v>3.7</v>
      </c>
      <c r="O43" s="811"/>
      <c r="P43" s="812">
        <f>P41</f>
        <v>0</v>
      </c>
      <c r="Q43" s="810">
        <f aca="true" t="shared" si="4" ref="Q43:V43">SUM(Q41:Q42)</f>
        <v>32.7</v>
      </c>
      <c r="R43" s="810">
        <f t="shared" si="4"/>
        <v>32.7</v>
      </c>
      <c r="S43" s="810">
        <f t="shared" si="4"/>
        <v>0</v>
      </c>
      <c r="T43" s="838">
        <f t="shared" si="4"/>
        <v>0</v>
      </c>
      <c r="U43" s="839">
        <f t="shared" si="4"/>
        <v>0</v>
      </c>
      <c r="V43" s="810">
        <f t="shared" si="4"/>
        <v>0</v>
      </c>
    </row>
    <row r="44" spans="1:22" ht="15.75" customHeight="1">
      <c r="A44" s="350" t="s">
        <v>9</v>
      </c>
      <c r="B44" s="352" t="s">
        <v>13</v>
      </c>
      <c r="C44" s="840" t="s">
        <v>14</v>
      </c>
      <c r="D44" s="841" t="s">
        <v>41</v>
      </c>
      <c r="E44" s="582" t="s">
        <v>81</v>
      </c>
      <c r="F44" s="842" t="s">
        <v>15</v>
      </c>
      <c r="G44" s="791" t="s">
        <v>89</v>
      </c>
      <c r="H44" s="84" t="s">
        <v>42</v>
      </c>
      <c r="I44" s="843">
        <f>J44+L44</f>
        <v>90</v>
      </c>
      <c r="J44" s="730"/>
      <c r="K44" s="730"/>
      <c r="L44" s="731">
        <v>90</v>
      </c>
      <c r="M44" s="843">
        <f>N44+P44</f>
        <v>86</v>
      </c>
      <c r="N44" s="730"/>
      <c r="O44" s="730"/>
      <c r="P44" s="731">
        <v>86</v>
      </c>
      <c r="Q44" s="844">
        <f>R44+T44</f>
        <v>86</v>
      </c>
      <c r="R44" s="736"/>
      <c r="S44" s="736"/>
      <c r="T44" s="737">
        <v>86</v>
      </c>
      <c r="U44" s="845"/>
      <c r="V44" s="846"/>
    </row>
    <row r="45" spans="1:22" ht="15.75" customHeight="1">
      <c r="A45" s="350"/>
      <c r="B45" s="352"/>
      <c r="C45" s="847"/>
      <c r="D45" s="841"/>
      <c r="E45" s="582"/>
      <c r="F45" s="848"/>
      <c r="G45" s="791"/>
      <c r="H45" s="849"/>
      <c r="I45" s="850"/>
      <c r="J45" s="851"/>
      <c r="K45" s="851"/>
      <c r="L45" s="852"/>
      <c r="M45" s="850"/>
      <c r="N45" s="851"/>
      <c r="O45" s="733"/>
      <c r="P45" s="852"/>
      <c r="Q45" s="853"/>
      <c r="R45" s="854"/>
      <c r="S45" s="854"/>
      <c r="T45" s="855"/>
      <c r="U45" s="856"/>
      <c r="V45" s="857"/>
    </row>
    <row r="46" spans="1:22" ht="15.75" customHeight="1" thickBot="1">
      <c r="A46" s="4"/>
      <c r="B46" s="2"/>
      <c r="C46" s="858"/>
      <c r="D46" s="859"/>
      <c r="E46" s="860"/>
      <c r="F46" s="861"/>
      <c r="G46" s="809"/>
      <c r="H46" s="698" t="s">
        <v>12</v>
      </c>
      <c r="I46" s="699">
        <f>SUM(I44:I45)</f>
        <v>90</v>
      </c>
      <c r="J46" s="700"/>
      <c r="K46" s="700"/>
      <c r="L46" s="701">
        <f>SUM(L44:L45)</f>
        <v>90</v>
      </c>
      <c r="M46" s="699">
        <f>M44</f>
        <v>86</v>
      </c>
      <c r="N46" s="699">
        <f>N44</f>
        <v>0</v>
      </c>
      <c r="O46" s="700"/>
      <c r="P46" s="701">
        <f>P44</f>
        <v>86</v>
      </c>
      <c r="Q46" s="699">
        <f>SUM(Q44:Q45)</f>
        <v>86</v>
      </c>
      <c r="R46" s="699">
        <f>SUM(R44:R45)</f>
        <v>0</v>
      </c>
      <c r="S46" s="700"/>
      <c r="T46" s="701">
        <f>SUM(T44:T45)</f>
        <v>86</v>
      </c>
      <c r="U46" s="862"/>
      <c r="V46" s="814"/>
    </row>
    <row r="47" spans="1:22" ht="15.75" customHeight="1">
      <c r="A47" s="543" t="s">
        <v>9</v>
      </c>
      <c r="B47" s="555" t="s">
        <v>13</v>
      </c>
      <c r="C47" s="549" t="s">
        <v>10</v>
      </c>
      <c r="D47" s="863" t="s">
        <v>18</v>
      </c>
      <c r="E47" s="830" t="s">
        <v>82</v>
      </c>
      <c r="F47" s="864" t="s">
        <v>15</v>
      </c>
      <c r="G47" s="865">
        <v>6</v>
      </c>
      <c r="H47" s="866" t="s">
        <v>91</v>
      </c>
      <c r="I47" s="663">
        <f>J47</f>
        <v>35</v>
      </c>
      <c r="J47" s="664">
        <v>35</v>
      </c>
      <c r="K47" s="664"/>
      <c r="L47" s="666"/>
      <c r="M47" s="663">
        <f>N47+P47</f>
        <v>15</v>
      </c>
      <c r="N47" s="718">
        <v>15</v>
      </c>
      <c r="O47" s="664"/>
      <c r="P47" s="666"/>
      <c r="Q47" s="669">
        <f>R47+T47</f>
        <v>15</v>
      </c>
      <c r="R47" s="670">
        <v>15</v>
      </c>
      <c r="S47" s="670"/>
      <c r="T47" s="672"/>
      <c r="U47" s="867">
        <v>10</v>
      </c>
      <c r="V47" s="819">
        <v>40</v>
      </c>
    </row>
    <row r="48" spans="1:22" ht="15.75" customHeight="1">
      <c r="A48" s="544"/>
      <c r="B48" s="556"/>
      <c r="C48" s="550"/>
      <c r="D48" s="868"/>
      <c r="E48" s="832"/>
      <c r="F48" s="869"/>
      <c r="G48" s="870"/>
      <c r="H48" s="871"/>
      <c r="I48" s="843"/>
      <c r="J48" s="730"/>
      <c r="K48" s="730"/>
      <c r="L48" s="731"/>
      <c r="M48" s="843"/>
      <c r="N48" s="730"/>
      <c r="O48" s="730"/>
      <c r="P48" s="731"/>
      <c r="Q48" s="844"/>
      <c r="R48" s="736"/>
      <c r="S48" s="736"/>
      <c r="T48" s="737"/>
      <c r="U48" s="872"/>
      <c r="V48" s="846"/>
    </row>
    <row r="49" spans="1:22" ht="15.75" customHeight="1" thickBot="1">
      <c r="A49" s="545"/>
      <c r="B49" s="557"/>
      <c r="C49" s="873"/>
      <c r="D49" s="874"/>
      <c r="E49" s="836"/>
      <c r="F49" s="875"/>
      <c r="G49" s="876"/>
      <c r="H49" s="745" t="s">
        <v>12</v>
      </c>
      <c r="I49" s="877">
        <f>SUM(I47:I48)</f>
        <v>35</v>
      </c>
      <c r="J49" s="750">
        <f>SUM(J47:J48)</f>
        <v>35</v>
      </c>
      <c r="K49" s="750"/>
      <c r="L49" s="748"/>
      <c r="M49" s="877">
        <f>SUM(M47:M48)</f>
        <v>15</v>
      </c>
      <c r="N49" s="750">
        <f>SUM(N47:N48)</f>
        <v>15</v>
      </c>
      <c r="O49" s="750"/>
      <c r="P49" s="748"/>
      <c r="Q49" s="877">
        <f>SUM(Q47:Q48)</f>
        <v>15</v>
      </c>
      <c r="R49" s="750">
        <f>SUM(R47:R48)</f>
        <v>15</v>
      </c>
      <c r="S49" s="750"/>
      <c r="T49" s="748"/>
      <c r="U49" s="878">
        <f>SUM(U47:U48)</f>
        <v>10</v>
      </c>
      <c r="V49" s="752">
        <f>SUM(V47:V48)</f>
        <v>40</v>
      </c>
    </row>
    <row r="50" spans="1:22" s="88" customFormat="1" ht="15.75" customHeight="1">
      <c r="A50" s="879" t="s">
        <v>9</v>
      </c>
      <c r="B50" s="880" t="s">
        <v>13</v>
      </c>
      <c r="C50" s="881" t="s">
        <v>15</v>
      </c>
      <c r="D50" s="710" t="s">
        <v>203</v>
      </c>
      <c r="E50" s="882"/>
      <c r="F50" s="883" t="s">
        <v>15</v>
      </c>
      <c r="G50" s="884" t="s">
        <v>89</v>
      </c>
      <c r="H50" s="885" t="s">
        <v>19</v>
      </c>
      <c r="I50" s="717">
        <f>J50+L50</f>
        <v>25</v>
      </c>
      <c r="J50" s="886">
        <v>25</v>
      </c>
      <c r="K50" s="886"/>
      <c r="L50" s="887"/>
      <c r="M50" s="888">
        <f>N50+P50</f>
        <v>0</v>
      </c>
      <c r="N50" s="889"/>
      <c r="O50" s="889"/>
      <c r="P50" s="890"/>
      <c r="Q50" s="891">
        <f>R50</f>
        <v>0</v>
      </c>
      <c r="R50" s="892"/>
      <c r="S50" s="892"/>
      <c r="T50" s="786"/>
      <c r="U50" s="893"/>
      <c r="V50" s="893"/>
    </row>
    <row r="51" spans="1:25" s="88" customFormat="1" ht="15.75" customHeight="1" thickBot="1">
      <c r="A51" s="894"/>
      <c r="B51" s="895"/>
      <c r="C51" s="896"/>
      <c r="D51" s="741"/>
      <c r="E51" s="897"/>
      <c r="F51" s="898"/>
      <c r="G51" s="899"/>
      <c r="H51" s="900" t="s">
        <v>12</v>
      </c>
      <c r="I51" s="901">
        <f>I50</f>
        <v>25</v>
      </c>
      <c r="J51" s="700">
        <f>J50</f>
        <v>25</v>
      </c>
      <c r="K51" s="700"/>
      <c r="L51" s="701">
        <f>SUM(L50:L50)</f>
        <v>0</v>
      </c>
      <c r="M51" s="699">
        <f>M50</f>
        <v>0</v>
      </c>
      <c r="N51" s="700">
        <f>N50</f>
        <v>0</v>
      </c>
      <c r="O51" s="700"/>
      <c r="P51" s="902">
        <f>SUM(P50:P50)</f>
        <v>0</v>
      </c>
      <c r="Q51" s="901">
        <f>Q50</f>
        <v>0</v>
      </c>
      <c r="R51" s="700">
        <f>R50</f>
        <v>0</v>
      </c>
      <c r="S51" s="700"/>
      <c r="T51" s="701"/>
      <c r="U51" s="814">
        <f>U50</f>
        <v>0</v>
      </c>
      <c r="V51" s="814">
        <f>V50</f>
        <v>0</v>
      </c>
      <c r="W51" s="903"/>
      <c r="Y51" s="904"/>
    </row>
    <row r="52" spans="1:22" ht="15.75" customHeight="1" thickBot="1">
      <c r="A52" s="6" t="s">
        <v>9</v>
      </c>
      <c r="B52" s="1" t="s">
        <v>13</v>
      </c>
      <c r="C52" s="460" t="s">
        <v>16</v>
      </c>
      <c r="D52" s="461"/>
      <c r="E52" s="461"/>
      <c r="F52" s="461"/>
      <c r="G52" s="461"/>
      <c r="H52" s="461"/>
      <c r="I52" s="905" t="e">
        <f>SUM(I37,I43,I23,I27,I63,I39,I51,#REF!,I46)</f>
        <v>#REF!</v>
      </c>
      <c r="J52" s="905" t="e">
        <f>SUM(J37,J43,J23,J27,J63,J39,J51,#REF!,J46)</f>
        <v>#REF!</v>
      </c>
      <c r="K52" s="905" t="e">
        <f>SUM(K37,K43,K23,K27,K63,K39,K51,#REF!,K46)</f>
        <v>#REF!</v>
      </c>
      <c r="L52" s="905" t="e">
        <f>SUM(L37,L43,L23,L27,L63,L39,L51,#REF!,L46)</f>
        <v>#REF!</v>
      </c>
      <c r="M52" s="905">
        <f>SUM(M37,M39,M43,M46,M49,M51)</f>
        <v>254.7</v>
      </c>
      <c r="N52" s="905">
        <f aca="true" t="shared" si="5" ref="N52:V52">SUM(N37,N39,N43,N46,N49,N51)</f>
        <v>168.7</v>
      </c>
      <c r="O52" s="905">
        <f t="shared" si="5"/>
        <v>0</v>
      </c>
      <c r="P52" s="905">
        <f t="shared" si="5"/>
        <v>86</v>
      </c>
      <c r="Q52" s="905">
        <f t="shared" si="5"/>
        <v>198.7</v>
      </c>
      <c r="R52" s="905">
        <f t="shared" si="5"/>
        <v>112.7</v>
      </c>
      <c r="S52" s="905">
        <f t="shared" si="5"/>
        <v>0</v>
      </c>
      <c r="T52" s="905">
        <f t="shared" si="5"/>
        <v>86</v>
      </c>
      <c r="U52" s="905">
        <f t="shared" si="5"/>
        <v>160</v>
      </c>
      <c r="V52" s="905">
        <f t="shared" si="5"/>
        <v>290</v>
      </c>
    </row>
    <row r="53" spans="1:22" ht="15.75" customHeight="1" thickBot="1">
      <c r="A53" s="15" t="s">
        <v>9</v>
      </c>
      <c r="B53" s="12" t="s">
        <v>14</v>
      </c>
      <c r="C53" s="906" t="s">
        <v>22</v>
      </c>
      <c r="D53" s="907"/>
      <c r="E53" s="908"/>
      <c r="F53" s="909"/>
      <c r="G53" s="910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</row>
    <row r="54" spans="1:22" ht="15.75" customHeight="1">
      <c r="A54" s="469" t="s">
        <v>9</v>
      </c>
      <c r="B54" s="472" t="s">
        <v>14</v>
      </c>
      <c r="C54" s="724" t="s">
        <v>9</v>
      </c>
      <c r="D54" s="868" t="s">
        <v>118</v>
      </c>
      <c r="E54" s="912" t="s">
        <v>80</v>
      </c>
      <c r="F54" s="869" t="s">
        <v>15</v>
      </c>
      <c r="G54" s="791" t="s">
        <v>89</v>
      </c>
      <c r="H54" s="913" t="s">
        <v>91</v>
      </c>
      <c r="I54" s="728">
        <f>J54</f>
        <v>63.4</v>
      </c>
      <c r="J54" s="793">
        <v>63.4</v>
      </c>
      <c r="K54" s="793"/>
      <c r="L54" s="794"/>
      <c r="M54" s="663">
        <f>N54+P54</f>
        <v>50</v>
      </c>
      <c r="N54" s="795">
        <v>50</v>
      </c>
      <c r="O54" s="793"/>
      <c r="P54" s="794"/>
      <c r="Q54" s="833">
        <f>R54</f>
        <v>50</v>
      </c>
      <c r="R54" s="796">
        <v>50</v>
      </c>
      <c r="S54" s="796"/>
      <c r="T54" s="797"/>
      <c r="U54" s="798">
        <v>45</v>
      </c>
      <c r="V54" s="835">
        <v>63.7</v>
      </c>
    </row>
    <row r="55" spans="1:22" ht="15.75" customHeight="1">
      <c r="A55" s="469"/>
      <c r="B55" s="472"/>
      <c r="C55" s="724"/>
      <c r="D55" s="868"/>
      <c r="E55" s="912"/>
      <c r="F55" s="869"/>
      <c r="G55" s="791"/>
      <c r="H55" s="914"/>
      <c r="I55" s="915"/>
      <c r="J55" s="757"/>
      <c r="K55" s="757"/>
      <c r="L55" s="801"/>
      <c r="M55" s="915"/>
      <c r="N55" s="757"/>
      <c r="O55" s="757"/>
      <c r="P55" s="801"/>
      <c r="Q55" s="785"/>
      <c r="R55" s="764"/>
      <c r="S55" s="764"/>
      <c r="T55" s="802"/>
      <c r="U55" s="916"/>
      <c r="V55" s="917"/>
    </row>
    <row r="56" spans="1:22" ht="15.75" customHeight="1" thickBot="1">
      <c r="A56" s="470"/>
      <c r="B56" s="473"/>
      <c r="C56" s="740"/>
      <c r="D56" s="918"/>
      <c r="E56" s="919"/>
      <c r="F56" s="920"/>
      <c r="G56" s="809"/>
      <c r="H56" s="921" t="s">
        <v>12</v>
      </c>
      <c r="I56" s="699">
        <f>SUM(I54:I55)</f>
        <v>63.4</v>
      </c>
      <c r="J56" s="700">
        <f>SUM(J54:J55)</f>
        <v>63.4</v>
      </c>
      <c r="K56" s="700">
        <f>SUM(K54:K55)</f>
        <v>0</v>
      </c>
      <c r="L56" s="700">
        <f>SUM(L54:L55)</f>
        <v>0</v>
      </c>
      <c r="M56" s="746">
        <f>M54+M55</f>
        <v>50</v>
      </c>
      <c r="N56" s="700">
        <f>N54+N55</f>
        <v>50</v>
      </c>
      <c r="O56" s="922"/>
      <c r="P56" s="923"/>
      <c r="Q56" s="699">
        <f>SUM(Q54:Q55)</f>
        <v>50</v>
      </c>
      <c r="R56" s="699">
        <f>SUM(R54:R55)</f>
        <v>50</v>
      </c>
      <c r="S56" s="700"/>
      <c r="T56" s="701"/>
      <c r="U56" s="862">
        <f>SUM(U54)</f>
        <v>45</v>
      </c>
      <c r="V56" s="814">
        <f>SUM(V54)</f>
        <v>63.7</v>
      </c>
    </row>
    <row r="57" spans="1:22" ht="15.75" customHeight="1">
      <c r="A57" s="15" t="s">
        <v>9</v>
      </c>
      <c r="B57" s="351" t="s">
        <v>14</v>
      </c>
      <c r="C57" s="924" t="s">
        <v>9</v>
      </c>
      <c r="D57" s="925" t="s">
        <v>204</v>
      </c>
      <c r="E57" s="926" t="s">
        <v>80</v>
      </c>
      <c r="F57" s="927" t="s">
        <v>15</v>
      </c>
      <c r="G57" s="928" t="s">
        <v>89</v>
      </c>
      <c r="H57" s="755" t="s">
        <v>91</v>
      </c>
      <c r="I57" s="929">
        <f>J57</f>
        <v>0</v>
      </c>
      <c r="J57" s="716"/>
      <c r="K57" s="665"/>
      <c r="L57" s="930"/>
      <c r="M57" s="663">
        <f>N57+P57</f>
        <v>140</v>
      </c>
      <c r="N57" s="718">
        <v>140</v>
      </c>
      <c r="O57" s="719"/>
      <c r="P57" s="931"/>
      <c r="Q57" s="720">
        <f>R57</f>
        <v>140</v>
      </c>
      <c r="R57" s="721">
        <v>140</v>
      </c>
      <c r="S57" s="671"/>
      <c r="T57" s="932"/>
      <c r="U57" s="933"/>
      <c r="V57" s="934"/>
    </row>
    <row r="58" spans="1:22" ht="15.75" customHeight="1">
      <c r="A58" s="350"/>
      <c r="B58" s="352"/>
      <c r="C58" s="840"/>
      <c r="D58" s="935"/>
      <c r="E58" s="936"/>
      <c r="F58" s="848"/>
      <c r="G58" s="937"/>
      <c r="H58" s="871" t="s">
        <v>36</v>
      </c>
      <c r="I58" s="770">
        <f>J58+L58</f>
        <v>0</v>
      </c>
      <c r="J58" s="729"/>
      <c r="K58" s="851"/>
      <c r="L58" s="852"/>
      <c r="M58" s="843"/>
      <c r="N58" s="730"/>
      <c r="O58" s="733"/>
      <c r="P58" s="938"/>
      <c r="Q58" s="734"/>
      <c r="R58" s="735"/>
      <c r="S58" s="854"/>
      <c r="T58" s="855"/>
      <c r="U58" s="845"/>
      <c r="V58" s="857"/>
    </row>
    <row r="59" spans="1:22" ht="15.75" customHeight="1" thickBot="1">
      <c r="A59" s="4"/>
      <c r="B59" s="2"/>
      <c r="C59" s="939"/>
      <c r="D59" s="940"/>
      <c r="E59" s="941"/>
      <c r="F59" s="861"/>
      <c r="G59" s="942"/>
      <c r="H59" s="943" t="s">
        <v>12</v>
      </c>
      <c r="I59" s="746">
        <f aca="true" t="shared" si="6" ref="I59:N59">SUM(I57:I58)</f>
        <v>0</v>
      </c>
      <c r="J59" s="700">
        <f t="shared" si="6"/>
        <v>0</v>
      </c>
      <c r="K59" s="700">
        <f t="shared" si="6"/>
        <v>0</v>
      </c>
      <c r="L59" s="700">
        <f t="shared" si="6"/>
        <v>0</v>
      </c>
      <c r="M59" s="877">
        <f t="shared" si="6"/>
        <v>140</v>
      </c>
      <c r="N59" s="750">
        <f t="shared" si="6"/>
        <v>140</v>
      </c>
      <c r="O59" s="750"/>
      <c r="P59" s="748"/>
      <c r="Q59" s="746">
        <f>SUM(Q57:Q58)</f>
        <v>140</v>
      </c>
      <c r="R59" s="700">
        <f>SUM(R57:R58)</f>
        <v>140</v>
      </c>
      <c r="S59" s="922"/>
      <c r="T59" s="701"/>
      <c r="U59" s="862">
        <f>SUM(U57:U58)</f>
        <v>0</v>
      </c>
      <c r="V59" s="862">
        <f>SUM(V57:V58)</f>
        <v>0</v>
      </c>
    </row>
    <row r="60" spans="1:22" ht="15.75" customHeight="1">
      <c r="A60" s="614" t="s">
        <v>9</v>
      </c>
      <c r="B60" s="615" t="s">
        <v>14</v>
      </c>
      <c r="C60" s="549" t="s">
        <v>9</v>
      </c>
      <c r="D60" s="944" t="s">
        <v>205</v>
      </c>
      <c r="E60" s="945" t="s">
        <v>206</v>
      </c>
      <c r="F60" s="946" t="s">
        <v>10</v>
      </c>
      <c r="G60" s="782" t="s">
        <v>130</v>
      </c>
      <c r="H60" s="947" t="s">
        <v>19</v>
      </c>
      <c r="I60" s="715">
        <f>J60+L60</f>
        <v>27.4</v>
      </c>
      <c r="J60" s="716">
        <v>27.4</v>
      </c>
      <c r="K60" s="716"/>
      <c r="L60" s="783"/>
      <c r="M60" s="754">
        <f>N60+P60</f>
        <v>253.8</v>
      </c>
      <c r="N60" s="784">
        <v>253.8</v>
      </c>
      <c r="O60" s="948"/>
      <c r="P60" s="783"/>
      <c r="Q60" s="720">
        <f>R60</f>
        <v>253.8</v>
      </c>
      <c r="R60" s="1139">
        <v>253.8</v>
      </c>
      <c r="S60" s="721"/>
      <c r="T60" s="786"/>
      <c r="U60" s="787">
        <v>136.2</v>
      </c>
      <c r="V60" s="788"/>
    </row>
    <row r="61" spans="1:22" ht="15.75" customHeight="1">
      <c r="A61" s="544"/>
      <c r="B61" s="556"/>
      <c r="C61" s="550"/>
      <c r="D61" s="949"/>
      <c r="E61" s="950" t="s">
        <v>207</v>
      </c>
      <c r="F61" s="951"/>
      <c r="G61" s="791"/>
      <c r="H61" s="952" t="s">
        <v>36</v>
      </c>
      <c r="I61" s="728">
        <f>J61+L61</f>
        <v>2937.2</v>
      </c>
      <c r="J61" s="757">
        <v>2937.2</v>
      </c>
      <c r="K61" s="757"/>
      <c r="L61" s="801"/>
      <c r="M61" s="915">
        <f>N61+P61</f>
        <v>2284.2</v>
      </c>
      <c r="N61" s="953">
        <v>2284.2</v>
      </c>
      <c r="O61" s="954"/>
      <c r="P61" s="801"/>
      <c r="Q61" s="785">
        <f>R61</f>
        <v>2284.2</v>
      </c>
      <c r="R61" s="764">
        <v>2284.2</v>
      </c>
      <c r="S61" s="764"/>
      <c r="T61" s="802"/>
      <c r="U61" s="955">
        <v>3806.7</v>
      </c>
      <c r="V61" s="955"/>
    </row>
    <row r="62" spans="1:22" ht="15.75" customHeight="1">
      <c r="A62" s="544"/>
      <c r="B62" s="556"/>
      <c r="C62" s="550"/>
      <c r="D62" s="949"/>
      <c r="E62" s="956"/>
      <c r="F62" s="957" t="s">
        <v>15</v>
      </c>
      <c r="G62" s="791"/>
      <c r="H62" s="958" t="s">
        <v>11</v>
      </c>
      <c r="I62" s="959"/>
      <c r="J62" s="729"/>
      <c r="K62" s="729"/>
      <c r="L62" s="960"/>
      <c r="M62" s="959"/>
      <c r="N62" s="851"/>
      <c r="O62" s="850"/>
      <c r="P62" s="852"/>
      <c r="Q62" s="961"/>
      <c r="R62" s="735"/>
      <c r="S62" s="735"/>
      <c r="T62" s="962"/>
      <c r="U62" s="963">
        <v>286.8</v>
      </c>
      <c r="V62" s="799"/>
    </row>
    <row r="63" spans="1:22" ht="15.75" customHeight="1" thickBot="1">
      <c r="A63" s="645"/>
      <c r="B63" s="646"/>
      <c r="C63" s="551"/>
      <c r="D63" s="964"/>
      <c r="E63" s="965"/>
      <c r="F63" s="966"/>
      <c r="G63" s="809"/>
      <c r="H63" s="698" t="s">
        <v>12</v>
      </c>
      <c r="I63" s="699">
        <f>SUM(I60:I62)</f>
        <v>2964.6</v>
      </c>
      <c r="J63" s="700">
        <f>SUM(J60:J62)</f>
        <v>2964.6</v>
      </c>
      <c r="K63" s="700"/>
      <c r="L63" s="701"/>
      <c r="M63" s="699">
        <f>SUM(M60:M62)</f>
        <v>2538</v>
      </c>
      <c r="N63" s="699">
        <f>SUM(N60:N62)</f>
        <v>2538</v>
      </c>
      <c r="O63" s="699"/>
      <c r="P63" s="701">
        <f aca="true" t="shared" si="7" ref="P63:V63">SUM(P60:P62)</f>
        <v>0</v>
      </c>
      <c r="Q63" s="902">
        <f t="shared" si="7"/>
        <v>2538</v>
      </c>
      <c r="R63" s="700">
        <f t="shared" si="7"/>
        <v>2538</v>
      </c>
      <c r="S63" s="700">
        <f t="shared" si="7"/>
        <v>0</v>
      </c>
      <c r="T63" s="862">
        <f t="shared" si="7"/>
        <v>0</v>
      </c>
      <c r="U63" s="862">
        <f t="shared" si="7"/>
        <v>4229.7</v>
      </c>
      <c r="V63" s="814">
        <f t="shared" si="7"/>
        <v>0</v>
      </c>
    </row>
    <row r="64" spans="1:22" ht="15.75" customHeight="1">
      <c r="A64" s="346" t="s">
        <v>9</v>
      </c>
      <c r="B64" s="348" t="s">
        <v>14</v>
      </c>
      <c r="C64" s="709" t="s">
        <v>9</v>
      </c>
      <c r="D64" s="967" t="s">
        <v>175</v>
      </c>
      <c r="E64" s="926" t="s">
        <v>80</v>
      </c>
      <c r="F64" s="968" t="s">
        <v>15</v>
      </c>
      <c r="G64" s="713" t="s">
        <v>89</v>
      </c>
      <c r="H64" s="914" t="s">
        <v>19</v>
      </c>
      <c r="I64" s="728">
        <f>J64</f>
        <v>231.4</v>
      </c>
      <c r="J64" s="793">
        <v>231.4</v>
      </c>
      <c r="K64" s="793"/>
      <c r="L64" s="794"/>
      <c r="M64" s="728">
        <f>N64+P64</f>
        <v>0</v>
      </c>
      <c r="N64" s="969"/>
      <c r="O64" s="970"/>
      <c r="P64" s="666"/>
      <c r="Q64" s="785">
        <f>R64+T64</f>
        <v>0</v>
      </c>
      <c r="R64" s="796"/>
      <c r="S64" s="796"/>
      <c r="T64" s="797"/>
      <c r="U64" s="971">
        <v>300</v>
      </c>
      <c r="V64" s="972"/>
    </row>
    <row r="65" spans="1:22" ht="15.75" customHeight="1">
      <c r="A65" s="346"/>
      <c r="B65" s="348"/>
      <c r="C65" s="724"/>
      <c r="D65" s="868"/>
      <c r="E65" s="973"/>
      <c r="F65" s="974"/>
      <c r="G65" s="727"/>
      <c r="H65" s="755" t="s">
        <v>91</v>
      </c>
      <c r="I65" s="915"/>
      <c r="J65" s="757"/>
      <c r="K65" s="757"/>
      <c r="L65" s="801"/>
      <c r="M65" s="915"/>
      <c r="N65" s="975"/>
      <c r="O65" s="762"/>
      <c r="P65" s="759"/>
      <c r="Q65" s="785">
        <f>R65+T65</f>
        <v>54.3</v>
      </c>
      <c r="R65" s="764">
        <v>54.3</v>
      </c>
      <c r="S65" s="764"/>
      <c r="T65" s="802"/>
      <c r="U65" s="976"/>
      <c r="V65" s="977"/>
    </row>
    <row r="66" spans="1:22" ht="15.75" customHeight="1">
      <c r="A66" s="346"/>
      <c r="B66" s="348"/>
      <c r="C66" s="724"/>
      <c r="D66" s="868"/>
      <c r="E66" s="978"/>
      <c r="F66" s="974"/>
      <c r="G66" s="727"/>
      <c r="H66" s="979" t="s">
        <v>36</v>
      </c>
      <c r="I66" s="959">
        <f>J66+L66</f>
        <v>0</v>
      </c>
      <c r="J66" s="729"/>
      <c r="K66" s="729"/>
      <c r="L66" s="960"/>
      <c r="M66" s="959"/>
      <c r="N66" s="889"/>
      <c r="O66" s="733"/>
      <c r="P66" s="731"/>
      <c r="Q66" s="785">
        <f>R66+T66</f>
        <v>0</v>
      </c>
      <c r="R66" s="735"/>
      <c r="S66" s="735"/>
      <c r="T66" s="962"/>
      <c r="U66" s="980"/>
      <c r="V66" s="981"/>
    </row>
    <row r="67" spans="1:22" ht="15.75" customHeight="1" thickBot="1">
      <c r="A67" s="347"/>
      <c r="B67" s="349"/>
      <c r="C67" s="740"/>
      <c r="D67" s="918"/>
      <c r="E67" s="982" t="s">
        <v>208</v>
      </c>
      <c r="F67" s="983"/>
      <c r="G67" s="744"/>
      <c r="H67" s="745" t="s">
        <v>12</v>
      </c>
      <c r="I67" s="699">
        <f aca="true" t="shared" si="8" ref="I67:N67">SUM(I64:I66)</f>
        <v>231.4</v>
      </c>
      <c r="J67" s="699">
        <f t="shared" si="8"/>
        <v>231.4</v>
      </c>
      <c r="K67" s="699">
        <f t="shared" si="8"/>
        <v>0</v>
      </c>
      <c r="L67" s="699">
        <f t="shared" si="8"/>
        <v>0</v>
      </c>
      <c r="M67" s="877">
        <f t="shared" si="8"/>
        <v>0</v>
      </c>
      <c r="N67" s="750">
        <f t="shared" si="8"/>
        <v>0</v>
      </c>
      <c r="O67" s="747"/>
      <c r="P67" s="748"/>
      <c r="Q67" s="699">
        <f>SUM(Q64:Q66)</f>
        <v>54.3</v>
      </c>
      <c r="R67" s="700">
        <f>SUM(R64:R66)</f>
        <v>54.3</v>
      </c>
      <c r="S67" s="700"/>
      <c r="T67" s="701"/>
      <c r="U67" s="751">
        <f>SUM(U64:U66)</f>
        <v>300</v>
      </c>
      <c r="V67" s="751">
        <f>SUM(V64:V66)</f>
        <v>0</v>
      </c>
    </row>
    <row r="68" spans="1:22" ht="15.75" customHeight="1" thickBot="1">
      <c r="A68" s="771" t="s">
        <v>92</v>
      </c>
      <c r="B68" s="772"/>
      <c r="C68" s="772"/>
      <c r="D68" s="772"/>
      <c r="E68" s="772"/>
      <c r="F68" s="772"/>
      <c r="G68" s="772"/>
      <c r="H68" s="773"/>
      <c r="I68" s="984"/>
      <c r="J68" s="984"/>
      <c r="K68" s="984"/>
      <c r="L68" s="985"/>
      <c r="M68" s="986">
        <f>SUM(M56,M59,M63,M67)</f>
        <v>2728</v>
      </c>
      <c r="N68" s="986">
        <f aca="true" t="shared" si="9" ref="N68:V68">SUM(N56,N59,N63,N67)</f>
        <v>2728</v>
      </c>
      <c r="O68" s="986">
        <f t="shared" si="9"/>
        <v>0</v>
      </c>
      <c r="P68" s="986">
        <f t="shared" si="9"/>
        <v>0</v>
      </c>
      <c r="Q68" s="986">
        <f t="shared" si="9"/>
        <v>2782.3</v>
      </c>
      <c r="R68" s="986">
        <f t="shared" si="9"/>
        <v>2782.3</v>
      </c>
      <c r="S68" s="986">
        <f t="shared" si="9"/>
        <v>0</v>
      </c>
      <c r="T68" s="986">
        <f t="shared" si="9"/>
        <v>0</v>
      </c>
      <c r="U68" s="986">
        <f t="shared" si="9"/>
        <v>4574.7</v>
      </c>
      <c r="V68" s="986">
        <f t="shared" si="9"/>
        <v>63.7</v>
      </c>
    </row>
    <row r="69" spans="1:22" ht="27" customHeight="1">
      <c r="A69" s="614" t="s">
        <v>9</v>
      </c>
      <c r="B69" s="615" t="s">
        <v>14</v>
      </c>
      <c r="C69" s="549" t="s">
        <v>13</v>
      </c>
      <c r="D69" s="863" t="s">
        <v>209</v>
      </c>
      <c r="E69" s="987" t="s">
        <v>210</v>
      </c>
      <c r="F69" s="988" t="s">
        <v>15</v>
      </c>
      <c r="G69" s="989">
        <v>6</v>
      </c>
      <c r="H69" s="947" t="s">
        <v>19</v>
      </c>
      <c r="I69" s="959">
        <f>J69+L69</f>
        <v>92</v>
      </c>
      <c r="J69" s="716">
        <v>92</v>
      </c>
      <c r="K69" s="716"/>
      <c r="L69" s="783"/>
      <c r="M69" s="990">
        <f>N69+P69</f>
        <v>92.5</v>
      </c>
      <c r="N69" s="784">
        <v>92.5</v>
      </c>
      <c r="O69" s="716"/>
      <c r="P69" s="783"/>
      <c r="Q69" s="991">
        <f>R69+T69</f>
        <v>184.5</v>
      </c>
      <c r="R69" s="721">
        <v>184.5</v>
      </c>
      <c r="S69" s="721"/>
      <c r="T69" s="786"/>
      <c r="U69" s="992"/>
      <c r="V69" s="993"/>
    </row>
    <row r="70" spans="1:22" ht="27" customHeight="1">
      <c r="A70" s="544"/>
      <c r="B70" s="556"/>
      <c r="C70" s="550"/>
      <c r="D70" s="868"/>
      <c r="E70" s="994"/>
      <c r="F70" s="995"/>
      <c r="G70" s="996"/>
      <c r="H70" s="958" t="s">
        <v>91</v>
      </c>
      <c r="I70" s="959"/>
      <c r="J70" s="729"/>
      <c r="K70" s="729"/>
      <c r="L70" s="997"/>
      <c r="M70" s="888"/>
      <c r="N70" s="998"/>
      <c r="O70" s="729"/>
      <c r="P70" s="960"/>
      <c r="Q70" s="999">
        <f>R70+T70</f>
        <v>0</v>
      </c>
      <c r="R70" s="735"/>
      <c r="S70" s="735"/>
      <c r="T70" s="962"/>
      <c r="U70" s="1000"/>
      <c r="V70" s="1001"/>
    </row>
    <row r="71" spans="1:22" ht="27" customHeight="1" thickBot="1">
      <c r="A71" s="645"/>
      <c r="B71" s="646"/>
      <c r="C71" s="551"/>
      <c r="D71" s="874"/>
      <c r="E71" s="1002" t="s">
        <v>208</v>
      </c>
      <c r="F71" s="1003"/>
      <c r="G71" s="1004"/>
      <c r="H71" s="921" t="s">
        <v>12</v>
      </c>
      <c r="I71" s="699">
        <f>SUM(I69)</f>
        <v>92</v>
      </c>
      <c r="J71" s="700">
        <f>SUM(J69)</f>
        <v>92</v>
      </c>
      <c r="K71" s="700">
        <f>SUM(K69)</f>
        <v>0</v>
      </c>
      <c r="L71" s="700">
        <f>SUM(L69)</f>
        <v>0</v>
      </c>
      <c r="M71" s="699">
        <f>SUM(M69:M69)</f>
        <v>92.5</v>
      </c>
      <c r="N71" s="700">
        <f>SUM(N69:N69)</f>
        <v>92.5</v>
      </c>
      <c r="O71" s="700"/>
      <c r="P71" s="701"/>
      <c r="Q71" s="1005">
        <f>R71+T71</f>
        <v>184.5</v>
      </c>
      <c r="R71" s="700">
        <f>SUM(R69:R70)</f>
        <v>184.5</v>
      </c>
      <c r="S71" s="700"/>
      <c r="T71" s="701"/>
      <c r="U71" s="1006">
        <f>SUM(U69)</f>
        <v>0</v>
      </c>
      <c r="V71" s="814">
        <f>SUM(V69)</f>
        <v>0</v>
      </c>
    </row>
    <row r="72" spans="1:22" ht="15.75" customHeight="1">
      <c r="A72" s="614" t="s">
        <v>9</v>
      </c>
      <c r="B72" s="615" t="s">
        <v>14</v>
      </c>
      <c r="C72" s="1007" t="s">
        <v>13</v>
      </c>
      <c r="D72" s="863" t="s">
        <v>117</v>
      </c>
      <c r="E72" s="1008" t="s">
        <v>208</v>
      </c>
      <c r="F72" s="988" t="s">
        <v>10</v>
      </c>
      <c r="G72" s="989">
        <v>4</v>
      </c>
      <c r="H72" s="1009" t="s">
        <v>19</v>
      </c>
      <c r="I72" s="959">
        <f>J72+L72</f>
        <v>0</v>
      </c>
      <c r="J72" s="716"/>
      <c r="K72" s="716"/>
      <c r="L72" s="1010"/>
      <c r="M72" s="888">
        <f>N72+P72</f>
        <v>0</v>
      </c>
      <c r="N72" s="1011"/>
      <c r="O72" s="1011"/>
      <c r="P72" s="1012"/>
      <c r="Q72" s="720"/>
      <c r="R72" s="721"/>
      <c r="S72" s="721"/>
      <c r="T72" s="831"/>
      <c r="U72" s="1013"/>
      <c r="V72" s="1014"/>
    </row>
    <row r="73" spans="1:22" ht="15.75" customHeight="1" thickBot="1">
      <c r="A73" s="645"/>
      <c r="B73" s="646"/>
      <c r="C73" s="1015"/>
      <c r="D73" s="874"/>
      <c r="E73" s="1016"/>
      <c r="F73" s="1003"/>
      <c r="G73" s="1004"/>
      <c r="H73" s="921" t="s">
        <v>12</v>
      </c>
      <c r="I73" s="901">
        <f aca="true" t="shared" si="10" ref="I73:P73">I72</f>
        <v>0</v>
      </c>
      <c r="J73" s="901">
        <f t="shared" si="10"/>
        <v>0</v>
      </c>
      <c r="K73" s="901">
        <f t="shared" si="10"/>
        <v>0</v>
      </c>
      <c r="L73" s="901">
        <f t="shared" si="10"/>
        <v>0</v>
      </c>
      <c r="M73" s="901">
        <f t="shared" si="10"/>
        <v>0</v>
      </c>
      <c r="N73" s="901">
        <f t="shared" si="10"/>
        <v>0</v>
      </c>
      <c r="O73" s="901">
        <f t="shared" si="10"/>
        <v>0</v>
      </c>
      <c r="P73" s="901">
        <f t="shared" si="10"/>
        <v>0</v>
      </c>
      <c r="Q73" s="699"/>
      <c r="R73" s="700"/>
      <c r="S73" s="700"/>
      <c r="T73" s="902"/>
      <c r="U73" s="1017"/>
      <c r="V73" s="862"/>
    </row>
    <row r="74" spans="1:22" ht="15.75" customHeight="1">
      <c r="A74" s="543" t="s">
        <v>9</v>
      </c>
      <c r="B74" s="555" t="s">
        <v>14</v>
      </c>
      <c r="C74" s="549" t="s">
        <v>13</v>
      </c>
      <c r="D74" s="863" t="s">
        <v>211</v>
      </c>
      <c r="E74" s="1018" t="s">
        <v>208</v>
      </c>
      <c r="F74" s="1019" t="s">
        <v>15</v>
      </c>
      <c r="G74" s="989">
        <v>6</v>
      </c>
      <c r="H74" s="755" t="s">
        <v>19</v>
      </c>
      <c r="I74" s="754">
        <f>J74+L74</f>
        <v>102</v>
      </c>
      <c r="J74" s="716">
        <v>102</v>
      </c>
      <c r="K74" s="665"/>
      <c r="L74" s="930"/>
      <c r="M74" s="715">
        <f>N74+P74</f>
        <v>75.3</v>
      </c>
      <c r="N74" s="784">
        <v>75.3</v>
      </c>
      <c r="O74" s="665"/>
      <c r="P74" s="930"/>
      <c r="Q74" s="991">
        <f>R74+T74</f>
        <v>76.8</v>
      </c>
      <c r="R74" s="721">
        <v>76.8</v>
      </c>
      <c r="S74" s="671"/>
      <c r="T74" s="932"/>
      <c r="U74" s="787">
        <v>63.6</v>
      </c>
      <c r="V74" s="788">
        <v>180</v>
      </c>
    </row>
    <row r="75" spans="1:22" ht="15.75" customHeight="1">
      <c r="A75" s="544"/>
      <c r="B75" s="556"/>
      <c r="C75" s="550"/>
      <c r="D75" s="868"/>
      <c r="E75" s="1020"/>
      <c r="F75" s="1021"/>
      <c r="G75" s="996"/>
      <c r="H75" s="1022" t="s">
        <v>91</v>
      </c>
      <c r="I75" s="959"/>
      <c r="J75" s="729"/>
      <c r="K75" s="851"/>
      <c r="L75" s="1023"/>
      <c r="M75" s="728">
        <f>N75+P75</f>
        <v>74.7</v>
      </c>
      <c r="N75" s="998">
        <v>74.7</v>
      </c>
      <c r="O75" s="851"/>
      <c r="P75" s="852"/>
      <c r="Q75" s="833">
        <f>R75+T75</f>
        <v>0</v>
      </c>
      <c r="R75" s="735"/>
      <c r="S75" s="854"/>
      <c r="T75" s="855"/>
      <c r="U75" s="963"/>
      <c r="V75" s="799"/>
    </row>
    <row r="76" spans="1:22" ht="15.75" customHeight="1" thickBot="1">
      <c r="A76" s="545"/>
      <c r="B76" s="557"/>
      <c r="C76" s="551"/>
      <c r="D76" s="874"/>
      <c r="E76" s="1024"/>
      <c r="F76" s="1025"/>
      <c r="G76" s="1004"/>
      <c r="H76" s="921" t="s">
        <v>12</v>
      </c>
      <c r="I76" s="699">
        <f>SUM(I74)</f>
        <v>102</v>
      </c>
      <c r="J76" s="700">
        <f>SUM(J74)</f>
        <v>102</v>
      </c>
      <c r="K76" s="700">
        <f>SUM(K74)</f>
        <v>0</v>
      </c>
      <c r="L76" s="700">
        <f>SUM(L74)</f>
        <v>0</v>
      </c>
      <c r="M76" s="699">
        <f>SUM(M74:M75)</f>
        <v>150</v>
      </c>
      <c r="N76" s="700">
        <f>SUM(N74:N75)</f>
        <v>150</v>
      </c>
      <c r="O76" s="700"/>
      <c r="P76" s="701"/>
      <c r="Q76" s="699">
        <f>SUM(Q74:Q75)</f>
        <v>76.8</v>
      </c>
      <c r="R76" s="700">
        <f>SUM(R74:R75)</f>
        <v>76.8</v>
      </c>
      <c r="S76" s="700"/>
      <c r="T76" s="701"/>
      <c r="U76" s="862">
        <f>U74</f>
        <v>63.6</v>
      </c>
      <c r="V76" s="814">
        <f>V74</f>
        <v>180</v>
      </c>
    </row>
    <row r="77" spans="1:22" ht="15.75" customHeight="1" thickBot="1">
      <c r="A77" s="1026" t="s">
        <v>131</v>
      </c>
      <c r="B77" s="1027"/>
      <c r="C77" s="1027"/>
      <c r="D77" s="1027"/>
      <c r="E77" s="1027"/>
      <c r="F77" s="1027"/>
      <c r="G77" s="1027"/>
      <c r="H77" s="1028"/>
      <c r="I77" s="984"/>
      <c r="J77" s="1029"/>
      <c r="K77" s="1029"/>
      <c r="L77" s="1030"/>
      <c r="M77" s="984">
        <f>SUM(M71,M73,M76)</f>
        <v>242.5</v>
      </c>
      <c r="N77" s="984">
        <f aca="true" t="shared" si="11" ref="N77:V77">SUM(N71,N73,N76)</f>
        <v>242.5</v>
      </c>
      <c r="O77" s="984">
        <f t="shared" si="11"/>
        <v>0</v>
      </c>
      <c r="P77" s="984">
        <f t="shared" si="11"/>
        <v>0</v>
      </c>
      <c r="Q77" s="984">
        <f t="shared" si="11"/>
        <v>261.3</v>
      </c>
      <c r="R77" s="984">
        <f t="shared" si="11"/>
        <v>261.3</v>
      </c>
      <c r="S77" s="984">
        <f t="shared" si="11"/>
        <v>0</v>
      </c>
      <c r="T77" s="984">
        <f t="shared" si="11"/>
        <v>0</v>
      </c>
      <c r="U77" s="984">
        <f t="shared" si="11"/>
        <v>63.6</v>
      </c>
      <c r="V77" s="984">
        <f t="shared" si="11"/>
        <v>180</v>
      </c>
    </row>
    <row r="78" spans="1:22" s="88" customFormat="1" ht="15.75" customHeight="1">
      <c r="A78" s="543" t="s">
        <v>9</v>
      </c>
      <c r="B78" s="555" t="s">
        <v>14</v>
      </c>
      <c r="C78" s="549" t="s">
        <v>14</v>
      </c>
      <c r="D78" s="863" t="s">
        <v>212</v>
      </c>
      <c r="E78" s="1031" t="s">
        <v>213</v>
      </c>
      <c r="F78" s="1019" t="s">
        <v>10</v>
      </c>
      <c r="G78" s="1032">
        <v>4</v>
      </c>
      <c r="H78" s="1033" t="s">
        <v>19</v>
      </c>
      <c r="I78" s="959">
        <f>J78+L78</f>
        <v>88</v>
      </c>
      <c r="J78" s="716"/>
      <c r="K78" s="716"/>
      <c r="L78" s="783">
        <v>88</v>
      </c>
      <c r="M78" s="888">
        <f>N78+P78</f>
        <v>0</v>
      </c>
      <c r="N78" s="716"/>
      <c r="O78" s="716"/>
      <c r="P78" s="783"/>
      <c r="Q78" s="1034"/>
      <c r="R78" s="831"/>
      <c r="S78" s="1035"/>
      <c r="T78" s="1036"/>
      <c r="U78" s="1037"/>
      <c r="V78" s="95"/>
    </row>
    <row r="79" spans="1:22" s="88" customFormat="1" ht="15.75" customHeight="1">
      <c r="A79" s="544"/>
      <c r="B79" s="556"/>
      <c r="C79" s="550"/>
      <c r="D79" s="868"/>
      <c r="E79" s="1038"/>
      <c r="F79" s="1021"/>
      <c r="G79" s="1039"/>
      <c r="H79" s="103" t="s">
        <v>91</v>
      </c>
      <c r="I79" s="959">
        <f>J79+L79</f>
        <v>0</v>
      </c>
      <c r="J79" s="959"/>
      <c r="K79" s="729"/>
      <c r="L79" s="963"/>
      <c r="M79" s="888">
        <f>N79+P79</f>
        <v>0</v>
      </c>
      <c r="N79" s="793"/>
      <c r="O79" s="793"/>
      <c r="P79" s="1040"/>
      <c r="Q79" s="1041">
        <f>R79+T79</f>
        <v>44</v>
      </c>
      <c r="R79" s="796">
        <v>44</v>
      </c>
      <c r="S79" s="796"/>
      <c r="T79" s="797"/>
      <c r="U79" s="1042"/>
      <c r="V79" s="835"/>
    </row>
    <row r="80" spans="1:22" s="88" customFormat="1" ht="15.75" customHeight="1" thickBot="1">
      <c r="A80" s="545"/>
      <c r="B80" s="557"/>
      <c r="C80" s="551"/>
      <c r="D80" s="874"/>
      <c r="E80" s="1043"/>
      <c r="F80" s="1025"/>
      <c r="G80" s="1044"/>
      <c r="H80" s="1045" t="s">
        <v>12</v>
      </c>
      <c r="I80" s="901">
        <f>SUM(I78:I79)</f>
        <v>88</v>
      </c>
      <c r="J80" s="901">
        <f>SUM(J78:J79)</f>
        <v>0</v>
      </c>
      <c r="K80" s="901">
        <f>SUM(K78:K79)</f>
        <v>0</v>
      </c>
      <c r="L80" s="901">
        <f>SUM(L78:L79)</f>
        <v>88</v>
      </c>
      <c r="M80" s="901">
        <f>SUM(M79)</f>
        <v>0</v>
      </c>
      <c r="N80" s="699"/>
      <c r="O80" s="700"/>
      <c r="P80" s="838">
        <f>SUM(P79)</f>
        <v>0</v>
      </c>
      <c r="Q80" s="1046">
        <f>SUM(Q78:Q79)</f>
        <v>44</v>
      </c>
      <c r="R80" s="1047">
        <f>SUM(R78:R79)</f>
        <v>44</v>
      </c>
      <c r="S80" s="1048"/>
      <c r="T80" s="1049">
        <f>SUM(T79)</f>
        <v>0</v>
      </c>
      <c r="U80" s="1050">
        <f>SUM(U79)</f>
        <v>0</v>
      </c>
      <c r="V80" s="878">
        <f>SUM(V79)</f>
        <v>0</v>
      </c>
    </row>
    <row r="81" spans="1:22" ht="15.75" customHeight="1">
      <c r="A81" s="543" t="s">
        <v>9</v>
      </c>
      <c r="B81" s="555" t="s">
        <v>14</v>
      </c>
      <c r="C81" s="1051" t="s">
        <v>14</v>
      </c>
      <c r="D81" s="1052" t="s">
        <v>121</v>
      </c>
      <c r="E81" s="1053" t="s">
        <v>214</v>
      </c>
      <c r="F81" s="1054" t="s">
        <v>15</v>
      </c>
      <c r="G81" s="713" t="s">
        <v>89</v>
      </c>
      <c r="H81" s="1009" t="s">
        <v>19</v>
      </c>
      <c r="I81" s="1055"/>
      <c r="J81" s="1056"/>
      <c r="K81" s="1056"/>
      <c r="L81" s="1057"/>
      <c r="M81" s="663">
        <f>N81+P81</f>
        <v>0</v>
      </c>
      <c r="N81" s="1056"/>
      <c r="O81" s="1056"/>
      <c r="P81" s="1057"/>
      <c r="Q81" s="1058">
        <f>T81</f>
        <v>0</v>
      </c>
      <c r="R81" s="1059"/>
      <c r="S81" s="1059"/>
      <c r="T81" s="1060"/>
      <c r="U81" s="1061"/>
      <c r="V81" s="1062"/>
    </row>
    <row r="82" spans="1:22" ht="15.75" customHeight="1">
      <c r="A82" s="544"/>
      <c r="B82" s="556"/>
      <c r="C82" s="1063"/>
      <c r="D82" s="1064"/>
      <c r="E82" s="1065"/>
      <c r="F82" s="1066"/>
      <c r="G82" s="727"/>
      <c r="H82" s="1067"/>
      <c r="I82" s="1068"/>
      <c r="J82" s="1069"/>
      <c r="K82" s="1069"/>
      <c r="L82" s="1070"/>
      <c r="M82" s="1068"/>
      <c r="N82" s="1069"/>
      <c r="O82" s="1069"/>
      <c r="P82" s="1070"/>
      <c r="Q82" s="1071"/>
      <c r="R82" s="1072"/>
      <c r="S82" s="1072"/>
      <c r="T82" s="1073"/>
      <c r="U82" s="1074"/>
      <c r="V82" s="1075"/>
    </row>
    <row r="83" spans="1:22" ht="15.75" customHeight="1" thickBot="1">
      <c r="A83" s="545"/>
      <c r="B83" s="557"/>
      <c r="C83" s="1076"/>
      <c r="D83" s="1077"/>
      <c r="E83" s="1078" t="s">
        <v>208</v>
      </c>
      <c r="F83" s="1079"/>
      <c r="G83" s="744"/>
      <c r="H83" s="1080" t="s">
        <v>12</v>
      </c>
      <c r="I83" s="699">
        <f>SUM(I81:I82)</f>
        <v>0</v>
      </c>
      <c r="J83" s="700"/>
      <c r="K83" s="922"/>
      <c r="L83" s="701">
        <f>SUM(L81:L82)</f>
        <v>0</v>
      </c>
      <c r="M83" s="699">
        <f>SUM(M81:M82)</f>
        <v>0</v>
      </c>
      <c r="N83" s="699">
        <f>SUM(N81:N82)</f>
        <v>0</v>
      </c>
      <c r="O83" s="1081"/>
      <c r="P83" s="701">
        <f>SUM(P81:P82)</f>
        <v>0</v>
      </c>
      <c r="Q83" s="699">
        <f>SUM(Q81:Q82)</f>
        <v>0</v>
      </c>
      <c r="R83" s="700"/>
      <c r="S83" s="922"/>
      <c r="T83" s="701"/>
      <c r="U83" s="751">
        <f>SUM(U82:U82)</f>
        <v>0</v>
      </c>
      <c r="V83" s="752"/>
    </row>
    <row r="84" spans="1:22" ht="15.75" customHeight="1">
      <c r="A84" s="614" t="s">
        <v>9</v>
      </c>
      <c r="B84" s="615" t="s">
        <v>14</v>
      </c>
      <c r="C84" s="1007" t="s">
        <v>14</v>
      </c>
      <c r="D84" s="863" t="s">
        <v>215</v>
      </c>
      <c r="E84" s="1008" t="s">
        <v>208</v>
      </c>
      <c r="F84" s="988" t="s">
        <v>10</v>
      </c>
      <c r="G84" s="989">
        <v>4</v>
      </c>
      <c r="H84" s="1009" t="s">
        <v>91</v>
      </c>
      <c r="I84" s="959">
        <f>J84+L84</f>
        <v>35.6</v>
      </c>
      <c r="J84" s="716"/>
      <c r="K84" s="716"/>
      <c r="L84" s="1010">
        <v>35.6</v>
      </c>
      <c r="M84" s="888">
        <f>N84+P84</f>
        <v>0</v>
      </c>
      <c r="N84" s="1011"/>
      <c r="O84" s="1011"/>
      <c r="P84" s="1012"/>
      <c r="Q84" s="720"/>
      <c r="R84" s="721"/>
      <c r="S84" s="721"/>
      <c r="T84" s="831"/>
      <c r="U84" s="1013"/>
      <c r="V84" s="1014"/>
    </row>
    <row r="85" spans="1:22" ht="15.75" customHeight="1" thickBot="1">
      <c r="A85" s="645"/>
      <c r="B85" s="646"/>
      <c r="C85" s="1015"/>
      <c r="D85" s="874"/>
      <c r="E85" s="1016"/>
      <c r="F85" s="1003"/>
      <c r="G85" s="1004"/>
      <c r="H85" s="921" t="s">
        <v>12</v>
      </c>
      <c r="I85" s="901">
        <f aca="true" t="shared" si="12" ref="I85:P85">I84</f>
        <v>35.6</v>
      </c>
      <c r="J85" s="901">
        <f t="shared" si="12"/>
        <v>0</v>
      </c>
      <c r="K85" s="901">
        <f t="shared" si="12"/>
        <v>0</v>
      </c>
      <c r="L85" s="901">
        <f t="shared" si="12"/>
        <v>35.6</v>
      </c>
      <c r="M85" s="901">
        <f t="shared" si="12"/>
        <v>0</v>
      </c>
      <c r="N85" s="901">
        <f t="shared" si="12"/>
        <v>0</v>
      </c>
      <c r="O85" s="901">
        <f t="shared" si="12"/>
        <v>0</v>
      </c>
      <c r="P85" s="901">
        <f t="shared" si="12"/>
        <v>0</v>
      </c>
      <c r="Q85" s="699"/>
      <c r="R85" s="700"/>
      <c r="S85" s="700"/>
      <c r="T85" s="902"/>
      <c r="U85" s="1017"/>
      <c r="V85" s="862"/>
    </row>
    <row r="86" spans="1:22" ht="15.75" customHeight="1" thickBot="1">
      <c r="A86" s="1082" t="s">
        <v>94</v>
      </c>
      <c r="B86" s="1083"/>
      <c r="C86" s="1083"/>
      <c r="D86" s="1083"/>
      <c r="E86" s="1083"/>
      <c r="F86" s="1083"/>
      <c r="G86" s="1083"/>
      <c r="H86" s="1083"/>
      <c r="I86" s="984">
        <f>SUM(I80,I83,I85)</f>
        <v>123.6</v>
      </c>
      <c r="J86" s="984">
        <f aca="true" t="shared" si="13" ref="J86:V86">SUM(J80,J83,J85)</f>
        <v>0</v>
      </c>
      <c r="K86" s="984">
        <f t="shared" si="13"/>
        <v>0</v>
      </c>
      <c r="L86" s="984">
        <f t="shared" si="13"/>
        <v>123.6</v>
      </c>
      <c r="M86" s="984">
        <f t="shared" si="13"/>
        <v>0</v>
      </c>
      <c r="N86" s="984">
        <f t="shared" si="13"/>
        <v>0</v>
      </c>
      <c r="O86" s="984">
        <f t="shared" si="13"/>
        <v>0</v>
      </c>
      <c r="P86" s="984">
        <f t="shared" si="13"/>
        <v>0</v>
      </c>
      <c r="Q86" s="984">
        <f t="shared" si="13"/>
        <v>44</v>
      </c>
      <c r="R86" s="984">
        <f t="shared" si="13"/>
        <v>44</v>
      </c>
      <c r="S86" s="984">
        <f t="shared" si="13"/>
        <v>0</v>
      </c>
      <c r="T86" s="984">
        <f t="shared" si="13"/>
        <v>0</v>
      </c>
      <c r="U86" s="984">
        <f t="shared" si="13"/>
        <v>0</v>
      </c>
      <c r="V86" s="984">
        <f t="shared" si="13"/>
        <v>0</v>
      </c>
    </row>
    <row r="87" spans="1:22" ht="15.75" customHeight="1" thickBot="1">
      <c r="A87" s="4" t="s">
        <v>13</v>
      </c>
      <c r="B87" s="2" t="s">
        <v>13</v>
      </c>
      <c r="C87" s="460" t="s">
        <v>16</v>
      </c>
      <c r="D87" s="461"/>
      <c r="E87" s="461"/>
      <c r="F87" s="461"/>
      <c r="G87" s="461"/>
      <c r="H87" s="586"/>
      <c r="I87" s="777">
        <f>SUM(I83,I56,I59,I67,I76,I71,I94,I91,I80,I85,I73)</f>
        <v>780.8000000000001</v>
      </c>
      <c r="J87" s="777">
        <f>SUM(J83,J56,J59,J67,J76,J71,J94,J91,J80,J85,J73)</f>
        <v>657.2</v>
      </c>
      <c r="K87" s="777">
        <f>SUM(K83,K56,K59,K67,K76,K71,K94,K91,K80,K85,K73)</f>
        <v>0</v>
      </c>
      <c r="L87" s="777">
        <f>SUM(L83,L56,L59,L67,L76,L71,L94,L91,L80,L85,L73)</f>
        <v>123.6</v>
      </c>
      <c r="M87" s="777">
        <f>SUM(M56,M59,M63,M67,M71,M73,M76,M80,M83,M85)</f>
        <v>2970.5</v>
      </c>
      <c r="N87" s="777">
        <f aca="true" t="shared" si="14" ref="N87:V87">SUM(N56,N59,N63,N67,N71,N73,N76,N80,N83,N85)</f>
        <v>2970.5</v>
      </c>
      <c r="O87" s="777">
        <f t="shared" si="14"/>
        <v>0</v>
      </c>
      <c r="P87" s="777">
        <f t="shared" si="14"/>
        <v>0</v>
      </c>
      <c r="Q87" s="777">
        <f t="shared" si="14"/>
        <v>3087.6000000000004</v>
      </c>
      <c r="R87" s="777">
        <f t="shared" si="14"/>
        <v>3087.6000000000004</v>
      </c>
      <c r="S87" s="777">
        <f t="shared" si="14"/>
        <v>0</v>
      </c>
      <c r="T87" s="777">
        <f t="shared" si="14"/>
        <v>0</v>
      </c>
      <c r="U87" s="777">
        <f t="shared" si="14"/>
        <v>4638.3</v>
      </c>
      <c r="V87" s="777">
        <f t="shared" si="14"/>
        <v>243.7</v>
      </c>
    </row>
    <row r="88" spans="1:22" ht="15.75" customHeight="1" thickBot="1">
      <c r="A88" s="6" t="s">
        <v>13</v>
      </c>
      <c r="B88" s="1" t="s">
        <v>10</v>
      </c>
      <c r="C88" s="906" t="s">
        <v>93</v>
      </c>
      <c r="D88" s="907"/>
      <c r="E88" s="908"/>
      <c r="F88" s="909"/>
      <c r="G88" s="910"/>
      <c r="H88" s="911"/>
      <c r="I88" s="911"/>
      <c r="J88" s="911"/>
      <c r="K88" s="911"/>
      <c r="L88" s="911"/>
      <c r="M88" s="911"/>
      <c r="N88" s="911"/>
      <c r="O88" s="911"/>
      <c r="P88" s="911"/>
      <c r="Q88" s="911"/>
      <c r="R88" s="911"/>
      <c r="S88" s="911"/>
      <c r="T88" s="911"/>
      <c r="U88" s="911"/>
      <c r="V88" s="911"/>
    </row>
    <row r="89" spans="1:22" s="88" customFormat="1" ht="15.75" customHeight="1">
      <c r="A89" s="543" t="s">
        <v>9</v>
      </c>
      <c r="B89" s="555" t="s">
        <v>14</v>
      </c>
      <c r="C89" s="549" t="s">
        <v>216</v>
      </c>
      <c r="D89" s="863" t="s">
        <v>217</v>
      </c>
      <c r="E89" s="1018"/>
      <c r="F89" s="1019" t="s">
        <v>10</v>
      </c>
      <c r="G89" s="989">
        <v>6</v>
      </c>
      <c r="H89" s="1033" t="s">
        <v>19</v>
      </c>
      <c r="I89" s="959">
        <f>J89+L89</f>
        <v>150</v>
      </c>
      <c r="J89" s="716">
        <v>150</v>
      </c>
      <c r="K89" s="716"/>
      <c r="L89" s="783"/>
      <c r="M89" s="1084">
        <f>N89+P89</f>
        <v>50</v>
      </c>
      <c r="N89" s="784">
        <v>50</v>
      </c>
      <c r="O89" s="716"/>
      <c r="P89" s="783"/>
      <c r="Q89" s="1034">
        <f>R89</f>
        <v>50</v>
      </c>
      <c r="R89" s="831">
        <v>50</v>
      </c>
      <c r="S89" s="1035"/>
      <c r="T89" s="1036"/>
      <c r="U89" s="1037"/>
      <c r="V89" s="95">
        <v>150</v>
      </c>
    </row>
    <row r="90" spans="1:22" s="88" customFormat="1" ht="15.75" customHeight="1">
      <c r="A90" s="544"/>
      <c r="B90" s="556"/>
      <c r="C90" s="550"/>
      <c r="D90" s="868"/>
      <c r="E90" s="1020"/>
      <c r="F90" s="1021"/>
      <c r="G90" s="996"/>
      <c r="H90" s="103" t="s">
        <v>11</v>
      </c>
      <c r="I90" s="959"/>
      <c r="J90" s="959"/>
      <c r="K90" s="959"/>
      <c r="L90" s="770"/>
      <c r="M90" s="888">
        <f>N90+P90</f>
        <v>250</v>
      </c>
      <c r="N90" s="1085">
        <v>250</v>
      </c>
      <c r="O90" s="729"/>
      <c r="P90" s="801"/>
      <c r="Q90" s="1086"/>
      <c r="R90" s="1087"/>
      <c r="S90" s="1088"/>
      <c r="T90" s="1089"/>
      <c r="U90" s="1090"/>
      <c r="V90" s="1090"/>
    </row>
    <row r="91" spans="1:22" s="88" customFormat="1" ht="15.75" customHeight="1" thickBot="1">
      <c r="A91" s="545"/>
      <c r="B91" s="557"/>
      <c r="C91" s="551"/>
      <c r="D91" s="874"/>
      <c r="E91" s="1024"/>
      <c r="F91" s="1025"/>
      <c r="G91" s="1004"/>
      <c r="H91" s="1045" t="s">
        <v>12</v>
      </c>
      <c r="I91" s="901">
        <f>I89</f>
        <v>150</v>
      </c>
      <c r="J91" s="699">
        <f>J89</f>
        <v>150</v>
      </c>
      <c r="K91" s="699">
        <f>K89</f>
        <v>0</v>
      </c>
      <c r="L91" s="699">
        <f>L89</f>
        <v>0</v>
      </c>
      <c r="M91" s="901">
        <f>SUM(M89,M90)</f>
        <v>300</v>
      </c>
      <c r="N91" s="699">
        <f>SUM(N89,N90)</f>
        <v>300</v>
      </c>
      <c r="O91" s="700"/>
      <c r="P91" s="838"/>
      <c r="Q91" s="1046">
        <f>SUM(Q89:Q90)</f>
        <v>50</v>
      </c>
      <c r="R91" s="1047">
        <f>SUM(R89:R90)</f>
        <v>50</v>
      </c>
      <c r="S91" s="1048"/>
      <c r="T91" s="1091"/>
      <c r="U91" s="1047">
        <f>SUM(U89:U90)</f>
        <v>0</v>
      </c>
      <c r="V91" s="1047">
        <f>SUM(V89:V90)</f>
        <v>150</v>
      </c>
    </row>
    <row r="92" spans="1:22" s="88" customFormat="1" ht="15.75" customHeight="1">
      <c r="A92" s="543" t="s">
        <v>9</v>
      </c>
      <c r="B92" s="555" t="s">
        <v>14</v>
      </c>
      <c r="C92" s="549" t="s">
        <v>218</v>
      </c>
      <c r="D92" s="863" t="s">
        <v>219</v>
      </c>
      <c r="E92" s="1018"/>
      <c r="F92" s="1019" t="s">
        <v>15</v>
      </c>
      <c r="G92" s="989">
        <v>6</v>
      </c>
      <c r="H92" s="1033" t="s">
        <v>19</v>
      </c>
      <c r="I92" s="959">
        <f>J92+L92</f>
        <v>18.4</v>
      </c>
      <c r="J92" s="716">
        <v>18.4</v>
      </c>
      <c r="K92" s="716"/>
      <c r="L92" s="783"/>
      <c r="M92" s="1084">
        <f>N92+P92</f>
        <v>23.5</v>
      </c>
      <c r="N92" s="784">
        <v>23.5</v>
      </c>
      <c r="O92" s="716"/>
      <c r="P92" s="783"/>
      <c r="Q92" s="1092">
        <f>R92</f>
        <v>0</v>
      </c>
      <c r="R92" s="831"/>
      <c r="S92" s="1035"/>
      <c r="T92" s="1036"/>
      <c r="U92" s="1037">
        <v>20</v>
      </c>
      <c r="V92" s="95">
        <v>66.3</v>
      </c>
    </row>
    <row r="93" spans="1:22" s="88" customFormat="1" ht="15.75" customHeight="1">
      <c r="A93" s="544"/>
      <c r="B93" s="556"/>
      <c r="C93" s="550"/>
      <c r="D93" s="868"/>
      <c r="E93" s="1020"/>
      <c r="F93" s="1021"/>
      <c r="G93" s="996"/>
      <c r="H93" s="1033" t="s">
        <v>91</v>
      </c>
      <c r="I93" s="728"/>
      <c r="J93" s="728"/>
      <c r="K93" s="728"/>
      <c r="L93" s="1042"/>
      <c r="M93" s="1093"/>
      <c r="N93" s="1094"/>
      <c r="O93" s="793"/>
      <c r="P93" s="1042"/>
      <c r="Q93" s="1095">
        <f>R93</f>
        <v>22</v>
      </c>
      <c r="R93" s="834">
        <v>22</v>
      </c>
      <c r="S93" s="1096"/>
      <c r="T93" s="1097"/>
      <c r="U93" s="1098"/>
      <c r="V93" s="1098"/>
    </row>
    <row r="94" spans="1:22" s="88" customFormat="1" ht="15.75" customHeight="1" thickBot="1">
      <c r="A94" s="545"/>
      <c r="B94" s="557"/>
      <c r="C94" s="551"/>
      <c r="D94" s="874"/>
      <c r="E94" s="1024"/>
      <c r="F94" s="1025"/>
      <c r="G94" s="1004"/>
      <c r="H94" s="1099" t="s">
        <v>12</v>
      </c>
      <c r="I94" s="1100">
        <f aca="true" t="shared" si="15" ref="I94:N94">I92</f>
        <v>18.4</v>
      </c>
      <c r="J94" s="810">
        <f t="shared" si="15"/>
        <v>18.4</v>
      </c>
      <c r="K94" s="810">
        <f t="shared" si="15"/>
        <v>0</v>
      </c>
      <c r="L94" s="810">
        <f t="shared" si="15"/>
        <v>0</v>
      </c>
      <c r="M94" s="1100">
        <f t="shared" si="15"/>
        <v>23.5</v>
      </c>
      <c r="N94" s="810">
        <f t="shared" si="15"/>
        <v>23.5</v>
      </c>
      <c r="O94" s="811"/>
      <c r="P94" s="838"/>
      <c r="Q94" s="1046">
        <f>SUM(Q92:Q93)</f>
        <v>22</v>
      </c>
      <c r="R94" s="1047">
        <f>SUM(R92:R93)</f>
        <v>22</v>
      </c>
      <c r="S94" s="1048"/>
      <c r="T94" s="1091"/>
      <c r="U94" s="1047">
        <f>U92</f>
        <v>20</v>
      </c>
      <c r="V94" s="1047">
        <f>V92</f>
        <v>66.3</v>
      </c>
    </row>
    <row r="95" spans="1:22" ht="15.75" customHeight="1">
      <c r="A95" s="468" t="s">
        <v>13</v>
      </c>
      <c r="B95" s="555" t="s">
        <v>10</v>
      </c>
      <c r="C95" s="1101" t="s">
        <v>9</v>
      </c>
      <c r="D95" s="1102" t="s">
        <v>220</v>
      </c>
      <c r="E95" s="830" t="s">
        <v>221</v>
      </c>
      <c r="F95" s="1103" t="s">
        <v>10</v>
      </c>
      <c r="G95" s="1104">
        <v>5</v>
      </c>
      <c r="H95" s="1105" t="s">
        <v>91</v>
      </c>
      <c r="I95" s="1106">
        <f>J95+L95</f>
        <v>200</v>
      </c>
      <c r="J95" s="784"/>
      <c r="K95" s="784"/>
      <c r="L95" s="1107">
        <v>200</v>
      </c>
      <c r="M95" s="1108">
        <f>P95</f>
        <v>0</v>
      </c>
      <c r="N95" s="1011"/>
      <c r="O95" s="1011"/>
      <c r="P95" s="1107"/>
      <c r="Q95" s="720">
        <f>R95+T95</f>
        <v>0</v>
      </c>
      <c r="R95" s="721"/>
      <c r="S95" s="721"/>
      <c r="T95" s="786"/>
      <c r="U95" s="673"/>
      <c r="V95" s="788"/>
    </row>
    <row r="96" spans="1:22" ht="15.75" customHeight="1">
      <c r="A96" s="469"/>
      <c r="B96" s="556"/>
      <c r="C96" s="550"/>
      <c r="D96" s="1109"/>
      <c r="E96" s="832"/>
      <c r="F96" s="869"/>
      <c r="G96" s="1110"/>
      <c r="H96" s="1111" t="s">
        <v>36</v>
      </c>
      <c r="I96" s="1112">
        <f>L96</f>
        <v>1275</v>
      </c>
      <c r="J96" s="953"/>
      <c r="K96" s="953"/>
      <c r="L96" s="1113">
        <v>1275</v>
      </c>
      <c r="M96" s="1114">
        <f>P96</f>
        <v>2982.9</v>
      </c>
      <c r="N96" s="975"/>
      <c r="O96" s="975"/>
      <c r="P96" s="1113">
        <v>2982.9</v>
      </c>
      <c r="Q96" s="785">
        <f>T96</f>
        <v>2982.9</v>
      </c>
      <c r="R96" s="764"/>
      <c r="S96" s="764"/>
      <c r="T96" s="802">
        <v>2982.9</v>
      </c>
      <c r="U96" s="1115">
        <v>3004.3</v>
      </c>
      <c r="V96" s="955"/>
    </row>
    <row r="97" spans="1:22" ht="15.75" customHeight="1">
      <c r="A97" s="469"/>
      <c r="B97" s="556"/>
      <c r="C97" s="550"/>
      <c r="D97" s="1109"/>
      <c r="E97" s="1116" t="s">
        <v>222</v>
      </c>
      <c r="F97" s="869"/>
      <c r="G97" s="1110"/>
      <c r="H97" s="1117" t="s">
        <v>19</v>
      </c>
      <c r="I97" s="1085"/>
      <c r="J97" s="998"/>
      <c r="K97" s="998"/>
      <c r="L97" s="1118"/>
      <c r="M97" s="888">
        <f>P97</f>
        <v>526.4</v>
      </c>
      <c r="N97" s="889"/>
      <c r="O97" s="889"/>
      <c r="P97" s="1118">
        <v>526.4</v>
      </c>
      <c r="Q97" s="961">
        <f>T97</f>
        <v>526.4</v>
      </c>
      <c r="R97" s="735"/>
      <c r="S97" s="735"/>
      <c r="T97" s="1140">
        <v>526.4</v>
      </c>
      <c r="U97" s="1119">
        <v>530.2</v>
      </c>
      <c r="V97" s="799"/>
    </row>
    <row r="98" spans="1:22" ht="15.75" customHeight="1" thickBot="1">
      <c r="A98" s="470"/>
      <c r="B98" s="557"/>
      <c r="C98" s="873"/>
      <c r="D98" s="1120"/>
      <c r="E98" s="1121" t="s">
        <v>206</v>
      </c>
      <c r="F98" s="1122"/>
      <c r="G98" s="1123"/>
      <c r="H98" s="921" t="s">
        <v>12</v>
      </c>
      <c r="I98" s="699">
        <f>SUM(I95:I97)</f>
        <v>1475</v>
      </c>
      <c r="J98" s="700"/>
      <c r="K98" s="700"/>
      <c r="L98" s="701">
        <f>SUM(L95:L97)</f>
        <v>1475</v>
      </c>
      <c r="M98" s="699">
        <f>SUM(M95:M97)</f>
        <v>3509.3</v>
      </c>
      <c r="N98" s="700"/>
      <c r="O98" s="700"/>
      <c r="P98" s="701">
        <f>SUM(P95:P97)</f>
        <v>3509.3</v>
      </c>
      <c r="Q98" s="699">
        <f>SUM(Q95:Q97)</f>
        <v>3509.3</v>
      </c>
      <c r="R98" s="700"/>
      <c r="S98" s="700"/>
      <c r="T98" s="701">
        <f>SUM(T95:T97)</f>
        <v>3509.3</v>
      </c>
      <c r="U98" s="1006">
        <f>SUM(U95:U97)</f>
        <v>3534.5</v>
      </c>
      <c r="V98" s="814">
        <f>V96+V95</f>
        <v>0</v>
      </c>
    </row>
    <row r="99" spans="1:22" ht="15.75" customHeight="1">
      <c r="A99" s="468" t="s">
        <v>13</v>
      </c>
      <c r="B99" s="555" t="s">
        <v>10</v>
      </c>
      <c r="C99" s="1101" t="s">
        <v>13</v>
      </c>
      <c r="D99" s="1124" t="s">
        <v>223</v>
      </c>
      <c r="E99" s="830" t="s">
        <v>221</v>
      </c>
      <c r="F99" s="1103" t="s">
        <v>10</v>
      </c>
      <c r="G99" s="1104">
        <v>5</v>
      </c>
      <c r="H99" s="1125" t="s">
        <v>11</v>
      </c>
      <c r="I99" s="1106"/>
      <c r="J99" s="784"/>
      <c r="K99" s="784"/>
      <c r="L99" s="1107"/>
      <c r="M99" s="1108"/>
      <c r="N99" s="1011"/>
      <c r="O99" s="1011"/>
      <c r="P99" s="1012"/>
      <c r="Q99" s="720"/>
      <c r="R99" s="721"/>
      <c r="S99" s="721"/>
      <c r="T99" s="786"/>
      <c r="U99" s="673"/>
      <c r="V99" s="788"/>
    </row>
    <row r="100" spans="1:22" ht="15.75" customHeight="1">
      <c r="A100" s="469"/>
      <c r="B100" s="556"/>
      <c r="C100" s="550"/>
      <c r="D100" s="1126"/>
      <c r="E100" s="832"/>
      <c r="F100" s="869"/>
      <c r="G100" s="1110"/>
      <c r="H100" s="1111" t="s">
        <v>36</v>
      </c>
      <c r="I100" s="1112">
        <f>L100</f>
        <v>0</v>
      </c>
      <c r="J100" s="953"/>
      <c r="K100" s="953"/>
      <c r="L100" s="1113">
        <v>0</v>
      </c>
      <c r="M100" s="1114">
        <f>P100</f>
        <v>72.5</v>
      </c>
      <c r="N100" s="975"/>
      <c r="O100" s="975"/>
      <c r="P100" s="1113">
        <v>72.5</v>
      </c>
      <c r="Q100" s="785">
        <f>T100</f>
        <v>72.5</v>
      </c>
      <c r="R100" s="764"/>
      <c r="S100" s="764"/>
      <c r="T100" s="802">
        <v>72.5</v>
      </c>
      <c r="U100" s="1115">
        <v>145</v>
      </c>
      <c r="V100" s="955"/>
    </row>
    <row r="101" spans="1:22" ht="15.75" customHeight="1">
      <c r="A101" s="469"/>
      <c r="B101" s="556"/>
      <c r="C101" s="550"/>
      <c r="D101" s="1109" t="s">
        <v>224</v>
      </c>
      <c r="E101" s="1116" t="s">
        <v>222</v>
      </c>
      <c r="F101" s="869"/>
      <c r="G101" s="1110"/>
      <c r="H101" s="1117" t="s">
        <v>139</v>
      </c>
      <c r="I101" s="1085"/>
      <c r="J101" s="998"/>
      <c r="K101" s="998"/>
      <c r="L101" s="1118"/>
      <c r="M101" s="888"/>
      <c r="N101" s="889"/>
      <c r="O101" s="889"/>
      <c r="P101" s="1127"/>
      <c r="Q101" s="961"/>
      <c r="R101" s="735"/>
      <c r="S101" s="735"/>
      <c r="T101" s="962"/>
      <c r="U101" s="1119">
        <v>24.2</v>
      </c>
      <c r="V101" s="799"/>
    </row>
    <row r="102" spans="1:22" ht="15.75" customHeight="1" thickBot="1">
      <c r="A102" s="470"/>
      <c r="B102" s="557"/>
      <c r="C102" s="873"/>
      <c r="D102" s="1128"/>
      <c r="E102" s="1121" t="s">
        <v>206</v>
      </c>
      <c r="F102" s="1122"/>
      <c r="G102" s="1123"/>
      <c r="H102" s="921" t="s">
        <v>12</v>
      </c>
      <c r="I102" s="699">
        <f>SUM(I99:I101)</f>
        <v>0</v>
      </c>
      <c r="J102" s="700"/>
      <c r="K102" s="700"/>
      <c r="L102" s="701">
        <f>SUM(L99:L101)</f>
        <v>0</v>
      </c>
      <c r="M102" s="699">
        <f>SUM(M99:M101)</f>
        <v>72.5</v>
      </c>
      <c r="N102" s="700"/>
      <c r="O102" s="700"/>
      <c r="P102" s="701">
        <f>SUM(P99:P101)</f>
        <v>72.5</v>
      </c>
      <c r="Q102" s="699">
        <f>SUM(Q99:Q101)</f>
        <v>72.5</v>
      </c>
      <c r="R102" s="700"/>
      <c r="S102" s="700"/>
      <c r="T102" s="701">
        <f>SUM(T99:T101)</f>
        <v>72.5</v>
      </c>
      <c r="U102" s="1006">
        <f>SUM(U99:U101)</f>
        <v>169.2</v>
      </c>
      <c r="V102" s="814">
        <f>V100+V99</f>
        <v>0</v>
      </c>
    </row>
    <row r="103" spans="1:22" ht="15.75" customHeight="1">
      <c r="A103" s="543" t="s">
        <v>13</v>
      </c>
      <c r="B103" s="555" t="s">
        <v>14</v>
      </c>
      <c r="C103" s="549" t="s">
        <v>9</v>
      </c>
      <c r="D103" s="1102" t="s">
        <v>174</v>
      </c>
      <c r="E103" s="830" t="s">
        <v>82</v>
      </c>
      <c r="F103" s="864" t="s">
        <v>15</v>
      </c>
      <c r="G103" s="865">
        <v>6</v>
      </c>
      <c r="H103" s="1129" t="s">
        <v>11</v>
      </c>
      <c r="I103" s="663">
        <f>J103</f>
        <v>35</v>
      </c>
      <c r="J103" s="664">
        <v>35</v>
      </c>
      <c r="K103" s="664"/>
      <c r="L103" s="666"/>
      <c r="M103" s="663">
        <f>N103+P103</f>
        <v>0</v>
      </c>
      <c r="N103" s="718"/>
      <c r="O103" s="664"/>
      <c r="P103" s="666"/>
      <c r="Q103" s="669">
        <f>R103+T103</f>
        <v>0</v>
      </c>
      <c r="R103" s="670"/>
      <c r="S103" s="670"/>
      <c r="T103" s="672"/>
      <c r="U103" s="867"/>
      <c r="V103" s="819"/>
    </row>
    <row r="104" spans="1:22" ht="15.75" customHeight="1">
      <c r="A104" s="544"/>
      <c r="B104" s="556"/>
      <c r="C104" s="550"/>
      <c r="D104" s="1109"/>
      <c r="E104" s="832"/>
      <c r="F104" s="869"/>
      <c r="G104" s="870"/>
      <c r="H104" s="871" t="s">
        <v>86</v>
      </c>
      <c r="I104" s="843"/>
      <c r="J104" s="730"/>
      <c r="K104" s="730"/>
      <c r="L104" s="731"/>
      <c r="M104" s="843">
        <f>N104+P104</f>
        <v>3000</v>
      </c>
      <c r="N104" s="730"/>
      <c r="O104" s="730"/>
      <c r="P104" s="731">
        <v>3000</v>
      </c>
      <c r="Q104" s="844">
        <f>R104+T104</f>
        <v>3000</v>
      </c>
      <c r="R104" s="736"/>
      <c r="S104" s="736"/>
      <c r="T104" s="737">
        <v>3000</v>
      </c>
      <c r="U104" s="872"/>
      <c r="V104" s="846"/>
    </row>
    <row r="105" spans="1:22" ht="15.75" customHeight="1" thickBot="1">
      <c r="A105" s="545"/>
      <c r="B105" s="557"/>
      <c r="C105" s="873"/>
      <c r="D105" s="1120"/>
      <c r="E105" s="836"/>
      <c r="F105" s="875"/>
      <c r="G105" s="876"/>
      <c r="H105" s="745" t="s">
        <v>12</v>
      </c>
      <c r="I105" s="877">
        <f>SUM(I103:I104)</f>
        <v>35</v>
      </c>
      <c r="J105" s="750">
        <f>SUM(J103:J104)</f>
        <v>35</v>
      </c>
      <c r="K105" s="750"/>
      <c r="L105" s="748"/>
      <c r="M105" s="877">
        <f>SUM(M103:M104)</f>
        <v>3000</v>
      </c>
      <c r="N105" s="750"/>
      <c r="O105" s="750"/>
      <c r="P105" s="748">
        <f>SUM(P103:P104)</f>
        <v>3000</v>
      </c>
      <c r="Q105" s="877">
        <f>SUM(Q103:Q104)</f>
        <v>3000</v>
      </c>
      <c r="R105" s="750"/>
      <c r="S105" s="750"/>
      <c r="T105" s="748">
        <f>SUM(T103:T104)</f>
        <v>3000</v>
      </c>
      <c r="U105" s="878">
        <f>SUM(U103:U104)</f>
        <v>0</v>
      </c>
      <c r="V105" s="752">
        <f>SUM(V103:V104)</f>
        <v>0</v>
      </c>
    </row>
    <row r="106" spans="1:22" ht="13.5" customHeight="1" thickBot="1">
      <c r="A106" s="4" t="s">
        <v>13</v>
      </c>
      <c r="B106" s="1" t="s">
        <v>10</v>
      </c>
      <c r="C106" s="460" t="s">
        <v>16</v>
      </c>
      <c r="D106" s="461"/>
      <c r="E106" s="461"/>
      <c r="F106" s="461"/>
      <c r="G106" s="461"/>
      <c r="H106" s="586"/>
      <c r="I106" s="905">
        <f>SUM(I102,I98)</f>
        <v>1475</v>
      </c>
      <c r="J106" s="905">
        <f>SUM(J102,J98)</f>
        <v>0</v>
      </c>
      <c r="K106" s="905">
        <f>SUM(K102,K98)</f>
        <v>0</v>
      </c>
      <c r="L106" s="905">
        <f>SUM(L102,L98)</f>
        <v>1475</v>
      </c>
      <c r="M106" s="905">
        <f>SUM(M91,M94,M98,M102,M105)</f>
        <v>6905.3</v>
      </c>
      <c r="N106" s="905">
        <f aca="true" t="shared" si="16" ref="N106:V106">SUM(N91,N94,N98,N102,N105)</f>
        <v>323.5</v>
      </c>
      <c r="O106" s="905">
        <f t="shared" si="16"/>
        <v>0</v>
      </c>
      <c r="P106" s="905">
        <f t="shared" si="16"/>
        <v>6581.8</v>
      </c>
      <c r="Q106" s="905">
        <f t="shared" si="16"/>
        <v>6653.8</v>
      </c>
      <c r="R106" s="905">
        <f t="shared" si="16"/>
        <v>72</v>
      </c>
      <c r="S106" s="905">
        <f t="shared" si="16"/>
        <v>0</v>
      </c>
      <c r="T106" s="905">
        <f t="shared" si="16"/>
        <v>6581.8</v>
      </c>
      <c r="U106" s="905">
        <f t="shared" si="16"/>
        <v>3723.7</v>
      </c>
      <c r="V106" s="905">
        <f t="shared" si="16"/>
        <v>216.3</v>
      </c>
    </row>
    <row r="107" spans="1:22" ht="14.25" customHeight="1" thickBot="1">
      <c r="A107" s="6" t="s">
        <v>13</v>
      </c>
      <c r="B107" s="426" t="s">
        <v>17</v>
      </c>
      <c r="C107" s="427"/>
      <c r="D107" s="427"/>
      <c r="E107" s="427"/>
      <c r="F107" s="427"/>
      <c r="G107" s="427"/>
      <c r="H107" s="1130"/>
      <c r="I107" s="1131" t="e">
        <f>SUM(I52,I87,#REF!,I106)</f>
        <v>#REF!</v>
      </c>
      <c r="J107" s="1131" t="e">
        <f>SUM(J52,J87,#REF!,J106)</f>
        <v>#REF!</v>
      </c>
      <c r="K107" s="1131" t="e">
        <f>SUM(K52,K87,#REF!,K106)</f>
        <v>#REF!</v>
      </c>
      <c r="L107" s="1131" t="e">
        <f>SUM(L52,L87,#REF!,L106)</f>
        <v>#REF!</v>
      </c>
      <c r="M107" s="1131">
        <f>SUM(M32,M52,M87,M106)</f>
        <v>25828.600000000002</v>
      </c>
      <c r="N107" s="1131">
        <f aca="true" t="shared" si="17" ref="N107:V107">SUM(N32,N52,N87,N106)</f>
        <v>19160.800000000003</v>
      </c>
      <c r="O107" s="1131">
        <f t="shared" si="17"/>
        <v>0</v>
      </c>
      <c r="P107" s="1131">
        <f t="shared" si="17"/>
        <v>6667.8</v>
      </c>
      <c r="Q107" s="1131">
        <f t="shared" si="17"/>
        <v>26040.600000000002</v>
      </c>
      <c r="R107" s="1131">
        <f t="shared" si="17"/>
        <v>19372.800000000003</v>
      </c>
      <c r="S107" s="1131">
        <f t="shared" si="17"/>
        <v>0</v>
      </c>
      <c r="T107" s="1131">
        <f t="shared" si="17"/>
        <v>6667.8</v>
      </c>
      <c r="U107" s="1131">
        <f t="shared" si="17"/>
        <v>23607</v>
      </c>
      <c r="V107" s="1131">
        <f t="shared" si="17"/>
        <v>16240</v>
      </c>
    </row>
    <row r="108" spans="1:22" ht="15.75" customHeight="1" thickBot="1">
      <c r="A108" s="7" t="s">
        <v>15</v>
      </c>
      <c r="B108" s="568" t="s">
        <v>23</v>
      </c>
      <c r="C108" s="569"/>
      <c r="D108" s="569"/>
      <c r="E108" s="569"/>
      <c r="F108" s="569"/>
      <c r="G108" s="569"/>
      <c r="H108" s="1132"/>
      <c r="I108" s="1133" t="e">
        <f>SUM(#REF!,I107)</f>
        <v>#REF!</v>
      </c>
      <c r="J108" s="1133" t="e">
        <f>SUM(#REF!,J107)</f>
        <v>#REF!</v>
      </c>
      <c r="K108" s="1133" t="e">
        <f>SUM(#REF!,K107)</f>
        <v>#REF!</v>
      </c>
      <c r="L108" s="1133" t="e">
        <f>SUM(#REF!,L107)</f>
        <v>#REF!</v>
      </c>
      <c r="M108" s="1133">
        <f>M107</f>
        <v>25828.600000000002</v>
      </c>
      <c r="N108" s="1133">
        <f aca="true" t="shared" si="18" ref="N108:V108">N107</f>
        <v>19160.800000000003</v>
      </c>
      <c r="O108" s="1133">
        <f t="shared" si="18"/>
        <v>0</v>
      </c>
      <c r="P108" s="1133">
        <f t="shared" si="18"/>
        <v>6667.8</v>
      </c>
      <c r="Q108" s="1133">
        <f t="shared" si="18"/>
        <v>26040.600000000002</v>
      </c>
      <c r="R108" s="1133">
        <f t="shared" si="18"/>
        <v>19372.800000000003</v>
      </c>
      <c r="S108" s="1133">
        <f t="shared" si="18"/>
        <v>0</v>
      </c>
      <c r="T108" s="1133">
        <f t="shared" si="18"/>
        <v>6667.8</v>
      </c>
      <c r="U108" s="1133">
        <f t="shared" si="18"/>
        <v>23607</v>
      </c>
      <c r="V108" s="1133">
        <f t="shared" si="18"/>
        <v>16240</v>
      </c>
    </row>
    <row r="109" spans="1:22" s="85" customFormat="1" ht="15.75" customHeight="1">
      <c r="A109" s="1134"/>
      <c r="B109" s="1135"/>
      <c r="C109" s="1135"/>
      <c r="D109" s="1135"/>
      <c r="E109" s="1135"/>
      <c r="F109" s="1135"/>
      <c r="G109" s="1135"/>
      <c r="H109" s="1135"/>
      <c r="I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1:22" ht="15.75" customHeight="1">
      <c r="A110" s="8"/>
      <c r="B110" s="567" t="s">
        <v>33</v>
      </c>
      <c r="C110" s="567"/>
      <c r="D110" s="567"/>
      <c r="E110" s="567"/>
      <c r="F110" s="567"/>
      <c r="G110" s="567"/>
      <c r="H110" s="567"/>
      <c r="I110" s="567"/>
      <c r="J110" s="567"/>
      <c r="K110" s="567"/>
      <c r="L110" s="567"/>
      <c r="M110" s="567"/>
      <c r="N110" s="567"/>
      <c r="O110" s="567"/>
      <c r="P110" s="567"/>
      <c r="Q110" s="567"/>
      <c r="R110" s="567"/>
      <c r="S110" s="567"/>
      <c r="T110" s="567"/>
      <c r="U110" s="11"/>
      <c r="V110" s="11"/>
    </row>
    <row r="111" spans="1:22" ht="12" customHeight="1" thickBot="1">
      <c r="A111" s="16"/>
      <c r="B111" s="17"/>
      <c r="C111" s="17"/>
      <c r="J111" s="94"/>
      <c r="K111" s="18"/>
      <c r="L111" s="18"/>
      <c r="O111" s="86"/>
      <c r="P111" s="86"/>
      <c r="Q111" s="570"/>
      <c r="R111" s="570"/>
      <c r="S111" s="570"/>
      <c r="T111" s="570"/>
      <c r="U111" s="18"/>
      <c r="V111" s="18"/>
    </row>
    <row r="112" spans="1:22" ht="34.5" customHeight="1" thickBot="1">
      <c r="A112" s="8"/>
      <c r="B112" s="561" t="s">
        <v>24</v>
      </c>
      <c r="C112" s="562"/>
      <c r="D112" s="562"/>
      <c r="E112" s="562"/>
      <c r="F112" s="562"/>
      <c r="G112" s="562"/>
      <c r="H112" s="563"/>
      <c r="I112" s="412" t="s">
        <v>225</v>
      </c>
      <c r="J112" s="413"/>
      <c r="K112" s="413"/>
      <c r="L112" s="414"/>
      <c r="M112" s="412" t="s">
        <v>128</v>
      </c>
      <c r="N112" s="413"/>
      <c r="O112" s="413"/>
      <c r="P112" s="414"/>
      <c r="Q112" s="558" t="s">
        <v>70</v>
      </c>
      <c r="R112" s="559"/>
      <c r="S112" s="559"/>
      <c r="T112" s="560"/>
      <c r="U112" s="11"/>
      <c r="V112" s="11"/>
    </row>
    <row r="113" spans="1:22" ht="13.5" customHeight="1" thickBot="1">
      <c r="A113" s="8"/>
      <c r="B113" s="415" t="s">
        <v>38</v>
      </c>
      <c r="C113" s="416"/>
      <c r="D113" s="416"/>
      <c r="E113" s="416"/>
      <c r="F113" s="416"/>
      <c r="G113" s="416"/>
      <c r="H113" s="417"/>
      <c r="I113" s="409">
        <f>I115+I116+I117+I119+I118</f>
        <v>18198</v>
      </c>
      <c r="J113" s="410"/>
      <c r="K113" s="410"/>
      <c r="L113" s="411"/>
      <c r="M113" s="409">
        <f>M115+M116+M117+M119+M118</f>
        <v>17489.000000000004</v>
      </c>
      <c r="N113" s="410"/>
      <c r="O113" s="410"/>
      <c r="P113" s="411"/>
      <c r="Q113" s="409">
        <f>Q115+Q116+Q117+Q119+Q118</f>
        <v>17701</v>
      </c>
      <c r="R113" s="410"/>
      <c r="S113" s="410"/>
      <c r="T113" s="411"/>
      <c r="U113" s="11"/>
      <c r="V113" s="11"/>
    </row>
    <row r="114" spans="1:22" ht="13.5" customHeight="1">
      <c r="A114" s="8"/>
      <c r="B114" s="393" t="s">
        <v>79</v>
      </c>
      <c r="C114" s="394"/>
      <c r="D114" s="394"/>
      <c r="E114" s="394"/>
      <c r="F114" s="394"/>
      <c r="G114" s="394"/>
      <c r="H114" s="395"/>
      <c r="I114" s="396">
        <f>SUM(I115:L119)</f>
        <v>18198</v>
      </c>
      <c r="J114" s="397"/>
      <c r="K114" s="397"/>
      <c r="L114" s="398"/>
      <c r="M114" s="396">
        <f>SUM(M115:P119)</f>
        <v>17489.000000000004</v>
      </c>
      <c r="N114" s="397"/>
      <c r="O114" s="397"/>
      <c r="P114" s="398"/>
      <c r="Q114" s="396">
        <f>SUM(Q115:T119)</f>
        <v>17701</v>
      </c>
      <c r="R114" s="397"/>
      <c r="S114" s="397"/>
      <c r="T114" s="398"/>
      <c r="U114" s="11"/>
      <c r="V114" s="11"/>
    </row>
    <row r="115" spans="1:22" ht="13.5" customHeight="1">
      <c r="A115" s="8"/>
      <c r="B115" s="399" t="s">
        <v>40</v>
      </c>
      <c r="C115" s="400"/>
      <c r="D115" s="400"/>
      <c r="E115" s="400"/>
      <c r="F115" s="400"/>
      <c r="G115" s="400"/>
      <c r="H115" s="401"/>
      <c r="I115" s="406">
        <f>SUMIF(H9:H108,"SB",I9:I108)</f>
        <v>16468</v>
      </c>
      <c r="J115" s="407"/>
      <c r="K115" s="407"/>
      <c r="L115" s="408"/>
      <c r="M115" s="406">
        <f>SUMIF(H9:H108,"SB",M9:M108)</f>
        <v>15951.300000000001</v>
      </c>
      <c r="N115" s="407"/>
      <c r="O115" s="407"/>
      <c r="P115" s="408"/>
      <c r="Q115" s="406">
        <f>SUMIF(H9:H108,"SB",Q9:Q108)</f>
        <v>16004.1</v>
      </c>
      <c r="R115" s="407"/>
      <c r="S115" s="407"/>
      <c r="T115" s="408"/>
      <c r="U115" s="11"/>
      <c r="V115" s="11"/>
    </row>
    <row r="116" spans="1:22" ht="15" customHeight="1">
      <c r="A116" s="8"/>
      <c r="B116" s="402" t="s">
        <v>43</v>
      </c>
      <c r="C116" s="403"/>
      <c r="D116" s="403"/>
      <c r="E116" s="403"/>
      <c r="F116" s="403"/>
      <c r="G116" s="403"/>
      <c r="H116" s="403"/>
      <c r="I116" s="384">
        <f>SUMIF(H9:H108,"SB(VB)",I9:I108)</f>
        <v>90</v>
      </c>
      <c r="J116" s="385"/>
      <c r="K116" s="385"/>
      <c r="L116" s="386"/>
      <c r="M116" s="384">
        <f>SUMIF(H9:H108,"SB(VB)",M9:M108)</f>
        <v>86</v>
      </c>
      <c r="N116" s="385"/>
      <c r="O116" s="385"/>
      <c r="P116" s="386"/>
      <c r="Q116" s="384">
        <f>SUMIF(H9:H108,"SB(VB)",Q9:Q108)</f>
        <v>86</v>
      </c>
      <c r="R116" s="385"/>
      <c r="S116" s="385"/>
      <c r="T116" s="386"/>
      <c r="U116" s="11"/>
      <c r="V116" s="11"/>
    </row>
    <row r="117" spans="2:22" ht="24" customHeight="1">
      <c r="B117" s="404" t="s">
        <v>34</v>
      </c>
      <c r="C117" s="405"/>
      <c r="D117" s="405"/>
      <c r="E117" s="405"/>
      <c r="F117" s="405"/>
      <c r="G117" s="405"/>
      <c r="H117" s="405"/>
      <c r="I117" s="384">
        <f>SUMIF(H10:H109,"SB(AA)",I10:I109)</f>
        <v>1306</v>
      </c>
      <c r="J117" s="385"/>
      <c r="K117" s="385"/>
      <c r="L117" s="386"/>
      <c r="M117" s="384">
        <f>SUMIF(H10:H109,"SB(AA)",M10:M109)</f>
        <v>1172</v>
      </c>
      <c r="N117" s="385"/>
      <c r="O117" s="385"/>
      <c r="P117" s="386"/>
      <c r="Q117" s="384">
        <f>SUMIF(H10:H109,"SB(AA)",Q10:Q109)</f>
        <v>1192</v>
      </c>
      <c r="R117" s="385"/>
      <c r="S117" s="385"/>
      <c r="T117" s="386"/>
      <c r="U117" s="11"/>
      <c r="V117" s="8"/>
    </row>
    <row r="118" spans="1:22" ht="24.75" customHeight="1">
      <c r="A118" s="8"/>
      <c r="B118" s="387" t="s">
        <v>226</v>
      </c>
      <c r="C118" s="388"/>
      <c r="D118" s="388"/>
      <c r="E118" s="388"/>
      <c r="F118" s="388"/>
      <c r="G118" s="388"/>
      <c r="H118" s="389"/>
      <c r="I118" s="384">
        <f>SUMIF(H10:H109,"SB(AAL)",I10:I109)</f>
        <v>334</v>
      </c>
      <c r="J118" s="385"/>
      <c r="K118" s="385"/>
      <c r="L118" s="386"/>
      <c r="M118" s="384">
        <f>SUMIF(H10:H109,"SB(AAL)",M10:M109)</f>
        <v>279.7</v>
      </c>
      <c r="N118" s="385"/>
      <c r="O118" s="385"/>
      <c r="P118" s="386"/>
      <c r="Q118" s="384">
        <f>SUMIF(H10:H109,"SB(AAL)",Q10:Q109)</f>
        <v>418.90000000000003</v>
      </c>
      <c r="R118" s="385"/>
      <c r="S118" s="385"/>
      <c r="T118" s="386"/>
      <c r="U118" s="8"/>
      <c r="V118" s="8"/>
    </row>
    <row r="119" spans="1:22" ht="25.5" customHeight="1" thickBot="1">
      <c r="A119" s="8"/>
      <c r="B119" s="387" t="s">
        <v>140</v>
      </c>
      <c r="C119" s="388"/>
      <c r="D119" s="388"/>
      <c r="E119" s="388"/>
      <c r="F119" s="388"/>
      <c r="G119" s="388"/>
      <c r="H119" s="389"/>
      <c r="I119" s="1136">
        <f>SUMIF(H7:H108,"SB(P)",I7:I108)</f>
        <v>0</v>
      </c>
      <c r="J119" s="1137"/>
      <c r="K119" s="1137"/>
      <c r="L119" s="1138"/>
      <c r="M119" s="1136">
        <f>SUMIF(H7:H108,"SB(P)",M7:M108)</f>
        <v>0</v>
      </c>
      <c r="N119" s="1137"/>
      <c r="O119" s="1137"/>
      <c r="P119" s="1138"/>
      <c r="Q119" s="1136">
        <f>SUMIF(H7:H108,"SB(P)",Q7:Q108)</f>
        <v>0</v>
      </c>
      <c r="R119" s="1137"/>
      <c r="S119" s="1137"/>
      <c r="T119" s="1138"/>
      <c r="U119" s="8"/>
      <c r="V119" s="8"/>
    </row>
    <row r="120" spans="1:22" ht="13.5" customHeight="1" thickBot="1">
      <c r="A120" s="8"/>
      <c r="B120" s="372" t="s">
        <v>39</v>
      </c>
      <c r="C120" s="373"/>
      <c r="D120" s="373"/>
      <c r="E120" s="373"/>
      <c r="F120" s="373"/>
      <c r="G120" s="373"/>
      <c r="H120" s="374"/>
      <c r="I120" s="378">
        <f>I122+I121</f>
        <v>4212.2</v>
      </c>
      <c r="J120" s="379"/>
      <c r="K120" s="379"/>
      <c r="L120" s="380"/>
      <c r="M120" s="378">
        <f>M122+M121</f>
        <v>8339.6</v>
      </c>
      <c r="N120" s="379"/>
      <c r="O120" s="379"/>
      <c r="P120" s="380"/>
      <c r="Q120" s="378">
        <f>Q122+Q121</f>
        <v>8339.6</v>
      </c>
      <c r="R120" s="379"/>
      <c r="S120" s="379"/>
      <c r="T120" s="380"/>
      <c r="U120" s="8"/>
      <c r="V120" s="8"/>
    </row>
    <row r="121" spans="1:22" ht="12.75">
      <c r="A121" s="8"/>
      <c r="B121" s="357" t="s">
        <v>87</v>
      </c>
      <c r="C121" s="358"/>
      <c r="D121" s="358"/>
      <c r="E121" s="358"/>
      <c r="F121" s="358"/>
      <c r="G121" s="358"/>
      <c r="H121" s="359"/>
      <c r="I121" s="360">
        <f>SUMIF(H10:H109,"LRVB",I10:I109)</f>
        <v>0</v>
      </c>
      <c r="J121" s="361"/>
      <c r="K121" s="361"/>
      <c r="L121" s="362"/>
      <c r="M121" s="360">
        <f>SUMIF(H10:H109,"LRVB",M10:M109)</f>
        <v>3000</v>
      </c>
      <c r="N121" s="361"/>
      <c r="O121" s="361"/>
      <c r="P121" s="362"/>
      <c r="Q121" s="360">
        <f>SUMIF(H10:H109,"LRVB",Q10:Q109)</f>
        <v>3000</v>
      </c>
      <c r="R121" s="361"/>
      <c r="S121" s="361"/>
      <c r="T121" s="362"/>
      <c r="U121" s="8"/>
      <c r="V121" s="8"/>
    </row>
    <row r="122" spans="1:22" ht="13.5" thickBot="1">
      <c r="A122" s="8"/>
      <c r="B122" s="357" t="s">
        <v>37</v>
      </c>
      <c r="C122" s="358"/>
      <c r="D122" s="358"/>
      <c r="E122" s="358"/>
      <c r="F122" s="358"/>
      <c r="G122" s="358"/>
      <c r="H122" s="359"/>
      <c r="I122" s="360">
        <f>SUMIF(H9:H108,"es",I9:I108)</f>
        <v>4212.2</v>
      </c>
      <c r="J122" s="361"/>
      <c r="K122" s="361"/>
      <c r="L122" s="362"/>
      <c r="M122" s="360">
        <f>SUMIF(H9:H108,"es",M9:M108)</f>
        <v>5339.6</v>
      </c>
      <c r="N122" s="361"/>
      <c r="O122" s="361"/>
      <c r="P122" s="362"/>
      <c r="Q122" s="360">
        <f>SUMIF(H9:H108,"es",Q9:Q108)</f>
        <v>5339.6</v>
      </c>
      <c r="R122" s="361"/>
      <c r="S122" s="361"/>
      <c r="T122" s="362"/>
      <c r="U122" s="8"/>
      <c r="V122" s="8"/>
    </row>
    <row r="123" spans="1:22" ht="15" customHeight="1" thickBot="1">
      <c r="A123" s="8"/>
      <c r="B123" s="354" t="s">
        <v>26</v>
      </c>
      <c r="C123" s="355"/>
      <c r="D123" s="355"/>
      <c r="E123" s="355"/>
      <c r="F123" s="355"/>
      <c r="G123" s="355"/>
      <c r="H123" s="356"/>
      <c r="I123" s="366">
        <f>I120+I113</f>
        <v>22410.2</v>
      </c>
      <c r="J123" s="367"/>
      <c r="K123" s="367"/>
      <c r="L123" s="368"/>
      <c r="M123" s="366">
        <f>M120+M113</f>
        <v>25828.600000000006</v>
      </c>
      <c r="N123" s="367"/>
      <c r="O123" s="367"/>
      <c r="P123" s="368"/>
      <c r="Q123" s="366">
        <f>Q120+Q113</f>
        <v>26040.6</v>
      </c>
      <c r="R123" s="367"/>
      <c r="S123" s="367"/>
      <c r="T123" s="368"/>
      <c r="U123" s="8"/>
      <c r="V123" s="8"/>
    </row>
    <row r="125" spans="9:14" ht="12.75">
      <c r="I125" s="94"/>
      <c r="K125" s="94"/>
      <c r="N125" s="94"/>
    </row>
    <row r="126" ht="12.75">
      <c r="R126" s="94"/>
    </row>
  </sheetData>
  <sheetProtection/>
  <mergeCells count="261">
    <mergeCell ref="B122:H122"/>
    <mergeCell ref="I122:L122"/>
    <mergeCell ref="M122:P122"/>
    <mergeCell ref="Q122:T122"/>
    <mergeCell ref="B123:H123"/>
    <mergeCell ref="I123:L123"/>
    <mergeCell ref="M123:P123"/>
    <mergeCell ref="Q123:T123"/>
    <mergeCell ref="B120:H120"/>
    <mergeCell ref="I120:L120"/>
    <mergeCell ref="M120:P120"/>
    <mergeCell ref="Q120:T120"/>
    <mergeCell ref="B121:H121"/>
    <mergeCell ref="I121:L121"/>
    <mergeCell ref="M121:P121"/>
    <mergeCell ref="Q121:T121"/>
    <mergeCell ref="B118:H118"/>
    <mergeCell ref="I118:L118"/>
    <mergeCell ref="M118:P118"/>
    <mergeCell ref="Q118:T118"/>
    <mergeCell ref="B119:H119"/>
    <mergeCell ref="I119:L119"/>
    <mergeCell ref="M119:P119"/>
    <mergeCell ref="Q119:T119"/>
    <mergeCell ref="B116:H116"/>
    <mergeCell ref="I116:L116"/>
    <mergeCell ref="M116:P116"/>
    <mergeCell ref="Q116:T116"/>
    <mergeCell ref="B117:H117"/>
    <mergeCell ref="I117:L117"/>
    <mergeCell ref="M117:P117"/>
    <mergeCell ref="Q117:T117"/>
    <mergeCell ref="B114:H114"/>
    <mergeCell ref="I114:L114"/>
    <mergeCell ref="M114:P114"/>
    <mergeCell ref="Q114:T114"/>
    <mergeCell ref="B115:H115"/>
    <mergeCell ref="I115:L115"/>
    <mergeCell ref="M115:P115"/>
    <mergeCell ref="Q115:T115"/>
    <mergeCell ref="B112:H112"/>
    <mergeCell ref="I112:L112"/>
    <mergeCell ref="M112:P112"/>
    <mergeCell ref="Q112:T112"/>
    <mergeCell ref="B113:H113"/>
    <mergeCell ref="I113:L113"/>
    <mergeCell ref="M113:P113"/>
    <mergeCell ref="Q113:T113"/>
    <mergeCell ref="C106:H106"/>
    <mergeCell ref="B107:H107"/>
    <mergeCell ref="B108:H108"/>
    <mergeCell ref="A109:V109"/>
    <mergeCell ref="B110:T110"/>
    <mergeCell ref="Q111:T111"/>
    <mergeCell ref="G99:G102"/>
    <mergeCell ref="D101:D102"/>
    <mergeCell ref="A103:A105"/>
    <mergeCell ref="B103:B105"/>
    <mergeCell ref="C103:C105"/>
    <mergeCell ref="D103:D105"/>
    <mergeCell ref="E103:E105"/>
    <mergeCell ref="F103:F105"/>
    <mergeCell ref="G103:G105"/>
    <mergeCell ref="A99:A102"/>
    <mergeCell ref="B99:B102"/>
    <mergeCell ref="C99:C102"/>
    <mergeCell ref="D99:D100"/>
    <mergeCell ref="E99:E100"/>
    <mergeCell ref="F99:F102"/>
    <mergeCell ref="G92:G94"/>
    <mergeCell ref="A95:A98"/>
    <mergeCell ref="B95:B98"/>
    <mergeCell ref="C95:C98"/>
    <mergeCell ref="D95:D98"/>
    <mergeCell ref="E95:E96"/>
    <mergeCell ref="F95:F98"/>
    <mergeCell ref="G95:G98"/>
    <mergeCell ref="A92:A94"/>
    <mergeCell ref="B92:B94"/>
    <mergeCell ref="C92:C94"/>
    <mergeCell ref="D92:D94"/>
    <mergeCell ref="E92:E94"/>
    <mergeCell ref="F92:F94"/>
    <mergeCell ref="A86:H86"/>
    <mergeCell ref="C87:H87"/>
    <mergeCell ref="A89:A91"/>
    <mergeCell ref="B89:B91"/>
    <mergeCell ref="C89:C91"/>
    <mergeCell ref="D89:D91"/>
    <mergeCell ref="E89:E91"/>
    <mergeCell ref="F89:F91"/>
    <mergeCell ref="G89:G91"/>
    <mergeCell ref="G81:G83"/>
    <mergeCell ref="A84:A85"/>
    <mergeCell ref="B84:B85"/>
    <mergeCell ref="C84:C85"/>
    <mergeCell ref="D84:D85"/>
    <mergeCell ref="E84:E85"/>
    <mergeCell ref="F84:F85"/>
    <mergeCell ref="G84:G85"/>
    <mergeCell ref="A81:A83"/>
    <mergeCell ref="B81:B83"/>
    <mergeCell ref="C81:C83"/>
    <mergeCell ref="D81:D83"/>
    <mergeCell ref="E81:E82"/>
    <mergeCell ref="F81:F83"/>
    <mergeCell ref="A77:H77"/>
    <mergeCell ref="A78:A80"/>
    <mergeCell ref="B78:B80"/>
    <mergeCell ref="C78:C80"/>
    <mergeCell ref="D78:D80"/>
    <mergeCell ref="E78:E80"/>
    <mergeCell ref="F78:F80"/>
    <mergeCell ref="G78:G80"/>
    <mergeCell ref="G72:G73"/>
    <mergeCell ref="A74:A76"/>
    <mergeCell ref="B74:B76"/>
    <mergeCell ref="C74:C76"/>
    <mergeCell ref="D74:D76"/>
    <mergeCell ref="E74:E76"/>
    <mergeCell ref="F74:F76"/>
    <mergeCell ref="G74:G76"/>
    <mergeCell ref="A72:A73"/>
    <mergeCell ref="B72:B73"/>
    <mergeCell ref="C72:C73"/>
    <mergeCell ref="D72:D73"/>
    <mergeCell ref="E72:E73"/>
    <mergeCell ref="F72:F73"/>
    <mergeCell ref="G64:G67"/>
    <mergeCell ref="A68:H68"/>
    <mergeCell ref="A69:A71"/>
    <mergeCell ref="B69:B71"/>
    <mergeCell ref="C69:C71"/>
    <mergeCell ref="D69:D71"/>
    <mergeCell ref="F69:F71"/>
    <mergeCell ref="G69:G71"/>
    <mergeCell ref="E61:E63"/>
    <mergeCell ref="F62:F63"/>
    <mergeCell ref="C64:C67"/>
    <mergeCell ref="D64:D67"/>
    <mergeCell ref="E64:E66"/>
    <mergeCell ref="F64:F67"/>
    <mergeCell ref="G54:G56"/>
    <mergeCell ref="C57:C59"/>
    <mergeCell ref="D57:D59"/>
    <mergeCell ref="E57:E59"/>
    <mergeCell ref="G57:G59"/>
    <mergeCell ref="A60:A63"/>
    <mergeCell ref="B60:B63"/>
    <mergeCell ref="C60:C63"/>
    <mergeCell ref="D60:D63"/>
    <mergeCell ref="G60:G63"/>
    <mergeCell ref="A54:A56"/>
    <mergeCell ref="B54:B56"/>
    <mergeCell ref="C54:C56"/>
    <mergeCell ref="D54:D56"/>
    <mergeCell ref="E54:E56"/>
    <mergeCell ref="F54:F56"/>
    <mergeCell ref="G47:G49"/>
    <mergeCell ref="A50:A51"/>
    <mergeCell ref="B50:B51"/>
    <mergeCell ref="C50:C51"/>
    <mergeCell ref="D50:D51"/>
    <mergeCell ref="C52:H52"/>
    <mergeCell ref="C44:C46"/>
    <mergeCell ref="D44:D46"/>
    <mergeCell ref="E44:E46"/>
    <mergeCell ref="G44:G46"/>
    <mergeCell ref="A47:A49"/>
    <mergeCell ref="B47:B49"/>
    <mergeCell ref="C47:C49"/>
    <mergeCell ref="D47:D49"/>
    <mergeCell ref="E47:E49"/>
    <mergeCell ref="F47:F49"/>
    <mergeCell ref="A40:H40"/>
    <mergeCell ref="C41:C43"/>
    <mergeCell ref="D41:D43"/>
    <mergeCell ref="E41:E43"/>
    <mergeCell ref="F41:F43"/>
    <mergeCell ref="G41:G43"/>
    <mergeCell ref="A38:A39"/>
    <mergeCell ref="B38:B39"/>
    <mergeCell ref="C38:C39"/>
    <mergeCell ref="D38:D39"/>
    <mergeCell ref="F38:F39"/>
    <mergeCell ref="G38:G39"/>
    <mergeCell ref="A31:H31"/>
    <mergeCell ref="C32:H32"/>
    <mergeCell ref="C33:V33"/>
    <mergeCell ref="C34:C37"/>
    <mergeCell ref="D34:D37"/>
    <mergeCell ref="E34:E36"/>
    <mergeCell ref="F34:F37"/>
    <mergeCell ref="G34:G37"/>
    <mergeCell ref="G24:G27"/>
    <mergeCell ref="A28:A30"/>
    <mergeCell ref="B28:B30"/>
    <mergeCell ref="C28:C30"/>
    <mergeCell ref="D28:D30"/>
    <mergeCell ref="E28:E30"/>
    <mergeCell ref="F28:F30"/>
    <mergeCell ref="G28:G30"/>
    <mergeCell ref="A24:A27"/>
    <mergeCell ref="B24:B27"/>
    <mergeCell ref="C24:C27"/>
    <mergeCell ref="D24:D27"/>
    <mergeCell ref="E24:E27"/>
    <mergeCell ref="F24:F27"/>
    <mergeCell ref="A20:H20"/>
    <mergeCell ref="A21:A23"/>
    <mergeCell ref="B21:B23"/>
    <mergeCell ref="C21:C23"/>
    <mergeCell ref="D21:D23"/>
    <mergeCell ref="E21:E23"/>
    <mergeCell ref="F21:F23"/>
    <mergeCell ref="G21:G23"/>
    <mergeCell ref="C14:C16"/>
    <mergeCell ref="D14:D15"/>
    <mergeCell ref="E14:E16"/>
    <mergeCell ref="F14:F16"/>
    <mergeCell ref="G14:G16"/>
    <mergeCell ref="C17:C19"/>
    <mergeCell ref="D17:D18"/>
    <mergeCell ref="E17:E19"/>
    <mergeCell ref="F17:F19"/>
    <mergeCell ref="G17:G19"/>
    <mergeCell ref="B9:V9"/>
    <mergeCell ref="C10:V10"/>
    <mergeCell ref="A11:A13"/>
    <mergeCell ref="B11:B13"/>
    <mergeCell ref="C11:C13"/>
    <mergeCell ref="D11:D13"/>
    <mergeCell ref="E11:E13"/>
    <mergeCell ref="F11:F13"/>
    <mergeCell ref="G11:G13"/>
    <mergeCell ref="P5:P6"/>
    <mergeCell ref="Q5:Q6"/>
    <mergeCell ref="R5:S5"/>
    <mergeCell ref="T5:T6"/>
    <mergeCell ref="A7:V7"/>
    <mergeCell ref="A8:V8"/>
    <mergeCell ref="I4:L4"/>
    <mergeCell ref="M4:P4"/>
    <mergeCell ref="Q4:T4"/>
    <mergeCell ref="U4:U6"/>
    <mergeCell ref="V4:V6"/>
    <mergeCell ref="I5:I6"/>
    <mergeCell ref="J5:K5"/>
    <mergeCell ref="L5:L6"/>
    <mergeCell ref="M5:M6"/>
    <mergeCell ref="N5:O5"/>
    <mergeCell ref="A1:V1"/>
    <mergeCell ref="A2:V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" right="0" top="0" bottom="0" header="0.31496062992125984" footer="0.31496062992125984"/>
  <pageSetup horizontalDpi="600" verticalDpi="600" orientation="landscape" paperSize="9" scale="75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I.Steponaviciene</dc:creator>
  <cp:keywords/>
  <dc:description/>
  <cp:lastModifiedBy>Linas Alisauskas</cp:lastModifiedBy>
  <cp:lastPrinted>2012-04-03T07:58:21Z</cp:lastPrinted>
  <dcterms:created xsi:type="dcterms:W3CDTF">2004-12-02T11:16:48Z</dcterms:created>
  <dcterms:modified xsi:type="dcterms:W3CDTF">2012-04-03T08:00:47Z</dcterms:modified>
  <cp:category/>
  <cp:version/>
  <cp:contentType/>
  <cp:contentStatus/>
</cp:coreProperties>
</file>